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teven.andrews\Downloads\"/>
    </mc:Choice>
  </mc:AlternateContent>
  <xr:revisionPtr revIDLastSave="0" documentId="8_{5BB34A2D-11E5-4BA3-AD52-2FCB8C272E4D}" xr6:coauthVersionLast="47" xr6:coauthVersionMax="47" xr10:uidLastSave="{00000000-0000-0000-0000-000000000000}"/>
  <bookViews>
    <workbookView xWindow="-110" yWindow="-110" windowWidth="19420" windowHeight="11500" xr2:uid="{00000000-000D-0000-FFFF-FFFF00000000}"/>
  </bookViews>
  <sheets>
    <sheet name="Sheet1" sheetId="1" r:id="rId1"/>
    <sheet name="Federal Employee Cos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1" l="1"/>
  <c r="D37" i="1"/>
  <c r="C37" i="1"/>
  <c r="H34" i="1"/>
  <c r="G34" i="1"/>
  <c r="I34" i="1" s="1"/>
  <c r="E15" i="1"/>
  <c r="G6" i="1"/>
  <c r="E12" i="1"/>
  <c r="G12" i="1" s="1"/>
  <c r="E9" i="1"/>
  <c r="G9" i="1" s="1"/>
  <c r="E8" i="1"/>
  <c r="G8" i="1" s="1"/>
  <c r="E27" i="1"/>
  <c r="G27" i="1" s="1"/>
  <c r="E16" i="1"/>
  <c r="G16" i="1" s="1"/>
  <c r="D41" i="1" l="1"/>
  <c r="H6" i="1" s="1"/>
  <c r="I6" i="1" s="1"/>
  <c r="H16" i="1" l="1"/>
  <c r="I16" i="1" s="1"/>
  <c r="H12" i="1"/>
  <c r="I12" i="1" s="1"/>
  <c r="H9" i="1"/>
  <c r="I9" i="1" s="1"/>
  <c r="H8" i="1"/>
  <c r="I8" i="1" s="1"/>
  <c r="H27" i="1"/>
  <c r="I27" i="1" s="1"/>
  <c r="H15" i="1"/>
  <c r="H19" i="1"/>
  <c r="H23" i="1"/>
  <c r="H30" i="1"/>
  <c r="H26" i="1"/>
  <c r="H22" i="1"/>
  <c r="H3" i="1"/>
  <c r="D8" i="2"/>
  <c r="E5" i="2" s="1"/>
  <c r="E19" i="1" l="1"/>
  <c r="G19" i="1" s="1"/>
  <c r="I19" i="1" l="1"/>
  <c r="E23" i="1" l="1"/>
  <c r="G23" i="1" s="1"/>
  <c r="E22" i="1"/>
  <c r="G22" i="1" s="1"/>
  <c r="E26" i="1"/>
  <c r="G26" i="1" s="1"/>
  <c r="E3" i="1"/>
  <c r="G15" i="1" l="1"/>
  <c r="G3" i="1"/>
  <c r="G37" i="1"/>
  <c r="E30" i="1" l="1"/>
  <c r="G30" i="1" s="1"/>
  <c r="I30" i="1" l="1"/>
  <c r="I23" i="1"/>
  <c r="I22" i="1"/>
  <c r="I15" i="1"/>
  <c r="I26" i="1"/>
  <c r="I3" i="1"/>
  <c r="B5" i="2" l="1"/>
  <c r="D5" i="2" s="1"/>
  <c r="F5" i="2" s="1"/>
  <c r="F37" i="1" l="1"/>
</calcChain>
</file>

<file path=xl/sharedStrings.xml><?xml version="1.0" encoding="utf-8"?>
<sst xmlns="http://schemas.openxmlformats.org/spreadsheetml/2006/main" count="126" uniqueCount="41">
  <si>
    <t>Information Collection</t>
  </si>
  <si>
    <t>Regulation</t>
  </si>
  <si>
    <t>Number of Respondents</t>
  </si>
  <si>
    <t>Annual Number of Responses per Carrier</t>
  </si>
  <si>
    <t>Total Annual Responses</t>
  </si>
  <si>
    <t>Hours per Response</t>
  </si>
  <si>
    <t>Total Burden Hours</t>
  </si>
  <si>
    <t>Salary Cost per Hour</t>
  </si>
  <si>
    <t>Total Salary Cost</t>
  </si>
  <si>
    <t>Annual Burden Costs</t>
  </si>
  <si>
    <t xml:space="preserve">Designated approval agencies, independent cylinder testing agencies, and prospective foreign manufacturers of cylinders </t>
  </si>
  <si>
    <t>107.401; 107.402; 107.403; 107.404; 107.405; 107.502; 107.701; 107.705; 107.709; 107.713; 107.715; 107.717; 107.801; 107.803; 107.807; 173.301; 173.305; 173.314; 173.316; 173.318; 178.35</t>
  </si>
  <si>
    <t>Annual Number of Responses per Respondent</t>
  </si>
  <si>
    <t xml:space="preserve">Approval of Cylinder and Pressure Receptacle Requalifiers </t>
  </si>
  <si>
    <t xml:space="preserve"> M Numbers (New Application)</t>
  </si>
  <si>
    <t>M Numbers (Modifications/Renewals)</t>
  </si>
  <si>
    <t xml:space="preserve">RIN Approval for Cylinders (International Shipments) </t>
  </si>
  <si>
    <t>Competenty Authority Approvals -  Safety Determinations as to the Adequacy of the Packagings for Materials with Special Hazards (New Applications)</t>
  </si>
  <si>
    <t xml:space="preserve">172.102(c) Special Provisions 5, 26, 29, 53, 55, 105, 118, 121, 125, 129, 131, 136, 147, 164, 347, A54, A55, B55, B61, B69, B77, B81, N72, TP9; 173.2a(c)(4); 107.803; 173.4; 173.21; 173.22; 173.24; 173.28; 173.31; 173.32; 173.124; 173.128; 173.159; 173.166; 173.168; 173.171; 173.225; 173.245; 173.306; 173.307; 173.308; 173.340; 173.411; 173.433; 173.471; 173.472; 173.473; 173.476; 175.8; 175.9; 175.701; 176.704; 178.3; 178.503  </t>
  </si>
  <si>
    <t>Competenty Authority Approvals -  Safety Determinations as to the Adequacy of the Packagings for Materials with Special Hazards - (Renewals/Modifications/Corrections)</t>
  </si>
  <si>
    <t>Lithium Battery State of Charge Approval</t>
  </si>
  <si>
    <t>172.102, A100</t>
  </si>
  <si>
    <t>Alternative Packagings or Test Methods</t>
  </si>
  <si>
    <t xml:space="preserve">173.7; 173.185; 173.214; 173.222; 173.305; 173.315; 173.334; 176.340; 178.47; 178.53; 178.58; 178.509; 178.601; 178.603; 178.604; 178.605; 178.606;  178.608.  </t>
  </si>
  <si>
    <t>Infectious Substances</t>
  </si>
  <si>
    <t>Testing and Assignment of the Classification of Explosive Materials - New Applications</t>
  </si>
  <si>
    <t>173.51; 173.56; 173.58; 173.59; 173.171</t>
  </si>
  <si>
    <t>Testing and Assignment of the Classification of Explosive Materials -  Modifications</t>
  </si>
  <si>
    <t>Packaging Exception/Exceptions for Division 1.4G Consumer Fireworks</t>
  </si>
  <si>
    <t>Total Number of Respondents</t>
  </si>
  <si>
    <t>Total Number of Responses</t>
  </si>
  <si>
    <t>Total Burden Cost</t>
  </si>
  <si>
    <t>OES Mean Hourly Wage</t>
  </si>
  <si>
    <t>Compensation Percentage</t>
  </si>
  <si>
    <t>Adjusted Mean Hourly Wage</t>
  </si>
  <si>
    <t>Occupation labor rates based on 2022 Occupational and Employment Statistics Survey (OES) for “Chemical Engineers (17-2041)” in the Chemical Manufacturing industry.  The hourly mean wage for this occupation ($54) is adjusted to reflect the total costs of employee compensation based on the BLS Employer Costs for Employee Compensation Summary, which indicates that wages for civilian workers are 68.3 percent of total compensation (total wage = wage rate/wage % of total compensation).</t>
  </si>
  <si>
    <t>Total Number of Approvals</t>
  </si>
  <si>
    <t>Minutes per Review</t>
  </si>
  <si>
    <t>Total Number of Review Hours</t>
  </si>
  <si>
    <t>Cost to review and approve approvals PHMSA used annual wage data from the Office of Personnel Management (OPM) to estimate wages for its staff at the 2023 General Schedule (GS) level 13, step 1, wage class for the Washington-Baltimore-Northern Virginia metropolitan area. In accordance with the OMB Circular No. A-76 (M-07-02; 2023), PHMSA included a load factor of 36.45 percent for the Federal wage to account for fringe benefits.</t>
  </si>
  <si>
    <t>Fire Supprssion Devices Approvals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</si>
</sst>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_(* #,##0_);_(* \(#,##0\);_(* &quot;-&quot;??_);_(@_)"/>
    <numFmt numFmtId="166" formatCode="&quot;$&quot;#,##0.00"/>
    <numFmt numFmtId="167" formatCode="#,##0.0000"/>
  </numFmts>
  <fonts count="9" x14ac:knownFonts="1">
    <font>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sz val="11"/>
      <color theme="1"/>
      <name val="Calibri"/>
      <family val="2"/>
      <scheme val="minor"/>
    </font>
    <font>
      <u/>
      <sz val="12"/>
      <color theme="1"/>
      <name val="Times New Roman"/>
      <family val="1"/>
    </font>
    <font>
      <b/>
      <u/>
      <sz val="12"/>
      <name val="Times New Roman"/>
      <family val="1"/>
    </font>
    <font>
      <b/>
      <sz val="11"/>
      <color theme="1"/>
      <name val="Calibri"/>
      <family val="2"/>
      <scheme val="minor"/>
    </font>
    <font>
      <sz val="10"/>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diagonal/>
    </border>
    <border>
      <left/>
      <right/>
      <top/>
      <bottom style="thin">
        <color theme="2"/>
      </bottom>
      <diagonal/>
    </border>
    <border>
      <left style="thin">
        <color theme="0" tint="-0.14999847407452621"/>
      </left>
      <right style="thin">
        <color theme="0" tint="-0.14999847407452621"/>
      </right>
      <top style="thin">
        <color theme="0" tint="-0.14999847407452621"/>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3">
    <xf numFmtId="0" fontId="0" fillId="0" borderId="0"/>
    <xf numFmtId="44" fontId="4" fillId="0" borderId="0" applyFont="0" applyFill="0" applyBorder="0" applyAlignment="0" applyProtection="0"/>
    <xf numFmtId="43" fontId="4" fillId="0" borderId="0" applyFont="0" applyFill="0" applyBorder="0" applyAlignment="0" applyProtection="0"/>
  </cellStyleXfs>
  <cellXfs count="74">
    <xf numFmtId="0" fontId="0" fillId="0" borderId="0" xfId="0"/>
    <xf numFmtId="0" fontId="1" fillId="0" borderId="0" xfId="0" applyFont="1" applyBorder="1" applyAlignment="1">
      <alignment horizontal="center" vertical="center" wrapText="1"/>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3" fontId="1" fillId="0" borderId="2"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1" xfId="0" applyFont="1" applyBorder="1" applyAlignment="1">
      <alignment wrapText="1"/>
    </xf>
    <xf numFmtId="0" fontId="1" fillId="0" borderId="0" xfId="0" applyFont="1" applyAlignment="1">
      <alignment wrapText="1"/>
    </xf>
    <xf numFmtId="0" fontId="2" fillId="0" borderId="1" xfId="0" applyFont="1" applyBorder="1" applyAlignment="1">
      <alignment horizontal="center" wrapText="1"/>
    </xf>
    <xf numFmtId="0" fontId="1" fillId="0" borderId="0" xfId="0" applyFont="1" applyFill="1" applyBorder="1" applyAlignment="1">
      <alignment horizontal="center" vertical="center" wrapText="1"/>
    </xf>
    <xf numFmtId="3" fontId="1" fillId="0" borderId="9" xfId="0" applyNumberFormat="1" applyFont="1" applyBorder="1" applyAlignment="1">
      <alignment horizontal="center" vertical="center" wrapText="1"/>
    </xf>
    <xf numFmtId="3" fontId="1" fillId="0" borderId="1" xfId="0" applyNumberFormat="1" applyFont="1" applyBorder="1" applyAlignment="1">
      <alignment wrapText="1"/>
    </xf>
    <xf numFmtId="10" fontId="1" fillId="0" borderId="0" xfId="0" applyNumberFormat="1" applyFont="1" applyAlignment="1">
      <alignment wrapText="1"/>
    </xf>
    <xf numFmtId="166" fontId="1" fillId="0" borderId="0" xfId="0" applyNumberFormat="1" applyFont="1" applyAlignment="1">
      <alignment wrapText="1"/>
    </xf>
    <xf numFmtId="166" fontId="1" fillId="0" borderId="1" xfId="0" applyNumberFormat="1" applyFont="1" applyBorder="1" applyAlignment="1">
      <alignment wrapText="1"/>
    </xf>
    <xf numFmtId="0" fontId="5" fillId="2" borderId="5" xfId="0" applyFont="1" applyFill="1" applyBorder="1" applyAlignment="1">
      <alignment horizontal="center" vertical="center" wrapText="1"/>
    </xf>
    <xf numFmtId="5" fontId="1" fillId="0" borderId="1" xfId="1" applyNumberFormat="1" applyFont="1" applyBorder="1" applyAlignment="1">
      <alignment wrapText="1"/>
    </xf>
    <xf numFmtId="0" fontId="1" fillId="2" borderId="3"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8" fontId="1" fillId="2" borderId="1" xfId="0" applyNumberFormat="1" applyFont="1" applyFill="1" applyBorder="1" applyAlignment="1">
      <alignment horizontal="center" vertical="center" wrapText="1"/>
    </xf>
    <xf numFmtId="0" fontId="8" fillId="0" borderId="0" xfId="0" applyFont="1" applyAlignment="1">
      <alignment horizontal="center" vertical="center" wrapText="1"/>
    </xf>
    <xf numFmtId="10" fontId="1" fillId="0" borderId="1"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10" xfId="0" applyFont="1" applyBorder="1" applyAlignment="1">
      <alignment horizontal="center" vertical="center" wrapText="1"/>
    </xf>
    <xf numFmtId="1" fontId="1" fillId="2" borderId="10" xfId="0" applyNumberFormat="1" applyFont="1" applyFill="1" applyBorder="1" applyAlignment="1">
      <alignment horizontal="center" vertical="center" wrapText="1"/>
    </xf>
    <xf numFmtId="0" fontId="1" fillId="2" borderId="10" xfId="0" applyFont="1" applyFill="1" applyBorder="1" applyAlignment="1">
      <alignment horizontal="center" vertical="center" wrapText="1"/>
    </xf>
    <xf numFmtId="8" fontId="1" fillId="2" borderId="10" xfId="0" applyNumberFormat="1" applyFont="1" applyFill="1" applyBorder="1" applyAlignment="1">
      <alignment horizontal="center" vertical="center" wrapText="1"/>
    </xf>
    <xf numFmtId="6" fontId="1" fillId="2" borderId="10" xfId="0" applyNumberFormat="1" applyFont="1" applyFill="1" applyBorder="1" applyAlignment="1">
      <alignment horizontal="center" vertical="center" wrapText="1"/>
    </xf>
    <xf numFmtId="164" fontId="1" fillId="2" borderId="10" xfId="0" applyNumberFormat="1" applyFont="1" applyFill="1" applyBorder="1" applyAlignment="1">
      <alignment horizontal="center" vertical="center" wrapText="1"/>
    </xf>
    <xf numFmtId="3" fontId="1" fillId="0" borderId="10" xfId="0" applyNumberFormat="1" applyFont="1" applyBorder="1" applyAlignment="1">
      <alignment horizontal="center" vertical="center" wrapText="1"/>
    </xf>
    <xf numFmtId="167" fontId="1" fillId="0" borderId="10" xfId="0" applyNumberFormat="1" applyFont="1" applyBorder="1" applyAlignment="1">
      <alignment horizontal="center" vertical="center" wrapText="1"/>
    </xf>
    <xf numFmtId="165" fontId="1" fillId="2" borderId="10" xfId="2" applyNumberFormat="1"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 fillId="2" borderId="13" xfId="0" applyFont="1" applyFill="1" applyBorder="1" applyAlignment="1">
      <alignment horizontal="center" vertical="center" wrapText="1"/>
    </xf>
    <xf numFmtId="0" fontId="1" fillId="0" borderId="14" xfId="0" applyFont="1" applyBorder="1" applyAlignment="1">
      <alignment horizontal="center" vertical="center" wrapText="1"/>
    </xf>
    <xf numFmtId="165" fontId="1" fillId="2" borderId="14" xfId="2" applyNumberFormat="1" applyFont="1" applyFill="1" applyBorder="1" applyAlignment="1">
      <alignment horizontal="center" vertical="center" wrapText="1"/>
    </xf>
    <xf numFmtId="0" fontId="1" fillId="2" borderId="14" xfId="0" applyFont="1" applyFill="1" applyBorder="1" applyAlignment="1">
      <alignment horizontal="center" vertical="center" wrapText="1"/>
    </xf>
    <xf numFmtId="1" fontId="1" fillId="2" borderId="14" xfId="0" applyNumberFormat="1" applyFont="1" applyFill="1" applyBorder="1" applyAlignment="1">
      <alignment horizontal="center" vertical="center" wrapText="1"/>
    </xf>
    <xf numFmtId="8" fontId="1" fillId="2" borderId="14" xfId="0" applyNumberFormat="1" applyFont="1" applyFill="1" applyBorder="1" applyAlignment="1">
      <alignment horizontal="center" vertical="center" wrapText="1"/>
    </xf>
    <xf numFmtId="6"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0" fontId="1" fillId="4" borderId="10" xfId="0" applyFont="1" applyFill="1" applyBorder="1" applyAlignment="1">
      <alignment horizontal="center" vertical="center" wrapText="1"/>
    </xf>
    <xf numFmtId="8" fontId="1" fillId="4" borderId="10" xfId="0" applyNumberFormat="1" applyFont="1" applyFill="1" applyBorder="1" applyAlignment="1">
      <alignment horizontal="center" vertical="center" wrapText="1"/>
    </xf>
    <xf numFmtId="6" fontId="1" fillId="4" borderId="10" xfId="0" applyNumberFormat="1" applyFont="1" applyFill="1" applyBorder="1" applyAlignment="1">
      <alignment horizontal="center" vertical="center" wrapText="1"/>
    </xf>
    <xf numFmtId="164" fontId="1" fillId="4" borderId="10"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0" fontId="1" fillId="0" borderId="10" xfId="0" applyFont="1" applyFill="1" applyBorder="1" applyAlignment="1">
      <alignment horizontal="center" vertical="center" wrapText="1"/>
    </xf>
    <xf numFmtId="1" fontId="1" fillId="0" borderId="10" xfId="0" applyNumberFormat="1" applyFont="1" applyFill="1" applyBorder="1" applyAlignment="1">
      <alignment horizontal="center" vertical="center" wrapText="1"/>
    </xf>
    <xf numFmtId="165" fontId="1" fillId="0" borderId="10" xfId="2" applyNumberFormat="1" applyFont="1" applyFill="1" applyBorder="1" applyAlignment="1">
      <alignment horizontal="center" vertical="center" wrapText="1"/>
    </xf>
    <xf numFmtId="6" fontId="1" fillId="0" borderId="10" xfId="0" applyNumberFormat="1" applyFont="1" applyFill="1" applyBorder="1" applyAlignment="1">
      <alignment horizontal="center" vertical="center" wrapText="1"/>
    </xf>
    <xf numFmtId="164" fontId="1" fillId="0" borderId="10" xfId="0" applyNumberFormat="1" applyFont="1" applyFill="1" applyBorder="1" applyAlignment="1">
      <alignment horizontal="center" vertical="center" wrapText="1"/>
    </xf>
    <xf numFmtId="0" fontId="3" fillId="0" borderId="10" xfId="0" applyFont="1" applyBorder="1" applyAlignment="1">
      <alignment horizontal="center" vertical="center" wrapText="1"/>
    </xf>
    <xf numFmtId="0" fontId="2" fillId="5" borderId="10" xfId="0" applyFont="1" applyFill="1" applyBorder="1" applyAlignment="1">
      <alignment horizontal="center" vertical="center" wrapText="1"/>
    </xf>
    <xf numFmtId="37" fontId="1" fillId="5" borderId="10" xfId="2" applyNumberFormat="1" applyFont="1" applyFill="1" applyBorder="1" applyAlignment="1">
      <alignment horizontal="center" vertical="center" wrapText="1"/>
    </xf>
    <xf numFmtId="39" fontId="1" fillId="5" borderId="10" xfId="2" applyNumberFormat="1" applyFont="1" applyFill="1" applyBorder="1" applyAlignment="1">
      <alignment horizontal="center" vertical="center" wrapText="1"/>
    </xf>
    <xf numFmtId="6" fontId="1" fillId="5" borderId="10" xfId="0" applyNumberFormat="1" applyFont="1" applyFill="1" applyBorder="1" applyAlignment="1">
      <alignment horizontal="center" vertical="center" wrapText="1"/>
    </xf>
    <xf numFmtId="164" fontId="1" fillId="5" borderId="10" xfId="0" applyNumberFormat="1" applyFont="1" applyFill="1" applyBorder="1" applyAlignment="1">
      <alignment horizontal="center" vertical="center" wrapText="1"/>
    </xf>
    <xf numFmtId="0" fontId="3" fillId="3" borderId="12"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7" fillId="3" borderId="11" xfId="0" applyFont="1" applyFill="1" applyBorder="1" applyAlignment="1">
      <alignment horizontal="center" vertical="center" wrapText="1"/>
    </xf>
    <xf numFmtId="2" fontId="1" fillId="2" borderId="10" xfId="0" applyNumberFormat="1" applyFont="1" applyFill="1" applyBorder="1" applyAlignment="1">
      <alignment horizontal="center" vertical="center" wrapText="1"/>
    </xf>
    <xf numFmtId="0" fontId="2" fillId="4" borderId="10" xfId="0" applyFont="1" applyFill="1" applyBorder="1" applyAlignment="1">
      <alignment horizontal="center" vertical="center" wrapText="1"/>
    </xf>
    <xf numFmtId="0" fontId="1" fillId="4" borderId="0" xfId="0" applyFont="1" applyFill="1" applyBorder="1" applyAlignment="1">
      <alignment horizontal="center" vertical="center" wrapText="1"/>
    </xf>
    <xf numFmtId="165" fontId="1" fillId="4" borderId="10" xfId="2" applyNumberFormat="1" applyFont="1" applyFill="1" applyBorder="1" applyAlignment="1">
      <alignment horizontal="center" vertical="center" wrapText="1"/>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0"/>
  <sheetViews>
    <sheetView tabSelected="1" topLeftCell="A29" zoomScale="70" zoomScaleNormal="70" workbookViewId="0">
      <selection activeCell="F41" sqref="F41"/>
    </sheetView>
  </sheetViews>
  <sheetFormatPr defaultColWidth="0" defaultRowHeight="15.5" x14ac:dyDescent="0.35"/>
  <cols>
    <col min="1" max="1" width="56.7265625" style="1" customWidth="1"/>
    <col min="2" max="2" width="43.1796875" style="1" customWidth="1"/>
    <col min="3" max="3" width="17.1796875" style="1" bestFit="1" customWidth="1"/>
    <col min="4" max="4" width="16.54296875" style="1" customWidth="1"/>
    <col min="5" max="5" width="17.54296875" style="1" customWidth="1"/>
    <col min="6" max="6" width="15.1796875" style="1" customWidth="1"/>
    <col min="7" max="7" width="14.54296875" style="1" customWidth="1"/>
    <col min="8" max="8" width="15.26953125" style="1" customWidth="1"/>
    <col min="9" max="9" width="15" style="1" customWidth="1"/>
    <col min="10" max="10" width="15.26953125" style="1" customWidth="1"/>
    <col min="11" max="16384" width="0" style="1" hidden="1"/>
  </cols>
  <sheetData>
    <row r="1" spans="1:10" ht="16" thickBot="1" x14ac:dyDescent="0.4">
      <c r="A1" s="68"/>
      <c r="B1" s="69"/>
      <c r="C1" s="69"/>
      <c r="D1" s="69"/>
      <c r="E1" s="69"/>
      <c r="F1" s="69"/>
      <c r="G1" s="69"/>
      <c r="H1" s="69"/>
      <c r="I1" s="69"/>
      <c r="J1" s="69"/>
    </row>
    <row r="2" spans="1:10" ht="46" thickTop="1" thickBot="1" x14ac:dyDescent="0.4">
      <c r="A2" s="29" t="s">
        <v>0</v>
      </c>
      <c r="B2" s="29" t="s">
        <v>1</v>
      </c>
      <c r="C2" s="29" t="s">
        <v>2</v>
      </c>
      <c r="D2" s="29" t="s">
        <v>3</v>
      </c>
      <c r="E2" s="29" t="s">
        <v>4</v>
      </c>
      <c r="F2" s="29" t="s">
        <v>5</v>
      </c>
      <c r="G2" s="29" t="s">
        <v>6</v>
      </c>
      <c r="H2" s="29" t="s">
        <v>7</v>
      </c>
      <c r="I2" s="29" t="s">
        <v>8</v>
      </c>
      <c r="J2" s="29" t="s">
        <v>9</v>
      </c>
    </row>
    <row r="3" spans="1:10" ht="78.5" thickTop="1" thickBot="1" x14ac:dyDescent="0.4">
      <c r="A3" s="30" t="s">
        <v>10</v>
      </c>
      <c r="B3" s="30" t="s">
        <v>11</v>
      </c>
      <c r="C3" s="31">
        <v>15</v>
      </c>
      <c r="D3" s="32">
        <v>1</v>
      </c>
      <c r="E3" s="31">
        <f>C3*D3</f>
        <v>15</v>
      </c>
      <c r="F3" s="32">
        <v>4.75</v>
      </c>
      <c r="G3" s="31">
        <f>E3*F3</f>
        <v>71.25</v>
      </c>
      <c r="H3" s="33">
        <f>D$41</f>
        <v>82.928257686676417</v>
      </c>
      <c r="I3" s="34">
        <f>G3*H3</f>
        <v>5908.6383601756943</v>
      </c>
      <c r="J3" s="35">
        <v>0</v>
      </c>
    </row>
    <row r="4" spans="1:10" ht="16.5" thickTop="1" thickBot="1" x14ac:dyDescent="0.4">
      <c r="A4" s="66"/>
      <c r="B4" s="67"/>
      <c r="C4" s="67"/>
      <c r="D4" s="67"/>
      <c r="E4" s="67"/>
      <c r="F4" s="67"/>
      <c r="G4" s="67"/>
      <c r="H4" s="67"/>
      <c r="I4" s="67"/>
      <c r="J4" s="67"/>
    </row>
    <row r="5" spans="1:10" ht="46" thickTop="1" thickBot="1" x14ac:dyDescent="0.4">
      <c r="A5" s="29" t="s">
        <v>0</v>
      </c>
      <c r="B5" s="29" t="s">
        <v>1</v>
      </c>
      <c r="C5" s="29" t="s">
        <v>2</v>
      </c>
      <c r="D5" s="29" t="s">
        <v>12</v>
      </c>
      <c r="E5" s="29" t="s">
        <v>4</v>
      </c>
      <c r="F5" s="29" t="s">
        <v>5</v>
      </c>
      <c r="G5" s="29" t="s">
        <v>6</v>
      </c>
      <c r="H5" s="29" t="s">
        <v>7</v>
      </c>
      <c r="I5" s="29" t="s">
        <v>8</v>
      </c>
      <c r="J5" s="29" t="s">
        <v>9</v>
      </c>
    </row>
    <row r="6" spans="1:10" ht="16.5" thickTop="1" thickBot="1" x14ac:dyDescent="0.4">
      <c r="A6" s="30" t="s">
        <v>13</v>
      </c>
      <c r="B6" s="30">
        <v>107.80500000000001</v>
      </c>
      <c r="C6" s="36">
        <v>3000</v>
      </c>
      <c r="D6" s="30">
        <v>1</v>
      </c>
      <c r="E6" s="36">
        <v>3000</v>
      </c>
      <c r="F6" s="37">
        <v>1.105</v>
      </c>
      <c r="G6" s="31">
        <f>E6*F6</f>
        <v>3315</v>
      </c>
      <c r="H6" s="33">
        <f>D$41</f>
        <v>82.928257686676417</v>
      </c>
      <c r="I6" s="34">
        <f>G6*H6</f>
        <v>274907.17423133232</v>
      </c>
      <c r="J6" s="35">
        <v>0</v>
      </c>
    </row>
    <row r="7" spans="1:10" ht="16.5" thickTop="1" thickBot="1" x14ac:dyDescent="0.4">
      <c r="A7" s="66"/>
      <c r="B7" s="67"/>
      <c r="C7" s="67"/>
      <c r="D7" s="67"/>
      <c r="E7" s="67"/>
      <c r="F7" s="67"/>
      <c r="G7" s="67"/>
      <c r="H7" s="67"/>
      <c r="I7" s="67"/>
      <c r="J7" s="67"/>
    </row>
    <row r="8" spans="1:10" ht="16.5" thickTop="1" thickBot="1" x14ac:dyDescent="0.4">
      <c r="A8" s="30" t="s">
        <v>14</v>
      </c>
      <c r="B8" s="30">
        <v>107.80500000000001</v>
      </c>
      <c r="C8" s="38">
        <v>30</v>
      </c>
      <c r="D8" s="32">
        <v>1</v>
      </c>
      <c r="E8" s="38">
        <f>C8*D8</f>
        <v>30</v>
      </c>
      <c r="F8" s="32">
        <v>4.75</v>
      </c>
      <c r="G8" s="38">
        <f>ROUND(E8*(F8),2)</f>
        <v>142.5</v>
      </c>
      <c r="H8" s="33">
        <f>D$41</f>
        <v>82.928257686676417</v>
      </c>
      <c r="I8" s="34">
        <f>G8*H8</f>
        <v>11817.276720351389</v>
      </c>
      <c r="J8" s="35">
        <v>0</v>
      </c>
    </row>
    <row r="9" spans="1:10" ht="16.5" thickTop="1" thickBot="1" x14ac:dyDescent="0.4">
      <c r="A9" s="30" t="s">
        <v>15</v>
      </c>
      <c r="B9" s="30">
        <v>107.80500000000001</v>
      </c>
      <c r="C9" s="38">
        <v>150</v>
      </c>
      <c r="D9" s="32">
        <v>1</v>
      </c>
      <c r="E9" s="38">
        <f>C9*D9</f>
        <v>150</v>
      </c>
      <c r="F9" s="32">
        <v>1</v>
      </c>
      <c r="G9" s="38">
        <f>ROUND(E9*(F9),2)</f>
        <v>150</v>
      </c>
      <c r="H9" s="33">
        <f>D$41</f>
        <v>82.928257686676417</v>
      </c>
      <c r="I9" s="34">
        <f>G9*H9</f>
        <v>12439.238653001463</v>
      </c>
      <c r="J9" s="35">
        <v>0</v>
      </c>
    </row>
    <row r="10" spans="1:10" ht="16.5" thickTop="1" thickBot="1" x14ac:dyDescent="0.4">
      <c r="A10" s="66"/>
      <c r="B10" s="67"/>
      <c r="C10" s="67"/>
      <c r="D10" s="67"/>
      <c r="E10" s="67"/>
      <c r="F10" s="67"/>
      <c r="G10" s="67"/>
      <c r="H10" s="67"/>
      <c r="I10" s="67"/>
      <c r="J10" s="67"/>
    </row>
    <row r="11" spans="1:10" ht="46" thickTop="1" thickBot="1" x14ac:dyDescent="0.4">
      <c r="A11" s="39" t="s">
        <v>0</v>
      </c>
      <c r="B11" s="40" t="s">
        <v>1</v>
      </c>
      <c r="C11" s="40" t="s">
        <v>2</v>
      </c>
      <c r="D11" s="40" t="s">
        <v>12</v>
      </c>
      <c r="E11" s="40" t="s">
        <v>4</v>
      </c>
      <c r="F11" s="40" t="s">
        <v>5</v>
      </c>
      <c r="G11" s="40" t="s">
        <v>6</v>
      </c>
      <c r="H11" s="40" t="s">
        <v>7</v>
      </c>
      <c r="I11" s="40" t="s">
        <v>8</v>
      </c>
      <c r="J11" s="41" t="s">
        <v>9</v>
      </c>
    </row>
    <row r="12" spans="1:10" ht="16.5" thickTop="1" thickBot="1" x14ac:dyDescent="0.4">
      <c r="A12" s="42" t="s">
        <v>16</v>
      </c>
      <c r="B12" s="43">
        <v>107.80500000000001</v>
      </c>
      <c r="C12" s="44">
        <v>3500</v>
      </c>
      <c r="D12" s="45">
        <v>1</v>
      </c>
      <c r="E12" s="46">
        <f>C12*D12</f>
        <v>3500</v>
      </c>
      <c r="F12" s="45">
        <v>0.85199999999999998</v>
      </c>
      <c r="G12" s="44">
        <f>ROUND(E12*(F12),2)</f>
        <v>2982</v>
      </c>
      <c r="H12" s="47">
        <f>D$41</f>
        <v>82.928257686676417</v>
      </c>
      <c r="I12" s="48">
        <f>G12*H12</f>
        <v>247292.06442166909</v>
      </c>
      <c r="J12" s="49">
        <v>0</v>
      </c>
    </row>
    <row r="13" spans="1:10" ht="16.5" thickTop="1" thickBot="1" x14ac:dyDescent="0.4">
      <c r="A13" s="66"/>
      <c r="B13" s="67"/>
      <c r="C13" s="67"/>
      <c r="D13" s="67"/>
      <c r="E13" s="67"/>
      <c r="F13" s="67"/>
      <c r="G13" s="67"/>
      <c r="H13" s="67"/>
      <c r="I13" s="67"/>
      <c r="J13" s="67"/>
    </row>
    <row r="14" spans="1:10" s="30" customFormat="1" ht="46" thickTop="1" thickBot="1" x14ac:dyDescent="0.4">
      <c r="A14" s="29" t="s">
        <v>0</v>
      </c>
      <c r="B14" s="29" t="s">
        <v>1</v>
      </c>
      <c r="C14" s="29" t="s">
        <v>2</v>
      </c>
      <c r="D14" s="29" t="s">
        <v>12</v>
      </c>
      <c r="E14" s="29" t="s">
        <v>4</v>
      </c>
      <c r="F14" s="29" t="s">
        <v>5</v>
      </c>
      <c r="G14" s="29" t="s">
        <v>6</v>
      </c>
      <c r="H14" s="29" t="s">
        <v>7</v>
      </c>
      <c r="I14" s="29" t="s">
        <v>8</v>
      </c>
      <c r="J14" s="29" t="s">
        <v>9</v>
      </c>
    </row>
    <row r="15" spans="1:10" s="32" customFormat="1" ht="156" thickTop="1" thickBot="1" x14ac:dyDescent="0.4">
      <c r="A15" s="32" t="s">
        <v>17</v>
      </c>
      <c r="B15" s="32" t="s">
        <v>18</v>
      </c>
      <c r="C15" s="32">
        <v>50</v>
      </c>
      <c r="D15" s="70">
        <v>4.9800000000000004</v>
      </c>
      <c r="E15" s="31">
        <f>C15*D15</f>
        <v>249.00000000000003</v>
      </c>
      <c r="F15" s="32">
        <v>4.75</v>
      </c>
      <c r="G15" s="70">
        <f>E15*F15</f>
        <v>1182.7500000000002</v>
      </c>
      <c r="H15" s="33">
        <f>D41</f>
        <v>82.928257686676417</v>
      </c>
      <c r="I15" s="34">
        <f>G15*H15</f>
        <v>98083.396778916547</v>
      </c>
      <c r="J15" s="35">
        <v>0</v>
      </c>
    </row>
    <row r="16" spans="1:10" s="30" customFormat="1" ht="156" thickTop="1" thickBot="1" x14ac:dyDescent="0.4">
      <c r="A16" s="30" t="s">
        <v>19</v>
      </c>
      <c r="B16" s="32" t="s">
        <v>18</v>
      </c>
      <c r="C16" s="32">
        <v>120</v>
      </c>
      <c r="D16" s="31">
        <v>4</v>
      </c>
      <c r="E16" s="31">
        <f>C16*D16</f>
        <v>480</v>
      </c>
      <c r="F16" s="32">
        <v>1</v>
      </c>
      <c r="G16" s="31">
        <f>E16*F16</f>
        <v>480</v>
      </c>
      <c r="H16" s="33">
        <f>D41</f>
        <v>82.928257686676417</v>
      </c>
      <c r="I16" s="34">
        <f>G16*H16</f>
        <v>39805.563689604678</v>
      </c>
      <c r="J16" s="35">
        <v>0</v>
      </c>
    </row>
    <row r="17" spans="1:10" ht="16.5" thickTop="1" thickBot="1" x14ac:dyDescent="0.4">
      <c r="A17" s="66"/>
      <c r="B17" s="67"/>
      <c r="C17" s="67"/>
      <c r="D17" s="67"/>
      <c r="E17" s="67"/>
      <c r="F17" s="67"/>
      <c r="G17" s="67"/>
      <c r="H17" s="67"/>
      <c r="I17" s="67"/>
      <c r="J17" s="67"/>
    </row>
    <row r="18" spans="1:10" s="55" customFormat="1" ht="46" thickTop="1" thickBot="1" x14ac:dyDescent="0.4">
      <c r="A18" s="29" t="s">
        <v>0</v>
      </c>
      <c r="B18" s="54" t="s">
        <v>1</v>
      </c>
      <c r="C18" s="54" t="s">
        <v>2</v>
      </c>
      <c r="D18" s="29" t="s">
        <v>12</v>
      </c>
      <c r="E18" s="29" t="s">
        <v>4</v>
      </c>
      <c r="F18" s="54" t="s">
        <v>5</v>
      </c>
      <c r="G18" s="54" t="s">
        <v>6</v>
      </c>
      <c r="H18" s="54" t="s">
        <v>7</v>
      </c>
      <c r="I18" s="54" t="s">
        <v>8</v>
      </c>
      <c r="J18" s="29" t="s">
        <v>9</v>
      </c>
    </row>
    <row r="19" spans="1:10" s="55" customFormat="1" ht="16.5" thickTop="1" thickBot="1" x14ac:dyDescent="0.4">
      <c r="A19" s="55" t="s">
        <v>20</v>
      </c>
      <c r="B19" s="55" t="s">
        <v>21</v>
      </c>
      <c r="C19" s="55">
        <v>10</v>
      </c>
      <c r="D19" s="55">
        <v>1</v>
      </c>
      <c r="E19" s="56">
        <f t="shared" ref="E19" si="0">C19*D19</f>
        <v>10</v>
      </c>
      <c r="F19" s="55">
        <v>40</v>
      </c>
      <c r="G19" s="57">
        <f>ROUND(E19*F19, 0)</f>
        <v>400</v>
      </c>
      <c r="H19" s="33">
        <f>D$41</f>
        <v>82.928257686676417</v>
      </c>
      <c r="I19" s="58">
        <f t="shared" ref="I19" si="1">G19*H19</f>
        <v>33171.30307467057</v>
      </c>
      <c r="J19" s="59">
        <v>0</v>
      </c>
    </row>
    <row r="20" spans="1:10" s="13" customFormat="1" ht="16.5" thickTop="1" thickBot="1" x14ac:dyDescent="0.4">
      <c r="A20" s="66"/>
      <c r="B20" s="67"/>
      <c r="C20" s="67"/>
      <c r="D20" s="67"/>
      <c r="E20" s="67"/>
      <c r="F20" s="67"/>
      <c r="G20" s="67"/>
      <c r="H20" s="67"/>
      <c r="I20" s="67"/>
      <c r="J20" s="67"/>
    </row>
    <row r="21" spans="1:10" ht="46" thickTop="1" thickBot="1" x14ac:dyDescent="0.4">
      <c r="A21" s="29" t="s">
        <v>0</v>
      </c>
      <c r="B21" s="60" t="s">
        <v>1</v>
      </c>
      <c r="C21" s="29" t="s">
        <v>2</v>
      </c>
      <c r="D21" s="29" t="s">
        <v>12</v>
      </c>
      <c r="E21" s="29" t="s">
        <v>4</v>
      </c>
      <c r="F21" s="29" t="s">
        <v>5</v>
      </c>
      <c r="G21" s="29" t="s">
        <v>6</v>
      </c>
      <c r="H21" s="29" t="s">
        <v>7</v>
      </c>
      <c r="I21" s="29" t="s">
        <v>8</v>
      </c>
      <c r="J21" s="29" t="s">
        <v>9</v>
      </c>
    </row>
    <row r="22" spans="1:10" ht="63" thickTop="1" thickBot="1" x14ac:dyDescent="0.4">
      <c r="A22" s="30" t="s">
        <v>22</v>
      </c>
      <c r="B22" s="32" t="s">
        <v>23</v>
      </c>
      <c r="C22" s="31">
        <v>24</v>
      </c>
      <c r="D22" s="32">
        <v>1</v>
      </c>
      <c r="E22" s="31">
        <f>C22*D22</f>
        <v>24</v>
      </c>
      <c r="F22" s="32">
        <v>4.75</v>
      </c>
      <c r="G22" s="32">
        <f>ROUND(E22*F22,0)</f>
        <v>114</v>
      </c>
      <c r="H22" s="33">
        <f>D$41</f>
        <v>82.928257686676417</v>
      </c>
      <c r="I22" s="34">
        <f>G22*H22</f>
        <v>9453.821376281112</v>
      </c>
      <c r="J22" s="35">
        <v>0</v>
      </c>
    </row>
    <row r="23" spans="1:10" ht="16.5" thickTop="1" thickBot="1" x14ac:dyDescent="0.4">
      <c r="A23" s="30" t="s">
        <v>24</v>
      </c>
      <c r="B23" s="30">
        <v>173.196</v>
      </c>
      <c r="C23" s="32">
        <v>5</v>
      </c>
      <c r="D23" s="32">
        <v>1</v>
      </c>
      <c r="E23" s="31">
        <f t="shared" ref="E23" si="2">C23*D23</f>
        <v>5</v>
      </c>
      <c r="F23" s="32">
        <v>4.75</v>
      </c>
      <c r="G23" s="31">
        <f>ROUND(E23*F23, 0)</f>
        <v>24</v>
      </c>
      <c r="H23" s="33">
        <f>D$41</f>
        <v>82.928257686676417</v>
      </c>
      <c r="I23" s="34">
        <f t="shared" ref="I23" si="3">G23*H23</f>
        <v>1990.2781844802339</v>
      </c>
      <c r="J23" s="35">
        <v>0</v>
      </c>
    </row>
    <row r="24" spans="1:10" ht="16.5" thickTop="1" thickBot="1" x14ac:dyDescent="0.4">
      <c r="A24" s="66"/>
      <c r="B24" s="67"/>
      <c r="C24" s="67"/>
      <c r="D24" s="67"/>
      <c r="E24" s="67"/>
      <c r="F24" s="67"/>
      <c r="G24" s="67"/>
      <c r="H24" s="67"/>
      <c r="I24" s="67"/>
      <c r="J24" s="67"/>
    </row>
    <row r="25" spans="1:10" ht="46" thickTop="1" thickBot="1" x14ac:dyDescent="0.4">
      <c r="A25" s="29" t="s">
        <v>0</v>
      </c>
      <c r="B25" s="29" t="s">
        <v>1</v>
      </c>
      <c r="C25" s="29" t="s">
        <v>2</v>
      </c>
      <c r="D25" s="29" t="s">
        <v>12</v>
      </c>
      <c r="E25" s="29" t="s">
        <v>4</v>
      </c>
      <c r="F25" s="29" t="s">
        <v>5</v>
      </c>
      <c r="G25" s="29" t="s">
        <v>6</v>
      </c>
      <c r="H25" s="29" t="s">
        <v>7</v>
      </c>
      <c r="I25" s="29" t="s">
        <v>8</v>
      </c>
      <c r="J25" s="29" t="s">
        <v>9</v>
      </c>
    </row>
    <row r="26" spans="1:10" ht="51" customHeight="1" thickTop="1" thickBot="1" x14ac:dyDescent="0.4">
      <c r="A26" s="30" t="s">
        <v>25</v>
      </c>
      <c r="B26" s="32" t="s">
        <v>26</v>
      </c>
      <c r="C26" s="31">
        <v>330</v>
      </c>
      <c r="D26" s="32">
        <v>1</v>
      </c>
      <c r="E26" s="31">
        <f>C26*D26</f>
        <v>330</v>
      </c>
      <c r="F26" s="32">
        <v>4.75</v>
      </c>
      <c r="G26" s="38">
        <f>ROUND(E26*F26, 0)</f>
        <v>1568</v>
      </c>
      <c r="H26" s="33">
        <f>D$41</f>
        <v>82.928257686676417</v>
      </c>
      <c r="I26" s="34">
        <f>G26*H26</f>
        <v>130031.50805270862</v>
      </c>
      <c r="J26" s="35">
        <v>0</v>
      </c>
    </row>
    <row r="27" spans="1:10" ht="63.75" customHeight="1" thickTop="1" thickBot="1" x14ac:dyDescent="0.4">
      <c r="A27" s="30" t="s">
        <v>27</v>
      </c>
      <c r="B27" s="32" t="s">
        <v>26</v>
      </c>
      <c r="C27" s="31">
        <v>700</v>
      </c>
      <c r="D27" s="32">
        <v>1</v>
      </c>
      <c r="E27" s="31">
        <f>C27*D27</f>
        <v>700</v>
      </c>
      <c r="F27" s="32">
        <v>1</v>
      </c>
      <c r="G27" s="38">
        <f>ROUND(E27*F27, 0)</f>
        <v>700</v>
      </c>
      <c r="H27" s="33">
        <f>D$41</f>
        <v>82.928257686676417</v>
      </c>
      <c r="I27" s="34">
        <f>G27*H27</f>
        <v>58049.780380673496</v>
      </c>
      <c r="J27" s="35">
        <v>0</v>
      </c>
    </row>
    <row r="28" spans="1:10" ht="16.5" thickTop="1" thickBot="1" x14ac:dyDescent="0.4">
      <c r="A28" s="66"/>
      <c r="B28" s="67"/>
      <c r="C28" s="67"/>
      <c r="D28" s="67"/>
      <c r="E28" s="67"/>
      <c r="F28" s="67"/>
      <c r="G28" s="67"/>
      <c r="H28" s="67"/>
      <c r="I28" s="67"/>
      <c r="J28" s="67"/>
    </row>
    <row r="29" spans="1:10" ht="46" thickTop="1" thickBot="1" x14ac:dyDescent="0.4">
      <c r="A29" s="29" t="s">
        <v>0</v>
      </c>
      <c r="B29" s="29" t="s">
        <v>1</v>
      </c>
      <c r="C29" s="29" t="s">
        <v>2</v>
      </c>
      <c r="D29" s="29" t="s">
        <v>12</v>
      </c>
      <c r="E29" s="29" t="s">
        <v>4</v>
      </c>
      <c r="F29" s="29" t="s">
        <v>5</v>
      </c>
      <c r="G29" s="29" t="s">
        <v>6</v>
      </c>
      <c r="H29" s="29" t="s">
        <v>7</v>
      </c>
      <c r="I29" s="29" t="s">
        <v>8</v>
      </c>
      <c r="J29" s="29" t="s">
        <v>9</v>
      </c>
    </row>
    <row r="30" spans="1:10" ht="32" thickTop="1" thickBot="1" x14ac:dyDescent="0.4">
      <c r="A30" s="30" t="s">
        <v>28</v>
      </c>
      <c r="B30" s="32">
        <v>173.64</v>
      </c>
      <c r="C30" s="38">
        <v>3200</v>
      </c>
      <c r="D30" s="32">
        <v>2</v>
      </c>
      <c r="E30" s="38">
        <f>C30*D30</f>
        <v>6400</v>
      </c>
      <c r="F30" s="32">
        <v>4.75</v>
      </c>
      <c r="G30" s="38">
        <f>ROUND(E30*F30, 0)</f>
        <v>30400</v>
      </c>
      <c r="H30" s="33">
        <f>D$41</f>
        <v>82.928257686676417</v>
      </c>
      <c r="I30" s="34">
        <f>G30*H30</f>
        <v>2521019.0336749633</v>
      </c>
      <c r="J30" s="35">
        <v>0</v>
      </c>
    </row>
    <row r="31" spans="1:10" ht="16" thickTop="1" x14ac:dyDescent="0.35"/>
    <row r="32" spans="1:10" ht="16" thickBot="1" x14ac:dyDescent="0.4">
      <c r="A32" s="66"/>
      <c r="B32" s="67"/>
      <c r="C32" s="67"/>
      <c r="D32" s="67"/>
      <c r="E32" s="67"/>
      <c r="F32" s="67"/>
      <c r="G32" s="67"/>
      <c r="H32" s="67"/>
      <c r="I32" s="67"/>
      <c r="J32" s="67"/>
    </row>
    <row r="33" spans="1:14" s="72" customFormat="1" ht="46" thickTop="1" thickBot="1" x14ac:dyDescent="0.4">
      <c r="A33" s="71" t="s">
        <v>0</v>
      </c>
      <c r="B33" s="71" t="s">
        <v>1</v>
      </c>
      <c r="C33" s="71" t="s">
        <v>2</v>
      </c>
      <c r="D33" s="71" t="s">
        <v>12</v>
      </c>
      <c r="E33" s="71" t="s">
        <v>4</v>
      </c>
      <c r="F33" s="71" t="s">
        <v>5</v>
      </c>
      <c r="G33" s="71" t="s">
        <v>6</v>
      </c>
      <c r="H33" s="71" t="s">
        <v>7</v>
      </c>
      <c r="I33" s="71" t="s">
        <v>8</v>
      </c>
      <c r="J33" s="71" t="s">
        <v>9</v>
      </c>
    </row>
    <row r="34" spans="1:14" s="72" customFormat="1" ht="16.5" thickTop="1" thickBot="1" x14ac:dyDescent="0.4">
      <c r="A34" s="50" t="s">
        <v>40</v>
      </c>
      <c r="B34" s="50">
        <v>173.16900000000001</v>
      </c>
      <c r="C34" s="73">
        <v>1001</v>
      </c>
      <c r="D34" s="50">
        <v>1</v>
      </c>
      <c r="E34" s="73">
        <v>100</v>
      </c>
      <c r="F34" s="50">
        <v>1</v>
      </c>
      <c r="G34" s="73">
        <f>ROUND(E34*F34, 0)</f>
        <v>100</v>
      </c>
      <c r="H34" s="51">
        <f>D$41</f>
        <v>82.928257686676417</v>
      </c>
      <c r="I34" s="52">
        <f>G34*H34</f>
        <v>8292.8257686676425</v>
      </c>
      <c r="J34" s="53">
        <v>0</v>
      </c>
    </row>
    <row r="35" spans="1:14" ht="16.5" thickTop="1" thickBot="1" x14ac:dyDescent="0.4"/>
    <row r="36" spans="1:14" ht="31" thickTop="1" thickBot="1" x14ac:dyDescent="0.4">
      <c r="A36" s="6"/>
      <c r="B36" s="6"/>
      <c r="C36" s="61" t="s">
        <v>29</v>
      </c>
      <c r="D36" s="61" t="s">
        <v>30</v>
      </c>
      <c r="E36" s="61" t="s">
        <v>6</v>
      </c>
      <c r="F36" s="61" t="s">
        <v>8</v>
      </c>
      <c r="G36" s="61" t="s">
        <v>31</v>
      </c>
      <c r="H36" s="7"/>
      <c r="I36" s="2"/>
      <c r="J36" s="2"/>
      <c r="K36" s="2"/>
      <c r="L36" s="2"/>
      <c r="M36" s="2"/>
    </row>
    <row r="37" spans="1:14" ht="16.5" thickTop="1" thickBot="1" x14ac:dyDescent="0.4">
      <c r="A37" s="21"/>
      <c r="B37" s="6"/>
      <c r="C37" s="62">
        <f>SUM(C2:C34)</f>
        <v>12135</v>
      </c>
      <c r="D37" s="62">
        <f>SUM(E3:E35)</f>
        <v>14993</v>
      </c>
      <c r="E37" s="63">
        <f>SUM(G3:G34)</f>
        <v>41629.5</v>
      </c>
      <c r="F37" s="64">
        <f>SUM(I3:I35)</f>
        <v>3452261.9033674961</v>
      </c>
      <c r="G37" s="65">
        <f>SUM(J3:J35)</f>
        <v>0</v>
      </c>
      <c r="H37" s="8"/>
      <c r="I37" s="2"/>
      <c r="J37" s="2"/>
      <c r="K37" s="2"/>
      <c r="L37" s="2"/>
      <c r="M37" s="2"/>
    </row>
    <row r="38" spans="1:14" ht="16" thickTop="1" x14ac:dyDescent="0.35">
      <c r="A38" s="21"/>
      <c r="B38" s="6"/>
      <c r="C38" s="19"/>
      <c r="D38" s="19"/>
      <c r="E38" s="19"/>
      <c r="F38" s="19"/>
      <c r="G38" s="9"/>
      <c r="H38" s="3"/>
      <c r="I38" s="3"/>
      <c r="J38" s="3"/>
      <c r="K38" s="2"/>
      <c r="L38" s="2"/>
      <c r="M38" s="2"/>
      <c r="N38" s="7"/>
    </row>
    <row r="39" spans="1:14" x14ac:dyDescent="0.35">
      <c r="A39" s="22"/>
      <c r="B39" s="22"/>
      <c r="C39" s="14"/>
      <c r="D39" s="14"/>
      <c r="E39" s="4"/>
      <c r="F39" s="5"/>
      <c r="G39" s="6"/>
      <c r="H39" s="2"/>
      <c r="I39" s="2"/>
      <c r="J39" s="2"/>
      <c r="K39" s="2"/>
      <c r="L39" s="2"/>
      <c r="M39" s="2"/>
      <c r="N39" s="7"/>
    </row>
    <row r="40" spans="1:14" ht="30" x14ac:dyDescent="0.35">
      <c r="A40" s="23"/>
      <c r="B40" s="24" t="s">
        <v>32</v>
      </c>
      <c r="C40" s="24" t="s">
        <v>33</v>
      </c>
      <c r="D40" s="24" t="s">
        <v>34</v>
      </c>
      <c r="F40" s="2"/>
      <c r="G40" s="2"/>
      <c r="H40" s="2"/>
      <c r="I40" s="2"/>
      <c r="J40" s="2"/>
      <c r="K40" s="2"/>
      <c r="L40" s="2"/>
      <c r="M40" s="2"/>
      <c r="N40" s="2"/>
    </row>
    <row r="41" spans="1:14" ht="104" x14ac:dyDescent="0.35">
      <c r="A41" s="26" t="s">
        <v>35</v>
      </c>
      <c r="B41" s="23">
        <v>56.64</v>
      </c>
      <c r="C41" s="27">
        <v>0.68300000000000005</v>
      </c>
      <c r="D41" s="25">
        <f>B41/C41</f>
        <v>82.928257686676417</v>
      </c>
      <c r="E41" s="2"/>
      <c r="F41" s="2"/>
      <c r="G41" s="2"/>
      <c r="H41" s="2"/>
      <c r="I41" s="2"/>
      <c r="J41" s="2"/>
      <c r="K41" s="2"/>
      <c r="L41" s="2"/>
      <c r="M41" s="2"/>
      <c r="N41" s="2"/>
    </row>
    <row r="42" spans="1:14" x14ac:dyDescent="0.35">
      <c r="C42" s="2"/>
      <c r="D42" s="2"/>
      <c r="E42" s="2"/>
      <c r="F42" s="2"/>
      <c r="G42" s="2"/>
      <c r="H42" s="2"/>
      <c r="I42" s="2"/>
      <c r="J42" s="2"/>
      <c r="K42" s="2"/>
      <c r="L42" s="2"/>
      <c r="M42" s="2"/>
      <c r="N42" s="2"/>
    </row>
    <row r="43" spans="1:14" x14ac:dyDescent="0.35">
      <c r="B43" s="28"/>
    </row>
    <row r="49" s="1" customFormat="1" x14ac:dyDescent="0.35"/>
    <row r="50" s="1" customFormat="1" x14ac:dyDescent="0.35"/>
  </sheetData>
  <mergeCells count="10">
    <mergeCell ref="A32:J32"/>
    <mergeCell ref="A24:J24"/>
    <mergeCell ref="A28:J28"/>
    <mergeCell ref="A20:J20"/>
    <mergeCell ref="A1:J1"/>
    <mergeCell ref="A4:J4"/>
    <mergeCell ref="A7:J7"/>
    <mergeCell ref="A10:J10"/>
    <mergeCell ref="A13:J13"/>
    <mergeCell ref="A17:J17"/>
  </mergeCells>
  <pageMargins left="0.7" right="0.7" top="0.75" bottom="0.75" header="0.3" footer="0.3"/>
  <pageSetup scale="7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F8"/>
  <sheetViews>
    <sheetView workbookViewId="0">
      <selection activeCell="F8" sqref="F8"/>
    </sheetView>
  </sheetViews>
  <sheetFormatPr defaultColWidth="9.1796875" defaultRowHeight="15.5" x14ac:dyDescent="0.35"/>
  <cols>
    <col min="1" max="1" width="40.54296875" style="11" customWidth="1"/>
    <col min="2" max="2" width="12.7265625" style="11" customWidth="1"/>
    <col min="3" max="3" width="18.453125" style="11" customWidth="1"/>
    <col min="4" max="4" width="17.1796875" style="11" customWidth="1"/>
    <col min="5" max="5" width="14" style="11" customWidth="1"/>
    <col min="6" max="6" width="21.1796875" style="11" customWidth="1"/>
    <col min="7" max="16384" width="9.1796875" style="11"/>
  </cols>
  <sheetData>
    <row r="4" spans="1:6" ht="45.5" x14ac:dyDescent="0.35">
      <c r="B4" s="12" t="s">
        <v>36</v>
      </c>
      <c r="C4" s="12" t="s">
        <v>37</v>
      </c>
      <c r="D4" s="12" t="s">
        <v>38</v>
      </c>
      <c r="E4" s="12" t="s">
        <v>7</v>
      </c>
      <c r="F4" s="12" t="s">
        <v>8</v>
      </c>
    </row>
    <row r="5" spans="1:6" x14ac:dyDescent="0.35">
      <c r="B5" s="15">
        <f>Sheet1!D37</f>
        <v>14993</v>
      </c>
      <c r="C5" s="10">
        <v>30</v>
      </c>
      <c r="D5" s="15">
        <f>B5*(C5/60)</f>
        <v>7496.5</v>
      </c>
      <c r="E5" s="18">
        <f>D8</f>
        <v>80.478210000000004</v>
      </c>
      <c r="F5" s="20">
        <f>D5*E5</f>
        <v>603304.90126499999</v>
      </c>
    </row>
    <row r="8" spans="1:6" ht="170.5" x14ac:dyDescent="0.35">
      <c r="A8" s="11" t="s">
        <v>39</v>
      </c>
      <c r="B8" s="17">
        <v>58.98</v>
      </c>
      <c r="C8" s="16">
        <v>0.36449999999999999</v>
      </c>
      <c r="D8" s="17">
        <f>B8*(100%+C8)</f>
        <v>80.478210000000004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23" ma:contentTypeDescription="Create a new document." ma:contentTypeScope="" ma:versionID="84e4c2143383a175b94425cdc6e4f45e">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2761d2c23573063de576a04d91a16e98"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Details" ma:index="24" nillable="true" ma:displayName="Details" ma:description="File Details" ma:format="Dropdown" ma:internalName="Detail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Details xmlns="63ed583d-7590-47b9-98bc-2af72f9646ac" xsi:nil="true"/>
  </documentManagement>
</p:properties>
</file>

<file path=customXml/itemProps1.xml><?xml version="1.0" encoding="utf-8"?>
<ds:datastoreItem xmlns:ds="http://schemas.openxmlformats.org/officeDocument/2006/customXml" ds:itemID="{D48C66CB-7406-4384-A4BB-3A5E31946E27}">
  <ds:schemaRefs>
    <ds:schemaRef ds:uri="http://schemas.microsoft.com/sharepoint/v3/contenttype/forms"/>
  </ds:schemaRefs>
</ds:datastoreItem>
</file>

<file path=customXml/itemProps2.xml><?xml version="1.0" encoding="utf-8"?>
<ds:datastoreItem xmlns:ds="http://schemas.openxmlformats.org/officeDocument/2006/customXml" ds:itemID="{BBFD2A27-50F5-4157-AB0E-64AE11C5B2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CBEDB0-C2A9-42A1-B805-7FD18ED02581}">
  <ds:schemaRefs>
    <ds:schemaRef ds:uri="http://purl.org/dc/elements/1.1/"/>
    <ds:schemaRef ds:uri="http://schemas.microsoft.com/office/2006/metadata/properties"/>
    <ds:schemaRef ds:uri="http://purl.org/dc/terms/"/>
    <ds:schemaRef ds:uri="b3ce6949-99fe-4549-b75a-2322037c47c1"/>
    <ds:schemaRef ds:uri="http://schemas.microsoft.com/office/infopath/2007/PartnerControls"/>
    <ds:schemaRef ds:uri="http://schemas.microsoft.com/office/2006/documentManagement/types"/>
    <ds:schemaRef ds:uri="http://schemas.openxmlformats.org/package/2006/metadata/core-properties"/>
    <ds:schemaRef ds:uri="63ed583d-7590-47b9-98bc-2af72f9646a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Federal Employee Cost</vt:lpstr>
    </vt:vector>
  </TitlesOfParts>
  <Manager/>
  <Company>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Geller, Shelby (PHMSA)</dc:creator>
  <cp:keywords/>
  <dc:description/>
  <cp:lastModifiedBy>Andrews, Steven (PHMSA)</cp:lastModifiedBy>
  <cp:revision/>
  <dcterms:created xsi:type="dcterms:W3CDTF">2017-10-30T20:20:31Z</dcterms:created>
  <dcterms:modified xsi:type="dcterms:W3CDTF">2026-05-11T13:13:52Z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y fmtid="{D5CDD505-2E9C-101B-9397-08002B2CF9AE}" pid="3" name="MediaServiceImageTags">
    <vt:lpwstr/>
  </property>
</Properties>
</file>