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Maryland\Riverdale\ITD\IMC\5.7 050 PRA\ICR ACTIVE\VS\VS 0127 2026\IMB\"/>
    </mc:Choice>
  </mc:AlternateContent>
  <xr:revisionPtr revIDLastSave="0" documentId="13_ncr:1_{32D83865-C128-499E-86AC-1556506DC3C0}" xr6:coauthVersionLast="47" xr6:coauthVersionMax="47" xr10:uidLastSave="{00000000-0000-0000-0000-000000000000}"/>
  <bookViews>
    <workbookView xWindow="67065" yWindow="-135" windowWidth="29070" windowHeight="15750" tabRatio="389" xr2:uid="{F38D79EA-36B0-400D-84E7-32D0B3AB86E3}"/>
  </bookViews>
  <sheets>
    <sheet name="APHIS 71" sheetId="1" r:id="rId1"/>
    <sheet name="IMB ROCIS Calcs" sheetId="4" r:id="rId2"/>
    <sheet name="IMB SS Q12-SOCC" sheetId="9" r:id="rId3"/>
    <sheet name="IMB ICR Comp." sheetId="8" r:id="rId4"/>
  </sheets>
  <definedNames>
    <definedName name="_xlnm.Print_Area" localSheetId="1">'IMB ROCIS Calcs'!$A$5:$F$45</definedName>
    <definedName name="_xlnm.Print_Area" localSheetId="2">'IMB SS Q12-SOCC'!$A$1:$D$37</definedName>
    <definedName name="_xlnm.Print_Titles" localSheetId="0">'APHIS 71'!$12:$13</definedName>
    <definedName name="_xlnm.Print_Titles" localSheetId="3">'IMB 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6" i="1"/>
  <c r="L5" i="1"/>
  <c r="O5" i="8" l="1"/>
  <c r="P5" i="8" s="1"/>
  <c r="L27" i="1"/>
  <c r="L28" i="1"/>
  <c r="L29" i="1"/>
  <c r="L30" i="1"/>
  <c r="L31" i="1"/>
  <c r="L32" i="1"/>
  <c r="L33" i="1"/>
  <c r="L34" i="1"/>
  <c r="L35" i="1"/>
  <c r="L36" i="1"/>
  <c r="L37" i="1"/>
  <c r="L38" i="1"/>
  <c r="L39" i="1"/>
  <c r="L40" i="1"/>
  <c r="L41" i="1"/>
  <c r="L42" i="1"/>
  <c r="L43" i="1"/>
  <c r="L44" i="1"/>
  <c r="L45" i="1"/>
  <c r="L46" i="1"/>
  <c r="C20" i="9"/>
  <c r="C24" i="9" s="1"/>
  <c r="O11" i="4"/>
  <c r="O10" i="4"/>
  <c r="O9" i="4"/>
  <c r="N11" i="4"/>
  <c r="N10" i="4"/>
  <c r="N9" i="4"/>
  <c r="M11" i="4"/>
  <c r="L11" i="4"/>
  <c r="L10" i="4"/>
  <c r="L9" i="4"/>
  <c r="K11" i="4"/>
  <c r="L8" i="1" l="1"/>
  <c r="T27" i="8"/>
  <c r="M14" i="8" l="1"/>
  <c r="O15" i="8"/>
  <c r="O16" i="8"/>
  <c r="O17" i="8"/>
  <c r="O18" i="8"/>
  <c r="O19" i="8"/>
  <c r="O20" i="8"/>
  <c r="O21" i="8"/>
  <c r="O22" i="8"/>
  <c r="O23" i="8"/>
  <c r="O24" i="8"/>
  <c r="O25" i="8"/>
  <c r="O26" i="8"/>
  <c r="O14" i="8"/>
  <c r="N15" i="8"/>
  <c r="N16" i="8"/>
  <c r="N17" i="8"/>
  <c r="N18" i="8"/>
  <c r="N19" i="8"/>
  <c r="N20" i="8"/>
  <c r="N21" i="8"/>
  <c r="N22" i="8"/>
  <c r="N23" i="8"/>
  <c r="N24" i="8"/>
  <c r="N25" i="8"/>
  <c r="N26" i="8"/>
  <c r="N14" i="8"/>
  <c r="R27" i="8"/>
  <c r="B18" i="4"/>
  <c r="K18" i="4" s="1"/>
  <c r="M18" i="4" l="1"/>
  <c r="N27" i="8"/>
  <c r="E43" i="4"/>
  <c r="H44" i="4" s="1"/>
  <c r="E6" i="4"/>
  <c r="B16" i="4" s="1"/>
  <c r="K15" i="4" s="1"/>
  <c r="L26" i="8"/>
  <c r="P26" i="8" s="1"/>
  <c r="M26" i="8"/>
  <c r="B44" i="4"/>
  <c r="B36" i="4"/>
  <c r="E19" i="4"/>
  <c r="H20" i="4" s="1"/>
  <c r="D19" i="4"/>
  <c r="H19" i="4" s="1"/>
  <c r="E27" i="4"/>
  <c r="H28" i="4" s="1"/>
  <c r="D27" i="4"/>
  <c r="H27" i="4" s="1"/>
  <c r="B28" i="4"/>
  <c r="D43" i="4"/>
  <c r="H43" i="4" s="1"/>
  <c r="B42" i="4"/>
  <c r="K42" i="4" s="1"/>
  <c r="M42" i="4" s="1"/>
  <c r="E35" i="4"/>
  <c r="H36" i="4" s="1"/>
  <c r="D35" i="4"/>
  <c r="H35" i="4" s="1"/>
  <c r="B34" i="4"/>
  <c r="K34" i="4" s="1"/>
  <c r="M34" i="4" s="1"/>
  <c r="B26" i="4"/>
  <c r="B20" i="4"/>
  <c r="H10" i="4" l="1"/>
  <c r="K26" i="4"/>
  <c r="K9" i="4" s="1"/>
  <c r="H11" i="4"/>
  <c r="E13" i="4"/>
  <c r="B40" i="4" s="1"/>
  <c r="K39" i="4" s="1"/>
  <c r="E12" i="4"/>
  <c r="E11" i="4"/>
  <c r="E10" i="4"/>
  <c r="E9" i="4"/>
  <c r="E8" i="4"/>
  <c r="E7" i="4"/>
  <c r="M26" i="4" l="1"/>
  <c r="M9" i="4" s="1"/>
  <c r="B32" i="4"/>
  <c r="K31" i="4" s="1"/>
  <c r="B24" i="4"/>
  <c r="K23" i="4" s="1"/>
  <c r="L15" i="8"/>
  <c r="P15" i="8" s="1"/>
  <c r="M15" i="8"/>
  <c r="L16" i="8"/>
  <c r="P16" i="8" s="1"/>
  <c r="M16" i="8"/>
  <c r="L17" i="8"/>
  <c r="P17" i="8" s="1"/>
  <c r="M17" i="8"/>
  <c r="L18" i="8"/>
  <c r="P18" i="8" s="1"/>
  <c r="M18" i="8"/>
  <c r="L19" i="8"/>
  <c r="P19" i="8" s="1"/>
  <c r="M19" i="8"/>
  <c r="L20" i="8"/>
  <c r="P20" i="8" s="1"/>
  <c r="M20" i="8"/>
  <c r="L21" i="8"/>
  <c r="P21" i="8" s="1"/>
  <c r="M21" i="8"/>
  <c r="L22" i="8"/>
  <c r="P22" i="8" s="1"/>
  <c r="M22" i="8"/>
  <c r="L23" i="8"/>
  <c r="P23" i="8" s="1"/>
  <c r="M23" i="8"/>
  <c r="L24" i="8"/>
  <c r="P24" i="8" s="1"/>
  <c r="M24" i="8"/>
  <c r="L25" i="8"/>
  <c r="P25" i="8" s="1"/>
  <c r="M25" i="8"/>
  <c r="L25" i="1"/>
  <c r="L26" i="1"/>
  <c r="L21" i="1"/>
  <c r="L22" i="1"/>
  <c r="L23" i="1"/>
  <c r="L24" i="1"/>
  <c r="L14" i="8"/>
  <c r="P14" i="8" l="1"/>
  <c r="P27" i="8" s="1"/>
  <c r="L27" i="8"/>
  <c r="P28" i="8" s="1"/>
  <c r="K6" i="4"/>
  <c r="J27" i="8" l="1"/>
  <c r="L5" i="8"/>
  <c r="L6" i="8"/>
  <c r="B17" i="4"/>
  <c r="L8" i="8" l="1"/>
  <c r="N28" i="8"/>
  <c r="L9" i="8"/>
  <c r="L10" i="8" s="1"/>
  <c r="L15" i="1" l="1"/>
  <c r="L16" i="1"/>
  <c r="L17" i="1"/>
  <c r="L18" i="1"/>
  <c r="L19" i="1"/>
  <c r="L20" i="1"/>
  <c r="L14" i="1"/>
  <c r="L9" i="1" s="1"/>
  <c r="L10" i="1" s="1"/>
  <c r="B37" i="4" l="1"/>
  <c r="C23" i="9"/>
  <c r="C25" i="9" s="1"/>
  <c r="C27" i="9" s="1"/>
  <c r="B21" i="4"/>
  <c r="B19" i="4"/>
  <c r="C19" i="4"/>
  <c r="B45" i="4"/>
  <c r="B43" i="4"/>
  <c r="C43" i="4"/>
  <c r="H42" i="4" s="1"/>
  <c r="C27" i="4"/>
  <c r="H26" i="4" s="1"/>
  <c r="B29" i="4"/>
  <c r="B27" i="4"/>
  <c r="C35" i="4"/>
  <c r="H34" i="4" s="1"/>
  <c r="B35" i="4"/>
  <c r="H29" i="4" l="1"/>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<sst xmlns="http://schemas.openxmlformats.org/spreadsheetml/2006/main" count="367" uniqueCount="165">
  <si>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</si>
  <si>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</si>
  <si>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</si>
  <si>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</si>
  <si>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</si>
  <si>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</si>
  <si>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</si>
  <si>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</si>
  <si>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</si>
  <si>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</si>
  <si>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</si>
  <si>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</si>
  <si>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</si>
  <si>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</si>
  <si>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</si>
  <si>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</si>
  <si>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</si>
  <si>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</si>
  <si>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</si>
  <si>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</si>
  <si>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</si>
  <si>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</si>
  <si>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</si>
  <si>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</si>
  <si>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</si>
  <si>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</si>
  <si>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</si>
  <si>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</si>
  <si>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</si>
  <si>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</si>
  <si>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</si>
  <si>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</si>
  <si>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</si>
  <si>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</si>
  <si>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</si>
  <si>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</si>
  <si>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</si>
  <si>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</si>
  <si>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</si>
  <si>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</si>
  <si>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</si>
  <si>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</si>
  <si>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</si>
  <si>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</si>
  <si>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</si>
  <si>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</si>
  <si>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</si>
  <si>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</si>
  <si>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</si>
  <si>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</si>
  <si>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</si>
  <si>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</si>
  <si>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</si>
  <si>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</si>
  <si>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</si>
  <si>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</si>
  <si>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</si>
  <si>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</si>
  <si>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</si>
  <si>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</si>
  <si>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</si>
  <si>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</si>
  <si>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</si>
  <si>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</si>
  <si>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</si>
  <si>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</si>
  <si>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</si>
  <si>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</si>
  <si>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</si>
  <si>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</si>
  <si>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</si>
  <si>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</si>
  <si>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</si>
  <si>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</si>
  <si>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</si>
  <si>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</si>
  <si>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</si>
  <si>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</si>
  <si>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</si>
  <si>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</si>
  <si>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</si>
  <si>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</si>
  <si>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</si>
  <si>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</si>
  <si>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</si>
  <si>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</si>
  <si>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</si>
  <si>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</si>
  <si>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</si>
  <si>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</si>
  <si>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</si>
  <si>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</si>
  <si>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</si>
  <si>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</si>
  <si>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</si>
  <si>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</si>
  <si>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</si>
  <si>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</si>
  <si>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</si>
  <si>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</si>
  <si>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</si>
  <si>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Data source for SOCC:</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</si>
  <si>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</si>
  <si>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</si>
  <si>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</si>
  <si>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</si>
  <si>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</si>
  <si>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</si>
  <si>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</si>
  <si>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</si>
  <si>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</si>
  <si>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</si>
  <si>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</si>
  <si>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</si>
  <si>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</si>
  <si>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</si>
  <si>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</si>
  <si>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</si>
  <si>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</si>
  <si>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</si>
  <si>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</si>
  <si>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AVG Wage</t>
  </si>
  <si>
    <t>Dept of Labor SOCC Code</t>
  </si>
  <si>
    <t>PREVIOUS SUBMISSION</t>
  </si>
  <si>
    <t>MANUAL DATA ENTRY:  O18, O19, O26, O27, O34, O35, O42, O43.</t>
  </si>
  <si>
    <t>##%</t>
  </si>
  <si>
    <t>MM/YYYY</t>
  </si>
  <si>
    <t>Renewal</t>
  </si>
  <si>
    <t>EIA Laboratory Test</t>
  </si>
  <si>
    <t>9 CFR 75.4(b)(2)</t>
  </si>
  <si>
    <t>VS 10-11</t>
  </si>
  <si>
    <t>info system</t>
  </si>
  <si>
    <t>P1</t>
  </si>
  <si>
    <t>I</t>
  </si>
  <si>
    <t>EIA Supplemental Investigation</t>
  </si>
  <si>
    <t>Agreement for Approved Livestock Facility</t>
  </si>
  <si>
    <t>9 CFR 71.20; 71.22</t>
  </si>
  <si>
    <t>none</t>
  </si>
  <si>
    <t>paper</t>
  </si>
  <si>
    <t>Request for Hearing</t>
  </si>
  <si>
    <t>9 CFR 71.20(b); 71.22(j)</t>
  </si>
  <si>
    <t>Written Notification of Approval or Withdrawal</t>
  </si>
  <si>
    <t>9 CFR 71.22(i); 9 CFR 75.4</t>
  </si>
  <si>
    <t>Application to Conduct Laboratory EIA Testing</t>
  </si>
  <si>
    <t>9 CFR 71.22; 9 CFR 75.4; VSG 15201.1</t>
  </si>
  <si>
    <t>VS 10-16</t>
  </si>
  <si>
    <t>S1</t>
  </si>
  <si>
    <t>Review of Requirements and Interview</t>
  </si>
  <si>
    <t>9 CFR 75.4; VSG 15201.1</t>
  </si>
  <si>
    <t>Agreement to Conduct EIA Testing</t>
  </si>
  <si>
    <t>VS 10-15</t>
  </si>
  <si>
    <t>Memorandum of Recommendation and Justification</t>
  </si>
  <si>
    <t>Monthly Summary Reporting</t>
  </si>
  <si>
    <t>Denial or Withdrawal of Laboratory Approval</t>
  </si>
  <si>
    <t>0579-0127</t>
  </si>
  <si>
    <t>Dr. Lisa Rochette</t>
  </si>
  <si>
    <t>(919)855-7276</t>
  </si>
  <si>
    <t>x</t>
  </si>
  <si>
    <t>APHIS–2025–0538</t>
  </si>
  <si>
    <t>Vol. 91, No. 10 Pages 1739-1740</t>
  </si>
  <si>
    <t>Communicable Disease in Horses</t>
  </si>
  <si>
    <t>11-9013</t>
  </si>
  <si>
    <t>19-1011</t>
  </si>
  <si>
    <t>29-1131</t>
  </si>
  <si>
    <t>1.429 from 3/13/2024 - double check percentage every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</si>
</sst>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s>
  <fonts count="50"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8"/>
      <color rgb="FFC00000"/>
      <name val="Arial"/>
      <family val="2"/>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u/>
      <sz val="14"/>
      <color theme="10"/>
      <name val="Calibri"/>
      <family val="2"/>
      <scheme val="minor"/>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28">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3" xfId="6" applyFont="1" applyFill="1" applyBorder="1" applyAlignment="1">
      <alignment horizontal="center" vertic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14" fontId="16" fillId="0" borderId="14" xfId="0" applyNumberFormat="1" applyFont="1" applyBorder="1" applyAlignment="1">
      <alignment horizontal="left" vertical="center" indent="1"/>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5"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6" fillId="9" borderId="0" xfId="6" applyFont="1" applyFill="1" applyAlignment="1">
      <alignment horizontal="center" vertical="center"/>
    </xf>
    <xf numFmtId="0" fontId="37" fillId="9" borderId="0" xfId="6" applyFont="1" applyFill="1" applyAlignment="1">
      <alignment horizontal="center" vertical="center"/>
    </xf>
    <xf numFmtId="0" fontId="38" fillId="9" borderId="0" xfId="0" applyFont="1" applyFill="1" applyAlignment="1">
      <alignment horizontal="left" vertical="center"/>
    </xf>
    <xf numFmtId="0" fontId="24" fillId="6" borderId="0" xfId="6" applyFont="1" applyFill="1" applyAlignment="1">
      <alignment vertical="center"/>
    </xf>
    <xf numFmtId="3" fontId="40"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34" fillId="0" borderId="0" xfId="6" applyFont="1" applyAlignment="1">
      <alignment horizontal="left" vertical="center" indent="8"/>
    </xf>
    <xf numFmtId="0" fontId="14" fillId="0" borderId="0" xfId="6" applyFont="1" applyAlignment="1">
      <alignment horizontal="left" vertical="center" indent="8"/>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1" fillId="0" borderId="7" xfId="9" applyNumberFormat="1" applyFont="1" applyBorder="1"/>
    <xf numFmtId="166" fontId="41" fillId="0" borderId="8" xfId="9" applyNumberFormat="1" applyFont="1" applyBorder="1" applyAlignment="1">
      <alignment horizontal="center"/>
    </xf>
    <xf numFmtId="0" fontId="5" fillId="0" borderId="58" xfId="0" applyFont="1" applyBorder="1" applyAlignment="1">
      <alignment horizontal="left" vertical="center" wrapText="1"/>
    </xf>
    <xf numFmtId="0" fontId="5" fillId="0" borderId="58" xfId="0" applyFont="1" applyBorder="1" applyAlignment="1">
      <alignment horizontal="center" vertical="center" wrapText="1"/>
    </xf>
    <xf numFmtId="0" fontId="5" fillId="0" borderId="58" xfId="0" applyFont="1" applyBorder="1" applyAlignment="1">
      <alignment horizontal="center" vertical="center"/>
    </xf>
    <xf numFmtId="0" fontId="17" fillId="0" borderId="58" xfId="0" applyFont="1" applyBorder="1" applyAlignment="1">
      <alignment horizontal="center" vertical="center"/>
    </xf>
    <xf numFmtId="3" fontId="5" fillId="0" borderId="58" xfId="0" applyNumberFormat="1" applyFont="1" applyBorder="1" applyAlignment="1">
      <alignment horizontal="center" vertical="center"/>
    </xf>
    <xf numFmtId="2" fontId="5" fillId="0" borderId="58" xfId="0" applyNumberFormat="1" applyFont="1" applyBorder="1" applyAlignment="1">
      <alignment horizontal="center" vertical="center"/>
    </xf>
    <xf numFmtId="3" fontId="11" fillId="3" borderId="59" xfId="0" applyNumberFormat="1" applyFont="1" applyFill="1" applyBorder="1" applyAlignment="1">
      <alignment horizontal="center" vertical="center"/>
    </xf>
    <xf numFmtId="3" fontId="11" fillId="3" borderId="58" xfId="0" applyNumberFormat="1" applyFont="1" applyFill="1" applyBorder="1" applyAlignment="1">
      <alignment horizontal="center" vertical="center"/>
    </xf>
    <xf numFmtId="3" fontId="5" fillId="0" borderId="60"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1" xfId="0" applyNumberFormat="1" applyFont="1" applyFill="1" applyBorder="1" applyAlignment="1">
      <alignment horizontal="center" vertical="center"/>
    </xf>
    <xf numFmtId="3" fontId="11" fillId="3" borderId="62" xfId="0" applyNumberFormat="1" applyFont="1" applyFill="1" applyBorder="1" applyAlignment="1">
      <alignment horizontal="center" vertical="center"/>
    </xf>
    <xf numFmtId="2" fontId="11" fillId="3" borderId="62"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2" fillId="0" borderId="0" xfId="6" applyFont="1" applyAlignment="1">
      <alignment vertical="center"/>
    </xf>
    <xf numFmtId="44" fontId="40" fillId="6" borderId="30" xfId="5" applyFont="1" applyFill="1" applyBorder="1" applyAlignment="1">
      <alignment vertical="center"/>
    </xf>
    <xf numFmtId="0" fontId="29" fillId="6" borderId="0" xfId="6" applyFont="1" applyFill="1" applyAlignment="1">
      <alignment vertical="center"/>
    </xf>
    <xf numFmtId="0" fontId="14" fillId="6" borderId="0" xfId="6" applyFont="1" applyFill="1" applyAlignment="1">
      <alignment vertical="center"/>
    </xf>
    <xf numFmtId="0" fontId="33" fillId="6" borderId="26" xfId="8" applyFill="1" applyBorder="1" applyAlignment="1">
      <alignment vertical="center"/>
    </xf>
    <xf numFmtId="0" fontId="43" fillId="6" borderId="0" xfId="8" applyFont="1" applyFill="1" applyBorder="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8" fillId="9" borderId="0" xfId="6" applyFont="1" applyFill="1" applyAlignment="1">
      <alignment horizontal="left" vertical="center"/>
    </xf>
    <xf numFmtId="0" fontId="39" fillId="9" borderId="0" xfId="6" applyFont="1" applyFill="1" applyAlignment="1">
      <alignment vertical="center"/>
    </xf>
    <xf numFmtId="0" fontId="44"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3" xfId="6" applyFont="1" applyFill="1" applyBorder="1" applyAlignment="1">
      <alignment vertical="center"/>
    </xf>
    <xf numFmtId="0" fontId="25" fillId="9" borderId="63"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7"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5" fillId="0" borderId="0" xfId="6" applyFont="1" applyAlignment="1">
      <alignment vertical="center"/>
    </xf>
    <xf numFmtId="0" fontId="46" fillId="0" borderId="0" xfId="6" applyFont="1" applyAlignment="1">
      <alignment vertical="center"/>
    </xf>
    <xf numFmtId="0" fontId="42" fillId="0" borderId="7" xfId="6" applyFont="1" applyBorder="1" applyAlignment="1">
      <alignment vertical="center"/>
    </xf>
    <xf numFmtId="0" fontId="13" fillId="10" borderId="0" xfId="6" applyFill="1"/>
    <xf numFmtId="0" fontId="14" fillId="9" borderId="64" xfId="6" applyFont="1" applyFill="1" applyBorder="1" applyAlignment="1">
      <alignment vertical="center"/>
    </xf>
    <xf numFmtId="0" fontId="14" fillId="0" borderId="64" xfId="6" applyFont="1" applyBorder="1" applyAlignment="1">
      <alignment vertical="center"/>
    </xf>
    <xf numFmtId="0" fontId="42" fillId="0" borderId="65" xfId="6" applyFont="1" applyBorder="1" applyAlignment="1">
      <alignment vertical="center"/>
    </xf>
    <xf numFmtId="0" fontId="42" fillId="11" borderId="0" xfId="6" applyFont="1" applyFill="1" applyAlignment="1">
      <alignment vertical="center"/>
    </xf>
    <xf numFmtId="0" fontId="24" fillId="0" borderId="0" xfId="6" applyFont="1" applyAlignment="1">
      <alignment horizontal="right" vertical="center"/>
    </xf>
    <xf numFmtId="0" fontId="46"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7" fillId="9" borderId="0" xfId="6" applyFont="1" applyFill="1" applyAlignment="1">
      <alignment horizontal="left" vertical="center"/>
    </xf>
    <xf numFmtId="0" fontId="47" fillId="9" borderId="0" xfId="6" applyFont="1" applyFill="1" applyAlignment="1">
      <alignment vertical="center"/>
    </xf>
    <xf numFmtId="0" fontId="47" fillId="9" borderId="64" xfId="6" applyFont="1" applyFill="1" applyBorder="1" applyAlignment="1">
      <alignment vertical="center"/>
    </xf>
    <xf numFmtId="0" fontId="38" fillId="9" borderId="67" xfId="6" applyFont="1" applyFill="1" applyBorder="1" applyAlignment="1">
      <alignment horizontal="left" vertical="center"/>
    </xf>
    <xf numFmtId="0" fontId="14" fillId="9" borderId="67" xfId="6" applyFont="1" applyFill="1" applyBorder="1" applyAlignment="1">
      <alignment vertical="center"/>
    </xf>
    <xf numFmtId="0" fontId="37" fillId="9" borderId="67" xfId="6" applyFont="1" applyFill="1" applyBorder="1" applyAlignment="1">
      <alignment horizontal="center" vertical="center"/>
    </xf>
    <xf numFmtId="0" fontId="39" fillId="9" borderId="67" xfId="6" applyFont="1" applyFill="1" applyBorder="1" applyAlignment="1">
      <alignment vertical="center"/>
    </xf>
    <xf numFmtId="0" fontId="14" fillId="9" borderId="66" xfId="6" applyFont="1" applyFill="1" applyBorder="1" applyAlignment="1">
      <alignment vertical="center"/>
    </xf>
    <xf numFmtId="0" fontId="48"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49" fontId="4" fillId="6" borderId="33" xfId="6" applyNumberFormat="1" applyFont="1" applyFill="1" applyBorder="1" applyAlignment="1">
      <alignment vertical="center"/>
    </xf>
    <xf numFmtId="44" fontId="4" fillId="6" borderId="16" xfId="7" applyFont="1" applyFill="1" applyBorder="1" applyAlignment="1">
      <alignment vertical="center"/>
    </xf>
    <xf numFmtId="3" fontId="49" fillId="0" borderId="0" xfId="0" applyNumberFormat="1" applyFont="1" applyAlignment="1">
      <alignment vertical="center"/>
    </xf>
    <xf numFmtId="37" fontId="49" fillId="0" borderId="0" xfId="0" applyNumberFormat="1" applyFont="1" applyAlignment="1">
      <alignment vertical="center"/>
    </xf>
    <xf numFmtId="0" fontId="5" fillId="6" borderId="0" xfId="0" applyFont="1" applyFill="1"/>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14" fontId="0" fillId="6" borderId="42" xfId="0" applyNumberFormat="1"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44" fontId="40" fillId="6" borderId="57" xfId="6" applyNumberFormat="1" applyFont="1" applyFill="1" applyBorder="1" applyAlignment="1">
      <alignment vertical="center"/>
    </xf>
    <xf numFmtId="0" fontId="5" fillId="6" borderId="3" xfId="0" applyFont="1" applyFill="1" applyBorder="1" applyAlignment="1">
      <alignment horizontal="left" vertical="center"/>
    </xf>
    <xf numFmtId="0" fontId="5" fillId="6" borderId="7" xfId="0" applyFont="1" applyFill="1" applyBorder="1" applyAlignment="1">
      <alignment horizontal="left" vertical="center"/>
    </xf>
    <xf numFmtId="164" fontId="5" fillId="0" borderId="10" xfId="0" applyNumberFormat="1" applyFont="1" applyBorder="1" applyAlignment="1">
      <alignment horizontal="center" vertical="center"/>
    </xf>
    <xf numFmtId="49" fontId="35" fillId="8" borderId="25" xfId="6" applyNumberFormat="1" applyFont="1" applyFill="1" applyBorder="1" applyAlignment="1">
      <alignment horizontal="center" vertical="center"/>
    </xf>
    <xf numFmtId="8" fontId="40" fillId="6" borderId="57" xfId="6" applyNumberFormat="1" applyFont="1" applyFill="1" applyBorder="1" applyAlignment="1">
      <alignment vertical="center"/>
    </xf>
    <xf numFmtId="168" fontId="40" fillId="6" borderId="0" xfId="6" applyNumberFormat="1" applyFont="1" applyFill="1" applyAlignment="1">
      <alignment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21</xdr:row>
      <xdr:rowOff>180975</xdr:rowOff>
    </xdr:from>
    <xdr:to>
      <xdr:col>3</xdr:col>
      <xdr:colOff>723900</xdr:colOff>
      <xdr:row>27</xdr:row>
      <xdr:rowOff>76200</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2133600" y="4200525"/>
          <a:ext cx="400050" cy="10572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oes/current/oes_nat.htm" TargetMode="External"/><Relationship Id="rId1" Type="http://schemas.openxmlformats.org/officeDocument/2006/relationships/hyperlink" Target="https://www.bls.gov/oes/current/oes_nat.ht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6"/>
  <sheetViews>
    <sheetView tabSelected="1" zoomScale="150" zoomScaleNormal="150" zoomScaleSheetLayoutView="100" workbookViewId="0">
      <selection activeCell="D13" sqref="D13"/>
    </sheetView>
  </sheetViews>
  <sheetFormatPr defaultRowHeight="15" x14ac:dyDescent="0.25"/>
  <cols>
    <col min="1" max="1" width="40.7109375" style="104" customWidth="1"/>
    <col min="2" max="2" width="21.7109375" style="104" customWidth="1"/>
    <col min="3" max="4" width="12.7109375" style="120" customWidth="1"/>
    <col min="5" max="8" width="5.7109375" style="104" customWidth="1"/>
    <col min="9" max="12" width="15.7109375" style="105" customWidth="1"/>
  </cols>
  <sheetData>
    <row r="1" spans="1:14" ht="24" customHeight="1" thickBot="1" x14ac:dyDescent="0.3">
      <c r="A1" s="118" t="s">
        <v>49</v>
      </c>
      <c r="B1" s="126" t="s">
        <v>154</v>
      </c>
      <c r="C1" s="30"/>
      <c r="D1" s="30"/>
      <c r="E1" s="30"/>
      <c r="F1" s="30"/>
      <c r="G1" s="30"/>
      <c r="H1" s="30"/>
      <c r="I1" s="30"/>
      <c r="J1" s="31"/>
      <c r="K1" s="119" t="s">
        <v>3</v>
      </c>
      <c r="L1" s="131">
        <v>46135</v>
      </c>
    </row>
    <row r="2" spans="1:14" ht="45" customHeight="1" x14ac:dyDescent="0.25">
      <c r="A2" s="114" t="s">
        <v>26</v>
      </c>
      <c r="B2" s="322" t="s">
        <v>160</v>
      </c>
      <c r="C2" s="305"/>
      <c r="D2" s="306"/>
      <c r="E2" s="306"/>
      <c r="F2" s="306"/>
      <c r="G2" s="306"/>
      <c r="H2" s="306"/>
      <c r="I2" s="307"/>
      <c r="J2" s="308"/>
      <c r="K2" s="307"/>
      <c r="L2" s="309"/>
      <c r="N2" s="117"/>
    </row>
    <row r="3" spans="1:14" ht="36" customHeight="1" thickBot="1" x14ac:dyDescent="0.3">
      <c r="A3" s="115" t="s">
        <v>71</v>
      </c>
      <c r="B3" s="323"/>
      <c r="C3" s="310"/>
      <c r="D3" s="311"/>
      <c r="E3" s="311"/>
      <c r="F3" s="311"/>
      <c r="G3" s="311"/>
      <c r="H3" s="311"/>
      <c r="I3" s="312"/>
      <c r="J3" s="313"/>
      <c r="K3" s="312"/>
      <c r="L3" s="314"/>
    </row>
    <row r="4" spans="1:14" ht="21" customHeight="1" thickBot="1" x14ac:dyDescent="0.3">
      <c r="A4" s="48" t="s">
        <v>72</v>
      </c>
      <c r="B4" s="49"/>
      <c r="C4" s="50"/>
      <c r="D4" s="50"/>
      <c r="E4" s="51"/>
      <c r="F4" s="51"/>
      <c r="G4" s="51"/>
      <c r="H4" s="51"/>
      <c r="I4" s="51"/>
      <c r="J4" s="52"/>
      <c r="K4" s="53" t="s">
        <v>50</v>
      </c>
      <c r="L4" s="54"/>
      <c r="N4" s="117"/>
    </row>
    <row r="5" spans="1:14" x14ac:dyDescent="0.25">
      <c r="A5" s="33" t="s">
        <v>0</v>
      </c>
      <c r="B5" s="315" t="s">
        <v>127</v>
      </c>
      <c r="C5" s="23"/>
      <c r="D5" s="23"/>
      <c r="E5" s="23"/>
      <c r="F5" s="27"/>
      <c r="G5" s="27"/>
      <c r="H5" s="27"/>
      <c r="I5" s="28"/>
      <c r="J5" s="13"/>
      <c r="K5" s="14" t="s">
        <v>66</v>
      </c>
      <c r="L5" s="15">
        <f>SUMIF(G14:G27,"*X*",I14:I27)</f>
        <v>235015</v>
      </c>
      <c r="N5" s="75"/>
    </row>
    <row r="6" spans="1:14" x14ac:dyDescent="0.25">
      <c r="A6" s="32" t="s">
        <v>1</v>
      </c>
      <c r="B6" s="316" t="s">
        <v>155</v>
      </c>
      <c r="C6" s="24"/>
      <c r="D6" s="24"/>
      <c r="E6" s="24"/>
      <c r="F6" s="24"/>
      <c r="G6" s="24"/>
      <c r="H6" s="24"/>
      <c r="I6" s="26"/>
      <c r="J6" s="16"/>
      <c r="K6" s="17" t="s">
        <v>15</v>
      </c>
      <c r="L6" s="18">
        <f>SUM(J14:J27)</f>
        <v>1156816</v>
      </c>
    </row>
    <row r="7" spans="1:14" x14ac:dyDescent="0.25">
      <c r="A7" s="32" t="s">
        <v>2</v>
      </c>
      <c r="B7" s="316" t="s">
        <v>156</v>
      </c>
      <c r="C7" s="24"/>
      <c r="D7" s="24"/>
      <c r="E7" s="24"/>
      <c r="F7" s="24"/>
      <c r="G7" s="24"/>
      <c r="H7" s="24"/>
      <c r="I7" s="26"/>
      <c r="J7" s="16"/>
      <c r="K7" s="17" t="s">
        <v>16</v>
      </c>
      <c r="L7" s="318">
        <v>0.75</v>
      </c>
    </row>
    <row r="8" spans="1:14" x14ac:dyDescent="0.25">
      <c r="A8" s="32" t="s">
        <v>3</v>
      </c>
      <c r="B8" s="317">
        <f>L1</f>
        <v>46135</v>
      </c>
      <c r="C8" s="24"/>
      <c r="D8" s="24"/>
      <c r="E8" s="24"/>
      <c r="F8" s="24"/>
      <c r="G8" s="24"/>
      <c r="H8" s="24"/>
      <c r="I8" s="26"/>
      <c r="J8" s="16"/>
      <c r="K8" s="17" t="s">
        <v>17</v>
      </c>
      <c r="L8" s="19">
        <f>L6/L5</f>
        <v>4.9223070867816947</v>
      </c>
    </row>
    <row r="9" spans="1:14" x14ac:dyDescent="0.25">
      <c r="A9" s="32" t="s">
        <v>4</v>
      </c>
      <c r="B9" s="44" t="s">
        <v>158</v>
      </c>
      <c r="C9" s="24"/>
      <c r="D9" s="24"/>
      <c r="E9" s="24"/>
      <c r="F9" s="24"/>
      <c r="G9" s="24"/>
      <c r="H9" s="24"/>
      <c r="I9" s="26"/>
      <c r="J9" s="16"/>
      <c r="K9" s="17" t="s">
        <v>18</v>
      </c>
      <c r="L9" s="18">
        <f>SUM(L14:L27)</f>
        <v>96225</v>
      </c>
    </row>
    <row r="10" spans="1:14" x14ac:dyDescent="0.25">
      <c r="A10" s="32" t="s">
        <v>5</v>
      </c>
      <c r="B10" s="44" t="s">
        <v>159</v>
      </c>
      <c r="C10" s="24"/>
      <c r="D10" s="24"/>
      <c r="E10" s="24"/>
      <c r="F10" s="24"/>
      <c r="G10" s="24"/>
      <c r="H10" s="24"/>
      <c r="I10" s="26"/>
      <c r="J10" s="16"/>
      <c r="K10" s="17" t="s">
        <v>19</v>
      </c>
      <c r="L10" s="20">
        <f>L9/L6</f>
        <v>8.3180903445318879E-2</v>
      </c>
    </row>
    <row r="11" spans="1:14" ht="15.75" thickBot="1" x14ac:dyDescent="0.3">
      <c r="A11" s="34" t="s">
        <v>6</v>
      </c>
      <c r="B11" s="296">
        <v>46037</v>
      </c>
      <c r="C11" s="25"/>
      <c r="D11" s="25"/>
      <c r="E11" s="25"/>
      <c r="F11" s="25"/>
      <c r="G11" s="25"/>
      <c r="H11" s="25"/>
      <c r="I11" s="29"/>
      <c r="J11" s="21"/>
      <c r="K11" s="22" t="s">
        <v>20</v>
      </c>
      <c r="L11" s="319">
        <v>0.9</v>
      </c>
    </row>
    <row r="12" spans="1:14" ht="21" customHeight="1" thickBot="1" x14ac:dyDescent="0.3">
      <c r="A12" s="55" t="s">
        <v>25</v>
      </c>
      <c r="B12" s="56"/>
      <c r="C12" s="56"/>
      <c r="D12" s="56"/>
      <c r="E12" s="56"/>
      <c r="F12" s="56"/>
      <c r="G12" s="56"/>
      <c r="H12" s="56"/>
      <c r="I12" s="57"/>
      <c r="J12" s="57"/>
      <c r="K12" s="57"/>
      <c r="L12" s="58"/>
    </row>
    <row r="13" spans="1:14" ht="107.25" customHeight="1" thickBot="1" x14ac:dyDescent="0.3">
      <c r="A13" s="7" t="s">
        <v>7</v>
      </c>
      <c r="B13" s="7" t="s">
        <v>8</v>
      </c>
      <c r="C13" s="7" t="s">
        <v>13</v>
      </c>
      <c r="D13" s="7" t="s">
        <v>14</v>
      </c>
      <c r="E13" s="8" t="s">
        <v>9</v>
      </c>
      <c r="F13" s="8" t="s">
        <v>12</v>
      </c>
      <c r="G13" s="8" t="s">
        <v>11</v>
      </c>
      <c r="H13" s="8" t="s">
        <v>10</v>
      </c>
      <c r="I13" s="121" t="s">
        <v>24</v>
      </c>
      <c r="J13" s="7" t="s">
        <v>21</v>
      </c>
      <c r="K13" s="121" t="s">
        <v>22</v>
      </c>
      <c r="L13" s="7" t="s">
        <v>23</v>
      </c>
      <c r="M13" s="2"/>
    </row>
    <row r="14" spans="1:14" ht="39.950000000000003" customHeight="1" x14ac:dyDescent="0.25">
      <c r="A14" s="59" t="s">
        <v>128</v>
      </c>
      <c r="B14" s="60" t="s">
        <v>129</v>
      </c>
      <c r="C14" s="5" t="s">
        <v>130</v>
      </c>
      <c r="D14" s="5" t="s">
        <v>131</v>
      </c>
      <c r="E14" s="5"/>
      <c r="F14" s="5" t="s">
        <v>132</v>
      </c>
      <c r="G14" s="195" t="s">
        <v>157</v>
      </c>
      <c r="H14" s="5" t="s">
        <v>133</v>
      </c>
      <c r="I14" s="6">
        <v>235005</v>
      </c>
      <c r="J14" s="6">
        <v>1151584</v>
      </c>
      <c r="K14" s="324">
        <v>8.3000000000000004E-2</v>
      </c>
      <c r="L14" s="6">
        <f>ROUNDUP(J14*K14,0)</f>
        <v>95582</v>
      </c>
    </row>
    <row r="15" spans="1:14" ht="39.950000000000003" customHeight="1" x14ac:dyDescent="0.25">
      <c r="A15" s="59" t="s">
        <v>134</v>
      </c>
      <c r="B15" s="62" t="s">
        <v>129</v>
      </c>
      <c r="C15" s="62" t="s">
        <v>137</v>
      </c>
      <c r="D15" s="5" t="s">
        <v>131</v>
      </c>
      <c r="E15" s="3"/>
      <c r="F15" s="3" t="s">
        <v>132</v>
      </c>
      <c r="G15" s="196"/>
      <c r="H15" s="3" t="s">
        <v>133</v>
      </c>
      <c r="I15" s="4">
        <v>40</v>
      </c>
      <c r="J15" s="4">
        <v>100</v>
      </c>
      <c r="K15" s="64">
        <v>1.5</v>
      </c>
      <c r="L15" s="6">
        <f t="shared" ref="L15:L20" si="0">ROUNDUP(J15*K15,0)</f>
        <v>150</v>
      </c>
    </row>
    <row r="16" spans="1:14" ht="39.950000000000003" customHeight="1" x14ac:dyDescent="0.25">
      <c r="A16" s="59" t="s">
        <v>135</v>
      </c>
      <c r="B16" s="62" t="s">
        <v>136</v>
      </c>
      <c r="C16" s="62" t="s">
        <v>137</v>
      </c>
      <c r="D16" s="5" t="s">
        <v>138</v>
      </c>
      <c r="E16" s="3"/>
      <c r="F16" s="3" t="s">
        <v>132</v>
      </c>
      <c r="G16" s="196"/>
      <c r="H16" s="3" t="s">
        <v>133</v>
      </c>
      <c r="I16" s="4">
        <v>10</v>
      </c>
      <c r="J16" s="4">
        <v>10</v>
      </c>
      <c r="K16" s="64">
        <v>0.5</v>
      </c>
      <c r="L16" s="6">
        <f t="shared" si="0"/>
        <v>5</v>
      </c>
    </row>
    <row r="17" spans="1:12" ht="39.950000000000003" customHeight="1" x14ac:dyDescent="0.25">
      <c r="A17" s="61" t="s">
        <v>139</v>
      </c>
      <c r="B17" s="62" t="s">
        <v>140</v>
      </c>
      <c r="C17" s="62" t="s">
        <v>137</v>
      </c>
      <c r="D17" s="5" t="s">
        <v>138</v>
      </c>
      <c r="E17" s="3"/>
      <c r="F17" s="3" t="s">
        <v>132</v>
      </c>
      <c r="G17" s="196"/>
      <c r="H17" s="3" t="s">
        <v>133</v>
      </c>
      <c r="I17" s="4">
        <v>1</v>
      </c>
      <c r="J17" s="4">
        <v>1</v>
      </c>
      <c r="K17" s="64">
        <v>2</v>
      </c>
      <c r="L17" s="6">
        <f t="shared" si="0"/>
        <v>2</v>
      </c>
    </row>
    <row r="18" spans="1:12" ht="39.950000000000003" customHeight="1" x14ac:dyDescent="0.25">
      <c r="A18" s="61" t="s">
        <v>141</v>
      </c>
      <c r="B18" s="62" t="s">
        <v>142</v>
      </c>
      <c r="C18" s="62" t="s">
        <v>137</v>
      </c>
      <c r="D18" s="5" t="s">
        <v>138</v>
      </c>
      <c r="E18" s="3"/>
      <c r="F18" s="3" t="s">
        <v>132</v>
      </c>
      <c r="G18" s="196"/>
      <c r="H18" s="3" t="s">
        <v>133</v>
      </c>
      <c r="I18" s="4">
        <v>1</v>
      </c>
      <c r="J18" s="4">
        <v>1</v>
      </c>
      <c r="K18" s="64">
        <v>0.25</v>
      </c>
      <c r="L18" s="6">
        <f t="shared" si="0"/>
        <v>1</v>
      </c>
    </row>
    <row r="19" spans="1:12" ht="39.950000000000003" customHeight="1" x14ac:dyDescent="0.25">
      <c r="A19" s="61" t="s">
        <v>143</v>
      </c>
      <c r="B19" s="62" t="s">
        <v>144</v>
      </c>
      <c r="C19" s="62" t="s">
        <v>145</v>
      </c>
      <c r="D19" s="5" t="s">
        <v>131</v>
      </c>
      <c r="E19" s="3"/>
      <c r="F19" s="3" t="s">
        <v>132</v>
      </c>
      <c r="G19" s="196"/>
      <c r="H19" s="3" t="s">
        <v>133</v>
      </c>
      <c r="I19" s="4">
        <v>10</v>
      </c>
      <c r="J19" s="4">
        <v>10</v>
      </c>
      <c r="K19" s="64">
        <v>2.5</v>
      </c>
      <c r="L19" s="6">
        <f t="shared" si="0"/>
        <v>25</v>
      </c>
    </row>
    <row r="20" spans="1:12" ht="39.950000000000003" customHeight="1" x14ac:dyDescent="0.25">
      <c r="A20" s="61" t="s">
        <v>143</v>
      </c>
      <c r="B20" s="62" t="s">
        <v>144</v>
      </c>
      <c r="C20" s="62" t="s">
        <v>145</v>
      </c>
      <c r="D20" s="5" t="s">
        <v>131</v>
      </c>
      <c r="E20" s="3"/>
      <c r="F20" s="3" t="s">
        <v>146</v>
      </c>
      <c r="G20" s="196" t="s">
        <v>157</v>
      </c>
      <c r="H20" s="3" t="s">
        <v>133</v>
      </c>
      <c r="I20" s="4">
        <v>10</v>
      </c>
      <c r="J20" s="4">
        <v>10</v>
      </c>
      <c r="K20" s="64">
        <v>0.5</v>
      </c>
      <c r="L20" s="6">
        <f t="shared" si="0"/>
        <v>5</v>
      </c>
    </row>
    <row r="21" spans="1:12" ht="39.950000000000003" customHeight="1" x14ac:dyDescent="0.25">
      <c r="A21" s="61" t="s">
        <v>147</v>
      </c>
      <c r="B21" s="62" t="s">
        <v>148</v>
      </c>
      <c r="C21" s="62" t="s">
        <v>137</v>
      </c>
      <c r="D21" s="5" t="s">
        <v>138</v>
      </c>
      <c r="E21" s="3"/>
      <c r="F21" s="3" t="s">
        <v>132</v>
      </c>
      <c r="G21" s="196"/>
      <c r="H21" s="3" t="s">
        <v>133</v>
      </c>
      <c r="I21" s="4">
        <v>10</v>
      </c>
      <c r="J21" s="4">
        <v>10</v>
      </c>
      <c r="K21" s="64">
        <v>0.5</v>
      </c>
      <c r="L21" s="6">
        <f t="shared" ref="L21:L26" si="1">ROUNDUP(J21*K21,0)</f>
        <v>5</v>
      </c>
    </row>
    <row r="22" spans="1:12" ht="39.950000000000003" customHeight="1" x14ac:dyDescent="0.25">
      <c r="A22" s="61" t="s">
        <v>147</v>
      </c>
      <c r="B22" s="62" t="s">
        <v>148</v>
      </c>
      <c r="C22" s="62" t="s">
        <v>137</v>
      </c>
      <c r="D22" s="5" t="s">
        <v>138</v>
      </c>
      <c r="E22" s="3"/>
      <c r="F22" s="3" t="s">
        <v>146</v>
      </c>
      <c r="G22" s="196"/>
      <c r="H22" s="3" t="s">
        <v>133</v>
      </c>
      <c r="I22" s="4">
        <v>10</v>
      </c>
      <c r="J22" s="4">
        <v>10</v>
      </c>
      <c r="K22" s="64">
        <v>2</v>
      </c>
      <c r="L22" s="6">
        <f t="shared" si="1"/>
        <v>20</v>
      </c>
    </row>
    <row r="23" spans="1:12" ht="39.950000000000003" customHeight="1" x14ac:dyDescent="0.25">
      <c r="A23" s="61" t="s">
        <v>149</v>
      </c>
      <c r="B23" s="62" t="s">
        <v>148</v>
      </c>
      <c r="C23" s="62" t="s">
        <v>150</v>
      </c>
      <c r="D23" s="5" t="s">
        <v>131</v>
      </c>
      <c r="E23" s="3"/>
      <c r="F23" s="3" t="s">
        <v>132</v>
      </c>
      <c r="G23" s="196"/>
      <c r="H23" s="3" t="s">
        <v>133</v>
      </c>
      <c r="I23" s="4">
        <v>10</v>
      </c>
      <c r="J23" s="4">
        <v>10</v>
      </c>
      <c r="K23" s="64">
        <v>0.5</v>
      </c>
      <c r="L23" s="6">
        <f t="shared" si="1"/>
        <v>5</v>
      </c>
    </row>
    <row r="24" spans="1:12" ht="39.950000000000003" customHeight="1" x14ac:dyDescent="0.25">
      <c r="A24" s="61" t="s">
        <v>151</v>
      </c>
      <c r="B24" s="62" t="s">
        <v>148</v>
      </c>
      <c r="C24" s="62" t="s">
        <v>137</v>
      </c>
      <c r="D24" s="5" t="s">
        <v>138</v>
      </c>
      <c r="E24" s="3"/>
      <c r="F24" s="3" t="s">
        <v>146</v>
      </c>
      <c r="G24" s="196"/>
      <c r="H24" s="3" t="s">
        <v>133</v>
      </c>
      <c r="I24" s="4">
        <v>10</v>
      </c>
      <c r="J24" s="4">
        <v>10</v>
      </c>
      <c r="K24" s="64">
        <v>0.08</v>
      </c>
      <c r="L24" s="6">
        <f t="shared" si="1"/>
        <v>1</v>
      </c>
    </row>
    <row r="25" spans="1:12" ht="39.950000000000003" customHeight="1" x14ac:dyDescent="0.25">
      <c r="A25" s="61" t="s">
        <v>152</v>
      </c>
      <c r="B25" s="62" t="s">
        <v>148</v>
      </c>
      <c r="C25" s="62" t="s">
        <v>137</v>
      </c>
      <c r="D25" s="5" t="s">
        <v>131</v>
      </c>
      <c r="E25" s="3"/>
      <c r="F25" s="3" t="s">
        <v>132</v>
      </c>
      <c r="G25" s="196"/>
      <c r="H25" s="3" t="s">
        <v>133</v>
      </c>
      <c r="I25" s="4">
        <v>420</v>
      </c>
      <c r="J25" s="4">
        <v>5040</v>
      </c>
      <c r="K25" s="64">
        <v>0.08</v>
      </c>
      <c r="L25" s="6">
        <f t="shared" si="1"/>
        <v>404</v>
      </c>
    </row>
    <row r="26" spans="1:12" ht="39.950000000000003" customHeight="1" x14ac:dyDescent="0.25">
      <c r="A26" s="61" t="s">
        <v>153</v>
      </c>
      <c r="B26" s="62" t="s">
        <v>148</v>
      </c>
      <c r="C26" s="62" t="s">
        <v>137</v>
      </c>
      <c r="D26" s="5" t="s">
        <v>138</v>
      </c>
      <c r="E26" s="3"/>
      <c r="F26" s="3" t="s">
        <v>132</v>
      </c>
      <c r="G26" s="196"/>
      <c r="H26" s="3" t="s">
        <v>133</v>
      </c>
      <c r="I26" s="4">
        <v>10</v>
      </c>
      <c r="J26" s="4">
        <v>10</v>
      </c>
      <c r="K26" s="64">
        <v>1</v>
      </c>
      <c r="L26" s="6">
        <f t="shared" si="1"/>
        <v>10</v>
      </c>
    </row>
    <row r="27" spans="1:12" ht="39.950000000000003" customHeight="1" x14ac:dyDescent="0.25">
      <c r="A27" s="61" t="s">
        <v>153</v>
      </c>
      <c r="B27" s="62" t="s">
        <v>148</v>
      </c>
      <c r="C27" s="62" t="s">
        <v>137</v>
      </c>
      <c r="D27" s="5" t="s">
        <v>138</v>
      </c>
      <c r="E27" s="3"/>
      <c r="F27" s="3" t="s">
        <v>146</v>
      </c>
      <c r="G27" s="196"/>
      <c r="H27" s="3" t="s">
        <v>133</v>
      </c>
      <c r="I27" s="4">
        <v>10</v>
      </c>
      <c r="J27" s="4">
        <v>10</v>
      </c>
      <c r="K27" s="64">
        <v>1</v>
      </c>
      <c r="L27" s="6">
        <f t="shared" ref="L27:L46" si="2">ROUNDUP(J27*K27,0)</f>
        <v>10</v>
      </c>
    </row>
    <row r="28" spans="1:12" ht="39.950000000000003" customHeight="1" x14ac:dyDescent="0.25">
      <c r="A28" s="61"/>
      <c r="B28" s="62"/>
      <c r="C28" s="62"/>
      <c r="D28" s="5"/>
      <c r="E28" s="3"/>
      <c r="F28" s="3"/>
      <c r="G28" s="196"/>
      <c r="H28" s="3"/>
      <c r="I28" s="4"/>
      <c r="J28" s="4"/>
      <c r="K28" s="64"/>
      <c r="L28" s="6">
        <f t="shared" si="2"/>
        <v>0</v>
      </c>
    </row>
    <row r="29" spans="1:12" ht="39.950000000000003" customHeight="1" x14ac:dyDescent="0.25">
      <c r="A29" s="61"/>
      <c r="B29" s="62"/>
      <c r="C29" s="62"/>
      <c r="D29" s="5"/>
      <c r="E29" s="3"/>
      <c r="F29" s="3"/>
      <c r="G29" s="196"/>
      <c r="H29" s="3"/>
      <c r="I29" s="4"/>
      <c r="J29" s="4"/>
      <c r="K29" s="64"/>
      <c r="L29" s="6">
        <f t="shared" si="2"/>
        <v>0</v>
      </c>
    </row>
    <row r="30" spans="1:12" ht="39.950000000000003" customHeight="1" x14ac:dyDescent="0.25">
      <c r="A30" s="61"/>
      <c r="B30" s="62"/>
      <c r="C30" s="62"/>
      <c r="D30" s="5"/>
      <c r="E30" s="3"/>
      <c r="F30" s="3"/>
      <c r="G30" s="196"/>
      <c r="H30" s="3"/>
      <c r="I30" s="4"/>
      <c r="J30" s="4"/>
      <c r="K30" s="64"/>
      <c r="L30" s="6">
        <f t="shared" si="2"/>
        <v>0</v>
      </c>
    </row>
    <row r="31" spans="1:12" ht="39.950000000000003" customHeight="1" x14ac:dyDescent="0.25">
      <c r="A31" s="61"/>
      <c r="B31" s="62"/>
      <c r="C31" s="62"/>
      <c r="D31" s="5"/>
      <c r="E31" s="3"/>
      <c r="F31" s="3"/>
      <c r="G31" s="196"/>
      <c r="H31" s="3"/>
      <c r="I31" s="4"/>
      <c r="J31" s="4"/>
      <c r="K31" s="64"/>
      <c r="L31" s="6">
        <f t="shared" si="2"/>
        <v>0</v>
      </c>
    </row>
    <row r="32" spans="1:12" ht="39.950000000000003" customHeight="1" x14ac:dyDescent="0.25">
      <c r="A32" s="61"/>
      <c r="B32" s="62"/>
      <c r="C32" s="62"/>
      <c r="D32" s="5"/>
      <c r="E32" s="3"/>
      <c r="F32" s="3"/>
      <c r="G32" s="196"/>
      <c r="H32" s="3"/>
      <c r="I32" s="4"/>
      <c r="J32" s="4"/>
      <c r="K32" s="64"/>
      <c r="L32" s="6">
        <f t="shared" si="2"/>
        <v>0</v>
      </c>
    </row>
    <row r="33" spans="1:12" ht="39.950000000000003" customHeight="1" x14ac:dyDescent="0.25">
      <c r="A33" s="61"/>
      <c r="B33" s="62"/>
      <c r="C33" s="62"/>
      <c r="D33" s="5"/>
      <c r="E33" s="3"/>
      <c r="F33" s="3"/>
      <c r="G33" s="196"/>
      <c r="H33" s="3"/>
      <c r="I33" s="4"/>
      <c r="J33" s="4"/>
      <c r="K33" s="64"/>
      <c r="L33" s="6">
        <f t="shared" si="2"/>
        <v>0</v>
      </c>
    </row>
    <row r="34" spans="1:12" ht="39.950000000000003" customHeight="1" x14ac:dyDescent="0.25">
      <c r="A34" s="61"/>
      <c r="B34" s="62"/>
      <c r="C34" s="62"/>
      <c r="D34" s="5"/>
      <c r="E34" s="3"/>
      <c r="F34" s="3"/>
      <c r="G34" s="196"/>
      <c r="H34" s="3"/>
      <c r="I34" s="4"/>
      <c r="J34" s="4"/>
      <c r="K34" s="64"/>
      <c r="L34" s="6">
        <f t="shared" si="2"/>
        <v>0</v>
      </c>
    </row>
    <row r="35" spans="1:12" ht="39.950000000000003" customHeight="1" x14ac:dyDescent="0.25">
      <c r="A35" s="61"/>
      <c r="B35" s="62"/>
      <c r="C35" s="62"/>
      <c r="D35" s="5"/>
      <c r="E35" s="3"/>
      <c r="F35" s="3"/>
      <c r="G35" s="196"/>
      <c r="H35" s="3"/>
      <c r="I35" s="4"/>
      <c r="J35" s="4"/>
      <c r="K35" s="64"/>
      <c r="L35" s="6">
        <f t="shared" si="2"/>
        <v>0</v>
      </c>
    </row>
    <row r="36" spans="1:12" ht="39.950000000000003" customHeight="1" x14ac:dyDescent="0.25">
      <c r="A36" s="61"/>
      <c r="B36" s="62"/>
      <c r="C36" s="62"/>
      <c r="D36" s="5"/>
      <c r="E36" s="3"/>
      <c r="F36" s="3"/>
      <c r="G36" s="196"/>
      <c r="H36" s="3"/>
      <c r="I36" s="4"/>
      <c r="J36" s="4"/>
      <c r="K36" s="64"/>
      <c r="L36" s="6">
        <f t="shared" si="2"/>
        <v>0</v>
      </c>
    </row>
    <row r="37" spans="1:12" ht="39.950000000000003" customHeight="1" x14ac:dyDescent="0.25">
      <c r="A37" s="61"/>
      <c r="B37" s="62"/>
      <c r="C37" s="62"/>
      <c r="D37" s="5"/>
      <c r="E37" s="3"/>
      <c r="F37" s="3"/>
      <c r="G37" s="196"/>
      <c r="H37" s="3"/>
      <c r="I37" s="4"/>
      <c r="J37" s="4"/>
      <c r="K37" s="64"/>
      <c r="L37" s="6">
        <f t="shared" si="2"/>
        <v>0</v>
      </c>
    </row>
    <row r="38" spans="1:12" ht="39.950000000000003" customHeight="1" x14ac:dyDescent="0.25">
      <c r="A38" s="61"/>
      <c r="B38" s="62"/>
      <c r="C38" s="62"/>
      <c r="D38" s="5"/>
      <c r="E38" s="3"/>
      <c r="F38" s="3"/>
      <c r="G38" s="196"/>
      <c r="H38" s="3"/>
      <c r="I38" s="4"/>
      <c r="J38" s="4"/>
      <c r="K38" s="64"/>
      <c r="L38" s="6">
        <f t="shared" si="2"/>
        <v>0</v>
      </c>
    </row>
    <row r="39" spans="1:12" ht="39.950000000000003" customHeight="1" x14ac:dyDescent="0.25">
      <c r="A39" s="61"/>
      <c r="B39" s="62"/>
      <c r="C39" s="62"/>
      <c r="D39" s="5"/>
      <c r="E39" s="3"/>
      <c r="F39" s="3"/>
      <c r="G39" s="196"/>
      <c r="H39" s="3"/>
      <c r="I39" s="4"/>
      <c r="J39" s="4"/>
      <c r="K39" s="64"/>
      <c r="L39" s="6">
        <f t="shared" si="2"/>
        <v>0</v>
      </c>
    </row>
    <row r="40" spans="1:12" ht="39.950000000000003" customHeight="1" x14ac:dyDescent="0.25">
      <c r="A40" s="61"/>
      <c r="B40" s="62"/>
      <c r="C40" s="62"/>
      <c r="D40" s="5"/>
      <c r="E40" s="3"/>
      <c r="F40" s="3"/>
      <c r="G40" s="196"/>
      <c r="H40" s="3"/>
      <c r="I40" s="4"/>
      <c r="J40" s="4"/>
      <c r="K40" s="64"/>
      <c r="L40" s="6">
        <f t="shared" si="2"/>
        <v>0</v>
      </c>
    </row>
    <row r="41" spans="1:12" ht="39.950000000000003" customHeight="1" x14ac:dyDescent="0.25">
      <c r="A41" s="61"/>
      <c r="B41" s="62"/>
      <c r="C41" s="62"/>
      <c r="D41" s="5"/>
      <c r="E41" s="3"/>
      <c r="F41" s="3"/>
      <c r="G41" s="196"/>
      <c r="H41" s="3"/>
      <c r="I41" s="4"/>
      <c r="J41" s="4"/>
      <c r="K41" s="64"/>
      <c r="L41" s="6">
        <f t="shared" si="2"/>
        <v>0</v>
      </c>
    </row>
    <row r="42" spans="1:12" ht="39.950000000000003" customHeight="1" x14ac:dyDescent="0.25">
      <c r="A42" s="61"/>
      <c r="B42" s="62"/>
      <c r="C42" s="62"/>
      <c r="D42" s="5"/>
      <c r="E42" s="3"/>
      <c r="F42" s="3"/>
      <c r="G42" s="196"/>
      <c r="H42" s="3"/>
      <c r="I42" s="4"/>
      <c r="J42" s="4"/>
      <c r="K42" s="64"/>
      <c r="L42" s="6">
        <f t="shared" si="2"/>
        <v>0</v>
      </c>
    </row>
    <row r="43" spans="1:12" ht="39.950000000000003" customHeight="1" x14ac:dyDescent="0.25">
      <c r="A43" s="61"/>
      <c r="B43" s="62"/>
      <c r="C43" s="62"/>
      <c r="D43" s="5"/>
      <c r="E43" s="3"/>
      <c r="F43" s="3"/>
      <c r="G43" s="196"/>
      <c r="H43" s="3"/>
      <c r="I43" s="4"/>
      <c r="J43" s="4"/>
      <c r="K43" s="64"/>
      <c r="L43" s="6">
        <f t="shared" si="2"/>
        <v>0</v>
      </c>
    </row>
    <row r="44" spans="1:12" ht="39.950000000000003" customHeight="1" x14ac:dyDescent="0.25">
      <c r="A44" s="61"/>
      <c r="B44" s="62"/>
      <c r="C44" s="62"/>
      <c r="D44" s="5"/>
      <c r="E44" s="3"/>
      <c r="F44" s="3"/>
      <c r="G44" s="196"/>
      <c r="H44" s="3"/>
      <c r="I44" s="4"/>
      <c r="J44" s="4"/>
      <c r="K44" s="64"/>
      <c r="L44" s="6">
        <f t="shared" si="2"/>
        <v>0</v>
      </c>
    </row>
    <row r="45" spans="1:12" ht="39.950000000000003" customHeight="1" x14ac:dyDescent="0.25">
      <c r="A45" s="61"/>
      <c r="B45" s="62"/>
      <c r="C45" s="62"/>
      <c r="D45" s="5"/>
      <c r="E45" s="3"/>
      <c r="F45" s="3"/>
      <c r="G45" s="196"/>
      <c r="H45" s="3"/>
      <c r="I45" s="4"/>
      <c r="J45" s="4"/>
      <c r="K45" s="64"/>
      <c r="L45" s="6">
        <f t="shared" si="2"/>
        <v>0</v>
      </c>
    </row>
    <row r="46" spans="1:12" ht="39.950000000000003" customHeight="1" x14ac:dyDescent="0.25">
      <c r="A46" s="61"/>
      <c r="B46" s="62"/>
      <c r="C46" s="62"/>
      <c r="D46" s="5"/>
      <c r="E46" s="3"/>
      <c r="F46" s="3"/>
      <c r="G46" s="196"/>
      <c r="H46" s="3"/>
      <c r="I46" s="4"/>
      <c r="J46" s="4"/>
      <c r="K46" s="64"/>
      <c r="L46"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6" zoomScale="110" zoomScaleNormal="110" zoomScaleSheetLayoutView="115" workbookViewId="0">
      <selection activeCell="B35" sqref="B35"/>
    </sheetView>
  </sheetViews>
  <sheetFormatPr defaultColWidth="9.140625" defaultRowHeight="9" customHeight="1" x14ac:dyDescent="0.25"/>
  <cols>
    <col min="1" max="1" width="40.42578125" style="9" customWidth="1"/>
    <col min="2" max="2" width="18.7109375" style="9" bestFit="1" customWidth="1"/>
    <col min="3" max="3" width="15.7109375" style="9" customWidth="1"/>
    <col min="4" max="4" width="17.28515625" style="9" customWidth="1"/>
    <col min="5" max="5" width="16.85546875" style="9" customWidth="1"/>
    <col min="6" max="6" width="11" style="9" customWidth="1"/>
    <col min="7" max="7" width="22.7109375" style="9" bestFit="1" customWidth="1"/>
    <col min="8" max="8" width="14.5703125" style="9" customWidth="1"/>
    <col min="9" max="9" width="9.140625" style="9"/>
    <col min="10" max="10" width="20.42578125" style="9" bestFit="1" customWidth="1"/>
    <col min="11" max="15" width="13.7109375" style="9" customWidth="1"/>
    <col min="16" max="16" width="7.5703125" style="280" customWidth="1"/>
    <col min="17" max="17" width="68.140625" style="234" bestFit="1" customWidth="1"/>
    <col min="18" max="16384" width="9.140625" style="9"/>
  </cols>
  <sheetData>
    <row r="1" spans="1:17" ht="26.25" customHeight="1" x14ac:dyDescent="0.25">
      <c r="A1" s="178" t="s">
        <v>94</v>
      </c>
      <c r="B1" s="143"/>
      <c r="C1" s="143"/>
      <c r="D1" s="143"/>
      <c r="E1" s="143"/>
      <c r="F1" s="143"/>
      <c r="G1" s="287" t="s">
        <v>114</v>
      </c>
      <c r="H1" s="288"/>
      <c r="I1" s="288"/>
      <c r="J1" s="288"/>
      <c r="K1" s="288"/>
      <c r="L1" s="288"/>
      <c r="M1" s="288"/>
      <c r="N1" s="288"/>
      <c r="O1" s="288"/>
      <c r="P1" s="289"/>
      <c r="Q1" s="295" t="s">
        <v>113</v>
      </c>
    </row>
    <row r="2" spans="1:17" ht="28.5" customHeight="1" thickBot="1" x14ac:dyDescent="0.3">
      <c r="A2" s="290" t="s">
        <v>73</v>
      </c>
      <c r="B2" s="291"/>
      <c r="C2" s="291"/>
      <c r="D2" s="291"/>
      <c r="E2" s="291"/>
      <c r="F2" s="292" t="s">
        <v>93</v>
      </c>
      <c r="G2" s="293" t="s">
        <v>98</v>
      </c>
      <c r="H2" s="293"/>
      <c r="I2" s="291"/>
      <c r="J2" s="291"/>
      <c r="K2" s="291"/>
      <c r="L2" s="291"/>
      <c r="M2" s="291"/>
      <c r="N2" s="291"/>
      <c r="O2" s="291"/>
      <c r="P2" s="294"/>
    </row>
    <row r="3" spans="1:17" ht="28.5" customHeight="1" x14ac:dyDescent="0.25">
      <c r="A3" s="246"/>
      <c r="B3" s="143"/>
      <c r="C3" s="143"/>
      <c r="D3" s="143"/>
      <c r="E3" s="143"/>
      <c r="F3" s="143"/>
      <c r="G3" s="247" t="s">
        <v>95</v>
      </c>
      <c r="H3" s="247"/>
      <c r="I3" s="143"/>
      <c r="J3" s="143"/>
      <c r="K3" s="143"/>
      <c r="L3" s="143"/>
      <c r="M3" s="143"/>
      <c r="N3" s="143"/>
      <c r="O3" s="143"/>
      <c r="P3" s="279"/>
    </row>
    <row r="4" spans="1:17" ht="28.5" customHeight="1" thickBot="1" x14ac:dyDescent="0.3">
      <c r="A4" s="248" t="s">
        <v>103</v>
      </c>
      <c r="B4" s="143"/>
      <c r="C4" s="143"/>
      <c r="D4" s="143"/>
      <c r="E4" s="143"/>
      <c r="F4" s="143"/>
      <c r="G4" s="247" t="s">
        <v>119</v>
      </c>
      <c r="H4" s="143"/>
      <c r="I4" s="143"/>
      <c r="J4" s="247"/>
      <c r="K4" s="247"/>
      <c r="L4" s="247"/>
      <c r="M4" s="247"/>
      <c r="N4" s="247"/>
      <c r="O4" s="247"/>
      <c r="P4" s="279"/>
      <c r="Q4" s="282" t="s">
        <v>115</v>
      </c>
    </row>
    <row r="5" spans="1:17" ht="15" customHeight="1" thickBot="1" x14ac:dyDescent="0.3">
      <c r="A5" s="251" t="s">
        <v>27</v>
      </c>
      <c r="B5" s="297" t="s">
        <v>67</v>
      </c>
      <c r="C5" s="252"/>
      <c r="D5" s="253" t="s">
        <v>31</v>
      </c>
      <c r="E5" s="254" t="s">
        <v>58</v>
      </c>
      <c r="F5" s="143"/>
      <c r="G5" s="181"/>
      <c r="H5" s="182"/>
      <c r="I5" s="182"/>
      <c r="J5" s="182"/>
      <c r="K5" s="182"/>
      <c r="L5" s="182"/>
      <c r="M5" s="182"/>
      <c r="N5" s="182"/>
      <c r="O5" s="183"/>
      <c r="P5" s="279"/>
      <c r="Q5" s="281" t="s">
        <v>110</v>
      </c>
    </row>
    <row r="6" spans="1:17" ht="15" customHeight="1" thickBot="1" x14ac:dyDescent="0.3">
      <c r="A6" s="106" t="s">
        <v>28</v>
      </c>
      <c r="B6" s="298" t="s">
        <v>126</v>
      </c>
      <c r="C6" s="255"/>
      <c r="D6" s="256" t="s">
        <v>59</v>
      </c>
      <c r="E6" s="257">
        <f>SUMIFS('APHIS 71'!I14:I41,'APHIS 71'!F14:F41,"FG",'APHIS 71'!G14:G41,"=?")</f>
        <v>0</v>
      </c>
      <c r="F6" s="151"/>
      <c r="G6" s="164" t="s">
        <v>58</v>
      </c>
      <c r="H6" s="184"/>
      <c r="I6" s="185"/>
      <c r="J6" s="188" t="s">
        <v>31</v>
      </c>
      <c r="K6" s="189">
        <f>K15+K23+K31+K39</f>
        <v>235015</v>
      </c>
      <c r="L6" s="185"/>
      <c r="M6" s="185"/>
      <c r="N6" s="185"/>
      <c r="O6" s="165"/>
      <c r="P6" s="279"/>
      <c r="Q6" s="276" t="s">
        <v>111</v>
      </c>
    </row>
    <row r="7" spans="1:17" ht="15" customHeight="1" x14ac:dyDescent="0.25">
      <c r="A7" s="249"/>
      <c r="B7" s="250"/>
      <c r="C7" s="76"/>
      <c r="D7" s="139" t="s">
        <v>60</v>
      </c>
      <c r="E7" s="129">
        <f>SUMIFS('APHIS 71'!I14:I41,'APHIS 71'!F14:F41,"=S1",'APHIS 71'!G14:G41,"=?")</f>
        <v>10</v>
      </c>
      <c r="F7" s="152"/>
      <c r="G7" s="164"/>
      <c r="H7" s="184"/>
      <c r="I7" s="185"/>
      <c r="J7" s="185"/>
      <c r="K7" s="185"/>
      <c r="L7" s="185"/>
      <c r="M7" s="185"/>
      <c r="N7" s="185"/>
      <c r="O7" s="165"/>
      <c r="P7" s="279"/>
      <c r="Q7" s="276" t="s">
        <v>112</v>
      </c>
    </row>
    <row r="8" spans="1:17" ht="15" customHeight="1" thickBot="1" x14ac:dyDescent="0.3">
      <c r="A8" s="107" t="s">
        <v>29</v>
      </c>
      <c r="B8" s="108" t="s">
        <v>30</v>
      </c>
      <c r="C8" s="77"/>
      <c r="D8" s="139" t="s">
        <v>61</v>
      </c>
      <c r="E8" s="129">
        <f>SUMIFS('APHIS 71'!I14:I41,'APHIS 71'!F14:F41,"=S2",'APHIS 71'!G14:G41,"=?")</f>
        <v>0</v>
      </c>
      <c r="F8" s="153"/>
      <c r="G8" s="166"/>
      <c r="H8" s="274" t="s">
        <v>74</v>
      </c>
      <c r="I8" s="185"/>
      <c r="J8" s="132"/>
      <c r="K8" s="272" t="s">
        <v>75</v>
      </c>
      <c r="L8" s="272" t="s">
        <v>76</v>
      </c>
      <c r="M8" s="272" t="s">
        <v>77</v>
      </c>
      <c r="N8" s="272" t="s">
        <v>78</v>
      </c>
      <c r="O8" s="273" t="s">
        <v>79</v>
      </c>
      <c r="P8" s="279"/>
    </row>
    <row r="9" spans="1:17" ht="15" customHeight="1" thickBot="1" x14ac:dyDescent="0.3">
      <c r="A9" s="78" t="s">
        <v>32</v>
      </c>
      <c r="B9" s="79">
        <f>'APHIS 71'!L5</f>
        <v>235015</v>
      </c>
      <c r="C9" s="80"/>
      <c r="D9" s="139" t="s">
        <v>62</v>
      </c>
      <c r="E9" s="129">
        <f>SUMIFS('APHIS 71'!I14:I41,'APHIS 71'!F14:F41,"=S3",'APHIS 71'!G14:G41,"=?")</f>
        <v>0</v>
      </c>
      <c r="F9" s="153"/>
      <c r="G9" s="167" t="s">
        <v>42</v>
      </c>
      <c r="H9" s="136">
        <f>H18+H26+H34+H42</f>
        <v>96225</v>
      </c>
      <c r="I9" s="185"/>
      <c r="J9" s="132" t="s">
        <v>80</v>
      </c>
      <c r="K9" s="137">
        <f t="shared" ref="K9:O11" si="0">K18+K26+K34+K42</f>
        <v>1156816</v>
      </c>
      <c r="L9" s="137">
        <f t="shared" si="0"/>
        <v>0</v>
      </c>
      <c r="M9" s="137">
        <f t="shared" si="0"/>
        <v>1156816</v>
      </c>
      <c r="N9" s="137">
        <f t="shared" si="0"/>
        <v>0</v>
      </c>
      <c r="O9" s="168">
        <f t="shared" si="0"/>
        <v>0</v>
      </c>
      <c r="P9" s="279"/>
      <c r="Q9" s="277" t="s">
        <v>105</v>
      </c>
    </row>
    <row r="10" spans="1:17" ht="15" customHeight="1" x14ac:dyDescent="0.25">
      <c r="A10" s="78" t="s">
        <v>34</v>
      </c>
      <c r="B10" s="79">
        <f>B11/B9</f>
        <v>4.9223070867816947</v>
      </c>
      <c r="C10" s="80"/>
      <c r="D10" s="139" t="s">
        <v>37</v>
      </c>
      <c r="E10" s="129">
        <f>SUMIFS('APHIS 71'!I14:I41,'APHIS 71'!F14:F41,"=P1",'APHIS 71'!G14:G41,"=?")</f>
        <v>235005</v>
      </c>
      <c r="F10" s="153"/>
      <c r="G10" s="169" t="s">
        <v>81</v>
      </c>
      <c r="H10" s="137">
        <f>H19+H27+H35+H43</f>
        <v>0</v>
      </c>
      <c r="I10" s="185"/>
      <c r="J10" s="132" t="s">
        <v>74</v>
      </c>
      <c r="K10" s="137">
        <f t="shared" si="0"/>
        <v>96225</v>
      </c>
      <c r="L10" s="137">
        <f t="shared" si="0"/>
        <v>0</v>
      </c>
      <c r="M10" s="137">
        <f t="shared" si="0"/>
        <v>96225</v>
      </c>
      <c r="N10" s="137">
        <f t="shared" si="0"/>
        <v>0</v>
      </c>
      <c r="O10" s="168">
        <f t="shared" si="0"/>
        <v>0</v>
      </c>
      <c r="P10" s="279"/>
      <c r="Q10" s="275" t="s">
        <v>116</v>
      </c>
    </row>
    <row r="11" spans="1:17" ht="15" customHeight="1" thickBot="1" x14ac:dyDescent="0.3">
      <c r="A11" s="78" t="s">
        <v>36</v>
      </c>
      <c r="B11" s="79">
        <f>'APHIS 71'!L6</f>
        <v>1156816</v>
      </c>
      <c r="C11" s="80"/>
      <c r="D11" s="139" t="s">
        <v>39</v>
      </c>
      <c r="E11" s="129">
        <f>SUMIFS('APHIS 71'!I14:I41,'APHIS 71'!F14:F41,"=P2",'APHIS 71'!G14:G41,"=?")</f>
        <v>0</v>
      </c>
      <c r="F11" s="143"/>
      <c r="G11" s="166" t="s">
        <v>82</v>
      </c>
      <c r="H11" s="138">
        <f>H20+H28+H36+H44</f>
        <v>0</v>
      </c>
      <c r="I11" s="185"/>
      <c r="J11" s="132" t="s">
        <v>83</v>
      </c>
      <c r="K11" s="137">
        <f t="shared" si="0"/>
        <v>0</v>
      </c>
      <c r="L11" s="137">
        <f t="shared" si="0"/>
        <v>0</v>
      </c>
      <c r="M11" s="137">
        <f t="shared" si="0"/>
        <v>0</v>
      </c>
      <c r="N11" s="137">
        <f t="shared" si="0"/>
        <v>0</v>
      </c>
      <c r="O11" s="137">
        <f t="shared" si="0"/>
        <v>0</v>
      </c>
      <c r="P11" s="279"/>
      <c r="Q11" s="275" t="s">
        <v>117</v>
      </c>
    </row>
    <row r="12" spans="1:17" ht="15" customHeight="1" x14ac:dyDescent="0.25">
      <c r="A12" s="78" t="s">
        <v>38</v>
      </c>
      <c r="B12" s="79">
        <f>'APHIS 71'!L9</f>
        <v>96225</v>
      </c>
      <c r="C12" s="80"/>
      <c r="D12" s="139" t="s">
        <v>40</v>
      </c>
      <c r="E12" s="129">
        <f>SUMIFS('APHIS 71'!I14:I41,'APHIS 71'!F14:F41,"=P3",'APHIS 71'!G14:G41,"=?")</f>
        <v>0</v>
      </c>
      <c r="F12" s="143"/>
      <c r="G12" s="167" t="s">
        <v>58</v>
      </c>
      <c r="H12" s="136">
        <f>SUM(H9:H11)</f>
        <v>96225</v>
      </c>
      <c r="I12" s="185"/>
      <c r="J12" s="185"/>
      <c r="K12" s="185"/>
      <c r="L12" s="185"/>
      <c r="M12" s="185"/>
      <c r="N12" s="185"/>
      <c r="O12" s="165"/>
      <c r="P12" s="279"/>
    </row>
    <row r="13" spans="1:17" ht="15" customHeight="1" thickBot="1" x14ac:dyDescent="0.3">
      <c r="A13" s="81" t="s">
        <v>41</v>
      </c>
      <c r="B13" s="82">
        <f>B12/B11</f>
        <v>8.3180903445318879E-2</v>
      </c>
      <c r="C13" s="80"/>
      <c r="D13" s="140" t="s">
        <v>63</v>
      </c>
      <c r="E13" s="130">
        <f>SUMIFS('APHIS 71'!I14:I41,'APHIS 71'!F14:F41,"=I",'APHIS 71'!G14:G41,"=?")</f>
        <v>0</v>
      </c>
      <c r="F13" s="143"/>
      <c r="G13" s="190"/>
      <c r="H13" s="191"/>
      <c r="I13" s="192"/>
      <c r="J13" s="192"/>
      <c r="K13" s="192"/>
      <c r="L13" s="192"/>
      <c r="M13" s="192"/>
      <c r="N13" s="192"/>
      <c r="O13" s="193"/>
      <c r="P13" s="279"/>
      <c r="Q13" s="277" t="s">
        <v>104</v>
      </c>
    </row>
    <row r="14" spans="1:17" ht="15" customHeight="1" thickBot="1" x14ac:dyDescent="0.3">
      <c r="A14" s="148"/>
      <c r="B14" s="148"/>
      <c r="C14" s="148"/>
      <c r="D14" s="149"/>
      <c r="E14" s="150">
        <f>SUM(E6:E13)</f>
        <v>235015</v>
      </c>
      <c r="F14" s="262"/>
      <c r="G14" s="263"/>
      <c r="H14" s="264" t="s">
        <v>91</v>
      </c>
      <c r="I14" s="263"/>
      <c r="J14" s="263"/>
      <c r="K14" s="264" t="s">
        <v>91</v>
      </c>
      <c r="L14" s="263"/>
      <c r="M14" s="263"/>
      <c r="N14" s="263"/>
      <c r="O14" s="265"/>
      <c r="P14" s="279"/>
      <c r="Q14" s="276" t="s">
        <v>107</v>
      </c>
    </row>
    <row r="15" spans="1:17" ht="21" customHeight="1" x14ac:dyDescent="0.25">
      <c r="A15" s="83" t="s">
        <v>29</v>
      </c>
      <c r="B15" s="84" t="s">
        <v>64</v>
      </c>
      <c r="C15" s="85" t="s">
        <v>42</v>
      </c>
      <c r="D15" s="86" t="s">
        <v>43</v>
      </c>
      <c r="E15" s="87" t="s">
        <v>65</v>
      </c>
      <c r="F15" s="143"/>
      <c r="G15" s="164" t="s">
        <v>84</v>
      </c>
      <c r="H15" s="184"/>
      <c r="I15" s="184"/>
      <c r="J15" s="186" t="s">
        <v>31</v>
      </c>
      <c r="K15" s="303">
        <f>B16</f>
        <v>0</v>
      </c>
      <c r="L15" s="186"/>
      <c r="M15" s="186"/>
      <c r="N15" s="186"/>
      <c r="O15" s="170"/>
      <c r="P15" s="279"/>
      <c r="Q15" s="276" t="s">
        <v>106</v>
      </c>
    </row>
    <row r="16" spans="1:17" ht="15" customHeight="1" x14ac:dyDescent="0.25">
      <c r="A16" s="78" t="s">
        <v>32</v>
      </c>
      <c r="B16" s="88">
        <f>E6</f>
        <v>0</v>
      </c>
      <c r="C16" s="89"/>
      <c r="D16" s="90"/>
      <c r="E16" s="91"/>
      <c r="F16" s="143"/>
      <c r="G16" s="164"/>
      <c r="H16" s="184"/>
      <c r="I16" s="184"/>
      <c r="J16" s="186"/>
      <c r="K16" s="186"/>
      <c r="L16" s="186"/>
      <c r="M16" s="186"/>
      <c r="N16" s="186"/>
      <c r="O16" s="170"/>
      <c r="P16" s="279"/>
      <c r="Q16" s="284" t="s">
        <v>124</v>
      </c>
    </row>
    <row r="17" spans="1:17" ht="15" customHeight="1" thickBot="1" x14ac:dyDescent="0.3">
      <c r="A17" s="78" t="s">
        <v>34</v>
      </c>
      <c r="B17" s="92" t="e">
        <f>B18/B16</f>
        <v>#DIV/0!</v>
      </c>
      <c r="C17" s="89"/>
      <c r="D17" s="90"/>
      <c r="E17" s="91"/>
      <c r="F17" s="143"/>
      <c r="G17" s="166"/>
      <c r="H17" s="274" t="s">
        <v>74</v>
      </c>
      <c r="I17" s="184"/>
      <c r="J17" s="132"/>
      <c r="K17" s="272" t="s">
        <v>75</v>
      </c>
      <c r="L17" s="272" t="s">
        <v>76</v>
      </c>
      <c r="M17" s="272" t="s">
        <v>77</v>
      </c>
      <c r="N17" s="272" t="s">
        <v>78</v>
      </c>
      <c r="O17" s="273" t="s">
        <v>79</v>
      </c>
      <c r="P17" s="279"/>
    </row>
    <row r="18" spans="1:17" ht="15" customHeight="1" x14ac:dyDescent="0.25">
      <c r="A18" s="78" t="s">
        <v>36</v>
      </c>
      <c r="B18" s="93">
        <f>SUMIF('APHIS 71'!$F$14:$F$145,"=FG",'APHIS 71'!$J$14:$J$145)</f>
        <v>0</v>
      </c>
      <c r="C18" s="89"/>
      <c r="D18" s="90"/>
      <c r="E18" s="91"/>
      <c r="F18" s="176"/>
      <c r="G18" s="167" t="s">
        <v>42</v>
      </c>
      <c r="H18" s="136">
        <f>C19</f>
        <v>0</v>
      </c>
      <c r="I18" s="184"/>
      <c r="J18" s="132" t="s">
        <v>80</v>
      </c>
      <c r="K18" s="137">
        <f>B18</f>
        <v>0</v>
      </c>
      <c r="L18" s="299">
        <v>0</v>
      </c>
      <c r="M18" s="137">
        <f>K18-L18-O18</f>
        <v>0</v>
      </c>
      <c r="N18" s="299">
        <v>0</v>
      </c>
      <c r="O18" s="285"/>
      <c r="P18" s="279"/>
    </row>
    <row r="19" spans="1:17" ht="15" customHeight="1" thickBot="1" x14ac:dyDescent="0.3">
      <c r="A19" s="81" t="s">
        <v>38</v>
      </c>
      <c r="B19" s="94">
        <f>SUMIF('APHIS 71'!$F$14:$F$145,"=FG",'APHIS 71'!$L$14:$L$145)</f>
        <v>0</v>
      </c>
      <c r="C19" s="95">
        <f>SUMIFS('APHIS 71'!$L$14:$L$145,'APHIS 71'!$F$14:$F$145,"=FG",'APHIS 71'!$H$14:$H$145,"=I")</f>
        <v>0</v>
      </c>
      <c r="D19" s="96">
        <f>SUMIFS('APHIS 71'!$L$14:$L$145,'APHIS 71'!$F$14:$F$145,"=FG",'APHIS 71'!$H$14:$H$145,"=R")</f>
        <v>0</v>
      </c>
      <c r="E19" s="97">
        <f>SUMIFS('APHIS 71'!$L$14:$L$145,'APHIS 71'!$F$14:$F$145,"=FG",'APHIS 71'!$H$14:$H$145,"=TP")</f>
        <v>0</v>
      </c>
      <c r="F19" s="177" t="s">
        <v>92</v>
      </c>
      <c r="G19" s="169" t="s">
        <v>81</v>
      </c>
      <c r="H19" s="137">
        <f>D19</f>
        <v>0</v>
      </c>
      <c r="I19" s="184"/>
      <c r="J19" s="132" t="s">
        <v>74</v>
      </c>
      <c r="K19" s="137">
        <f>H21</f>
        <v>0</v>
      </c>
      <c r="L19" s="299">
        <v>0</v>
      </c>
      <c r="M19" s="137">
        <f>K19-L19-O19</f>
        <v>0</v>
      </c>
      <c r="N19" s="299">
        <v>0</v>
      </c>
      <c r="O19" s="285"/>
      <c r="P19" s="279"/>
    </row>
    <row r="20" spans="1:17" ht="15" customHeight="1" thickBot="1" x14ac:dyDescent="0.3">
      <c r="A20" s="278" t="s">
        <v>44</v>
      </c>
      <c r="B20" s="278">
        <f>SUMIFS('APHIS 71'!$J$14:$J$145,'APHIS 71'!$F$14:$F$145,"=FG",'APHIS 71'!$E$14:$E$145,"=E")</f>
        <v>0</v>
      </c>
      <c r="C20" s="240"/>
      <c r="D20" s="241"/>
      <c r="E20" s="242"/>
      <c r="F20" s="143"/>
      <c r="G20" s="166" t="s">
        <v>82</v>
      </c>
      <c r="H20" s="138">
        <f>E19</f>
        <v>0</v>
      </c>
      <c r="I20" s="184"/>
      <c r="J20" s="132" t="s">
        <v>83</v>
      </c>
      <c r="K20" s="134">
        <v>0</v>
      </c>
      <c r="L20" s="299">
        <v>0</v>
      </c>
      <c r="M20" s="134">
        <v>0</v>
      </c>
      <c r="N20" s="299">
        <v>0</v>
      </c>
      <c r="O20" s="285"/>
      <c r="P20" s="279"/>
      <c r="Q20" s="277" t="s">
        <v>108</v>
      </c>
    </row>
    <row r="21" spans="1:17" ht="15" customHeight="1" thickBot="1" x14ac:dyDescent="0.3">
      <c r="A21" s="278" t="s">
        <v>45</v>
      </c>
      <c r="B21" s="278">
        <f>SUMIFS('APHIS 71'!$L$14:$L$145,'APHIS 71'!$F$14:$F$145,"=FG",'APHIS 71'!$E$14:$E$145,"=E")</f>
        <v>0</v>
      </c>
      <c r="C21" s="243"/>
      <c r="D21" s="244"/>
      <c r="E21" s="245"/>
      <c r="F21" s="258"/>
      <c r="G21" s="172" t="s">
        <v>58</v>
      </c>
      <c r="H21" s="173">
        <f>SUM(H18:H20)</f>
        <v>0</v>
      </c>
      <c r="I21" s="174"/>
      <c r="J21" s="174"/>
      <c r="K21" s="174"/>
      <c r="L21" s="174"/>
      <c r="M21" s="174"/>
      <c r="N21" s="174"/>
      <c r="O21" s="175"/>
      <c r="P21" s="279"/>
      <c r="Q21" s="276" t="s">
        <v>109</v>
      </c>
    </row>
    <row r="22" spans="1:17" ht="17.100000000000001" customHeight="1" thickBot="1" x14ac:dyDescent="0.3">
      <c r="A22" s="141"/>
      <c r="B22" s="141"/>
      <c r="C22" s="142"/>
      <c r="D22" s="142"/>
      <c r="E22" s="142"/>
      <c r="F22" s="260"/>
      <c r="G22" s="266"/>
      <c r="H22" s="267"/>
      <c r="I22" s="268"/>
      <c r="J22" s="268"/>
      <c r="K22" s="268"/>
      <c r="L22" s="268"/>
      <c r="M22" s="268"/>
      <c r="N22" s="268"/>
      <c r="O22" s="269"/>
      <c r="P22" s="279"/>
    </row>
    <row r="23" spans="1:17" ht="17.100000000000001" customHeight="1" x14ac:dyDescent="0.25">
      <c r="A23" s="83" t="s">
        <v>29</v>
      </c>
      <c r="B23" s="84" t="s">
        <v>46</v>
      </c>
      <c r="C23" s="85" t="s">
        <v>42</v>
      </c>
      <c r="D23" s="86" t="s">
        <v>43</v>
      </c>
      <c r="E23" s="87" t="s">
        <v>65</v>
      </c>
      <c r="F23" s="143"/>
      <c r="G23" s="164" t="s">
        <v>46</v>
      </c>
      <c r="H23" s="184"/>
      <c r="I23" s="184"/>
      <c r="J23" s="186" t="s">
        <v>31</v>
      </c>
      <c r="K23" s="304">
        <f>B24</f>
        <v>10</v>
      </c>
      <c r="L23" s="186"/>
      <c r="M23" s="186"/>
      <c r="N23" s="186"/>
      <c r="O23" s="170"/>
      <c r="P23" s="279"/>
    </row>
    <row r="24" spans="1:17" ht="15" customHeight="1" x14ac:dyDescent="0.25">
      <c r="A24" s="78" t="s">
        <v>32</v>
      </c>
      <c r="B24" s="88">
        <f>SUM(E7:E9)</f>
        <v>10</v>
      </c>
      <c r="C24" s="89"/>
      <c r="D24" s="90"/>
      <c r="E24" s="91"/>
      <c r="F24" s="143"/>
      <c r="G24" s="164"/>
      <c r="H24" s="184"/>
      <c r="I24" s="184"/>
      <c r="J24" s="186"/>
      <c r="K24" s="186"/>
      <c r="L24" s="186"/>
      <c r="M24" s="186"/>
      <c r="N24" s="186"/>
      <c r="O24" s="170"/>
      <c r="P24" s="279"/>
    </row>
    <row r="25" spans="1:17" ht="15" customHeight="1" x14ac:dyDescent="0.25">
      <c r="A25" s="78" t="s">
        <v>34</v>
      </c>
      <c r="B25" s="92">
        <f>B26/B24</f>
        <v>4</v>
      </c>
      <c r="C25" s="89"/>
      <c r="D25" s="90"/>
      <c r="E25" s="91"/>
      <c r="F25" s="143"/>
      <c r="G25" s="169"/>
      <c r="H25" s="272" t="s">
        <v>74</v>
      </c>
      <c r="I25" s="184"/>
      <c r="J25" s="132"/>
      <c r="K25" s="272" t="s">
        <v>75</v>
      </c>
      <c r="L25" s="272" t="s">
        <v>76</v>
      </c>
      <c r="M25" s="272" t="s">
        <v>77</v>
      </c>
      <c r="N25" s="272" t="s">
        <v>78</v>
      </c>
      <c r="O25" s="273" t="s">
        <v>79</v>
      </c>
      <c r="P25" s="279"/>
    </row>
    <row r="26" spans="1:17" ht="15" customHeight="1" x14ac:dyDescent="0.25">
      <c r="A26" s="78" t="s">
        <v>36</v>
      </c>
      <c r="B26" s="93">
        <f>SUMIF('APHIS 71'!$F$14:$F$145,"=S?",'APHIS 71'!$J$14:$J$145)</f>
        <v>40</v>
      </c>
      <c r="C26" s="89"/>
      <c r="D26" s="90"/>
      <c r="E26" s="91"/>
      <c r="F26" s="143"/>
      <c r="G26" s="169" t="s">
        <v>42</v>
      </c>
      <c r="H26" s="136">
        <f>C27</f>
        <v>36</v>
      </c>
      <c r="I26" s="184"/>
      <c r="J26" s="132" t="s">
        <v>80</v>
      </c>
      <c r="K26" s="137">
        <f>B26</f>
        <v>40</v>
      </c>
      <c r="L26" s="299">
        <v>0</v>
      </c>
      <c r="M26" s="137">
        <f>K26-L26-O26</f>
        <v>40</v>
      </c>
      <c r="N26" s="299">
        <v>0</v>
      </c>
      <c r="O26" s="286"/>
      <c r="P26" s="279"/>
    </row>
    <row r="27" spans="1:17" ht="15" customHeight="1" thickBot="1" x14ac:dyDescent="0.3">
      <c r="A27" s="81" t="s">
        <v>38</v>
      </c>
      <c r="B27" s="94">
        <f>SUMIF('APHIS 71'!$F$14:$F$145,"=S?",'APHIS 71'!$L$14:$L$145)</f>
        <v>36</v>
      </c>
      <c r="C27" s="95">
        <f>SUMIFS('APHIS 71'!$L$14:$L$145,'APHIS 71'!$F$14:$F$145,"=S?",'APHIS 71'!$H$14:$H$145,"=I")</f>
        <v>36</v>
      </c>
      <c r="D27" s="96">
        <f>SUMIFS('APHIS 71'!$L$14:$L$145,'APHIS 71'!$F$14:$F$145,"=S?",'APHIS 71'!$H$14:$H$145,"=R")</f>
        <v>0</v>
      </c>
      <c r="E27" s="97">
        <f>SUMIFS('APHIS 71'!$L$14:$L$145,'APHIS 71'!$F$14:$F$145,"=S?",'APHIS 71'!$H$14:$H$145,"=TP")</f>
        <v>0</v>
      </c>
      <c r="F27" s="177" t="s">
        <v>92</v>
      </c>
      <c r="G27" s="169" t="s">
        <v>81</v>
      </c>
      <c r="H27" s="137">
        <f>D27</f>
        <v>0</v>
      </c>
      <c r="I27" s="184"/>
      <c r="J27" s="132" t="s">
        <v>74</v>
      </c>
      <c r="K27" s="137">
        <f>H29</f>
        <v>36</v>
      </c>
      <c r="L27" s="299">
        <v>0</v>
      </c>
      <c r="M27" s="137">
        <f>K27-L27-O27</f>
        <v>36</v>
      </c>
      <c r="N27" s="299">
        <v>0</v>
      </c>
      <c r="O27" s="286"/>
      <c r="P27" s="279"/>
    </row>
    <row r="28" spans="1:17" ht="15" customHeight="1" thickBot="1" x14ac:dyDescent="0.3">
      <c r="A28" s="278" t="s">
        <v>44</v>
      </c>
      <c r="B28" s="278">
        <f>SUMIFS('APHIS 71'!$J$14:$J$145,'APHIS 71'!$F$14:$F$145,"=S?",'APHIS 71'!$E$14:$E$145,"=E")</f>
        <v>0</v>
      </c>
      <c r="C28" s="240"/>
      <c r="D28" s="241"/>
      <c r="E28" s="242"/>
      <c r="F28" s="143"/>
      <c r="G28" s="166" t="s">
        <v>82</v>
      </c>
      <c r="H28" s="138">
        <f>E27</f>
        <v>0</v>
      </c>
      <c r="I28" s="184"/>
      <c r="J28" s="132" t="s">
        <v>83</v>
      </c>
      <c r="K28" s="134">
        <v>0</v>
      </c>
      <c r="L28" s="299">
        <v>0</v>
      </c>
      <c r="M28" s="134">
        <v>0</v>
      </c>
      <c r="N28" s="299">
        <v>0</v>
      </c>
      <c r="O28" s="286"/>
      <c r="P28" s="279"/>
    </row>
    <row r="29" spans="1:17" ht="15" customHeight="1" thickBot="1" x14ac:dyDescent="0.3">
      <c r="A29" s="278" t="s">
        <v>45</v>
      </c>
      <c r="B29" s="278">
        <f>SUMIFS('APHIS 71'!$L$14:$L$145,'APHIS 71'!$F$14:$F$145,"=S?",'APHIS 71'!$E$14:$E$145,"=E")</f>
        <v>0</v>
      </c>
      <c r="C29" s="243"/>
      <c r="D29" s="244"/>
      <c r="E29" s="245"/>
      <c r="F29" s="258"/>
      <c r="G29" s="167" t="s">
        <v>58</v>
      </c>
      <c r="H29" s="133">
        <f>SUM(H26:H28)</f>
        <v>36</v>
      </c>
      <c r="I29" s="184"/>
      <c r="J29" s="184"/>
      <c r="K29" s="184"/>
      <c r="L29" s="184"/>
      <c r="M29" s="184"/>
      <c r="N29" s="184"/>
      <c r="O29" s="171"/>
      <c r="P29" s="279"/>
    </row>
    <row r="30" spans="1:17" ht="17.100000000000001" customHeight="1" thickBot="1" x14ac:dyDescent="0.3">
      <c r="A30" s="144"/>
      <c r="B30" s="144"/>
      <c r="C30" s="145"/>
      <c r="D30" s="145"/>
      <c r="E30" s="145"/>
      <c r="F30" s="261"/>
      <c r="G30" s="270"/>
      <c r="H30" s="270"/>
      <c r="I30" s="270"/>
      <c r="J30" s="270"/>
      <c r="K30" s="270"/>
      <c r="L30" s="270"/>
      <c r="M30" s="270"/>
      <c r="N30" s="270"/>
      <c r="O30" s="271"/>
      <c r="P30" s="279"/>
    </row>
    <row r="31" spans="1:17" ht="17.100000000000001" customHeight="1" x14ac:dyDescent="0.25">
      <c r="A31" s="83" t="s">
        <v>29</v>
      </c>
      <c r="B31" s="84" t="s">
        <v>47</v>
      </c>
      <c r="C31" s="85" t="s">
        <v>42</v>
      </c>
      <c r="D31" s="86" t="s">
        <v>43</v>
      </c>
      <c r="E31" s="87" t="s">
        <v>65</v>
      </c>
      <c r="F31" s="143"/>
      <c r="G31" s="164" t="s">
        <v>47</v>
      </c>
      <c r="H31" s="184"/>
      <c r="I31" s="184"/>
      <c r="J31" s="186" t="s">
        <v>31</v>
      </c>
      <c r="K31" s="303">
        <f>B32</f>
        <v>235005</v>
      </c>
      <c r="L31" s="186"/>
      <c r="M31" s="186"/>
      <c r="N31" s="186"/>
      <c r="O31" s="170"/>
      <c r="P31" s="279"/>
    </row>
    <row r="32" spans="1:17" ht="15" customHeight="1" x14ac:dyDescent="0.25">
      <c r="A32" s="78" t="s">
        <v>32</v>
      </c>
      <c r="B32" s="88">
        <f>SUM(E10:E12)</f>
        <v>235005</v>
      </c>
      <c r="C32" s="89"/>
      <c r="D32" s="90"/>
      <c r="E32" s="91"/>
      <c r="F32" s="143"/>
      <c r="G32" s="164"/>
      <c r="H32" s="184"/>
      <c r="I32" s="184"/>
      <c r="J32" s="186"/>
      <c r="K32" s="186"/>
      <c r="L32" s="186"/>
      <c r="M32" s="186"/>
      <c r="N32" s="186"/>
      <c r="O32" s="170"/>
      <c r="P32" s="279"/>
    </row>
    <row r="33" spans="1:16" ht="15" customHeight="1" x14ac:dyDescent="0.25">
      <c r="A33" s="78" t="s">
        <v>34</v>
      </c>
      <c r="B33" s="92">
        <f>B34/B32</f>
        <v>4.9223463330567432</v>
      </c>
      <c r="C33" s="89"/>
      <c r="D33" s="90"/>
      <c r="E33" s="91"/>
      <c r="F33" s="143"/>
      <c r="G33" s="169"/>
      <c r="H33" s="272" t="s">
        <v>74</v>
      </c>
      <c r="I33" s="184"/>
      <c r="J33" s="132"/>
      <c r="K33" s="272" t="s">
        <v>75</v>
      </c>
      <c r="L33" s="272" t="s">
        <v>76</v>
      </c>
      <c r="M33" s="272" t="s">
        <v>77</v>
      </c>
      <c r="N33" s="272" t="s">
        <v>78</v>
      </c>
      <c r="O33" s="273" t="s">
        <v>79</v>
      </c>
      <c r="P33" s="279"/>
    </row>
    <row r="34" spans="1:16" ht="15" customHeight="1" x14ac:dyDescent="0.25">
      <c r="A34" s="78" t="s">
        <v>36</v>
      </c>
      <c r="B34" s="93">
        <f>SUMIF('APHIS 71'!$F$14:$F$145,"=P?",'APHIS 71'!$J$14:$J$145)</f>
        <v>1156776</v>
      </c>
      <c r="C34" s="89"/>
      <c r="D34" s="90"/>
      <c r="E34" s="91"/>
      <c r="F34" s="143"/>
      <c r="G34" s="169" t="s">
        <v>42</v>
      </c>
      <c r="H34" s="136">
        <f>C35</f>
        <v>96189</v>
      </c>
      <c r="I34" s="184"/>
      <c r="J34" s="132" t="s">
        <v>80</v>
      </c>
      <c r="K34" s="137">
        <f>B34</f>
        <v>1156776</v>
      </c>
      <c r="L34" s="299">
        <v>0</v>
      </c>
      <c r="M34" s="137">
        <f>K34-L34-O34</f>
        <v>1156776</v>
      </c>
      <c r="N34" s="299">
        <v>0</v>
      </c>
      <c r="O34" s="286"/>
      <c r="P34" s="279"/>
    </row>
    <row r="35" spans="1:16" ht="15" customHeight="1" thickBot="1" x14ac:dyDescent="0.3">
      <c r="A35" s="81" t="s">
        <v>38</v>
      </c>
      <c r="B35" s="94">
        <f>SUMIF('APHIS 71'!$F$14:$F$145,"=P?",'APHIS 71'!$L$14:$L$145)</f>
        <v>96189</v>
      </c>
      <c r="C35" s="95">
        <f>SUMIFS('APHIS 71'!$L$14:$L$145,'APHIS 71'!$F$14:$F$145,"=P?",'APHIS 71'!$H$14:$H$145,"=I")</f>
        <v>96189</v>
      </c>
      <c r="D35" s="96">
        <f>SUMIFS('APHIS 71'!$L$14:$L$145,'APHIS 71'!$F$14:$F$145,"=P?",'APHIS 71'!$H$14:$H$145,"=R")</f>
        <v>0</v>
      </c>
      <c r="E35" s="97">
        <f>SUMIFS('APHIS 71'!$L$14:$L$145,'APHIS 71'!$F$14:$F$145,"=P?",'APHIS 71'!$H$14:$H$145,"=TP")</f>
        <v>0</v>
      </c>
      <c r="F35" s="177" t="s">
        <v>92</v>
      </c>
      <c r="G35" s="169" t="s">
        <v>81</v>
      </c>
      <c r="H35" s="137">
        <f>D35</f>
        <v>0</v>
      </c>
      <c r="I35" s="184"/>
      <c r="J35" s="132" t="s">
        <v>74</v>
      </c>
      <c r="K35" s="137">
        <f>H37</f>
        <v>96189</v>
      </c>
      <c r="L35" s="299">
        <v>0</v>
      </c>
      <c r="M35" s="137">
        <f>K35-L35-O35</f>
        <v>96189</v>
      </c>
      <c r="N35" s="299">
        <v>0</v>
      </c>
      <c r="O35" s="286"/>
      <c r="P35" s="279"/>
    </row>
    <row r="36" spans="1:16" ht="15" customHeight="1" thickBot="1" x14ac:dyDescent="0.3">
      <c r="A36" s="278" t="s">
        <v>44</v>
      </c>
      <c r="B36" s="278">
        <f>SUMIFS('APHIS 71'!$J$14:$J$145,'APHIS 71'!$F$14:$F$145,"=P?",'APHIS 71'!$E$14:$E$145,"=E")</f>
        <v>0</v>
      </c>
      <c r="C36" s="240"/>
      <c r="D36" s="241"/>
      <c r="E36" s="242"/>
      <c r="F36" s="143"/>
      <c r="G36" s="166" t="s">
        <v>82</v>
      </c>
      <c r="H36" s="138">
        <f>E35</f>
        <v>0</v>
      </c>
      <c r="I36" s="184"/>
      <c r="J36" s="132" t="s">
        <v>83</v>
      </c>
      <c r="K36" s="134">
        <v>0</v>
      </c>
      <c r="L36" s="299">
        <v>0</v>
      </c>
      <c r="M36" s="135">
        <v>0</v>
      </c>
      <c r="N36" s="299">
        <v>0</v>
      </c>
      <c r="O36" s="286"/>
      <c r="P36" s="279"/>
    </row>
    <row r="37" spans="1:16" ht="15" customHeight="1" thickBot="1" x14ac:dyDescent="0.3">
      <c r="A37" s="278" t="s">
        <v>45</v>
      </c>
      <c r="B37" s="278">
        <f>SUMIFS('APHIS 71'!$L$14:$L$145,'APHIS 71'!$F$14:$F$145,"=P?",'APHIS 71'!$E$14:$E$145,"=E")</f>
        <v>0</v>
      </c>
      <c r="C37" s="243"/>
      <c r="D37" s="244"/>
      <c r="E37" s="245"/>
      <c r="F37" s="259"/>
      <c r="G37" s="167" t="s">
        <v>58</v>
      </c>
      <c r="H37" s="133">
        <f>SUM(H34:H36)</f>
        <v>96189</v>
      </c>
      <c r="I37" s="184"/>
      <c r="J37" s="184" t="s">
        <v>85</v>
      </c>
      <c r="K37" s="184"/>
      <c r="L37" s="184"/>
      <c r="M37" s="187">
        <v>0</v>
      </c>
      <c r="N37" s="184"/>
      <c r="O37" s="171"/>
      <c r="P37" s="279"/>
    </row>
    <row r="38" spans="1:16" ht="17.100000000000001" customHeight="1" thickBot="1" x14ac:dyDescent="0.3">
      <c r="A38" s="146"/>
      <c r="B38" s="146"/>
      <c r="C38" s="147"/>
      <c r="D38" s="147"/>
      <c r="E38" s="147"/>
      <c r="F38" s="260"/>
      <c r="G38" s="263"/>
      <c r="H38" s="263"/>
      <c r="I38" s="263"/>
      <c r="J38" s="263"/>
      <c r="K38" s="263"/>
      <c r="L38" s="263"/>
      <c r="M38" s="263"/>
      <c r="N38" s="263"/>
      <c r="O38" s="265"/>
      <c r="P38" s="279"/>
    </row>
    <row r="39" spans="1:16" ht="17.100000000000001" customHeight="1" x14ac:dyDescent="0.25">
      <c r="A39" s="83" t="s">
        <v>29</v>
      </c>
      <c r="B39" s="84" t="s">
        <v>48</v>
      </c>
      <c r="C39" s="85" t="s">
        <v>42</v>
      </c>
      <c r="D39" s="86" t="s">
        <v>43</v>
      </c>
      <c r="E39" s="87" t="s">
        <v>65</v>
      </c>
      <c r="F39" s="143"/>
      <c r="G39" s="164" t="s">
        <v>86</v>
      </c>
      <c r="H39" s="184"/>
      <c r="I39" s="184"/>
      <c r="J39" s="186" t="s">
        <v>31</v>
      </c>
      <c r="K39" s="304">
        <f>B40</f>
        <v>0</v>
      </c>
      <c r="L39" s="186"/>
      <c r="M39" s="186"/>
      <c r="N39" s="186"/>
      <c r="O39" s="170"/>
      <c r="P39" s="279"/>
    </row>
    <row r="40" spans="1:16" ht="15" customHeight="1" x14ac:dyDescent="0.25">
      <c r="A40" s="78" t="s">
        <v>32</v>
      </c>
      <c r="B40" s="88">
        <f>E13</f>
        <v>0</v>
      </c>
      <c r="C40" s="89"/>
      <c r="D40" s="90"/>
      <c r="E40" s="91"/>
      <c r="F40" s="143"/>
      <c r="G40" s="164"/>
      <c r="H40" s="184"/>
      <c r="I40" s="184"/>
      <c r="J40" s="186"/>
      <c r="K40" s="186"/>
      <c r="L40" s="186"/>
      <c r="M40" s="186"/>
      <c r="N40" s="186"/>
      <c r="O40" s="170"/>
      <c r="P40" s="279"/>
    </row>
    <row r="41" spans="1:16" ht="15" customHeight="1" thickBot="1" x14ac:dyDescent="0.3">
      <c r="A41" s="78" t="s">
        <v>34</v>
      </c>
      <c r="B41" s="92" t="e">
        <f>B42/B40</f>
        <v>#DIV/0!</v>
      </c>
      <c r="C41" s="89"/>
      <c r="D41" s="90"/>
      <c r="E41" s="91"/>
      <c r="F41" s="143"/>
      <c r="G41" s="166"/>
      <c r="H41" s="274" t="s">
        <v>74</v>
      </c>
      <c r="I41" s="184"/>
      <c r="J41" s="132"/>
      <c r="K41" s="272" t="s">
        <v>75</v>
      </c>
      <c r="L41" s="272" t="s">
        <v>76</v>
      </c>
      <c r="M41" s="272" t="s">
        <v>77</v>
      </c>
      <c r="N41" s="272" t="s">
        <v>78</v>
      </c>
      <c r="O41" s="273" t="s">
        <v>79</v>
      </c>
      <c r="P41" s="279"/>
    </row>
    <row r="42" spans="1:16" ht="15" customHeight="1" x14ac:dyDescent="0.25">
      <c r="A42" s="78" t="s">
        <v>36</v>
      </c>
      <c r="B42" s="93">
        <f>SUMIF('APHIS 71'!$F$14:$F$145,"=I",'APHIS 71'!$J$14:$J$145)</f>
        <v>0</v>
      </c>
      <c r="C42" s="89"/>
      <c r="D42" s="90"/>
      <c r="E42" s="91"/>
      <c r="F42" s="143"/>
      <c r="G42" s="167" t="s">
        <v>42</v>
      </c>
      <c r="H42" s="136">
        <f>C43</f>
        <v>0</v>
      </c>
      <c r="I42" s="184"/>
      <c r="J42" s="132" t="s">
        <v>80</v>
      </c>
      <c r="K42" s="137">
        <f>B42</f>
        <v>0</v>
      </c>
      <c r="L42" s="299">
        <v>0</v>
      </c>
      <c r="M42" s="137">
        <f>K42-L42-O42</f>
        <v>0</v>
      </c>
      <c r="N42" s="299">
        <v>0</v>
      </c>
      <c r="O42" s="286"/>
      <c r="P42" s="279"/>
    </row>
    <row r="43" spans="1:16" ht="15" customHeight="1" thickBot="1" x14ac:dyDescent="0.3">
      <c r="A43" s="81" t="s">
        <v>38</v>
      </c>
      <c r="B43" s="94">
        <f>SUMIF('APHIS 71'!$F$14:$F$145,"=I",'APHIS 71'!$L$14:$L$145)</f>
        <v>0</v>
      </c>
      <c r="C43" s="95">
        <f>SUMIFS('APHIS 71'!$L$14:$L$145,'APHIS 71'!$F$14:$F$145,"=I",'APHIS 71'!$H$14:$H$145,"=I")</f>
        <v>0</v>
      </c>
      <c r="D43" s="96">
        <f>SUMIFS('APHIS 71'!$L$14:$L$145,'APHIS 71'!$F$14:$F$145,"=I",'APHIS 71'!$H$14:$H$145,"=R")</f>
        <v>0</v>
      </c>
      <c r="E43" s="97">
        <f>SUMIFS('APHIS 71'!$L$14:$L$145,'APHIS 71'!$F$14:$F$145,"=I",'APHIS 71'!$H$14:$H$145,"=TP")</f>
        <v>0</v>
      </c>
      <c r="F43" s="177" t="s">
        <v>92</v>
      </c>
      <c r="G43" s="169" t="s">
        <v>81</v>
      </c>
      <c r="H43" s="137">
        <f>D43</f>
        <v>0</v>
      </c>
      <c r="I43" s="184"/>
      <c r="J43" s="132" t="s">
        <v>74</v>
      </c>
      <c r="K43" s="137">
        <f>H45</f>
        <v>0</v>
      </c>
      <c r="L43" s="299">
        <v>0</v>
      </c>
      <c r="M43" s="137">
        <f>K43-L43-O43</f>
        <v>0</v>
      </c>
      <c r="N43" s="299">
        <v>0</v>
      </c>
      <c r="O43" s="286"/>
      <c r="P43" s="279"/>
    </row>
    <row r="44" spans="1:16" ht="15" customHeight="1" thickBot="1" x14ac:dyDescent="0.3">
      <c r="A44" s="278" t="s">
        <v>44</v>
      </c>
      <c r="B44" s="278">
        <f>SUMIFS('APHIS 71'!$J$14:$J$145,'APHIS 71'!$F$14:$F$145,"=I",'APHIS 71'!$E$14:$E$145,"=E")</f>
        <v>0</v>
      </c>
      <c r="C44" s="240"/>
      <c r="D44" s="241"/>
      <c r="E44" s="242"/>
      <c r="F44" s="143"/>
      <c r="G44" s="166" t="s">
        <v>82</v>
      </c>
      <c r="H44" s="138">
        <f>E43</f>
        <v>0</v>
      </c>
      <c r="I44" s="184"/>
      <c r="J44" s="132" t="s">
        <v>83</v>
      </c>
      <c r="K44" s="134">
        <v>0</v>
      </c>
      <c r="L44" s="299">
        <v>0</v>
      </c>
      <c r="M44" s="134">
        <v>0</v>
      </c>
      <c r="N44" s="299">
        <v>0</v>
      </c>
      <c r="O44" s="286"/>
      <c r="P44" s="279"/>
    </row>
    <row r="45" spans="1:16" ht="15" customHeight="1" thickBot="1" x14ac:dyDescent="0.3">
      <c r="A45" s="278" t="s">
        <v>45</v>
      </c>
      <c r="B45" s="278">
        <f>SUMIFS('APHIS 71'!$L$14:$L$145,'APHIS 71'!$F$14:$F$145,"=I",'APHIS 71'!$E$14:$E$145,"=E")</f>
        <v>0</v>
      </c>
      <c r="C45" s="243"/>
      <c r="D45" s="244"/>
      <c r="E45" s="245"/>
      <c r="F45" s="258"/>
      <c r="G45" s="172" t="s">
        <v>58</v>
      </c>
      <c r="H45" s="173">
        <f>SUM(H42:H44)</f>
        <v>0</v>
      </c>
      <c r="I45" s="174"/>
      <c r="J45" s="174"/>
      <c r="K45" s="174"/>
      <c r="L45" s="174"/>
      <c r="M45" s="174"/>
      <c r="N45" s="174"/>
      <c r="O45" s="175"/>
      <c r="P45" s="279"/>
    </row>
    <row r="46" spans="1:16" ht="17.100000000000001" customHeight="1" x14ac:dyDescent="0.25">
      <c r="A46" s="143"/>
      <c r="B46" s="143"/>
      <c r="C46" s="143"/>
      <c r="D46" s="143"/>
      <c r="E46" s="143"/>
      <c r="F46" s="143"/>
      <c r="G46" s="143"/>
      <c r="H46" s="143"/>
      <c r="I46" s="143"/>
      <c r="J46" s="143"/>
      <c r="K46" s="143"/>
      <c r="L46" s="143"/>
      <c r="M46" s="143"/>
      <c r="N46" s="143"/>
      <c r="O46" s="143"/>
      <c r="P46" s="279"/>
    </row>
    <row r="54" spans="1:1" ht="9" customHeight="1" x14ac:dyDescent="0.25">
      <c r="A54" s="9" t="s">
        <v>102</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C10" sqref="C10"/>
    </sheetView>
  </sheetViews>
  <sheetFormatPr defaultColWidth="9.140625" defaultRowHeight="9" customHeight="1" x14ac:dyDescent="0.25"/>
  <cols>
    <col min="1" max="1" width="3.85546875" style="9" customWidth="1"/>
    <col min="2" max="2" width="35.140625" style="9" customWidth="1"/>
    <col min="3" max="3" width="13.85546875" style="9" customWidth="1"/>
    <col min="4" max="4" width="90.7109375" style="9" customWidth="1"/>
    <col min="5" max="5" width="2.85546875" style="9" customWidth="1"/>
    <col min="6" max="16384" width="9.140625" style="9"/>
  </cols>
  <sheetData>
    <row r="1" spans="1:8" ht="31.5" customHeight="1" thickBot="1" x14ac:dyDescent="0.3">
      <c r="B1" s="157" t="s">
        <v>90</v>
      </c>
      <c r="C1" s="158"/>
      <c r="D1" s="159"/>
    </row>
    <row r="2" spans="1:8" ht="31.5" customHeight="1" x14ac:dyDescent="0.25">
      <c r="B2" s="236" t="s">
        <v>101</v>
      </c>
      <c r="C2" s="237"/>
      <c r="D2" s="239" t="s">
        <v>35</v>
      </c>
    </row>
    <row r="3" spans="1:8" ht="15" customHeight="1" thickBot="1" x14ac:dyDescent="0.3">
      <c r="B3" s="116"/>
    </row>
    <row r="4" spans="1:8" ht="15" customHeight="1" x14ac:dyDescent="0.25">
      <c r="B4" s="300" t="s">
        <v>122</v>
      </c>
      <c r="C4" s="102" t="s">
        <v>121</v>
      </c>
      <c r="D4" s="103" t="s">
        <v>33</v>
      </c>
      <c r="E4" s="98"/>
    </row>
    <row r="5" spans="1:8" ht="15" customHeight="1" x14ac:dyDescent="0.25">
      <c r="B5" s="301" t="s">
        <v>70</v>
      </c>
      <c r="C5" s="302">
        <v>0</v>
      </c>
      <c r="D5" s="238" t="s">
        <v>35</v>
      </c>
    </row>
    <row r="6" spans="1:8" ht="15" customHeight="1" x14ac:dyDescent="0.25">
      <c r="A6" s="99"/>
      <c r="B6" s="325" t="s">
        <v>161</v>
      </c>
      <c r="C6" s="161">
        <v>46.75</v>
      </c>
      <c r="D6" s="162"/>
      <c r="F6" s="116"/>
    </row>
    <row r="7" spans="1:8" ht="15" customHeight="1" x14ac:dyDescent="0.25">
      <c r="B7" s="325" t="s">
        <v>162</v>
      </c>
      <c r="C7" s="161">
        <v>42.59</v>
      </c>
      <c r="D7" s="162"/>
    </row>
    <row r="8" spans="1:8" ht="15" customHeight="1" x14ac:dyDescent="0.25">
      <c r="B8" s="325" t="s">
        <v>163</v>
      </c>
      <c r="C8" s="161">
        <v>67.44</v>
      </c>
      <c r="D8" s="162"/>
    </row>
    <row r="9" spans="1:8" ht="15" customHeight="1" x14ac:dyDescent="0.25">
      <c r="B9" s="160"/>
      <c r="C9" s="161"/>
      <c r="D9" s="162"/>
    </row>
    <row r="10" spans="1:8" ht="15" customHeight="1" x14ac:dyDescent="0.25">
      <c r="B10" s="160"/>
      <c r="C10" s="161"/>
      <c r="D10" s="162"/>
    </row>
    <row r="11" spans="1:8" ht="15" customHeight="1" x14ac:dyDescent="0.25">
      <c r="B11" s="160"/>
      <c r="C11" s="161"/>
      <c r="D11" s="162"/>
    </row>
    <row r="12" spans="1:8" ht="15" customHeight="1" x14ac:dyDescent="0.25">
      <c r="B12" s="163"/>
      <c r="C12" s="161"/>
      <c r="D12" s="162"/>
    </row>
    <row r="13" spans="1:8" ht="15" customHeight="1" x14ac:dyDescent="0.25">
      <c r="B13" s="163"/>
      <c r="C13" s="161"/>
      <c r="D13" s="162"/>
    </row>
    <row r="14" spans="1:8" ht="15" customHeight="1" x14ac:dyDescent="0.25">
      <c r="B14" s="163"/>
      <c r="C14" s="161"/>
      <c r="D14" s="162"/>
    </row>
    <row r="15" spans="1:8" ht="15" customHeight="1" x14ac:dyDescent="0.25">
      <c r="B15" s="163"/>
      <c r="C15" s="161"/>
      <c r="D15" s="162"/>
    </row>
    <row r="16" spans="1:8" ht="15" customHeight="1" x14ac:dyDescent="0.25">
      <c r="A16" s="100"/>
      <c r="B16" s="163"/>
      <c r="C16" s="161"/>
      <c r="D16" s="162"/>
      <c r="H16" s="128"/>
    </row>
    <row r="17" spans="1:8" ht="15" customHeight="1" x14ac:dyDescent="0.25">
      <c r="A17" s="100"/>
      <c r="B17" s="163"/>
      <c r="C17" s="161"/>
      <c r="D17" s="162"/>
    </row>
    <row r="18" spans="1:8" ht="15" customHeight="1" x14ac:dyDescent="0.25">
      <c r="A18" s="100"/>
      <c r="B18" s="163"/>
      <c r="C18" s="161"/>
      <c r="D18" s="162"/>
      <c r="H18" s="128"/>
    </row>
    <row r="19" spans="1:8" ht="15" customHeight="1" x14ac:dyDescent="0.25">
      <c r="B19" s="163"/>
      <c r="C19" s="161"/>
      <c r="D19" s="162"/>
    </row>
    <row r="20" spans="1:8" ht="15" customHeight="1" thickBot="1" x14ac:dyDescent="0.3">
      <c r="B20" s="154"/>
      <c r="C20" s="235">
        <f>AVERAGE(C6:C19)</f>
        <v>52.26</v>
      </c>
      <c r="D20" s="155" t="s">
        <v>120</v>
      </c>
    </row>
    <row r="21" spans="1:8" ht="15" customHeight="1" x14ac:dyDescent="0.25"/>
    <row r="22" spans="1:8" ht="15" customHeight="1" x14ac:dyDescent="0.25"/>
    <row r="23" spans="1:8" ht="17.100000000000001" customHeight="1" x14ac:dyDescent="0.25">
      <c r="B23" s="156" t="s">
        <v>87</v>
      </c>
      <c r="C23" s="180">
        <f>'APHIS 71'!L9</f>
        <v>96225</v>
      </c>
    </row>
    <row r="24" spans="1:8" ht="15" customHeight="1" x14ac:dyDescent="0.25">
      <c r="B24" s="156" t="s">
        <v>88</v>
      </c>
      <c r="C24" s="321">
        <f>C20</f>
        <v>52.26</v>
      </c>
      <c r="D24" s="197" t="s">
        <v>96</v>
      </c>
    </row>
    <row r="25" spans="1:8" ht="15" customHeight="1" x14ac:dyDescent="0.25">
      <c r="B25" s="156"/>
      <c r="C25" s="327">
        <f>C23*C24</f>
        <v>5028718.5</v>
      </c>
      <c r="D25" s="197" t="s">
        <v>97</v>
      </c>
    </row>
    <row r="26" spans="1:8" ht="15" customHeight="1" x14ac:dyDescent="0.25">
      <c r="B26" s="156" t="s">
        <v>89</v>
      </c>
      <c r="C26" s="179"/>
      <c r="D26" s="198"/>
    </row>
    <row r="27" spans="1:8" ht="15" customHeight="1" x14ac:dyDescent="0.25">
      <c r="A27" s="283" t="s">
        <v>118</v>
      </c>
      <c r="B27" s="156">
        <v>1.429</v>
      </c>
      <c r="C27" s="326">
        <f>C25*B27</f>
        <v>7186038.7365000006</v>
      </c>
      <c r="D27" s="197" t="s">
        <v>164</v>
      </c>
    </row>
    <row r="28" spans="1:8" ht="15" customHeight="1" x14ac:dyDescent="0.25"/>
    <row r="29" spans="1:8" ht="15" customHeight="1" x14ac:dyDescent="0.25">
      <c r="B29" s="109"/>
      <c r="C29" s="110"/>
      <c r="D29" s="110"/>
    </row>
    <row r="30" spans="1:8" ht="17.100000000000001" customHeight="1" x14ac:dyDescent="0.25"/>
    <row r="31" spans="1:8" ht="17.100000000000001"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sheetData>
  <hyperlinks>
    <hyperlink ref="D5" r:id="rId1" location="00-0000" xr:uid="{AD4835AC-703B-4E70-AB88-AC6EF1732A35}"/>
    <hyperlink ref="D2" r:id="rId2" location="00-0000" xr:uid="{1300C7B6-5054-4770-8B87-A7470033C053}"/>
  </hyperlinks>
  <pageMargins left="0.7" right="0.7" top="0.75" bottom="0.75" header="0.3" footer="0.3"/>
  <pageSetup scale="95" orientation="landscape" r:id="rId3"/>
  <colBreaks count="1" manualBreakCount="1">
    <brk id="1" min="3" max="44" man="1"/>
  </col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28"/>
  <sheetViews>
    <sheetView zoomScale="80" zoomScaleNormal="80" zoomScaleSheetLayoutView="100" workbookViewId="0">
      <selection activeCell="O6" sqref="O6"/>
    </sheetView>
  </sheetViews>
  <sheetFormatPr defaultRowHeight="15" x14ac:dyDescent="0.25"/>
  <cols>
    <col min="1" max="1" width="40.7109375" customWidth="1"/>
    <col min="2" max="2" width="21.7109375" customWidth="1"/>
    <col min="3" max="4" width="12.7109375" style="122" customWidth="1"/>
    <col min="5" max="8" width="7.7109375" customWidth="1"/>
    <col min="9" max="9" width="16.42578125" style="1" customWidth="1"/>
    <col min="10" max="12" width="15.7109375" style="1" customWidth="1"/>
    <col min="13" max="20" width="15.7109375" customWidth="1"/>
  </cols>
  <sheetData>
    <row r="1" spans="1:20" ht="24" customHeight="1" thickBot="1" x14ac:dyDescent="0.3">
      <c r="A1" s="118" t="s">
        <v>49</v>
      </c>
      <c r="B1" s="126" t="s">
        <v>67</v>
      </c>
      <c r="C1" s="30"/>
      <c r="D1" s="30"/>
      <c r="E1" s="30"/>
      <c r="F1" s="30"/>
      <c r="G1" s="123"/>
      <c r="H1" s="123"/>
      <c r="I1" s="31"/>
      <c r="J1" s="31"/>
      <c r="K1" s="119" t="s">
        <v>3</v>
      </c>
      <c r="L1" s="124" t="s">
        <v>68</v>
      </c>
    </row>
    <row r="2" spans="1:20" ht="45" customHeight="1" x14ac:dyDescent="0.25">
      <c r="A2" s="320" t="s">
        <v>26</v>
      </c>
      <c r="B2" s="125"/>
      <c r="C2" s="43"/>
      <c r="D2" s="36"/>
      <c r="E2" s="36"/>
      <c r="F2" s="36"/>
      <c r="G2" s="36"/>
      <c r="H2" s="36"/>
      <c r="I2" s="37"/>
      <c r="J2" s="35"/>
      <c r="K2" s="37"/>
      <c r="L2" s="38"/>
    </row>
    <row r="3" spans="1:20" ht="36" customHeight="1" thickBot="1" x14ac:dyDescent="0.4">
      <c r="A3" s="115" t="s">
        <v>71</v>
      </c>
      <c r="B3" s="127"/>
      <c r="C3" s="39"/>
      <c r="D3" s="39"/>
      <c r="E3" s="39"/>
      <c r="F3" s="39"/>
      <c r="G3" s="39"/>
      <c r="H3" s="39"/>
      <c r="I3" s="40"/>
      <c r="J3" s="41"/>
      <c r="K3" s="40"/>
      <c r="L3" s="42"/>
      <c r="N3" s="111" t="s">
        <v>69</v>
      </c>
    </row>
    <row r="4" spans="1:20" ht="21" customHeight="1" thickBot="1" x14ac:dyDescent="0.3">
      <c r="A4" s="48" t="s">
        <v>72</v>
      </c>
      <c r="B4" s="49"/>
      <c r="C4" s="50"/>
      <c r="D4" s="50"/>
      <c r="E4" s="51"/>
      <c r="F4" s="51"/>
      <c r="G4" s="51"/>
      <c r="H4" s="51"/>
      <c r="I4" s="51"/>
      <c r="J4" s="52"/>
      <c r="K4" s="53" t="s">
        <v>50</v>
      </c>
      <c r="L4" s="54"/>
      <c r="M4" s="199"/>
      <c r="N4" s="200"/>
      <c r="O4" s="200"/>
      <c r="P4" s="203" t="s">
        <v>100</v>
      </c>
    </row>
    <row r="5" spans="1:20" ht="19.5" thickBot="1" x14ac:dyDescent="0.35">
      <c r="A5" s="33" t="s">
        <v>0</v>
      </c>
      <c r="B5" s="47"/>
      <c r="C5" s="23"/>
      <c r="D5" s="23"/>
      <c r="E5" s="23"/>
      <c r="F5" s="27"/>
      <c r="G5" s="27"/>
      <c r="H5" s="27"/>
      <c r="I5" s="28"/>
      <c r="J5" s="13"/>
      <c r="K5" s="14" t="s">
        <v>66</v>
      </c>
      <c r="L5" s="15">
        <f>SUMIF(G14:G26,"*X*",I14:I26)</f>
        <v>0</v>
      </c>
      <c r="M5" s="201"/>
      <c r="N5" s="202" t="s">
        <v>99</v>
      </c>
      <c r="O5" s="204">
        <f>L5</f>
        <v>0</v>
      </c>
      <c r="P5" s="205">
        <f>L5-O5</f>
        <v>0</v>
      </c>
    </row>
    <row r="6" spans="1:20" x14ac:dyDescent="0.25">
      <c r="A6" s="32" t="s">
        <v>1</v>
      </c>
      <c r="B6" s="44"/>
      <c r="C6" s="24"/>
      <c r="D6" s="24"/>
      <c r="E6" s="24"/>
      <c r="F6" s="24"/>
      <c r="G6" s="24"/>
      <c r="H6" s="24"/>
      <c r="I6" s="26"/>
      <c r="J6" s="16"/>
      <c r="K6" s="17" t="s">
        <v>15</v>
      </c>
      <c r="L6" s="18">
        <f>SUM(J14:J26)</f>
        <v>0</v>
      </c>
    </row>
    <row r="7" spans="1:20" x14ac:dyDescent="0.25">
      <c r="A7" s="32" t="s">
        <v>2</v>
      </c>
      <c r="B7" s="44"/>
      <c r="C7" s="24"/>
      <c r="D7" s="24"/>
      <c r="E7" s="24"/>
      <c r="F7" s="24"/>
      <c r="G7" s="24"/>
      <c r="H7" s="24"/>
      <c r="I7" s="26"/>
      <c r="J7" s="16"/>
      <c r="K7" s="17" t="s">
        <v>16</v>
      </c>
      <c r="L7" s="318" t="s">
        <v>125</v>
      </c>
    </row>
    <row r="8" spans="1:20" x14ac:dyDescent="0.25">
      <c r="A8" s="32" t="s">
        <v>3</v>
      </c>
      <c r="B8" s="45"/>
      <c r="C8" s="24"/>
      <c r="D8" s="24"/>
      <c r="E8" s="24"/>
      <c r="F8" s="24"/>
      <c r="G8" s="24"/>
      <c r="H8" s="24"/>
      <c r="I8" s="26"/>
      <c r="J8" s="16"/>
      <c r="K8" s="17" t="s">
        <v>17</v>
      </c>
      <c r="L8" s="19" t="e">
        <f>L6/L5</f>
        <v>#DIV/0!</v>
      </c>
    </row>
    <row r="9" spans="1:20" x14ac:dyDescent="0.25">
      <c r="A9" s="32" t="s">
        <v>4</v>
      </c>
      <c r="B9" s="44"/>
      <c r="C9" s="24"/>
      <c r="D9" s="24"/>
      <c r="E9" s="24"/>
      <c r="F9" s="24"/>
      <c r="G9" s="24"/>
      <c r="H9" s="24"/>
      <c r="I9" s="26"/>
      <c r="J9" s="16"/>
      <c r="K9" s="17" t="s">
        <v>18</v>
      </c>
      <c r="L9" s="18">
        <f>SUM(L14:L26)</f>
        <v>0</v>
      </c>
    </row>
    <row r="10" spans="1:20" x14ac:dyDescent="0.25">
      <c r="A10" s="32" t="s">
        <v>5</v>
      </c>
      <c r="B10" s="44"/>
      <c r="C10" s="24"/>
      <c r="D10" s="24"/>
      <c r="E10" s="24"/>
      <c r="F10" s="24"/>
      <c r="G10" s="24"/>
      <c r="H10" s="24"/>
      <c r="I10" s="26"/>
      <c r="J10" s="16"/>
      <c r="K10" s="17" t="s">
        <v>19</v>
      </c>
      <c r="L10" s="20" t="e">
        <f>L9/L6</f>
        <v>#DIV/0!</v>
      </c>
    </row>
    <row r="11" spans="1:20" ht="15.75" thickBot="1" x14ac:dyDescent="0.3">
      <c r="A11" s="34" t="s">
        <v>6</v>
      </c>
      <c r="B11" s="46"/>
      <c r="C11" s="25"/>
      <c r="D11" s="25"/>
      <c r="E11" s="25"/>
      <c r="F11" s="25"/>
      <c r="G11" s="25"/>
      <c r="H11" s="25"/>
      <c r="I11" s="29"/>
      <c r="J11" s="21"/>
      <c r="K11" s="22" t="s">
        <v>20</v>
      </c>
      <c r="L11" s="319" t="s">
        <v>125</v>
      </c>
    </row>
    <row r="12" spans="1:20" ht="21" customHeight="1" thickTop="1" thickBot="1" x14ac:dyDescent="0.3">
      <c r="A12" s="55" t="s">
        <v>25</v>
      </c>
      <c r="B12" s="56"/>
      <c r="C12" s="56"/>
      <c r="D12" s="56"/>
      <c r="E12" s="56"/>
      <c r="F12" s="56"/>
      <c r="G12" s="56"/>
      <c r="H12" s="56"/>
      <c r="I12" s="57"/>
      <c r="J12" s="57"/>
      <c r="K12" s="57"/>
      <c r="L12" s="101"/>
      <c r="M12" s="70"/>
      <c r="N12" s="112" t="s">
        <v>51</v>
      </c>
      <c r="O12" s="71"/>
      <c r="P12" s="72"/>
      <c r="Q12" s="73"/>
      <c r="R12" s="113" t="s">
        <v>123</v>
      </c>
      <c r="S12" s="73"/>
      <c r="T12" s="74"/>
    </row>
    <row r="13" spans="1:20" ht="107.25" customHeight="1" thickBot="1" x14ac:dyDescent="0.3">
      <c r="A13" s="7" t="s">
        <v>7</v>
      </c>
      <c r="B13" s="7" t="s">
        <v>8</v>
      </c>
      <c r="C13" s="7" t="s">
        <v>13</v>
      </c>
      <c r="D13" s="7" t="s">
        <v>14</v>
      </c>
      <c r="E13" s="8" t="s">
        <v>9</v>
      </c>
      <c r="F13" s="8" t="s">
        <v>12</v>
      </c>
      <c r="G13" s="8" t="s">
        <v>11</v>
      </c>
      <c r="H13" s="8" t="s">
        <v>10</v>
      </c>
      <c r="I13" s="121" t="s">
        <v>24</v>
      </c>
      <c r="J13" s="7" t="s">
        <v>21</v>
      </c>
      <c r="K13" s="121" t="s">
        <v>22</v>
      </c>
      <c r="L13" s="7" t="s">
        <v>23</v>
      </c>
      <c r="M13" s="65" t="s">
        <v>52</v>
      </c>
      <c r="N13" s="66" t="s">
        <v>53</v>
      </c>
      <c r="O13" s="66" t="s">
        <v>54</v>
      </c>
      <c r="P13" s="67" t="s">
        <v>55</v>
      </c>
      <c r="Q13" s="11" t="s">
        <v>52</v>
      </c>
      <c r="R13" s="7" t="s">
        <v>53</v>
      </c>
      <c r="S13" s="7" t="s">
        <v>54</v>
      </c>
      <c r="T13" s="10" t="s">
        <v>55</v>
      </c>
    </row>
    <row r="14" spans="1:20" ht="30" customHeight="1" x14ac:dyDescent="0.25">
      <c r="A14" s="59"/>
      <c r="B14" s="60"/>
      <c r="C14" s="5"/>
      <c r="D14" s="5"/>
      <c r="E14" s="5"/>
      <c r="F14" s="5"/>
      <c r="G14" s="195"/>
      <c r="H14" s="5"/>
      <c r="I14" s="6"/>
      <c r="J14" s="6"/>
      <c r="K14" s="63"/>
      <c r="L14" s="6">
        <f>ROUNDUP(J14*K14,0)</f>
        <v>0</v>
      </c>
      <c r="M14" s="68">
        <f>I14-Q14</f>
        <v>0</v>
      </c>
      <c r="N14" s="69">
        <f>J14-R14</f>
        <v>0</v>
      </c>
      <c r="O14" s="194">
        <f>K14-S14</f>
        <v>0</v>
      </c>
      <c r="P14" s="69">
        <f>L14-T14</f>
        <v>0</v>
      </c>
      <c r="Q14" s="12"/>
      <c r="R14" s="12"/>
      <c r="S14" s="12"/>
      <c r="T14" s="12"/>
    </row>
    <row r="15" spans="1:20" ht="30" customHeight="1" x14ac:dyDescent="0.25">
      <c r="A15" s="59"/>
      <c r="B15" s="62"/>
      <c r="C15" s="62"/>
      <c r="D15" s="62"/>
      <c r="E15" s="3"/>
      <c r="F15" s="3"/>
      <c r="G15" s="196"/>
      <c r="H15" s="3"/>
      <c r="I15" s="4"/>
      <c r="J15" s="4"/>
      <c r="K15" s="64"/>
      <c r="L15" s="6">
        <f t="shared" ref="L15:L25" si="0">ROUNDUP(J15*K15,0)</f>
        <v>0</v>
      </c>
      <c r="M15" s="68">
        <f t="shared" ref="M15:M25" si="1">I15-Q15</f>
        <v>0</v>
      </c>
      <c r="N15" s="69">
        <f t="shared" ref="N15:N26" si="2">J15-R15</f>
        <v>0</v>
      </c>
      <c r="O15" s="194">
        <f t="shared" ref="O15:O26" si="3">K15-S15</f>
        <v>0</v>
      </c>
      <c r="P15" s="69">
        <f t="shared" ref="P15:P26" si="4">L15-T15</f>
        <v>0</v>
      </c>
      <c r="Q15" s="12"/>
      <c r="R15" s="12"/>
      <c r="S15" s="12"/>
      <c r="T15" s="12"/>
    </row>
    <row r="16" spans="1:20" ht="30" customHeight="1" x14ac:dyDescent="0.25">
      <c r="A16" s="59"/>
      <c r="B16" s="62"/>
      <c r="C16" s="62"/>
      <c r="D16" s="62"/>
      <c r="E16" s="3"/>
      <c r="F16" s="3"/>
      <c r="G16" s="196"/>
      <c r="H16" s="3"/>
      <c r="I16" s="4"/>
      <c r="J16" s="4"/>
      <c r="K16" s="64"/>
      <c r="L16" s="6">
        <f t="shared" si="0"/>
        <v>0</v>
      </c>
      <c r="M16" s="68">
        <f t="shared" si="1"/>
        <v>0</v>
      </c>
      <c r="N16" s="69">
        <f t="shared" si="2"/>
        <v>0</v>
      </c>
      <c r="O16" s="194">
        <f t="shared" si="3"/>
        <v>0</v>
      </c>
      <c r="P16" s="69">
        <f t="shared" si="4"/>
        <v>0</v>
      </c>
      <c r="Q16" s="12"/>
      <c r="R16" s="12"/>
      <c r="S16" s="12"/>
      <c r="T16" s="12"/>
    </row>
    <row r="17" spans="1:20" ht="30" customHeight="1" x14ac:dyDescent="0.25">
      <c r="A17" s="61"/>
      <c r="B17" s="62"/>
      <c r="C17" s="62"/>
      <c r="D17" s="62"/>
      <c r="E17" s="3"/>
      <c r="F17" s="3"/>
      <c r="G17" s="196"/>
      <c r="H17" s="3"/>
      <c r="I17" s="4"/>
      <c r="J17" s="4"/>
      <c r="K17" s="64"/>
      <c r="L17" s="6">
        <f t="shared" si="0"/>
        <v>0</v>
      </c>
      <c r="M17" s="68">
        <f t="shared" si="1"/>
        <v>0</v>
      </c>
      <c r="N17" s="69">
        <f t="shared" si="2"/>
        <v>0</v>
      </c>
      <c r="O17" s="194">
        <f t="shared" si="3"/>
        <v>0</v>
      </c>
      <c r="P17" s="69">
        <f t="shared" si="4"/>
        <v>0</v>
      </c>
      <c r="Q17" s="12"/>
      <c r="R17" s="12"/>
      <c r="S17" s="12"/>
      <c r="T17" s="12"/>
    </row>
    <row r="18" spans="1:20" ht="30" customHeight="1" x14ac:dyDescent="0.25">
      <c r="A18" s="61"/>
      <c r="B18" s="62"/>
      <c r="C18" s="62"/>
      <c r="D18" s="62"/>
      <c r="E18" s="3"/>
      <c r="F18" s="3"/>
      <c r="G18" s="196"/>
      <c r="H18" s="3"/>
      <c r="I18" s="4"/>
      <c r="J18" s="4"/>
      <c r="K18" s="64"/>
      <c r="L18" s="6">
        <f t="shared" si="0"/>
        <v>0</v>
      </c>
      <c r="M18" s="68">
        <f t="shared" si="1"/>
        <v>0</v>
      </c>
      <c r="N18" s="69">
        <f t="shared" si="2"/>
        <v>0</v>
      </c>
      <c r="O18" s="194">
        <f t="shared" si="3"/>
        <v>0</v>
      </c>
      <c r="P18" s="69">
        <f t="shared" si="4"/>
        <v>0</v>
      </c>
      <c r="Q18" s="12"/>
      <c r="R18" s="12"/>
      <c r="S18" s="12"/>
      <c r="T18" s="12"/>
    </row>
    <row r="19" spans="1:20" ht="30" customHeight="1" x14ac:dyDescent="0.25">
      <c r="A19" s="61"/>
      <c r="B19" s="62"/>
      <c r="C19" s="62"/>
      <c r="D19" s="62"/>
      <c r="E19" s="3"/>
      <c r="F19" s="3"/>
      <c r="G19" s="196"/>
      <c r="H19" s="3"/>
      <c r="I19" s="4"/>
      <c r="J19" s="4"/>
      <c r="K19" s="64"/>
      <c r="L19" s="6">
        <f t="shared" si="0"/>
        <v>0</v>
      </c>
      <c r="M19" s="68">
        <f t="shared" si="1"/>
        <v>0</v>
      </c>
      <c r="N19" s="69">
        <f t="shared" si="2"/>
        <v>0</v>
      </c>
      <c r="O19" s="194">
        <f t="shared" si="3"/>
        <v>0</v>
      </c>
      <c r="P19" s="69">
        <f t="shared" si="4"/>
        <v>0</v>
      </c>
      <c r="Q19" s="12"/>
      <c r="R19" s="12"/>
      <c r="S19" s="12"/>
      <c r="T19" s="12"/>
    </row>
    <row r="20" spans="1:20" ht="30" customHeight="1" x14ac:dyDescent="0.25">
      <c r="A20" s="61"/>
      <c r="B20" s="62"/>
      <c r="C20" s="62"/>
      <c r="D20" s="62"/>
      <c r="E20" s="3"/>
      <c r="F20" s="3"/>
      <c r="G20" s="196"/>
      <c r="H20" s="3"/>
      <c r="I20" s="4"/>
      <c r="J20" s="4"/>
      <c r="K20" s="64"/>
      <c r="L20" s="6">
        <f t="shared" si="0"/>
        <v>0</v>
      </c>
      <c r="M20" s="68">
        <f t="shared" si="1"/>
        <v>0</v>
      </c>
      <c r="N20" s="69">
        <f t="shared" si="2"/>
        <v>0</v>
      </c>
      <c r="O20" s="194">
        <f t="shared" si="3"/>
        <v>0</v>
      </c>
      <c r="P20" s="69">
        <f t="shared" si="4"/>
        <v>0</v>
      </c>
      <c r="Q20" s="12"/>
      <c r="R20" s="12"/>
      <c r="S20" s="12"/>
      <c r="T20" s="12"/>
    </row>
    <row r="21" spans="1:20" ht="30" customHeight="1" x14ac:dyDescent="0.25">
      <c r="A21" s="61"/>
      <c r="B21" s="62"/>
      <c r="C21" s="62"/>
      <c r="D21" s="62"/>
      <c r="E21" s="3"/>
      <c r="F21" s="3"/>
      <c r="G21" s="196"/>
      <c r="H21" s="3"/>
      <c r="I21" s="4"/>
      <c r="J21" s="4"/>
      <c r="K21" s="64"/>
      <c r="L21" s="6">
        <f t="shared" si="0"/>
        <v>0</v>
      </c>
      <c r="M21" s="68">
        <f t="shared" si="1"/>
        <v>0</v>
      </c>
      <c r="N21" s="69">
        <f t="shared" si="2"/>
        <v>0</v>
      </c>
      <c r="O21" s="194">
        <f t="shared" si="3"/>
        <v>0</v>
      </c>
      <c r="P21" s="69">
        <f t="shared" si="4"/>
        <v>0</v>
      </c>
      <c r="Q21" s="12"/>
      <c r="R21" s="12"/>
      <c r="S21" s="12"/>
      <c r="T21" s="12"/>
    </row>
    <row r="22" spans="1:20" ht="30" customHeight="1" x14ac:dyDescent="0.25">
      <c r="A22" s="61"/>
      <c r="B22" s="62"/>
      <c r="C22" s="62"/>
      <c r="D22" s="62"/>
      <c r="E22" s="3"/>
      <c r="F22" s="3"/>
      <c r="G22" s="196"/>
      <c r="H22" s="3"/>
      <c r="I22" s="4"/>
      <c r="J22" s="4"/>
      <c r="K22" s="64"/>
      <c r="L22" s="6">
        <f t="shared" si="0"/>
        <v>0</v>
      </c>
      <c r="M22" s="68">
        <f t="shared" si="1"/>
        <v>0</v>
      </c>
      <c r="N22" s="69">
        <f t="shared" si="2"/>
        <v>0</v>
      </c>
      <c r="O22" s="194">
        <f t="shared" si="3"/>
        <v>0</v>
      </c>
      <c r="P22" s="69">
        <f t="shared" si="4"/>
        <v>0</v>
      </c>
      <c r="Q22" s="12"/>
      <c r="R22" s="12"/>
      <c r="S22" s="12"/>
      <c r="T22" s="12"/>
    </row>
    <row r="23" spans="1:20" ht="30" customHeight="1" x14ac:dyDescent="0.25">
      <c r="A23" s="61"/>
      <c r="B23" s="62"/>
      <c r="C23" s="62"/>
      <c r="D23" s="62"/>
      <c r="E23" s="3"/>
      <c r="F23" s="3"/>
      <c r="G23" s="196"/>
      <c r="H23" s="3"/>
      <c r="I23" s="4"/>
      <c r="J23" s="4"/>
      <c r="K23" s="64"/>
      <c r="L23" s="6">
        <f t="shared" si="0"/>
        <v>0</v>
      </c>
      <c r="M23" s="68">
        <f t="shared" si="1"/>
        <v>0</v>
      </c>
      <c r="N23" s="69">
        <f t="shared" si="2"/>
        <v>0</v>
      </c>
      <c r="O23" s="194">
        <f t="shared" si="3"/>
        <v>0</v>
      </c>
      <c r="P23" s="69">
        <f t="shared" si="4"/>
        <v>0</v>
      </c>
      <c r="Q23" s="12"/>
      <c r="R23" s="12"/>
      <c r="S23" s="12"/>
      <c r="T23" s="12"/>
    </row>
    <row r="24" spans="1:20" ht="30" customHeight="1" x14ac:dyDescent="0.25">
      <c r="A24" s="61"/>
      <c r="B24" s="62"/>
      <c r="C24" s="62"/>
      <c r="D24" s="62"/>
      <c r="E24" s="3"/>
      <c r="F24" s="3"/>
      <c r="G24" s="196"/>
      <c r="H24" s="3"/>
      <c r="I24" s="4"/>
      <c r="J24" s="4"/>
      <c r="K24" s="64"/>
      <c r="L24" s="6">
        <f t="shared" si="0"/>
        <v>0</v>
      </c>
      <c r="M24" s="68">
        <f t="shared" si="1"/>
        <v>0</v>
      </c>
      <c r="N24" s="69">
        <f t="shared" si="2"/>
        <v>0</v>
      </c>
      <c r="O24" s="194">
        <f t="shared" si="3"/>
        <v>0</v>
      </c>
      <c r="P24" s="69">
        <f t="shared" si="4"/>
        <v>0</v>
      </c>
      <c r="Q24" s="12"/>
      <c r="R24" s="12"/>
      <c r="S24" s="12"/>
      <c r="T24" s="12"/>
    </row>
    <row r="25" spans="1:20" ht="30" customHeight="1" x14ac:dyDescent="0.25">
      <c r="A25" s="61"/>
      <c r="B25" s="62"/>
      <c r="C25" s="62"/>
      <c r="D25" s="62"/>
      <c r="E25" s="3"/>
      <c r="F25" s="3"/>
      <c r="G25" s="196"/>
      <c r="H25" s="3"/>
      <c r="I25" s="4"/>
      <c r="J25" s="4"/>
      <c r="K25" s="64"/>
      <c r="L25" s="6">
        <f t="shared" si="0"/>
        <v>0</v>
      </c>
      <c r="M25" s="68">
        <f t="shared" si="1"/>
        <v>0</v>
      </c>
      <c r="N25" s="69">
        <f t="shared" si="2"/>
        <v>0</v>
      </c>
      <c r="O25" s="194">
        <f t="shared" si="3"/>
        <v>0</v>
      </c>
      <c r="P25" s="69">
        <f t="shared" si="4"/>
        <v>0</v>
      </c>
      <c r="Q25" s="12"/>
      <c r="R25" s="12"/>
      <c r="S25" s="12"/>
      <c r="T25" s="12"/>
    </row>
    <row r="26" spans="1:20" ht="30" customHeight="1" thickBot="1" x14ac:dyDescent="0.3">
      <c r="A26" s="206"/>
      <c r="B26" s="207"/>
      <c r="C26" s="207"/>
      <c r="D26" s="207"/>
      <c r="E26" s="208"/>
      <c r="F26" s="208"/>
      <c r="G26" s="209"/>
      <c r="H26" s="208"/>
      <c r="I26" s="210"/>
      <c r="J26" s="210"/>
      <c r="K26" s="211"/>
      <c r="L26" s="210">
        <f t="shared" ref="L26" si="5">ROUNDUP(J26*K26,0)</f>
        <v>0</v>
      </c>
      <c r="M26" s="212">
        <f t="shared" ref="M26" si="6">I26-Q26</f>
        <v>0</v>
      </c>
      <c r="N26" s="213">
        <f t="shared" si="2"/>
        <v>0</v>
      </c>
      <c r="O26" s="213">
        <f t="shared" si="3"/>
        <v>0</v>
      </c>
      <c r="P26" s="213">
        <f t="shared" si="4"/>
        <v>0</v>
      </c>
      <c r="Q26" s="214"/>
      <c r="R26" s="214"/>
      <c r="S26" s="214"/>
      <c r="T26" s="214"/>
    </row>
    <row r="27" spans="1:20" ht="30" customHeight="1" thickBot="1" x14ac:dyDescent="0.3">
      <c r="B27" s="215"/>
      <c r="C27" s="216"/>
      <c r="D27" s="217" t="s">
        <v>56</v>
      </c>
      <c r="E27" s="215"/>
      <c r="F27" s="215"/>
      <c r="G27" s="215"/>
      <c r="H27" s="215"/>
      <c r="I27" s="218"/>
      <c r="J27" s="219">
        <f>SUM(J14:J26)</f>
        <v>0</v>
      </c>
      <c r="K27" s="220"/>
      <c r="L27" s="219">
        <f>SUM(L14:L26)</f>
        <v>0</v>
      </c>
      <c r="M27" s="221"/>
      <c r="N27" s="222">
        <f>SUM(N14:N26)</f>
        <v>0</v>
      </c>
      <c r="O27" s="223"/>
      <c r="P27" s="222">
        <f>SUM(P14:P26)</f>
        <v>0</v>
      </c>
      <c r="Q27" s="224"/>
      <c r="R27" s="219">
        <f>SUM(R14:R26)</f>
        <v>0</v>
      </c>
      <c r="S27" s="224"/>
      <c r="T27" s="219">
        <f>SUM(T14:T26)</f>
        <v>0</v>
      </c>
    </row>
    <row r="28" spans="1:20" ht="30.75" thickBot="1" x14ac:dyDescent="0.3">
      <c r="B28" s="225"/>
      <c r="C28" s="226"/>
      <c r="D28" s="227" t="s">
        <v>57</v>
      </c>
      <c r="E28" s="225"/>
      <c r="F28" s="225"/>
      <c r="G28" s="225"/>
      <c r="H28" s="225"/>
      <c r="I28" s="228"/>
      <c r="J28" s="229"/>
      <c r="K28" s="229"/>
      <c r="L28" s="230"/>
      <c r="M28" s="231"/>
      <c r="N28" s="232">
        <f>J27-R27</f>
        <v>0</v>
      </c>
      <c r="O28" s="231"/>
      <c r="P28" s="232">
        <f>L27-T27</f>
        <v>0</v>
      </c>
      <c r="Q28" s="233"/>
      <c r="R28" s="233"/>
      <c r="S28" s="233"/>
      <c r="T28" s="233"/>
    </row>
  </sheetData>
  <conditionalFormatting sqref="M14:P27">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 ROCIS Calcs</vt:lpstr>
      <vt:lpstr>IMB SS Q12-SOCC</vt:lpstr>
      <vt:lpstr>IMB ICR Comp.</vt:lpstr>
      <vt:lpstr>'IMB ROCIS Calcs'!Print_Area</vt:lpstr>
      <vt:lpstr>'IMB SS Q12-SOCC'!Print_Area</vt:lpstr>
      <vt:lpstr>'APHIS 71'!Print_Titles</vt:lpstr>
      <vt:lpstr>'IMB 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2022-04-25T18:52:28Z</cp:lastPrinted>
  <dcterms:created xsi:type="dcterms:W3CDTF">2021-07-01T18:06:57Z</dcterms:created>
  <dcterms:modified xsi:type="dcterms:W3CDTF">2026-04-29T17:26:43Z</dcterms:modified>
</cp:coreProperties>
</file>