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J:\Maryland\Riverdale\ITD\IMC\5.7 050 PRA\ICR ACTIVE\PPQ\PPQ 0450 Cold Treatment SW US 2026\IMB\"/>
    </mc:Choice>
  </mc:AlternateContent>
  <xr:revisionPtr revIDLastSave="0" documentId="8_{DF347660-896A-4943-B7A5-66FC4F353B39}" xr6:coauthVersionLast="47" xr6:coauthVersionMax="47" xr10:uidLastSave="{00000000-0000-0000-0000-000000000000}"/>
  <bookViews>
    <workbookView xWindow="-120" yWindow="-120" windowWidth="38640" windowHeight="21120" tabRatio="389" xr2:uid="{F38D79EA-36B0-400D-84E7-32D0B3AB86E3}"/>
  </bookViews>
  <sheets>
    <sheet name="APHIS 71" sheetId="1" r:id="rId1"/>
    <sheet name="IMB-ROCIS Calcs" sheetId="4" r:id="rId2"/>
    <sheet name="IMB-SS Q12-SOCC" sheetId="9" r:id="rId3"/>
    <sheet name="IMB-ICR Comp." sheetId="8" r:id="rId4"/>
  </sheets>
  <definedNames>
    <definedName name="_xlnm.Print_Area" localSheetId="1">'IMB-ROCIS Calcs'!$A$5:$F$45</definedName>
    <definedName name="_xlnm.Print_Area" localSheetId="2">'IMB-SS Q12-SOCC'!$A$1:$D$37</definedName>
    <definedName name="_xlnm.Print_Titles" localSheetId="0">'APHIS 71'!$12:$13</definedName>
    <definedName name="_xlnm.Print_Titles" localSheetId="3">'IMB-ICR Comp.'!$12:$13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4" l="1"/>
  <c r="E12" i="4"/>
  <c r="E9" i="4"/>
  <c r="E7" i="4"/>
  <c r="E11" i="4"/>
  <c r="E10" i="4"/>
  <c r="E8" i="4"/>
  <c r="E6" i="4"/>
  <c r="C20" i="9"/>
  <c r="C24" i="9" s="1"/>
  <c r="L10" i="8"/>
  <c r="L9" i="8"/>
  <c r="L8" i="8"/>
  <c r="L6" i="8"/>
  <c r="L5" i="8"/>
  <c r="P46" i="8"/>
  <c r="N46" i="8"/>
  <c r="T45" i="8"/>
  <c r="R45" i="8"/>
  <c r="P45" i="8"/>
  <c r="N45" i="8"/>
  <c r="L45" i="8"/>
  <c r="J45" i="8"/>
  <c r="O28" i="8"/>
  <c r="N28" i="8"/>
  <c r="M28" i="8"/>
  <c r="L28" i="8"/>
  <c r="P28" i="8" s="1"/>
  <c r="O27" i="8"/>
  <c r="N27" i="8"/>
  <c r="M27" i="8"/>
  <c r="L27" i="8"/>
  <c r="P27" i="8" s="1"/>
  <c r="P26" i="8"/>
  <c r="O26" i="8"/>
  <c r="N26" i="8"/>
  <c r="M26" i="8"/>
  <c r="L26" i="8"/>
  <c r="O25" i="8"/>
  <c r="N25" i="8"/>
  <c r="M25" i="8"/>
  <c r="L25" i="8"/>
  <c r="P25" i="8" s="1"/>
  <c r="O24" i="8"/>
  <c r="N24" i="8"/>
  <c r="M24" i="8"/>
  <c r="L24" i="8"/>
  <c r="P24" i="8" s="1"/>
  <c r="P23" i="8"/>
  <c r="O23" i="8"/>
  <c r="N23" i="8"/>
  <c r="M23" i="8"/>
  <c r="L23" i="8"/>
  <c r="O22" i="8"/>
  <c r="N22" i="8"/>
  <c r="M22" i="8"/>
  <c r="L22" i="8"/>
  <c r="P22" i="8" s="1"/>
  <c r="O21" i="8"/>
  <c r="N21" i="8"/>
  <c r="M21" i="8"/>
  <c r="L21" i="8"/>
  <c r="P21" i="8" s="1"/>
  <c r="P20" i="8"/>
  <c r="O20" i="8"/>
  <c r="N20" i="8"/>
  <c r="M20" i="8"/>
  <c r="L20" i="8"/>
  <c r="O19" i="8"/>
  <c r="N19" i="8"/>
  <c r="M19" i="8"/>
  <c r="L19" i="8"/>
  <c r="P19" i="8" s="1"/>
  <c r="O18" i="8"/>
  <c r="N18" i="8"/>
  <c r="M18" i="8"/>
  <c r="L18" i="8"/>
  <c r="P18" i="8" s="1"/>
  <c r="P17" i="8"/>
  <c r="O17" i="8"/>
  <c r="N17" i="8"/>
  <c r="M17" i="8"/>
  <c r="L17" i="8"/>
  <c r="O34" i="8"/>
  <c r="N34" i="8"/>
  <c r="M34" i="8"/>
  <c r="L34" i="8"/>
  <c r="P34" i="8" s="1"/>
  <c r="O33" i="8"/>
  <c r="N33" i="8"/>
  <c r="M33" i="8"/>
  <c r="L33" i="8"/>
  <c r="P33" i="8" s="1"/>
  <c r="O32" i="8"/>
  <c r="N32" i="8"/>
  <c r="M32" i="8"/>
  <c r="L32" i="8"/>
  <c r="P32" i="8" s="1"/>
  <c r="O31" i="8"/>
  <c r="N31" i="8"/>
  <c r="M31" i="8"/>
  <c r="L31" i="8"/>
  <c r="P31" i="8" s="1"/>
  <c r="O30" i="8"/>
  <c r="N30" i="8"/>
  <c r="M30" i="8"/>
  <c r="L30" i="8"/>
  <c r="P30" i="8" s="1"/>
  <c r="P29" i="8"/>
  <c r="O29" i="8"/>
  <c r="N29" i="8"/>
  <c r="M29" i="8"/>
  <c r="L29" i="8"/>
  <c r="B8" i="1"/>
  <c r="L27" i="1"/>
  <c r="L28" i="1"/>
  <c r="L29" i="1"/>
  <c r="L30" i="1"/>
  <c r="L31" i="1"/>
  <c r="L32" i="1"/>
  <c r="L33" i="1"/>
  <c r="L34" i="1"/>
  <c r="L35" i="1"/>
  <c r="L36" i="1"/>
  <c r="L37" i="1"/>
  <c r="L38" i="1"/>
  <c r="L39" i="1"/>
  <c r="L40" i="1"/>
  <c r="L41" i="1"/>
  <c r="L42" i="1"/>
  <c r="L43" i="1"/>
  <c r="L44" i="1"/>
  <c r="L45" i="1"/>
  <c r="L46" i="1"/>
  <c r="B11" i="1"/>
  <c r="O11" i="4"/>
  <c r="O10" i="4"/>
  <c r="O9" i="4"/>
  <c r="N11" i="4"/>
  <c r="N10" i="4"/>
  <c r="N9" i="4"/>
  <c r="M11" i="4"/>
  <c r="L11" i="4"/>
  <c r="L10" i="4"/>
  <c r="L9" i="4"/>
  <c r="K11" i="4"/>
  <c r="L6" i="1" l="1"/>
  <c r="L5" i="1"/>
  <c r="L8" i="1" l="1"/>
  <c r="M14" i="8"/>
  <c r="O15" i="8"/>
  <c r="O16" i="8"/>
  <c r="O35" i="8"/>
  <c r="O36" i="8"/>
  <c r="O37" i="8"/>
  <c r="O38" i="8"/>
  <c r="O39" i="8"/>
  <c r="O40" i="8"/>
  <c r="O41" i="8"/>
  <c r="O42" i="8"/>
  <c r="O43" i="8"/>
  <c r="O44" i="8"/>
  <c r="O14" i="8"/>
  <c r="N15" i="8"/>
  <c r="N16" i="8"/>
  <c r="N35" i="8"/>
  <c r="N36" i="8"/>
  <c r="N37" i="8"/>
  <c r="N38" i="8"/>
  <c r="N39" i="8"/>
  <c r="N40" i="8"/>
  <c r="N41" i="8"/>
  <c r="N42" i="8"/>
  <c r="N43" i="8"/>
  <c r="N44" i="8"/>
  <c r="N14" i="8"/>
  <c r="B18" i="4"/>
  <c r="K18" i="4" s="1"/>
  <c r="M18" i="4" l="1"/>
  <c r="E43" i="4"/>
  <c r="H44" i="4" s="1"/>
  <c r="B16" i="4"/>
  <c r="K15" i="4" s="1"/>
  <c r="L44" i="8"/>
  <c r="P44" i="8" s="1"/>
  <c r="M44" i="8"/>
  <c r="B44" i="4"/>
  <c r="B36" i="4"/>
  <c r="E19" i="4"/>
  <c r="H20" i="4" s="1"/>
  <c r="D19" i="4"/>
  <c r="H19" i="4" s="1"/>
  <c r="E27" i="4"/>
  <c r="H28" i="4" s="1"/>
  <c r="D27" i="4"/>
  <c r="H27" i="4" s="1"/>
  <c r="B28" i="4"/>
  <c r="D43" i="4"/>
  <c r="H43" i="4" s="1"/>
  <c r="B42" i="4"/>
  <c r="K42" i="4" s="1"/>
  <c r="M42" i="4" s="1"/>
  <c r="E35" i="4"/>
  <c r="H36" i="4" s="1"/>
  <c r="D35" i="4"/>
  <c r="H35" i="4" s="1"/>
  <c r="B34" i="4"/>
  <c r="K34" i="4" s="1"/>
  <c r="M34" i="4" s="1"/>
  <c r="B26" i="4"/>
  <c r="B20" i="4"/>
  <c r="H10" i="4" l="1"/>
  <c r="K26" i="4"/>
  <c r="K9" i="4" s="1"/>
  <c r="H11" i="4"/>
  <c r="B40" i="4"/>
  <c r="K39" i="4" s="1"/>
  <c r="M26" i="4" l="1"/>
  <c r="M9" i="4" s="1"/>
  <c r="B32" i="4"/>
  <c r="K31" i="4" s="1"/>
  <c r="B24" i="4"/>
  <c r="K23" i="4" s="1"/>
  <c r="L15" i="8"/>
  <c r="P15" i="8" s="1"/>
  <c r="M15" i="8"/>
  <c r="L16" i="8"/>
  <c r="P16" i="8" s="1"/>
  <c r="M16" i="8"/>
  <c r="L35" i="8"/>
  <c r="P35" i="8" s="1"/>
  <c r="M35" i="8"/>
  <c r="L36" i="8"/>
  <c r="P36" i="8" s="1"/>
  <c r="M36" i="8"/>
  <c r="L37" i="8"/>
  <c r="P37" i="8" s="1"/>
  <c r="M37" i="8"/>
  <c r="L38" i="8"/>
  <c r="P38" i="8" s="1"/>
  <c r="M38" i="8"/>
  <c r="L39" i="8"/>
  <c r="P39" i="8" s="1"/>
  <c r="M39" i="8"/>
  <c r="L40" i="8"/>
  <c r="P40" i="8" s="1"/>
  <c r="M40" i="8"/>
  <c r="L41" i="8"/>
  <c r="P41" i="8" s="1"/>
  <c r="M41" i="8"/>
  <c r="L42" i="8"/>
  <c r="P42" i="8" s="1"/>
  <c r="M42" i="8"/>
  <c r="L43" i="8"/>
  <c r="P43" i="8" s="1"/>
  <c r="M43" i="8"/>
  <c r="L25" i="1"/>
  <c r="L26" i="1"/>
  <c r="L21" i="1"/>
  <c r="L22" i="1"/>
  <c r="L23" i="1"/>
  <c r="L24" i="1"/>
  <c r="L14" i="8"/>
  <c r="P14" i="8" l="1"/>
  <c r="K6" i="4"/>
  <c r="O5" i="8" l="1"/>
  <c r="P5" i="8" s="1"/>
  <c r="B17" i="4"/>
  <c r="L15" i="1" l="1"/>
  <c r="L16" i="1"/>
  <c r="L17" i="1"/>
  <c r="L18" i="1"/>
  <c r="L19" i="1"/>
  <c r="L20" i="1"/>
  <c r="L14" i="1"/>
  <c r="B37" i="4" l="1"/>
  <c r="L9" i="1"/>
  <c r="C23" i="9" s="1"/>
  <c r="C25" i="9" s="1"/>
  <c r="C27" i="9" s="1"/>
  <c r="B21" i="4"/>
  <c r="B19" i="4"/>
  <c r="C19" i="4"/>
  <c r="B45" i="4"/>
  <c r="B43" i="4"/>
  <c r="C43" i="4"/>
  <c r="H42" i="4" s="1"/>
  <c r="C27" i="4"/>
  <c r="H26" i="4" s="1"/>
  <c r="B29" i="4"/>
  <c r="B27" i="4"/>
  <c r="C35" i="4"/>
  <c r="H34" i="4" s="1"/>
  <c r="B35" i="4"/>
  <c r="L10" i="1" l="1"/>
  <c r="H29" i="4"/>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<sst xmlns="http://schemas.openxmlformats.org/spreadsheetml/2006/main" count="311" uniqueCount="153">
  <si>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</si>
  <si>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</si>
  <si>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</si>
  <si>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</si>
  <si>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</si>
  <si>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</si>
  <si>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</si>
  <si>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</si>
  <si>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</si>
  <si>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</si>
  <si>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</si>
  <si>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</si>
  <si>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</si>
  <si>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</si>
  <si>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</si>
  <si>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</si>
  <si>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</si>
  <si>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</si>
  <si>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</si>
  <si>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</si>
  <si>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</si>
  <si>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</si>
  <si>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</si>
  <si>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</si>
  <si>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</si>
  <si>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</si>
  <si>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</si>
  <si>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</si>
  <si>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</si>
  <si>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</si>
  <si>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</si>
  <si>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</si>
  <si>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</si>
  <si>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TITLE</t>
  </si>
  <si>
    <t>B = Responses per Respondent</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</si>
  <si>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</si>
  <si>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</si>
  <si>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</si>
  <si>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</si>
  <si>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</si>
  <si>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</si>
  <si>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</si>
  <si>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</si>
  <si>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</si>
  <si>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</si>
  <si>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</si>
  <si>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</si>
  <si>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</si>
  <si>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</si>
  <si>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</si>
  <si>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</si>
  <si>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</si>
  <si>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</si>
  <si>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</si>
  <si>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</si>
  <si>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</si>
  <si>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</si>
  <si>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</si>
  <si>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</si>
  <si>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</si>
  <si>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</si>
  <si>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</si>
  <si>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</si>
  <si>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</si>
  <si>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3rd Party</t>
  </si>
  <si>
    <t>TOTAL RESPONDENTS</t>
  </si>
  <si>
    <t>0579-####</t>
  </si>
  <si>
    <t>mm/dd/yyyy</t>
  </si>
  <si>
    <t>Instructions: This sheet is utilized by IMB only.</t>
  </si>
  <si>
    <t>00-0000</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</si>
  <si>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</si>
  <si>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</si>
  <si>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</si>
  <si>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</si>
  <si>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</si>
  <si>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</si>
  <si>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</si>
  <si>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</si>
  <si>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</si>
  <si>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</si>
  <si>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</si>
  <si>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</si>
  <si>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</si>
  <si>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</si>
  <si>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</si>
  <si>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</si>
  <si>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</si>
  <si>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</si>
  <si>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</si>
  <si>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</si>
  <si>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</si>
  <si>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</si>
  <si>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</si>
  <si>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</si>
  <si>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</si>
  <si>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</si>
  <si>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</si>
  <si>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</si>
  <si>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Prev. Total Respondents</t>
  </si>
  <si>
    <t>DIFF - Incr./decr.</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</si>
  <si>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</si>
  <si>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</si>
  <si>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</si>
  <si>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</si>
  <si>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</si>
  <si>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</si>
  <si>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</si>
  <si>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</si>
  <si>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</si>
  <si>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</si>
  <si>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</si>
  <si>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</si>
  <si>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</si>
  <si>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</si>
  <si>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</si>
  <si>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</si>
  <si>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</si>
  <si>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</si>
  <si>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</si>
  <si>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Dept of Labor SOCC Code</t>
  </si>
  <si>
    <t>PREVIOUS SUBMISSION</t>
  </si>
  <si>
    <t>MANUAL DATA ENTRY:  O18, O19, O26, O27, O34, O35, O42, O43.</t>
  </si>
  <si>
    <t>##%</t>
  </si>
  <si>
    <t>MM/YYYY</t>
  </si>
  <si>
    <t>1.4286 from 3/13/2024 - IMB, double check this percentage every March;</t>
  </si>
  <si>
    <t>IMB double check calculations with calculator.</t>
  </si>
  <si>
    <t>Mean Hourly Wage</t>
  </si>
  <si>
    <t>Job title</t>
  </si>
  <si>
    <t>SOCC Data source:</t>
  </si>
  <si>
    <t>Occupational Employment and Wage Statistics (U.S. Bureau of Labor Statistics)</t>
  </si>
  <si>
    <t xml:space="preserve"> (copy + paste special data from last renewal)</t>
  </si>
  <si>
    <t>0579-0450</t>
  </si>
  <si>
    <t xml:space="preserve">Standardizing Phytosanitary Treatment Regulations:  Approval of Cold Treatment and Irradiation Facilities; Cold Treatment Schedules; </t>
  </si>
  <si>
    <t>Establishment of Fumigation and Cold Treatment Compliance Agreements</t>
  </si>
  <si>
    <t>Renewal</t>
  </si>
  <si>
    <t>Facility Certification (Business) (same Facility Respondents)</t>
  </si>
  <si>
    <t>305.6(a)</t>
  </si>
  <si>
    <t>None</t>
  </si>
  <si>
    <t>E</t>
  </si>
  <si>
    <t>P1</t>
  </si>
  <si>
    <t>I</t>
  </si>
  <si>
    <t>Detailed Layout Map (Business) (same Facility Respondents)</t>
  </si>
  <si>
    <t>305.6(b)(1)(i)</t>
  </si>
  <si>
    <t>State Government Written Concurrence (State)</t>
  </si>
  <si>
    <t>305.6(b)(1)(ii)</t>
  </si>
  <si>
    <t>S1</t>
  </si>
  <si>
    <t>X</t>
  </si>
  <si>
    <t>Facility Maps of local area (Business) (same Facility Respondents)</t>
  </si>
  <si>
    <t>305.6(b)(1)(x)</t>
  </si>
  <si>
    <t>Contingency Plan (Business) (same Facility Respondents)</t>
  </si>
  <si>
    <t>305.6(b)(1)(iv)</t>
  </si>
  <si>
    <t>Mr. Xiangbing Yang</t>
  </si>
  <si>
    <t>(305) 278-4881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</si>
</sst>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0.000"/>
    <numFmt numFmtId="166" formatCode="_(* #,##0_);_(* \(#,##0\);_(* &quot;-&quot;??_);_(@_)"/>
    <numFmt numFmtId="167" formatCode="_(* #,##0.00000_);_(* \(#,##0.00000\);_(* &quot;-&quot;??_);_(@_)"/>
    <numFmt numFmtId="168" formatCode="&quot;$&quot;#,##0.00"/>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i/>
      <sz val="9"/>
      <name val="Arial"/>
      <family val="2"/>
    </font>
    <font>
      <i/>
      <sz val="11"/>
      <color theme="1"/>
      <name val="Calibri"/>
      <family val="2"/>
      <scheme val="minor"/>
    </font>
    <font>
      <b/>
      <sz val="9"/>
      <color rgb="FFC00000"/>
      <name val="Arial"/>
      <family val="2"/>
    </font>
    <font>
      <b/>
      <sz val="14"/>
      <color rgb="FFC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44" fontId="6"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cellStyleXfs>
  <cellXfs count="329">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4"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0" fontId="0" fillId="0" borderId="47" xfId="0" applyBorder="1"/>
    <xf numFmtId="0" fontId="0" fillId="0" borderId="48" xfId="0" applyBorder="1"/>
    <xf numFmtId="0" fontId="0" fillId="0" borderId="46" xfId="0" applyBorder="1" applyAlignment="1">
      <alignment horizontal="center"/>
    </xf>
    <xf numFmtId="0" fontId="16" fillId="0" borderId="13" xfId="0" applyFont="1" applyBorder="1"/>
    <xf numFmtId="0" fontId="16"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6" fillId="0" borderId="3" xfId="0" applyFont="1" applyBorder="1" applyAlignment="1">
      <alignment horizontal="left"/>
    </xf>
    <xf numFmtId="0" fontId="16" fillId="0" borderId="3" xfId="0" applyFont="1" applyBorder="1"/>
    <xf numFmtId="0" fontId="17" fillId="0" borderId="3" xfId="0" applyFont="1" applyBorder="1" applyAlignment="1">
      <alignment horizontal="right"/>
    </xf>
    <xf numFmtId="0" fontId="16" fillId="0" borderId="4" xfId="0" applyFont="1" applyBorder="1" applyAlignment="1">
      <alignment horizontal="left"/>
    </xf>
    <xf numFmtId="0" fontId="16" fillId="0" borderId="7" xfId="0" applyFont="1" applyBorder="1"/>
    <xf numFmtId="0" fontId="17" fillId="0" borderId="7" xfId="0" applyFont="1" applyBorder="1" applyAlignment="1">
      <alignment horizontal="right"/>
    </xf>
    <xf numFmtId="0" fontId="16" fillId="0" borderId="7" xfId="0" applyFont="1" applyBorder="1" applyAlignment="1">
      <alignment horizontal="center"/>
    </xf>
    <xf numFmtId="14" fontId="16" fillId="0" borderId="8" xfId="0" applyNumberFormat="1" applyFont="1" applyBorder="1" applyAlignment="1">
      <alignment horizontal="left"/>
    </xf>
    <xf numFmtId="0" fontId="16"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7" fillId="2" borderId="6" xfId="0" applyFont="1" applyFill="1" applyBorder="1" applyAlignment="1">
      <alignment horizontal="left"/>
    </xf>
    <xf numFmtId="0" fontId="17" fillId="2" borderId="7" xfId="0" applyFont="1" applyFill="1" applyBorder="1" applyAlignment="1">
      <alignment horizontal="center"/>
    </xf>
    <xf numFmtId="0" fontId="17" fillId="2" borderId="7" xfId="0" applyFont="1" applyFill="1" applyBorder="1"/>
    <xf numFmtId="0" fontId="17" fillId="2" borderId="13" xfId="0" applyFont="1" applyFill="1" applyBorder="1"/>
    <xf numFmtId="0" fontId="16" fillId="2" borderId="12" xfId="0" applyFont="1" applyFill="1" applyBorder="1" applyAlignment="1">
      <alignment horizontal="center"/>
    </xf>
    <xf numFmtId="0" fontId="17" fillId="2" borderId="13" xfId="0" applyFont="1" applyFill="1" applyBorder="1" applyAlignment="1">
      <alignment horizontal="center"/>
    </xf>
    <xf numFmtId="0" fontId="16" fillId="2" borderId="15" xfId="0" applyFont="1" applyFill="1" applyBorder="1" applyAlignment="1">
      <alignment horizontal="center"/>
    </xf>
    <xf numFmtId="0" fontId="17" fillId="2" borderId="12" xfId="0" applyFont="1" applyFill="1" applyBorder="1"/>
    <xf numFmtId="0" fontId="16" fillId="2" borderId="13" xfId="0" applyFont="1" applyFill="1" applyBorder="1"/>
    <xf numFmtId="0" fontId="16" fillId="2" borderId="13" xfId="0" applyFont="1" applyFill="1" applyBorder="1" applyAlignment="1">
      <alignment horizontal="center"/>
    </xf>
    <xf numFmtId="0" fontId="16"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0"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1" fillId="3" borderId="51"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 fillId="3" borderId="52" xfId="0" applyFont="1" applyFill="1" applyBorder="1"/>
    <xf numFmtId="0" fontId="2" fillId="3" borderId="53" xfId="0" applyFont="1" applyFill="1" applyBorder="1"/>
    <xf numFmtId="0" fontId="2" fillId="3" borderId="54" xfId="0" applyFont="1" applyFill="1" applyBorder="1"/>
    <xf numFmtId="0" fontId="2" fillId="4" borderId="53" xfId="0" applyFont="1" applyFill="1" applyBorder="1"/>
    <xf numFmtId="0" fontId="2" fillId="4" borderId="54" xfId="0" applyFont="1" applyFill="1" applyBorder="1"/>
    <xf numFmtId="0" fontId="2" fillId="0" borderId="0" xfId="0" applyFont="1"/>
    <xf numFmtId="0" fontId="3" fillId="0" borderId="0" xfId="6" applyFont="1" applyAlignment="1">
      <alignment horizontal="center" vertical="center"/>
    </xf>
    <xf numFmtId="0" fontId="23" fillId="0" borderId="0" xfId="6" applyFont="1" applyAlignment="1">
      <alignment horizontal="left" vertical="center"/>
    </xf>
    <xf numFmtId="0" fontId="9" fillId="0" borderId="18" xfId="6" applyFont="1" applyBorder="1" applyAlignment="1">
      <alignment vertical="center"/>
    </xf>
    <xf numFmtId="166" fontId="9" fillId="6" borderId="19"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7" fontId="9" fillId="0" borderId="28" xfId="4" applyNumberFormat="1" applyFont="1" applyBorder="1" applyAlignment="1">
      <alignment vertical="center"/>
    </xf>
    <xf numFmtId="0" fontId="22" fillId="7" borderId="17" xfId="6" applyFont="1" applyFill="1" applyBorder="1" applyAlignment="1">
      <alignment vertical="center"/>
    </xf>
    <xf numFmtId="0" fontId="22" fillId="7" borderId="24" xfId="6" applyFont="1" applyFill="1" applyBorder="1" applyAlignment="1">
      <alignment horizontal="center" vertical="center"/>
    </xf>
    <xf numFmtId="0" fontId="22" fillId="7" borderId="55"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24" xfId="6" applyFont="1" applyFill="1" applyBorder="1" applyAlignment="1">
      <alignment horizontal="center" vertical="center" wrapText="1"/>
    </xf>
    <xf numFmtId="37" fontId="9" fillId="6" borderId="19"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7" fontId="9" fillId="0" borderId="19" xfId="6" applyNumberFormat="1" applyFont="1" applyBorder="1" applyAlignment="1">
      <alignment vertical="center"/>
    </xf>
    <xf numFmtId="166" fontId="9" fillId="6" borderId="19" xfId="6" applyNumberFormat="1" applyFont="1" applyFill="1" applyBorder="1" applyAlignment="1">
      <alignment vertical="center"/>
    </xf>
    <xf numFmtId="166" fontId="9" fillId="6" borderId="28" xfId="6" applyNumberFormat="1" applyFont="1" applyFill="1" applyBorder="1" applyAlignment="1">
      <alignment vertical="center"/>
    </xf>
    <xf numFmtId="166" fontId="9" fillId="6" borderId="29" xfId="6" applyNumberFormat="1" applyFont="1" applyFill="1" applyBorder="1" applyAlignment="1">
      <alignment vertical="center"/>
    </xf>
    <xf numFmtId="166" fontId="9" fillId="6" borderId="30" xfId="6" applyNumberFormat="1" applyFont="1" applyFill="1" applyBorder="1" applyAlignment="1">
      <alignment vertical="center"/>
    </xf>
    <xf numFmtId="166" fontId="9" fillId="6" borderId="31" xfId="6" applyNumberFormat="1" applyFont="1" applyFill="1" applyBorder="1" applyAlignment="1">
      <alignment vertical="center"/>
    </xf>
    <xf numFmtId="0" fontId="19" fillId="0" borderId="0" xfId="6" applyFont="1" applyAlignment="1">
      <alignment vertical="center"/>
    </xf>
    <xf numFmtId="3" fontId="14" fillId="0" borderId="0" xfId="6" applyNumberFormat="1" applyFont="1" applyAlignment="1">
      <alignment vertical="center"/>
    </xf>
    <xf numFmtId="49" fontId="14" fillId="0" borderId="0" xfId="6" applyNumberFormat="1" applyFont="1" applyAlignment="1">
      <alignment vertical="center"/>
    </xf>
    <xf numFmtId="0" fontId="16" fillId="2" borderId="56" xfId="0" applyFont="1" applyFill="1" applyBorder="1" applyAlignment="1">
      <alignment horizontal="center"/>
    </xf>
    <xf numFmtId="0" fontId="24"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2" fillId="8" borderId="6" xfId="6" applyFont="1" applyFill="1" applyBorder="1" applyAlignment="1">
      <alignment horizontal="right" vertical="center"/>
    </xf>
    <xf numFmtId="0" fontId="26" fillId="8" borderId="18" xfId="6" applyFont="1" applyFill="1" applyBorder="1" applyAlignment="1">
      <alignment vertical="center"/>
    </xf>
    <xf numFmtId="0" fontId="26" fillId="8" borderId="19" xfId="6" applyFont="1" applyFill="1" applyBorder="1" applyAlignment="1">
      <alignment horizontal="center" vertical="center"/>
    </xf>
    <xf numFmtId="0" fontId="25" fillId="0" borderId="0" xfId="6" applyFont="1" applyAlignment="1">
      <alignment vertical="center"/>
    </xf>
    <xf numFmtId="0" fontId="15" fillId="0" borderId="0" xfId="6" applyFont="1" applyAlignment="1">
      <alignment vertical="center"/>
    </xf>
    <xf numFmtId="0" fontId="27" fillId="0" borderId="0" xfId="0" applyFont="1"/>
    <xf numFmtId="0" fontId="17" fillId="3" borderId="53" xfId="0" applyFont="1" applyFill="1" applyBorder="1" applyAlignment="1">
      <alignment horizontal="center"/>
    </xf>
    <xf numFmtId="0" fontId="17" fillId="4" borderId="53" xfId="0" applyFont="1" applyFill="1" applyBorder="1"/>
    <xf numFmtId="0" fontId="17" fillId="0" borderId="2" xfId="0" applyFont="1" applyBorder="1" applyAlignment="1">
      <alignment horizontal="left" vertical="center" wrapText="1"/>
    </xf>
    <xf numFmtId="0" fontId="28" fillId="0" borderId="6" xfId="0" applyFont="1" applyBorder="1" applyAlignment="1">
      <alignment horizontal="left" vertical="center" wrapText="1"/>
    </xf>
    <xf numFmtId="0" fontId="29" fillId="0" borderId="0" xfId="6" applyFont="1" applyAlignment="1">
      <alignment vertical="center"/>
    </xf>
    <xf numFmtId="0" fontId="31" fillId="0" borderId="0" xfId="0" applyFont="1" applyAlignment="1">
      <alignmen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5" fillId="0" borderId="0" xfId="0" applyFont="1" applyAlignment="1">
      <alignment wrapText="1"/>
    </xf>
    <xf numFmtId="0" fontId="32" fillId="0" borderId="11" xfId="0" applyFont="1" applyBorder="1" applyAlignment="1">
      <alignment horizontal="center" wrapText="1"/>
    </xf>
    <xf numFmtId="0" fontId="0" fillId="0" borderId="0" xfId="0" applyAlignment="1">
      <alignment wrapText="1"/>
    </xf>
    <xf numFmtId="0" fontId="0" fillId="0" borderId="13" xfId="0" applyBorder="1"/>
    <xf numFmtId="14" fontId="16" fillId="0" borderId="14" xfId="0" applyNumberFormat="1" applyFont="1" applyBorder="1" applyAlignment="1">
      <alignment horizontal="center" vertical="center"/>
    </xf>
    <xf numFmtId="0" fontId="16" fillId="0" borderId="3" xfId="0" applyFont="1" applyBorder="1" applyAlignment="1">
      <alignment horizontal="left" vertical="center"/>
    </xf>
    <xf numFmtId="0" fontId="16" fillId="0" borderId="13" xfId="0" applyFont="1" applyBorder="1" applyAlignment="1">
      <alignment horizontal="left" vertical="center" indent="1"/>
    </xf>
    <xf numFmtId="0" fontId="18" fillId="0" borderId="7" xfId="0" applyFont="1" applyBorder="1" applyAlignment="1">
      <alignment horizontal="left" vertical="center" indent="1"/>
    </xf>
    <xf numFmtId="0" fontId="14"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0" fontId="20" fillId="0" borderId="1" xfId="0" applyFont="1" applyBorder="1" applyAlignment="1">
      <alignment vertical="center"/>
    </xf>
    <xf numFmtId="37" fontId="20" fillId="0" borderId="16" xfId="0" applyNumberFormat="1" applyFont="1" applyBorder="1" applyAlignment="1">
      <alignment horizontal="center" vertical="center"/>
    </xf>
    <xf numFmtId="37" fontId="20" fillId="0" borderId="1" xfId="0" applyNumberFormat="1" applyFont="1" applyBorder="1" applyAlignment="1">
      <alignment horizontal="center" vertical="center"/>
    </xf>
    <xf numFmtId="168" fontId="20" fillId="0" borderId="1" xfId="5" applyNumberFormat="1" applyFont="1" applyFill="1" applyBorder="1" applyAlignment="1">
      <alignment horizontal="center" vertical="center"/>
    </xf>
    <xf numFmtId="37" fontId="20" fillId="6" borderId="16" xfId="0" applyNumberFormat="1" applyFont="1" applyFill="1" applyBorder="1" applyAlignment="1">
      <alignment horizontal="center" vertical="center"/>
    </xf>
    <xf numFmtId="37" fontId="20" fillId="6" borderId="1" xfId="0" applyNumberFormat="1" applyFont="1" applyFill="1" applyBorder="1" applyAlignment="1">
      <alignment horizontal="center" vertical="center"/>
    </xf>
    <xf numFmtId="37" fontId="20"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9" fillId="9" borderId="13" xfId="6" applyFont="1" applyFill="1" applyBorder="1" applyAlignment="1">
      <alignment vertical="center"/>
    </xf>
    <xf numFmtId="166" fontId="9" fillId="9" borderId="3" xfId="6" applyNumberFormat="1" applyFont="1" applyFill="1" applyBorder="1" applyAlignment="1">
      <alignment vertical="center"/>
    </xf>
    <xf numFmtId="0" fontId="14" fillId="9" borderId="0" xfId="6" applyFont="1" applyFill="1" applyAlignment="1">
      <alignment vertical="center"/>
    </xf>
    <xf numFmtId="0" fontId="4" fillId="9" borderId="13" xfId="6" applyFont="1" applyFill="1" applyBorder="1" applyAlignment="1">
      <alignment vertical="center"/>
    </xf>
    <xf numFmtId="166" fontId="4" fillId="9" borderId="3" xfId="6" applyNumberFormat="1" applyFont="1" applyFill="1" applyBorder="1" applyAlignment="1">
      <alignment vertical="center"/>
    </xf>
    <xf numFmtId="0" fontId="4" fillId="9" borderId="0" xfId="6" applyFont="1" applyFill="1" applyAlignment="1">
      <alignment vertical="center"/>
    </xf>
    <xf numFmtId="166" fontId="4" fillId="9" borderId="0" xfId="6" applyNumberFormat="1" applyFont="1" applyFill="1" applyAlignment="1">
      <alignment vertical="center"/>
    </xf>
    <xf numFmtId="0" fontId="3" fillId="9" borderId="0" xfId="6" applyFont="1" applyFill="1" applyAlignment="1">
      <alignment vertical="center"/>
    </xf>
    <xf numFmtId="0" fontId="12" fillId="9" borderId="6" xfId="6" applyFont="1" applyFill="1" applyBorder="1" applyAlignment="1">
      <alignment vertical="center"/>
    </xf>
    <xf numFmtId="3" fontId="12" fillId="9" borderId="28" xfId="4" applyNumberFormat="1" applyFont="1" applyFill="1" applyBorder="1" applyAlignment="1">
      <alignment horizontal="center" vertical="center"/>
    </xf>
    <xf numFmtId="0" fontId="24" fillId="9" borderId="0" xfId="6" applyFont="1" applyFill="1" applyAlignment="1">
      <alignment horizontal="center" vertical="center"/>
    </xf>
    <xf numFmtId="49" fontId="30" fillId="9" borderId="0" xfId="6" applyNumberFormat="1" applyFont="1" applyFill="1" applyAlignment="1">
      <alignment vertical="center"/>
    </xf>
    <xf numFmtId="49" fontId="14" fillId="9" borderId="0" xfId="6" applyNumberFormat="1" applyFont="1" applyFill="1" applyAlignment="1">
      <alignment vertical="center"/>
    </xf>
    <xf numFmtId="0" fontId="14" fillId="6" borderId="29" xfId="6" applyFont="1" applyFill="1" applyBorder="1" applyAlignment="1">
      <alignment vertical="center"/>
    </xf>
    <xf numFmtId="0" fontId="15" fillId="6" borderId="31" xfId="6" applyFont="1" applyFill="1" applyBorder="1" applyAlignment="1">
      <alignment vertical="center"/>
    </xf>
    <xf numFmtId="0" fontId="34" fillId="0" borderId="0" xfId="6" applyFont="1" applyAlignment="1">
      <alignment vertical="center"/>
    </xf>
    <xf numFmtId="0" fontId="29" fillId="6" borderId="14" xfId="6" applyFont="1" applyFill="1" applyBorder="1" applyAlignment="1">
      <alignment vertical="center"/>
    </xf>
    <xf numFmtId="0" fontId="14" fillId="6" borderId="13" xfId="6" applyFont="1" applyFill="1" applyBorder="1" applyAlignment="1">
      <alignment vertical="center"/>
    </xf>
    <xf numFmtId="0" fontId="14" fillId="6" borderId="7" xfId="6" applyFont="1" applyFill="1" applyBorder="1" applyAlignment="1">
      <alignment vertical="center"/>
    </xf>
    <xf numFmtId="49" fontId="4" fillId="8" borderId="25" xfId="6" applyNumberFormat="1" applyFont="1" applyFill="1" applyBorder="1" applyAlignment="1">
      <alignment vertical="center"/>
    </xf>
    <xf numFmtId="44" fontId="4" fillId="8" borderId="1" xfId="5" applyFont="1" applyFill="1" applyBorder="1" applyAlignment="1">
      <alignment vertical="center"/>
    </xf>
    <xf numFmtId="0" fontId="4" fillId="8" borderId="26" xfId="6" applyFont="1" applyFill="1" applyBorder="1" applyAlignment="1">
      <alignment vertical="center"/>
    </xf>
    <xf numFmtId="0" fontId="4" fillId="8" borderId="25" xfId="6" applyFont="1" applyFill="1" applyBorder="1" applyAlignment="1">
      <alignment vertical="center"/>
    </xf>
    <xf numFmtId="0" fontId="10" fillId="0" borderId="5" xfId="0" applyFont="1" applyBorder="1"/>
    <xf numFmtId="0" fontId="20" fillId="0" borderId="15" xfId="0" applyFont="1" applyBorder="1" applyAlignment="1">
      <alignment horizontal="left" vertical="center"/>
    </xf>
    <xf numFmtId="0" fontId="20" fillId="0" borderId="29" xfId="0" applyFont="1" applyBorder="1" applyAlignment="1">
      <alignment vertical="center"/>
    </xf>
    <xf numFmtId="0" fontId="20" fillId="0" borderId="33" xfId="0" applyFont="1" applyBorder="1" applyAlignment="1">
      <alignment vertical="center"/>
    </xf>
    <xf numFmtId="37" fontId="20" fillId="6" borderId="26" xfId="0" applyNumberFormat="1" applyFont="1" applyFill="1" applyBorder="1" applyAlignment="1">
      <alignment horizontal="center" vertical="center"/>
    </xf>
    <xf numFmtId="0" fontId="20" fillId="0" borderId="25" xfId="0" applyFont="1" applyBorder="1" applyAlignment="1">
      <alignment vertical="center"/>
    </xf>
    <xf numFmtId="0" fontId="20" fillId="0" borderId="15" xfId="0" applyFont="1" applyBorder="1" applyAlignment="1">
      <alignment vertical="center"/>
    </xf>
    <xf numFmtId="0" fontId="20" fillId="0" borderId="15" xfId="0" applyFont="1" applyBorder="1"/>
    <xf numFmtId="0" fontId="20" fillId="0" borderId="49" xfId="0" applyFont="1" applyBorder="1" applyAlignment="1">
      <alignment vertical="center"/>
    </xf>
    <xf numFmtId="37" fontId="20" fillId="0" borderId="21" xfId="0" applyNumberFormat="1" applyFont="1" applyBorder="1" applyAlignment="1">
      <alignment horizontal="center" vertical="center"/>
    </xf>
    <xf numFmtId="0" fontId="20" fillId="0" borderId="7" xfId="0" applyFont="1" applyBorder="1"/>
    <xf numFmtId="0" fontId="20" fillId="0" borderId="8" xfId="0" applyFont="1" applyBorder="1"/>
    <xf numFmtId="0" fontId="35" fillId="9" borderId="0" xfId="6" applyFont="1" applyFill="1" applyAlignment="1">
      <alignment horizontal="center" vertical="center"/>
    </xf>
    <xf numFmtId="0" fontId="36" fillId="9" borderId="0" xfId="6" applyFont="1" applyFill="1" applyAlignment="1">
      <alignment horizontal="center" vertical="center"/>
    </xf>
    <xf numFmtId="0" fontId="37" fillId="9" borderId="0" xfId="0" applyFont="1" applyFill="1" applyAlignment="1">
      <alignment horizontal="left" vertical="center"/>
    </xf>
    <xf numFmtId="0" fontId="24" fillId="6" borderId="0" xfId="6" applyFont="1" applyFill="1" applyAlignment="1">
      <alignment vertical="center"/>
    </xf>
    <xf numFmtId="3" fontId="39" fillId="6" borderId="0" xfId="6" applyNumberFormat="1" applyFont="1" applyFill="1" applyAlignment="1">
      <alignment vertical="center"/>
    </xf>
    <xf numFmtId="0" fontId="14" fillId="9" borderId="2" xfId="6" applyFont="1" applyFill="1" applyBorder="1" applyAlignment="1">
      <alignment vertical="center"/>
    </xf>
    <xf numFmtId="0" fontId="14" fillId="9" borderId="3" xfId="6" applyFont="1" applyFill="1" applyBorder="1" applyAlignment="1">
      <alignment vertical="center"/>
    </xf>
    <xf numFmtId="0" fontId="14" fillId="9" borderId="4" xfId="6" applyFont="1" applyFill="1" applyBorder="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6" fontId="20"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20" fillId="7" borderId="5" xfId="0" applyFont="1" applyFill="1" applyBorder="1" applyAlignment="1">
      <alignment vertical="center"/>
    </xf>
    <xf numFmtId="37" fontId="20" fillId="7" borderId="0" xfId="0" applyNumberFormat="1" applyFont="1" applyFill="1" applyAlignment="1">
      <alignment horizontal="center" vertical="center"/>
    </xf>
    <xf numFmtId="0" fontId="20" fillId="7" borderId="0" xfId="0" applyFont="1" applyFill="1" applyAlignment="1">
      <alignment horizontal="left" vertical="center"/>
    </xf>
    <xf numFmtId="0" fontId="20" fillId="7" borderId="15" xfId="0" applyFont="1" applyFill="1" applyBorder="1" applyAlignment="1">
      <alignment horizontal="left" vertical="center"/>
    </xf>
    <xf numFmtId="2" fontId="11" fillId="3"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6" fontId="40" fillId="0" borderId="7" xfId="9" applyNumberFormat="1" applyFont="1" applyBorder="1"/>
    <xf numFmtId="166" fontId="40" fillId="0" borderId="8" xfId="9" applyNumberFormat="1" applyFont="1" applyBorder="1" applyAlignment="1">
      <alignment horizontal="center"/>
    </xf>
    <xf numFmtId="0" fontId="5" fillId="0" borderId="57" xfId="0" applyFont="1" applyBorder="1" applyAlignment="1">
      <alignment horizontal="left" vertical="center" wrapText="1"/>
    </xf>
    <xf numFmtId="0" fontId="5" fillId="0" borderId="57" xfId="0" applyFont="1" applyBorder="1" applyAlignment="1">
      <alignment horizontal="center" vertical="center" wrapText="1"/>
    </xf>
    <xf numFmtId="0" fontId="5" fillId="0" borderId="57" xfId="0" applyFont="1" applyBorder="1" applyAlignment="1">
      <alignment horizontal="center" vertical="center"/>
    </xf>
    <xf numFmtId="0" fontId="17" fillId="0" borderId="57" xfId="0" applyFont="1" applyBorder="1" applyAlignment="1">
      <alignment horizontal="center" vertical="center"/>
    </xf>
    <xf numFmtId="3" fontId="5" fillId="0" borderId="57" xfId="0" applyNumberFormat="1" applyFont="1" applyBorder="1" applyAlignment="1">
      <alignment horizontal="center" vertical="center"/>
    </xf>
    <xf numFmtId="2" fontId="5" fillId="0" borderId="57" xfId="0" applyNumberFormat="1" applyFont="1" applyBorder="1" applyAlignment="1">
      <alignment horizontal="center" vertical="center"/>
    </xf>
    <xf numFmtId="3" fontId="11" fillId="3" borderId="58" xfId="0" applyNumberFormat="1" applyFont="1" applyFill="1" applyBorder="1" applyAlignment="1">
      <alignment horizontal="center" vertical="center"/>
    </xf>
    <xf numFmtId="3" fontId="11" fillId="3" borderId="57" xfId="0" applyNumberFormat="1" applyFont="1" applyFill="1" applyBorder="1" applyAlignment="1">
      <alignment horizontal="center" vertical="center"/>
    </xf>
    <xf numFmtId="3" fontId="5" fillId="0" borderId="59"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1" fillId="3" borderId="60" xfId="0" applyNumberFormat="1" applyFont="1" applyFill="1" applyBorder="1" applyAlignment="1">
      <alignment horizontal="center" vertical="center"/>
    </xf>
    <xf numFmtId="3" fontId="11" fillId="3" borderId="61" xfId="0" applyNumberFormat="1" applyFont="1" applyFill="1" applyBorder="1" applyAlignment="1">
      <alignment horizontal="center" vertical="center"/>
    </xf>
    <xf numFmtId="2" fontId="11" fillId="3" borderId="61"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0"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1" fillId="0" borderId="0" xfId="6" applyFont="1" applyAlignment="1">
      <alignment vertical="center"/>
    </xf>
    <xf numFmtId="44" fontId="39" fillId="6" borderId="30" xfId="5" applyFont="1" applyFill="1" applyBorder="1" applyAlignment="1">
      <alignment vertical="center"/>
    </xf>
    <xf numFmtId="0" fontId="14" fillId="6" borderId="0" xfId="6" applyFont="1" applyFill="1" applyAlignment="1">
      <alignment vertical="center"/>
    </xf>
    <xf numFmtId="166" fontId="9" fillId="7" borderId="33" xfId="6" applyNumberFormat="1" applyFont="1" applyFill="1" applyBorder="1" applyAlignment="1">
      <alignment vertical="center"/>
    </xf>
    <xf numFmtId="166" fontId="9" fillId="7" borderId="16" xfId="6" applyNumberFormat="1" applyFont="1" applyFill="1" applyBorder="1" applyAlignment="1">
      <alignment vertical="center"/>
    </xf>
    <xf numFmtId="166" fontId="9" fillId="7" borderId="34" xfId="6" applyNumberFormat="1" applyFont="1" applyFill="1" applyBorder="1" applyAlignment="1">
      <alignment vertical="center"/>
    </xf>
    <xf numFmtId="166" fontId="9" fillId="7" borderId="29" xfId="6" applyNumberFormat="1" applyFont="1" applyFill="1" applyBorder="1" applyAlignment="1">
      <alignment vertical="center"/>
    </xf>
    <xf numFmtId="166" fontId="9" fillId="7" borderId="30" xfId="6" applyNumberFormat="1" applyFont="1" applyFill="1" applyBorder="1" applyAlignment="1">
      <alignment vertical="center"/>
    </xf>
    <xf numFmtId="166" fontId="9" fillId="7" borderId="31" xfId="6" applyNumberFormat="1" applyFont="1" applyFill="1" applyBorder="1" applyAlignment="1">
      <alignment vertical="center"/>
    </xf>
    <xf numFmtId="0" fontId="37" fillId="9" borderId="0" xfId="6" applyFont="1" applyFill="1" applyAlignment="1">
      <alignment horizontal="left" vertical="center"/>
    </xf>
    <xf numFmtId="0" fontId="38" fillId="9" borderId="0" xfId="6" applyFont="1" applyFill="1" applyAlignment="1">
      <alignment vertical="center"/>
    </xf>
    <xf numFmtId="0" fontId="42" fillId="9" borderId="0" xfId="6" applyFont="1" applyFill="1" applyAlignment="1">
      <alignment horizontal="left" vertical="center"/>
    </xf>
    <xf numFmtId="0" fontId="2" fillId="0" borderId="32" xfId="6" applyFont="1" applyBorder="1" applyAlignment="1">
      <alignment vertical="center"/>
    </xf>
    <xf numFmtId="49" fontId="21" fillId="0" borderId="20" xfId="6" applyNumberFormat="1" applyFont="1" applyBorder="1" applyAlignment="1">
      <alignment vertical="center"/>
    </xf>
    <xf numFmtId="0" fontId="12" fillId="8" borderId="2" xfId="6" applyFont="1" applyFill="1" applyBorder="1" applyAlignment="1">
      <alignment horizontal="right" vertical="center"/>
    </xf>
    <xf numFmtId="0" fontId="3" fillId="0" borderId="3" xfId="6" applyFont="1" applyBorder="1" applyAlignment="1">
      <alignment horizontal="center" vertical="center"/>
    </xf>
    <xf numFmtId="0" fontId="12" fillId="8" borderId="2" xfId="6" applyFont="1" applyFill="1" applyBorder="1" applyAlignment="1">
      <alignment horizontal="center" vertical="center"/>
    </xf>
    <xf numFmtId="0" fontId="12"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4" fillId="9" borderId="62" xfId="6" applyFont="1" applyFill="1" applyBorder="1" applyAlignment="1">
      <alignment vertical="center"/>
    </xf>
    <xf numFmtId="0" fontId="25" fillId="9" borderId="62" xfId="6" applyFont="1" applyFill="1" applyBorder="1" applyAlignment="1">
      <alignment vertical="center"/>
    </xf>
    <xf numFmtId="0" fontId="14" fillId="9" borderId="13" xfId="6" applyFont="1" applyFill="1" applyBorder="1" applyAlignment="1">
      <alignment vertical="center"/>
    </xf>
    <xf numFmtId="0" fontId="14" fillId="0" borderId="13" xfId="6" applyFont="1" applyBorder="1" applyAlignment="1">
      <alignment vertical="center"/>
    </xf>
    <xf numFmtId="0" fontId="14" fillId="9" borderId="6" xfId="6" applyFont="1" applyFill="1" applyBorder="1" applyAlignment="1">
      <alignment vertical="center"/>
    </xf>
    <xf numFmtId="0" fontId="20" fillId="9" borderId="7" xfId="0" applyFont="1" applyFill="1" applyBorder="1" applyAlignment="1">
      <alignment horizontal="left" vertical="center"/>
    </xf>
    <xf numFmtId="0" fontId="36" fillId="9"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13" xfId="0" applyFont="1" applyFill="1" applyBorder="1" applyAlignment="1">
      <alignment vertical="center"/>
    </xf>
    <xf numFmtId="37" fontId="20" fillId="9" borderId="13" xfId="0" applyNumberFormat="1" applyFont="1" applyFill="1" applyBorder="1" applyAlignment="1">
      <alignment horizontal="center" vertical="center"/>
    </xf>
    <xf numFmtId="0" fontId="20" fillId="9" borderId="13" xfId="0" applyFont="1" applyFill="1" applyBorder="1"/>
    <xf numFmtId="0" fontId="20" fillId="9" borderId="14" xfId="0" applyFont="1" applyFill="1" applyBorder="1"/>
    <xf numFmtId="0" fontId="20" fillId="9" borderId="7" xfId="0" applyFont="1" applyFill="1" applyBorder="1"/>
    <xf numFmtId="0" fontId="20" fillId="9" borderId="8" xfId="0" applyFont="1" applyFill="1" applyBorder="1"/>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43" fillId="0" borderId="0" xfId="6" applyFont="1" applyAlignment="1">
      <alignment vertical="center"/>
    </xf>
    <xf numFmtId="0" fontId="44" fillId="0" borderId="0" xfId="6" applyFont="1" applyAlignment="1">
      <alignment vertical="center"/>
    </xf>
    <xf numFmtId="0" fontId="41" fillId="0" borderId="7" xfId="6" applyFont="1" applyBorder="1" applyAlignment="1">
      <alignment vertical="center"/>
    </xf>
    <xf numFmtId="0" fontId="13" fillId="10" borderId="0" xfId="6" applyFill="1"/>
    <xf numFmtId="0" fontId="14" fillId="9" borderId="63" xfId="6" applyFont="1" applyFill="1" applyBorder="1" applyAlignment="1">
      <alignment vertical="center"/>
    </xf>
    <xf numFmtId="0" fontId="14" fillId="0" borderId="63" xfId="6" applyFont="1" applyBorder="1" applyAlignment="1">
      <alignment vertical="center"/>
    </xf>
    <xf numFmtId="0" fontId="41" fillId="0" borderId="64" xfId="6" applyFont="1" applyBorder="1" applyAlignment="1">
      <alignment vertical="center"/>
    </xf>
    <xf numFmtId="0" fontId="41" fillId="11" borderId="0" xfId="6" applyFont="1" applyFill="1" applyAlignment="1">
      <alignment vertical="center"/>
    </xf>
    <xf numFmtId="0" fontId="24" fillId="0" borderId="0" xfId="6" applyFont="1" applyAlignment="1">
      <alignment horizontal="right" vertical="center"/>
    </xf>
    <xf numFmtId="0" fontId="44" fillId="4" borderId="0" xfId="6" applyFont="1" applyFill="1" applyAlignment="1">
      <alignment vertical="center"/>
    </xf>
    <xf numFmtId="0" fontId="20" fillId="4" borderId="26" xfId="0" applyFont="1" applyFill="1" applyBorder="1" applyAlignment="1">
      <alignment horizontal="center" vertical="center"/>
    </xf>
    <xf numFmtId="37" fontId="20" fillId="4" borderId="26" xfId="0" applyNumberFormat="1" applyFont="1" applyFill="1" applyBorder="1" applyAlignment="1">
      <alignment horizontal="center" vertical="center"/>
    </xf>
    <xf numFmtId="0" fontId="45" fillId="9" borderId="0" xfId="6" applyFont="1" applyFill="1" applyAlignment="1">
      <alignment horizontal="left" vertical="center"/>
    </xf>
    <xf numFmtId="0" fontId="45" fillId="9" borderId="0" xfId="6" applyFont="1" applyFill="1" applyAlignment="1">
      <alignment vertical="center"/>
    </xf>
    <xf numFmtId="0" fontId="45" fillId="9" borderId="63" xfId="6" applyFont="1" applyFill="1" applyBorder="1" applyAlignment="1">
      <alignment vertical="center"/>
    </xf>
    <xf numFmtId="0" fontId="37" fillId="9" borderId="66" xfId="6" applyFont="1" applyFill="1" applyBorder="1" applyAlignment="1">
      <alignment horizontal="left" vertical="center"/>
    </xf>
    <xf numFmtId="0" fontId="14" fillId="9" borderId="66" xfId="6" applyFont="1" applyFill="1" applyBorder="1" applyAlignment="1">
      <alignment vertical="center"/>
    </xf>
    <xf numFmtId="0" fontId="36" fillId="9" borderId="66" xfId="6" applyFont="1" applyFill="1" applyBorder="1" applyAlignment="1">
      <alignment horizontal="center" vertical="center"/>
    </xf>
    <xf numFmtId="0" fontId="38" fillId="9" borderId="66" xfId="6" applyFont="1" applyFill="1" applyBorder="1" applyAlignment="1">
      <alignment vertical="center"/>
    </xf>
    <xf numFmtId="0" fontId="14" fillId="9" borderId="65" xfId="6" applyFont="1" applyFill="1" applyBorder="1" applyAlignment="1">
      <alignment vertical="center"/>
    </xf>
    <xf numFmtId="0" fontId="46" fillId="0" borderId="0" xfId="6" applyFont="1" applyAlignment="1">
      <alignment horizontal="center" vertical="center"/>
    </xf>
    <xf numFmtId="14" fontId="0" fillId="0" borderId="45" xfId="0" applyNumberFormat="1" applyBorder="1" applyAlignment="1">
      <alignment horizontal="left" indent="1"/>
    </xf>
    <xf numFmtId="1" fontId="12" fillId="0" borderId="4" xfId="6" applyNumberFormat="1" applyFont="1" applyBorder="1" applyAlignment="1">
      <alignment horizontal="center" vertical="center"/>
    </xf>
    <xf numFmtId="49" fontId="12" fillId="0" borderId="8" xfId="6" applyNumberFormat="1" applyFont="1" applyBorder="1" applyAlignment="1">
      <alignment horizontal="center" vertical="center"/>
    </xf>
    <xf numFmtId="37" fontId="20" fillId="4" borderId="1" xfId="0" applyNumberFormat="1" applyFont="1" applyFill="1" applyBorder="1" applyAlignment="1">
      <alignment horizontal="center" vertical="center"/>
    </xf>
    <xf numFmtId="0" fontId="24" fillId="8" borderId="22" xfId="6" applyFont="1" applyFill="1" applyBorder="1" applyAlignment="1">
      <alignment horizontal="center" vertical="center" wrapText="1"/>
    </xf>
    <xf numFmtId="3" fontId="47" fillId="0" borderId="0" xfId="0" applyNumberFormat="1" applyFont="1" applyAlignment="1">
      <alignment vertical="center"/>
    </xf>
    <xf numFmtId="37" fontId="47" fillId="0" borderId="0" xfId="0" applyNumberFormat="1" applyFont="1" applyAlignment="1">
      <alignment vertical="center"/>
    </xf>
    <xf numFmtId="0" fontId="16" fillId="6" borderId="3" xfId="0" applyFont="1" applyFill="1" applyBorder="1" applyAlignment="1">
      <alignment horizontal="left" vertical="center"/>
    </xf>
    <xf numFmtId="0" fontId="5" fillId="6" borderId="0" xfId="0" applyFont="1" applyFill="1"/>
    <xf numFmtId="0" fontId="16" fillId="6" borderId="3" xfId="0" applyFont="1" applyFill="1" applyBorder="1"/>
    <xf numFmtId="0" fontId="17" fillId="6" borderId="3" xfId="0" applyFont="1" applyFill="1" applyBorder="1" applyAlignment="1">
      <alignment horizontal="right"/>
    </xf>
    <xf numFmtId="0" fontId="16" fillId="6" borderId="3" xfId="0" applyFont="1" applyFill="1" applyBorder="1" applyAlignment="1">
      <alignment horizontal="left"/>
    </xf>
    <xf numFmtId="0" fontId="16" fillId="6" borderId="4" xfId="0" applyFont="1" applyFill="1" applyBorder="1" applyAlignment="1">
      <alignment horizontal="left"/>
    </xf>
    <xf numFmtId="0" fontId="16" fillId="6" borderId="7" xfId="0" applyFont="1" applyFill="1" applyBorder="1" applyAlignment="1">
      <alignment horizontal="left" vertical="center"/>
    </xf>
    <xf numFmtId="0" fontId="16" fillId="6" borderId="7" xfId="0" applyFont="1" applyFill="1" applyBorder="1" applyAlignment="1">
      <alignment vertical="center"/>
    </xf>
    <xf numFmtId="0" fontId="16" fillId="6" borderId="7" xfId="0" applyFont="1" applyFill="1" applyBorder="1"/>
    <xf numFmtId="0" fontId="17" fillId="6" borderId="7" xfId="0" applyFont="1" applyFill="1" applyBorder="1" applyAlignment="1">
      <alignment horizontal="right"/>
    </xf>
    <xf numFmtId="0" fontId="16" fillId="6" borderId="7" xfId="0" applyFont="1" applyFill="1" applyBorder="1" applyAlignment="1">
      <alignment horizontal="center"/>
    </xf>
    <xf numFmtId="14" fontId="16"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0" fontId="17" fillId="0" borderId="2" xfId="0" applyFont="1" applyBorder="1" applyAlignment="1">
      <alignment horizontal="left" vertical="center"/>
    </xf>
    <xf numFmtId="14" fontId="16" fillId="6" borderId="14" xfId="0" applyNumberFormat="1" applyFont="1" applyFill="1" applyBorder="1" applyAlignment="1">
      <alignment horizontal="left" vertical="center" indent="1"/>
    </xf>
    <xf numFmtId="0" fontId="39" fillId="6" borderId="0" xfId="6" applyFont="1" applyFill="1" applyAlignment="1">
      <alignment vertical="center"/>
    </xf>
    <xf numFmtId="164" fontId="34" fillId="0" borderId="0" xfId="6" applyNumberFormat="1" applyFont="1" applyAlignment="1">
      <alignment vertical="center"/>
    </xf>
    <xf numFmtId="0" fontId="24" fillId="8" borderId="23" xfId="6" applyFont="1" applyFill="1" applyBorder="1" applyAlignment="1">
      <alignment horizontal="center" vertical="center" wrapText="1"/>
    </xf>
    <xf numFmtId="49" fontId="48" fillId="6" borderId="33" xfId="6" applyNumberFormat="1" applyFont="1" applyFill="1" applyBorder="1" applyAlignment="1">
      <alignment vertical="center"/>
    </xf>
    <xf numFmtId="44" fontId="48" fillId="6" borderId="16" xfId="7" applyFont="1" applyFill="1" applyBorder="1" applyAlignment="1">
      <alignment vertical="center"/>
    </xf>
    <xf numFmtId="0" fontId="49" fillId="6" borderId="26" xfId="8" applyFont="1" applyFill="1" applyBorder="1" applyAlignment="1">
      <alignment vertical="center"/>
    </xf>
    <xf numFmtId="0" fontId="29" fillId="6" borderId="0" xfId="6" applyFont="1" applyFill="1" applyAlignment="1">
      <alignment horizontal="right" vertical="center"/>
    </xf>
    <xf numFmtId="0" fontId="33" fillId="6" borderId="0" xfId="8" applyFill="1" applyBorder="1" applyAlignment="1">
      <alignment vertical="center"/>
    </xf>
    <xf numFmtId="0" fontId="50" fillId="0" borderId="0" xfId="6" applyFont="1" applyAlignment="1">
      <alignment horizontal="left" vertical="center" indent="8"/>
    </xf>
    <xf numFmtId="0" fontId="4" fillId="0" borderId="0" xfId="6" applyFont="1" applyAlignment="1">
      <alignment horizontal="left" vertical="center" indent="8"/>
    </xf>
    <xf numFmtId="0" fontId="50" fillId="0" borderId="0" xfId="6" applyFont="1" applyAlignment="1">
      <alignment horizontal="left" vertical="center" wrapText="1" indent="8"/>
    </xf>
    <xf numFmtId="44" fontId="39" fillId="6" borderId="7" xfId="6" applyNumberFormat="1" applyFont="1" applyFill="1" applyBorder="1" applyAlignment="1">
      <alignment vertical="center"/>
    </xf>
    <xf numFmtId="6" fontId="39" fillId="6" borderId="7" xfId="6" applyNumberFormat="1" applyFont="1" applyFill="1" applyBorder="1" applyAlignment="1">
      <alignment vertical="center"/>
    </xf>
    <xf numFmtId="0" fontId="51" fillId="0" borderId="0" xfId="0" applyFont="1"/>
    <xf numFmtId="0" fontId="4" fillId="0" borderId="1" xfId="0" applyFont="1" applyBorder="1" applyAlignment="1">
      <alignment horizontal="center" vertical="center"/>
    </xf>
  </cellXfs>
  <cellStyles count="10">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22</xdr:row>
      <xdr:rowOff>-1</xdr:rowOff>
    </xdr:from>
    <xdr:to>
      <xdr:col>3</xdr:col>
      <xdr:colOff>723900</xdr:colOff>
      <xdr:row>28</xdr:row>
      <xdr:rowOff>22411</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3842497" y="4616823"/>
          <a:ext cx="400050" cy="1389529"/>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bls.gov/oes/current/oes_nat.ht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6"/>
  <sheetViews>
    <sheetView tabSelected="1" zoomScale="85" zoomScaleNormal="85" zoomScaleSheetLayoutView="100" workbookViewId="0">
      <selection activeCell="B6" sqref="B6"/>
    </sheetView>
  </sheetViews>
  <sheetFormatPr defaultRowHeight="15" x14ac:dyDescent="0.25"/>
  <cols>
    <col min="1" max="1" width="40.7109375" style="103" customWidth="1"/>
    <col min="2" max="2" width="21.7109375" style="103" customWidth="1"/>
    <col min="3" max="4" width="12.7109375" style="119" customWidth="1"/>
    <col min="5" max="8" width="5.7109375" style="103" customWidth="1"/>
    <col min="9" max="12" width="15.7109375" style="104" customWidth="1"/>
  </cols>
  <sheetData>
    <row r="1" spans="1:14" ht="24" customHeight="1" thickBot="1" x14ac:dyDescent="0.3">
      <c r="A1" s="117" t="s">
        <v>48</v>
      </c>
      <c r="B1" s="125" t="s">
        <v>131</v>
      </c>
      <c r="C1" s="30"/>
      <c r="D1" s="30"/>
      <c r="E1" s="30"/>
      <c r="F1" s="30"/>
      <c r="G1" s="30"/>
      <c r="H1" s="30"/>
      <c r="I1" s="30"/>
      <c r="J1" s="31"/>
      <c r="K1" s="118" t="s">
        <v>3</v>
      </c>
      <c r="L1" s="313">
        <v>46084</v>
      </c>
    </row>
    <row r="2" spans="1:14" ht="45" customHeight="1" x14ac:dyDescent="0.25">
      <c r="A2" s="113" t="s">
        <v>26</v>
      </c>
      <c r="B2" s="296" t="s">
        <v>132</v>
      </c>
      <c r="C2" s="297"/>
      <c r="D2" s="298"/>
      <c r="E2" s="298"/>
      <c r="F2" s="298"/>
      <c r="G2" s="298"/>
      <c r="H2" s="298"/>
      <c r="I2" s="299"/>
      <c r="J2" s="300"/>
      <c r="K2" s="299"/>
      <c r="L2" s="301"/>
      <c r="N2" s="116"/>
    </row>
    <row r="3" spans="1:14" ht="36" customHeight="1" thickBot="1" x14ac:dyDescent="0.3">
      <c r="A3" s="114" t="s">
        <v>70</v>
      </c>
      <c r="B3" s="302" t="s">
        <v>133</v>
      </c>
      <c r="C3" s="303"/>
      <c r="D3" s="304"/>
      <c r="E3" s="304"/>
      <c r="F3" s="304"/>
      <c r="G3" s="304"/>
      <c r="H3" s="304"/>
      <c r="I3" s="305"/>
      <c r="J3" s="306"/>
      <c r="K3" s="305"/>
      <c r="L3" s="307"/>
    </row>
    <row r="4" spans="1:14" ht="21" customHeight="1" thickBot="1" x14ac:dyDescent="0.3">
      <c r="A4" s="48" t="s">
        <v>71</v>
      </c>
      <c r="B4" s="49"/>
      <c r="C4" s="50"/>
      <c r="D4" s="50"/>
      <c r="E4" s="51"/>
      <c r="F4" s="51"/>
      <c r="G4" s="51"/>
      <c r="H4" s="51"/>
      <c r="I4" s="51"/>
      <c r="J4" s="52"/>
      <c r="K4" s="53" t="s">
        <v>49</v>
      </c>
      <c r="L4" s="54"/>
      <c r="N4" s="116"/>
    </row>
    <row r="5" spans="1:14" x14ac:dyDescent="0.25">
      <c r="A5" s="33" t="s">
        <v>0</v>
      </c>
      <c r="B5" s="308" t="s">
        <v>134</v>
      </c>
      <c r="C5" s="23"/>
      <c r="D5" s="23"/>
      <c r="E5" s="23"/>
      <c r="F5" s="27"/>
      <c r="G5" s="27"/>
      <c r="H5" s="27"/>
      <c r="I5" s="28"/>
      <c r="J5" s="13"/>
      <c r="K5" s="14" t="s">
        <v>65</v>
      </c>
      <c r="L5" s="15">
        <f>SUMIF(G14:G26,"*X*",I14:I26)</f>
        <v>46</v>
      </c>
      <c r="N5" s="75"/>
    </row>
    <row r="6" spans="1:14" x14ac:dyDescent="0.25">
      <c r="A6" s="32" t="s">
        <v>1</v>
      </c>
      <c r="B6" s="309" t="s">
        <v>151</v>
      </c>
      <c r="C6" s="24"/>
      <c r="D6" s="24"/>
      <c r="E6" s="24"/>
      <c r="F6" s="24"/>
      <c r="G6" s="24"/>
      <c r="H6" s="24"/>
      <c r="I6" s="26"/>
      <c r="J6" s="16"/>
      <c r="K6" s="17" t="s">
        <v>15</v>
      </c>
      <c r="L6" s="18">
        <f>SUM(J14:J26)</f>
        <v>109</v>
      </c>
    </row>
    <row r="7" spans="1:14" x14ac:dyDescent="0.25">
      <c r="A7" s="32" t="s">
        <v>2</v>
      </c>
      <c r="B7" s="309" t="s">
        <v>152</v>
      </c>
      <c r="C7" s="24"/>
      <c r="D7" s="24"/>
      <c r="E7" s="24"/>
      <c r="F7" s="24"/>
      <c r="G7" s="24"/>
      <c r="H7" s="24"/>
      <c r="I7" s="26"/>
      <c r="J7" s="16"/>
      <c r="K7" s="17" t="s">
        <v>16</v>
      </c>
      <c r="L7" s="310">
        <v>0.6</v>
      </c>
    </row>
    <row r="8" spans="1:14" x14ac:dyDescent="0.25">
      <c r="A8" s="32" t="s">
        <v>3</v>
      </c>
      <c r="B8" s="45">
        <f>L1</f>
        <v>46084</v>
      </c>
      <c r="C8" s="24"/>
      <c r="D8" s="24"/>
      <c r="E8" s="24"/>
      <c r="F8" s="24"/>
      <c r="G8" s="24"/>
      <c r="H8" s="24"/>
      <c r="I8" s="26"/>
      <c r="J8" s="16"/>
      <c r="K8" s="17" t="s">
        <v>17</v>
      </c>
      <c r="L8" s="19">
        <f>L6/L5</f>
        <v>2.3695652173913042</v>
      </c>
    </row>
    <row r="9" spans="1:14" x14ac:dyDescent="0.25">
      <c r="A9" s="32" t="s">
        <v>4</v>
      </c>
      <c r="B9" s="44"/>
      <c r="C9" s="24"/>
      <c r="D9" s="24"/>
      <c r="E9" s="24"/>
      <c r="F9" s="24"/>
      <c r="G9" s="24"/>
      <c r="H9" s="24"/>
      <c r="I9" s="26"/>
      <c r="J9" s="16"/>
      <c r="K9" s="17" t="s">
        <v>18</v>
      </c>
      <c r="L9" s="18">
        <f>SUM(L14:L26)</f>
        <v>57</v>
      </c>
    </row>
    <row r="10" spans="1:14" x14ac:dyDescent="0.25">
      <c r="A10" s="32" t="s">
        <v>5</v>
      </c>
      <c r="B10" s="44"/>
      <c r="C10" s="24"/>
      <c r="D10" s="24"/>
      <c r="E10" s="24"/>
      <c r="F10" s="24"/>
      <c r="G10" s="24"/>
      <c r="H10" s="24"/>
      <c r="I10" s="26"/>
      <c r="J10" s="16"/>
      <c r="K10" s="17" t="s">
        <v>19</v>
      </c>
      <c r="L10" s="20">
        <f>L9/L6</f>
        <v>0.52293577981651373</v>
      </c>
    </row>
    <row r="11" spans="1:14" ht="15.75" thickBot="1" x14ac:dyDescent="0.3">
      <c r="A11" s="34" t="s">
        <v>6</v>
      </c>
      <c r="B11" s="289">
        <f>L1</f>
        <v>46084</v>
      </c>
      <c r="C11" s="25"/>
      <c r="D11" s="25"/>
      <c r="E11" s="25"/>
      <c r="F11" s="25"/>
      <c r="G11" s="25"/>
      <c r="H11" s="25"/>
      <c r="I11" s="29"/>
      <c r="J11" s="21"/>
      <c r="K11" s="22" t="s">
        <v>20</v>
      </c>
      <c r="L11" s="311">
        <v>0.7</v>
      </c>
    </row>
    <row r="12" spans="1:14" ht="21" customHeight="1" thickBot="1" x14ac:dyDescent="0.3">
      <c r="A12" s="55" t="s">
        <v>25</v>
      </c>
      <c r="B12" s="56"/>
      <c r="C12" s="56"/>
      <c r="D12" s="56"/>
      <c r="E12" s="56"/>
      <c r="F12" s="56"/>
      <c r="G12" s="56"/>
      <c r="H12" s="56"/>
      <c r="I12" s="57"/>
      <c r="J12" s="57"/>
      <c r="K12" s="57"/>
      <c r="L12" s="58"/>
    </row>
    <row r="13" spans="1:14" ht="107.25" customHeight="1" thickBot="1" x14ac:dyDescent="0.3">
      <c r="A13" s="7" t="s">
        <v>7</v>
      </c>
      <c r="B13" s="7" t="s">
        <v>8</v>
      </c>
      <c r="C13" s="7" t="s">
        <v>13</v>
      </c>
      <c r="D13" s="7" t="s">
        <v>14</v>
      </c>
      <c r="E13" s="8" t="s">
        <v>9</v>
      </c>
      <c r="F13" s="8" t="s">
        <v>12</v>
      </c>
      <c r="G13" s="8" t="s">
        <v>11</v>
      </c>
      <c r="H13" s="8" t="s">
        <v>10</v>
      </c>
      <c r="I13" s="120" t="s">
        <v>24</v>
      </c>
      <c r="J13" s="7" t="s">
        <v>21</v>
      </c>
      <c r="K13" s="120" t="s">
        <v>22</v>
      </c>
      <c r="L13" s="7" t="s">
        <v>23</v>
      </c>
      <c r="M13" s="2"/>
    </row>
    <row r="14" spans="1:14" ht="39.950000000000003" customHeight="1" x14ac:dyDescent="0.25">
      <c r="A14" s="59" t="s">
        <v>135</v>
      </c>
      <c r="B14" s="60" t="s">
        <v>136</v>
      </c>
      <c r="C14" s="5" t="s">
        <v>137</v>
      </c>
      <c r="D14" s="5"/>
      <c r="E14" s="328" t="s">
        <v>138</v>
      </c>
      <c r="F14" s="328" t="s">
        <v>139</v>
      </c>
      <c r="G14" s="328" t="s">
        <v>146</v>
      </c>
      <c r="H14" s="328" t="s">
        <v>140</v>
      </c>
      <c r="I14" s="6">
        <v>29</v>
      </c>
      <c r="J14" s="6">
        <v>29</v>
      </c>
      <c r="K14" s="63">
        <v>0.5</v>
      </c>
      <c r="L14" s="6">
        <f>ROUNDUP(J14*K14,0)</f>
        <v>15</v>
      </c>
    </row>
    <row r="15" spans="1:14" ht="39.950000000000003" customHeight="1" x14ac:dyDescent="0.25">
      <c r="A15" s="59" t="s">
        <v>141</v>
      </c>
      <c r="B15" s="62" t="s">
        <v>142</v>
      </c>
      <c r="C15" s="5" t="s">
        <v>137</v>
      </c>
      <c r="D15" s="5"/>
      <c r="E15" s="328" t="s">
        <v>138</v>
      </c>
      <c r="F15" s="328" t="s">
        <v>139</v>
      </c>
      <c r="G15" s="328"/>
      <c r="H15" s="328" t="s">
        <v>140</v>
      </c>
      <c r="I15" s="4">
        <v>17</v>
      </c>
      <c r="J15" s="4">
        <v>17</v>
      </c>
      <c r="K15" s="64">
        <v>0.5</v>
      </c>
      <c r="L15" s="6">
        <f t="shared" ref="L15:L20" si="0">ROUNDUP(J15*K15,0)</f>
        <v>9</v>
      </c>
    </row>
    <row r="16" spans="1:14" ht="39.950000000000003" customHeight="1" x14ac:dyDescent="0.25">
      <c r="A16" s="59" t="s">
        <v>143</v>
      </c>
      <c r="B16" s="62" t="s">
        <v>144</v>
      </c>
      <c r="C16" s="5" t="s">
        <v>137</v>
      </c>
      <c r="D16" s="5"/>
      <c r="E16" s="328" t="s">
        <v>138</v>
      </c>
      <c r="F16" s="328" t="s">
        <v>145</v>
      </c>
      <c r="G16" s="328" t="s">
        <v>146</v>
      </c>
      <c r="H16" s="328" t="s">
        <v>140</v>
      </c>
      <c r="I16" s="4">
        <v>17</v>
      </c>
      <c r="J16" s="4">
        <v>17</v>
      </c>
      <c r="K16" s="64">
        <v>0.5</v>
      </c>
      <c r="L16" s="6">
        <f t="shared" si="0"/>
        <v>9</v>
      </c>
    </row>
    <row r="17" spans="1:12" ht="39.950000000000003" customHeight="1" x14ac:dyDescent="0.25">
      <c r="A17" s="61" t="s">
        <v>147</v>
      </c>
      <c r="B17" s="62" t="s">
        <v>148</v>
      </c>
      <c r="C17" s="5" t="s">
        <v>137</v>
      </c>
      <c r="D17" s="5"/>
      <c r="E17" s="328" t="s">
        <v>138</v>
      </c>
      <c r="F17" s="328" t="s">
        <v>139</v>
      </c>
      <c r="G17" s="328"/>
      <c r="H17" s="328" t="s">
        <v>140</v>
      </c>
      <c r="I17" s="4">
        <v>17</v>
      </c>
      <c r="J17" s="4">
        <v>17</v>
      </c>
      <c r="K17" s="64">
        <v>0.5</v>
      </c>
      <c r="L17" s="6">
        <f t="shared" si="0"/>
        <v>9</v>
      </c>
    </row>
    <row r="18" spans="1:12" ht="39.950000000000003" customHeight="1" x14ac:dyDescent="0.25">
      <c r="A18" s="61" t="s">
        <v>149</v>
      </c>
      <c r="B18" s="62" t="s">
        <v>150</v>
      </c>
      <c r="C18" s="5" t="s">
        <v>137</v>
      </c>
      <c r="D18" s="5"/>
      <c r="E18" s="328" t="s">
        <v>138</v>
      </c>
      <c r="F18" s="328" t="s">
        <v>139</v>
      </c>
      <c r="G18" s="328"/>
      <c r="H18" s="328" t="s">
        <v>140</v>
      </c>
      <c r="I18" s="6">
        <v>29</v>
      </c>
      <c r="J18" s="6">
        <v>29</v>
      </c>
      <c r="K18" s="63">
        <v>0.5</v>
      </c>
      <c r="L18" s="6">
        <f t="shared" si="0"/>
        <v>15</v>
      </c>
    </row>
    <row r="19" spans="1:12" ht="39.950000000000003" customHeight="1" x14ac:dyDescent="0.25">
      <c r="A19" s="61"/>
      <c r="B19" s="62"/>
      <c r="C19" s="62"/>
      <c r="D19" s="5"/>
      <c r="E19" s="3"/>
      <c r="F19" s="3"/>
      <c r="G19" s="194"/>
      <c r="H19" s="3"/>
      <c r="I19" s="4"/>
      <c r="J19" s="4"/>
      <c r="K19" s="64"/>
      <c r="L19" s="6">
        <f t="shared" si="0"/>
        <v>0</v>
      </c>
    </row>
    <row r="20" spans="1:12" ht="39.950000000000003" customHeight="1" x14ac:dyDescent="0.25">
      <c r="A20" s="61"/>
      <c r="B20" s="62"/>
      <c r="C20" s="62"/>
      <c r="D20" s="5"/>
      <c r="E20" s="3"/>
      <c r="F20" s="3"/>
      <c r="G20" s="194"/>
      <c r="H20" s="3"/>
      <c r="I20" s="4"/>
      <c r="J20" s="4"/>
      <c r="K20" s="64"/>
      <c r="L20" s="6">
        <f t="shared" si="0"/>
        <v>0</v>
      </c>
    </row>
    <row r="21" spans="1:12" ht="39.950000000000003" customHeight="1" x14ac:dyDescent="0.25">
      <c r="A21" s="61"/>
      <c r="B21" s="62"/>
      <c r="C21" s="62"/>
      <c r="D21" s="5"/>
      <c r="E21" s="3"/>
      <c r="F21" s="3"/>
      <c r="G21" s="194"/>
      <c r="H21" s="3"/>
      <c r="I21" s="4"/>
      <c r="J21" s="4"/>
      <c r="K21" s="64"/>
      <c r="L21" s="6">
        <f t="shared" ref="L21:L26" si="1">ROUNDUP(J21*K21,0)</f>
        <v>0</v>
      </c>
    </row>
    <row r="22" spans="1:12" ht="39.950000000000003" customHeight="1" x14ac:dyDescent="0.25">
      <c r="A22" s="61"/>
      <c r="B22" s="62"/>
      <c r="C22" s="62"/>
      <c r="D22" s="5"/>
      <c r="E22" s="3"/>
      <c r="F22" s="3"/>
      <c r="G22" s="194"/>
      <c r="H22" s="3"/>
      <c r="I22" s="4"/>
      <c r="J22" s="4"/>
      <c r="K22" s="64"/>
      <c r="L22" s="6">
        <f t="shared" si="1"/>
        <v>0</v>
      </c>
    </row>
    <row r="23" spans="1:12" ht="39.950000000000003" customHeight="1" x14ac:dyDescent="0.25">
      <c r="A23" s="61"/>
      <c r="B23" s="62"/>
      <c r="C23" s="62"/>
      <c r="D23" s="5"/>
      <c r="E23" s="3"/>
      <c r="F23" s="3"/>
      <c r="G23" s="194"/>
      <c r="H23" s="3"/>
      <c r="I23" s="4"/>
      <c r="J23" s="4"/>
      <c r="K23" s="64"/>
      <c r="L23" s="6">
        <f t="shared" si="1"/>
        <v>0</v>
      </c>
    </row>
    <row r="24" spans="1:12" ht="39.950000000000003" customHeight="1" x14ac:dyDescent="0.25">
      <c r="A24" s="61"/>
      <c r="B24" s="62"/>
      <c r="C24" s="62"/>
      <c r="D24" s="5"/>
      <c r="E24" s="3"/>
      <c r="F24" s="3"/>
      <c r="G24" s="194"/>
      <c r="H24" s="3"/>
      <c r="I24" s="4"/>
      <c r="J24" s="4"/>
      <c r="K24" s="64"/>
      <c r="L24" s="6">
        <f t="shared" si="1"/>
        <v>0</v>
      </c>
    </row>
    <row r="25" spans="1:12" ht="39.950000000000003" customHeight="1" x14ac:dyDescent="0.25">
      <c r="A25" s="61"/>
      <c r="B25" s="62"/>
      <c r="C25" s="62"/>
      <c r="D25" s="5"/>
      <c r="E25" s="3"/>
      <c r="F25" s="3"/>
      <c r="G25" s="194"/>
      <c r="H25" s="3"/>
      <c r="I25" s="4"/>
      <c r="J25" s="4"/>
      <c r="K25" s="64"/>
      <c r="L25" s="6">
        <f t="shared" si="1"/>
        <v>0</v>
      </c>
    </row>
    <row r="26" spans="1:12" ht="39.950000000000003" customHeight="1" x14ac:dyDescent="0.25">
      <c r="A26" s="61"/>
      <c r="B26" s="62"/>
      <c r="C26" s="62"/>
      <c r="D26" s="5"/>
      <c r="E26" s="3"/>
      <c r="F26" s="3"/>
      <c r="G26" s="194"/>
      <c r="H26" s="3"/>
      <c r="I26" s="4"/>
      <c r="J26" s="4"/>
      <c r="K26" s="64"/>
      <c r="L26" s="6">
        <f t="shared" si="1"/>
        <v>0</v>
      </c>
    </row>
    <row r="27" spans="1:12" ht="39.950000000000003" customHeight="1" x14ac:dyDescent="0.25">
      <c r="A27" s="61"/>
      <c r="B27" s="62"/>
      <c r="C27" s="62"/>
      <c r="D27" s="5"/>
      <c r="E27" s="3"/>
      <c r="F27" s="3"/>
      <c r="G27" s="194"/>
      <c r="H27" s="3"/>
      <c r="I27" s="4"/>
      <c r="J27" s="4"/>
      <c r="K27" s="64"/>
      <c r="L27" s="6">
        <f t="shared" ref="L27:L46" si="2">ROUNDUP(J27*K27,0)</f>
        <v>0</v>
      </c>
    </row>
    <row r="28" spans="1:12" ht="39.950000000000003" customHeight="1" x14ac:dyDescent="0.25">
      <c r="A28" s="61"/>
      <c r="B28" s="62"/>
      <c r="C28" s="62"/>
      <c r="D28" s="5"/>
      <c r="E28" s="3"/>
      <c r="F28" s="3"/>
      <c r="G28" s="194"/>
      <c r="H28" s="3"/>
      <c r="I28" s="4"/>
      <c r="J28" s="4"/>
      <c r="K28" s="64"/>
      <c r="L28" s="6">
        <f t="shared" si="2"/>
        <v>0</v>
      </c>
    </row>
    <row r="29" spans="1:12" ht="39.950000000000003" customHeight="1" x14ac:dyDescent="0.25">
      <c r="A29" s="61"/>
      <c r="B29" s="62"/>
      <c r="C29" s="62"/>
      <c r="D29" s="5"/>
      <c r="E29" s="3"/>
      <c r="F29" s="3"/>
      <c r="G29" s="194"/>
      <c r="H29" s="3"/>
      <c r="I29" s="4"/>
      <c r="J29" s="4"/>
      <c r="K29" s="64"/>
      <c r="L29" s="6">
        <f t="shared" si="2"/>
        <v>0</v>
      </c>
    </row>
    <row r="30" spans="1:12" ht="39.950000000000003" customHeight="1" x14ac:dyDescent="0.25">
      <c r="A30" s="61"/>
      <c r="B30" s="62"/>
      <c r="C30" s="62"/>
      <c r="D30" s="5"/>
      <c r="E30" s="3"/>
      <c r="F30" s="3"/>
      <c r="G30" s="194"/>
      <c r="H30" s="3"/>
      <c r="I30" s="4"/>
      <c r="J30" s="4"/>
      <c r="K30" s="64"/>
      <c r="L30" s="6">
        <f t="shared" si="2"/>
        <v>0</v>
      </c>
    </row>
    <row r="31" spans="1:12" ht="39.950000000000003" customHeight="1" x14ac:dyDescent="0.25">
      <c r="A31" s="61"/>
      <c r="B31" s="62"/>
      <c r="C31" s="62"/>
      <c r="D31" s="5"/>
      <c r="E31" s="3"/>
      <c r="F31" s="3"/>
      <c r="G31" s="194"/>
      <c r="H31" s="3"/>
      <c r="I31" s="4"/>
      <c r="J31" s="4"/>
      <c r="K31" s="64"/>
      <c r="L31" s="6">
        <f t="shared" si="2"/>
        <v>0</v>
      </c>
    </row>
    <row r="32" spans="1:12" ht="39.950000000000003" customHeight="1" x14ac:dyDescent="0.25">
      <c r="A32" s="61"/>
      <c r="B32" s="62"/>
      <c r="C32" s="62"/>
      <c r="D32" s="5"/>
      <c r="E32" s="3"/>
      <c r="F32" s="3"/>
      <c r="G32" s="194"/>
      <c r="H32" s="3"/>
      <c r="I32" s="4"/>
      <c r="J32" s="4"/>
      <c r="K32" s="64"/>
      <c r="L32" s="6">
        <f t="shared" si="2"/>
        <v>0</v>
      </c>
    </row>
    <row r="33" spans="1:12" ht="39.950000000000003" customHeight="1" x14ac:dyDescent="0.25">
      <c r="A33" s="61"/>
      <c r="B33" s="62"/>
      <c r="C33" s="62"/>
      <c r="D33" s="5"/>
      <c r="E33" s="3"/>
      <c r="F33" s="3"/>
      <c r="G33" s="194"/>
      <c r="H33" s="3"/>
      <c r="I33" s="4"/>
      <c r="J33" s="4"/>
      <c r="K33" s="64"/>
      <c r="L33" s="6">
        <f t="shared" si="2"/>
        <v>0</v>
      </c>
    </row>
    <row r="34" spans="1:12" ht="39.950000000000003" customHeight="1" x14ac:dyDescent="0.25">
      <c r="A34" s="61"/>
      <c r="B34" s="62"/>
      <c r="C34" s="62"/>
      <c r="D34" s="5"/>
      <c r="E34" s="3"/>
      <c r="F34" s="3"/>
      <c r="G34" s="194"/>
      <c r="H34" s="3"/>
      <c r="I34" s="4"/>
      <c r="J34" s="4"/>
      <c r="K34" s="64"/>
      <c r="L34" s="6">
        <f t="shared" si="2"/>
        <v>0</v>
      </c>
    </row>
    <row r="35" spans="1:12" ht="39.950000000000003" customHeight="1" x14ac:dyDescent="0.25">
      <c r="A35" s="61"/>
      <c r="B35" s="62"/>
      <c r="C35" s="62"/>
      <c r="D35" s="5"/>
      <c r="E35" s="3"/>
      <c r="F35" s="3"/>
      <c r="G35" s="194"/>
      <c r="H35" s="3"/>
      <c r="I35" s="4"/>
      <c r="J35" s="4"/>
      <c r="K35" s="64"/>
      <c r="L35" s="6">
        <f t="shared" si="2"/>
        <v>0</v>
      </c>
    </row>
    <row r="36" spans="1:12" ht="39.950000000000003" customHeight="1" x14ac:dyDescent="0.25">
      <c r="A36" s="61"/>
      <c r="B36" s="62"/>
      <c r="C36" s="62"/>
      <c r="D36" s="5"/>
      <c r="E36" s="3"/>
      <c r="F36" s="3"/>
      <c r="G36" s="194"/>
      <c r="H36" s="3"/>
      <c r="I36" s="4"/>
      <c r="J36" s="4"/>
      <c r="K36" s="64"/>
      <c r="L36" s="6">
        <f t="shared" si="2"/>
        <v>0</v>
      </c>
    </row>
    <row r="37" spans="1:12" ht="39.950000000000003" customHeight="1" x14ac:dyDescent="0.25">
      <c r="A37" s="61"/>
      <c r="B37" s="62"/>
      <c r="C37" s="62"/>
      <c r="D37" s="5"/>
      <c r="E37" s="3"/>
      <c r="F37" s="3"/>
      <c r="G37" s="194"/>
      <c r="H37" s="3"/>
      <c r="I37" s="4"/>
      <c r="J37" s="4"/>
      <c r="K37" s="64"/>
      <c r="L37" s="6">
        <f t="shared" si="2"/>
        <v>0</v>
      </c>
    </row>
    <row r="38" spans="1:12" ht="39.950000000000003" customHeight="1" x14ac:dyDescent="0.25">
      <c r="A38" s="61"/>
      <c r="B38" s="62"/>
      <c r="C38" s="62"/>
      <c r="D38" s="5"/>
      <c r="E38" s="3"/>
      <c r="F38" s="3"/>
      <c r="G38" s="194"/>
      <c r="H38" s="3"/>
      <c r="I38" s="4"/>
      <c r="J38" s="4"/>
      <c r="K38" s="64"/>
      <c r="L38" s="6">
        <f t="shared" si="2"/>
        <v>0</v>
      </c>
    </row>
    <row r="39" spans="1:12" ht="39.950000000000003" customHeight="1" x14ac:dyDescent="0.25">
      <c r="A39" s="61"/>
      <c r="B39" s="62"/>
      <c r="C39" s="62"/>
      <c r="D39" s="5"/>
      <c r="E39" s="3"/>
      <c r="F39" s="3"/>
      <c r="G39" s="194"/>
      <c r="H39" s="3"/>
      <c r="I39" s="4"/>
      <c r="J39" s="4"/>
      <c r="K39" s="64"/>
      <c r="L39" s="6">
        <f t="shared" si="2"/>
        <v>0</v>
      </c>
    </row>
    <row r="40" spans="1:12" ht="39.950000000000003" customHeight="1" x14ac:dyDescent="0.25">
      <c r="A40" s="61"/>
      <c r="B40" s="62"/>
      <c r="C40" s="62"/>
      <c r="D40" s="5"/>
      <c r="E40" s="3"/>
      <c r="F40" s="3"/>
      <c r="G40" s="194"/>
      <c r="H40" s="3"/>
      <c r="I40" s="4"/>
      <c r="J40" s="4"/>
      <c r="K40" s="64"/>
      <c r="L40" s="6">
        <f t="shared" si="2"/>
        <v>0</v>
      </c>
    </row>
    <row r="41" spans="1:12" ht="39.950000000000003" customHeight="1" x14ac:dyDescent="0.25">
      <c r="A41" s="61"/>
      <c r="B41" s="62"/>
      <c r="C41" s="62"/>
      <c r="D41" s="5"/>
      <c r="E41" s="3"/>
      <c r="F41" s="3"/>
      <c r="G41" s="194"/>
      <c r="H41" s="3"/>
      <c r="I41" s="4"/>
      <c r="J41" s="4"/>
      <c r="K41" s="64"/>
      <c r="L41" s="6">
        <f t="shared" si="2"/>
        <v>0</v>
      </c>
    </row>
    <row r="42" spans="1:12" ht="39.950000000000003" customHeight="1" x14ac:dyDescent="0.25">
      <c r="A42" s="61"/>
      <c r="B42" s="62"/>
      <c r="C42" s="62"/>
      <c r="D42" s="5"/>
      <c r="E42" s="3"/>
      <c r="F42" s="3"/>
      <c r="G42" s="194"/>
      <c r="H42" s="3"/>
      <c r="I42" s="4"/>
      <c r="J42" s="4"/>
      <c r="K42" s="64"/>
      <c r="L42" s="6">
        <f t="shared" si="2"/>
        <v>0</v>
      </c>
    </row>
    <row r="43" spans="1:12" ht="39.950000000000003" customHeight="1" x14ac:dyDescent="0.25">
      <c r="A43" s="61"/>
      <c r="B43" s="62"/>
      <c r="C43" s="62"/>
      <c r="D43" s="5"/>
      <c r="E43" s="3"/>
      <c r="F43" s="3"/>
      <c r="G43" s="194"/>
      <c r="H43" s="3"/>
      <c r="I43" s="4"/>
      <c r="J43" s="4"/>
      <c r="K43" s="64"/>
      <c r="L43" s="6">
        <f t="shared" si="2"/>
        <v>0</v>
      </c>
    </row>
    <row r="44" spans="1:12" ht="39.950000000000003" customHeight="1" x14ac:dyDescent="0.25">
      <c r="A44" s="61"/>
      <c r="B44" s="62"/>
      <c r="C44" s="62"/>
      <c r="D44" s="5"/>
      <c r="E44" s="3"/>
      <c r="F44" s="3"/>
      <c r="G44" s="194"/>
      <c r="H44" s="3"/>
      <c r="I44" s="4"/>
      <c r="J44" s="4"/>
      <c r="K44" s="64"/>
      <c r="L44" s="6">
        <f t="shared" si="2"/>
        <v>0</v>
      </c>
    </row>
    <row r="45" spans="1:12" ht="39.950000000000003" customHeight="1" x14ac:dyDescent="0.25">
      <c r="A45" s="61"/>
      <c r="B45" s="62"/>
      <c r="C45" s="62"/>
      <c r="D45" s="5"/>
      <c r="E45" s="3"/>
      <c r="F45" s="3"/>
      <c r="G45" s="194"/>
      <c r="H45" s="3"/>
      <c r="I45" s="4"/>
      <c r="J45" s="4"/>
      <c r="K45" s="64"/>
      <c r="L45" s="6">
        <f t="shared" si="2"/>
        <v>0</v>
      </c>
    </row>
    <row r="46" spans="1:12" ht="39.950000000000003" customHeight="1" x14ac:dyDescent="0.25">
      <c r="A46" s="61"/>
      <c r="B46" s="62"/>
      <c r="C46" s="62"/>
      <c r="D46" s="5"/>
      <c r="E46" s="3"/>
      <c r="F46" s="3"/>
      <c r="G46" s="194"/>
      <c r="H46" s="3"/>
      <c r="I46" s="4"/>
      <c r="J46" s="4"/>
      <c r="K46" s="64"/>
      <c r="L46" s="6">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topLeftCell="A6" zoomScaleNormal="100" zoomScaleSheetLayoutView="115" workbookViewId="0">
      <selection activeCell="B25" sqref="B25"/>
    </sheetView>
  </sheetViews>
  <sheetFormatPr defaultColWidth="9.140625" defaultRowHeight="9" customHeight="1" x14ac:dyDescent="0.25"/>
  <cols>
    <col min="1" max="1" width="40.42578125" style="9" customWidth="1"/>
    <col min="2" max="2" width="18.7109375" style="9" bestFit="1" customWidth="1"/>
    <col min="3" max="3" width="15.7109375" style="9" customWidth="1"/>
    <col min="4" max="4" width="17.28515625" style="9" customWidth="1"/>
    <col min="5" max="5" width="16.85546875" style="9" customWidth="1"/>
    <col min="6" max="6" width="11" style="9" customWidth="1"/>
    <col min="7" max="7" width="22.7109375" style="9" bestFit="1" customWidth="1"/>
    <col min="8" max="8" width="14.5703125" style="9" customWidth="1"/>
    <col min="9" max="9" width="9.140625" style="9"/>
    <col min="10" max="10" width="20.42578125" style="9" bestFit="1" customWidth="1"/>
    <col min="11" max="15" width="13.7109375" style="9" customWidth="1"/>
    <col min="16" max="16" width="7.5703125" style="273" customWidth="1"/>
    <col min="17" max="17" width="68.140625" style="230" bestFit="1" customWidth="1"/>
    <col min="18" max="16384" width="9.140625" style="9"/>
  </cols>
  <sheetData>
    <row r="1" spans="1:17" ht="26.25" customHeight="1" x14ac:dyDescent="0.25">
      <c r="A1" s="176" t="s">
        <v>93</v>
      </c>
      <c r="B1" s="141"/>
      <c r="C1" s="141"/>
      <c r="D1" s="141"/>
      <c r="E1" s="141"/>
      <c r="F1" s="141"/>
      <c r="G1" s="280" t="s">
        <v>112</v>
      </c>
      <c r="H1" s="281"/>
      <c r="I1" s="281"/>
      <c r="J1" s="281"/>
      <c r="K1" s="281"/>
      <c r="L1" s="281"/>
      <c r="M1" s="281"/>
      <c r="N1" s="281"/>
      <c r="O1" s="281"/>
      <c r="P1" s="282"/>
      <c r="Q1" s="288" t="s">
        <v>111</v>
      </c>
    </row>
    <row r="2" spans="1:17" ht="28.5" customHeight="1" thickBot="1" x14ac:dyDescent="0.3">
      <c r="A2" s="283" t="s">
        <v>72</v>
      </c>
      <c r="B2" s="284"/>
      <c r="C2" s="284"/>
      <c r="D2" s="284"/>
      <c r="E2" s="284"/>
      <c r="F2" s="285" t="s">
        <v>92</v>
      </c>
      <c r="G2" s="286" t="s">
        <v>97</v>
      </c>
      <c r="H2" s="286"/>
      <c r="I2" s="284"/>
      <c r="J2" s="284"/>
      <c r="K2" s="284"/>
      <c r="L2" s="284"/>
      <c r="M2" s="284"/>
      <c r="N2" s="284"/>
      <c r="O2" s="284"/>
      <c r="P2" s="287"/>
    </row>
    <row r="3" spans="1:17" ht="28.5" customHeight="1" x14ac:dyDescent="0.25">
      <c r="A3" s="239"/>
      <c r="B3" s="141"/>
      <c r="C3" s="141"/>
      <c r="D3" s="141"/>
      <c r="E3" s="141"/>
      <c r="F3" s="141"/>
      <c r="G3" s="240" t="s">
        <v>94</v>
      </c>
      <c r="H3" s="240"/>
      <c r="I3" s="141"/>
      <c r="J3" s="141"/>
      <c r="K3" s="141"/>
      <c r="L3" s="141"/>
      <c r="M3" s="141"/>
      <c r="N3" s="141"/>
      <c r="O3" s="141"/>
      <c r="P3" s="272"/>
    </row>
    <row r="4" spans="1:17" ht="28.5" customHeight="1" thickBot="1" x14ac:dyDescent="0.3">
      <c r="A4" s="241" t="s">
        <v>101</v>
      </c>
      <c r="B4" s="141"/>
      <c r="C4" s="141"/>
      <c r="D4" s="141"/>
      <c r="E4" s="141"/>
      <c r="F4" s="141"/>
      <c r="G4" s="240" t="s">
        <v>117</v>
      </c>
      <c r="H4" s="141"/>
      <c r="I4" s="141"/>
      <c r="J4" s="240"/>
      <c r="K4" s="240"/>
      <c r="L4" s="240"/>
      <c r="M4" s="240"/>
      <c r="N4" s="240"/>
      <c r="O4" s="240"/>
      <c r="P4" s="272"/>
      <c r="Q4" s="275" t="s">
        <v>113</v>
      </c>
    </row>
    <row r="5" spans="1:17" ht="15" customHeight="1" thickBot="1" x14ac:dyDescent="0.3">
      <c r="A5" s="244" t="s">
        <v>27</v>
      </c>
      <c r="B5" s="290" t="s">
        <v>66</v>
      </c>
      <c r="C5" s="245"/>
      <c r="D5" s="246" t="s">
        <v>31</v>
      </c>
      <c r="E5" s="247" t="s">
        <v>57</v>
      </c>
      <c r="F5" s="141"/>
      <c r="G5" s="179"/>
      <c r="H5" s="180"/>
      <c r="I5" s="180"/>
      <c r="J5" s="180"/>
      <c r="K5" s="180"/>
      <c r="L5" s="180"/>
      <c r="M5" s="180"/>
      <c r="N5" s="180"/>
      <c r="O5" s="181"/>
      <c r="P5" s="272"/>
      <c r="Q5" s="274" t="s">
        <v>108</v>
      </c>
    </row>
    <row r="6" spans="1:17" ht="15" customHeight="1" thickBot="1" x14ac:dyDescent="0.3">
      <c r="A6" s="105" t="s">
        <v>28</v>
      </c>
      <c r="B6" s="291" t="s">
        <v>123</v>
      </c>
      <c r="C6" s="248"/>
      <c r="D6" s="249" t="s">
        <v>58</v>
      </c>
      <c r="E6" s="250">
        <f>SUMIFS('APHIS 71'!I14:I141,'APHIS 71'!F14:F141,"FG",'APHIS 71'!G14:G141,"=?")</f>
        <v>0</v>
      </c>
      <c r="F6" s="149"/>
      <c r="G6" s="162" t="s">
        <v>57</v>
      </c>
      <c r="H6" s="182"/>
      <c r="I6" s="183"/>
      <c r="J6" s="186" t="s">
        <v>31</v>
      </c>
      <c r="K6" s="187">
        <f>K15+K23+K31+K39</f>
        <v>46</v>
      </c>
      <c r="L6" s="183"/>
      <c r="M6" s="183"/>
      <c r="N6" s="183"/>
      <c r="O6" s="163"/>
      <c r="P6" s="272"/>
      <c r="Q6" s="269" t="s">
        <v>109</v>
      </c>
    </row>
    <row r="7" spans="1:17" ht="15" customHeight="1" x14ac:dyDescent="0.25">
      <c r="A7" s="242"/>
      <c r="B7" s="243"/>
      <c r="C7" s="76"/>
      <c r="D7" s="137" t="s">
        <v>59</v>
      </c>
      <c r="E7" s="128">
        <f>SUMIFS('APHIS 71'!I14:I141,'APHIS 71'!F14:F141,"=S1",'APHIS 71'!G14:G141,"=?")</f>
        <v>17</v>
      </c>
      <c r="F7" s="150"/>
      <c r="G7" s="162"/>
      <c r="H7" s="182"/>
      <c r="I7" s="183"/>
      <c r="J7" s="183"/>
      <c r="K7" s="183"/>
      <c r="L7" s="183"/>
      <c r="M7" s="183"/>
      <c r="N7" s="183"/>
      <c r="O7" s="163"/>
      <c r="P7" s="272"/>
      <c r="Q7" s="269" t="s">
        <v>110</v>
      </c>
    </row>
    <row r="8" spans="1:17" ht="15" customHeight="1" thickBot="1" x14ac:dyDescent="0.3">
      <c r="A8" s="106" t="s">
        <v>29</v>
      </c>
      <c r="B8" s="107" t="s">
        <v>30</v>
      </c>
      <c r="C8" s="77"/>
      <c r="D8" s="137" t="s">
        <v>60</v>
      </c>
      <c r="E8" s="128">
        <f>SUMIFS('APHIS 71'!I14:I141,'APHIS 71'!F14:F141,"=S2",'APHIS 71'!G14:G141,"=?")</f>
        <v>0</v>
      </c>
      <c r="F8" s="151"/>
      <c r="G8" s="164"/>
      <c r="H8" s="267" t="s">
        <v>73</v>
      </c>
      <c r="I8" s="183"/>
      <c r="J8" s="130"/>
      <c r="K8" s="265" t="s">
        <v>74</v>
      </c>
      <c r="L8" s="265" t="s">
        <v>75</v>
      </c>
      <c r="M8" s="265" t="s">
        <v>76</v>
      </c>
      <c r="N8" s="265" t="s">
        <v>77</v>
      </c>
      <c r="O8" s="266" t="s">
        <v>78</v>
      </c>
      <c r="P8" s="272"/>
    </row>
    <row r="9" spans="1:17" ht="15" customHeight="1" thickBot="1" x14ac:dyDescent="0.3">
      <c r="A9" s="78" t="s">
        <v>32</v>
      </c>
      <c r="B9" s="79">
        <f>'APHIS 71'!L5</f>
        <v>46</v>
      </c>
      <c r="C9" s="80"/>
      <c r="D9" s="137" t="s">
        <v>61</v>
      </c>
      <c r="E9" s="128">
        <f>SUMIFS('APHIS 71'!I14:I141,'APHIS 71'!F14:F141,"=S3",'APHIS 71'!G14:G141,"=?")</f>
        <v>0</v>
      </c>
      <c r="F9" s="151"/>
      <c r="G9" s="165" t="s">
        <v>41</v>
      </c>
      <c r="H9" s="134">
        <f>H18+H26+H34+H42</f>
        <v>57</v>
      </c>
      <c r="I9" s="183"/>
      <c r="J9" s="130" t="s">
        <v>79</v>
      </c>
      <c r="K9" s="135">
        <f t="shared" ref="K9:O11" si="0">K18+K26+K34+K42</f>
        <v>109</v>
      </c>
      <c r="L9" s="135">
        <f t="shared" si="0"/>
        <v>0</v>
      </c>
      <c r="M9" s="135">
        <f t="shared" si="0"/>
        <v>109</v>
      </c>
      <c r="N9" s="135">
        <f t="shared" si="0"/>
        <v>0</v>
      </c>
      <c r="O9" s="166">
        <f t="shared" si="0"/>
        <v>0</v>
      </c>
      <c r="P9" s="272"/>
      <c r="Q9" s="270" t="s">
        <v>103</v>
      </c>
    </row>
    <row r="10" spans="1:17" ht="15" customHeight="1" x14ac:dyDescent="0.25">
      <c r="A10" s="78" t="s">
        <v>34</v>
      </c>
      <c r="B10" s="79">
        <f>B11/B9</f>
        <v>2.3695652173913042</v>
      </c>
      <c r="C10" s="80"/>
      <c r="D10" s="137" t="s">
        <v>36</v>
      </c>
      <c r="E10" s="128">
        <f>SUMIFS('APHIS 71'!I14:I141,'APHIS 71'!F14:F141,"=P1",'APHIS 71'!G14:G141,"=?")</f>
        <v>29</v>
      </c>
      <c r="F10" s="151"/>
      <c r="G10" s="167" t="s">
        <v>80</v>
      </c>
      <c r="H10" s="135">
        <f>H19+H27+H35+H43</f>
        <v>0</v>
      </c>
      <c r="I10" s="183"/>
      <c r="J10" s="130" t="s">
        <v>73</v>
      </c>
      <c r="K10" s="135">
        <f t="shared" si="0"/>
        <v>57</v>
      </c>
      <c r="L10" s="135">
        <f t="shared" si="0"/>
        <v>0</v>
      </c>
      <c r="M10" s="135">
        <f t="shared" si="0"/>
        <v>57</v>
      </c>
      <c r="N10" s="135">
        <f t="shared" si="0"/>
        <v>0</v>
      </c>
      <c r="O10" s="166">
        <f t="shared" si="0"/>
        <v>0</v>
      </c>
      <c r="P10" s="272"/>
      <c r="Q10" s="268" t="s">
        <v>114</v>
      </c>
    </row>
    <row r="11" spans="1:17" ht="15" customHeight="1" thickBot="1" x14ac:dyDescent="0.3">
      <c r="A11" s="78" t="s">
        <v>35</v>
      </c>
      <c r="B11" s="79">
        <f>'APHIS 71'!L6</f>
        <v>109</v>
      </c>
      <c r="C11" s="80"/>
      <c r="D11" s="137" t="s">
        <v>38</v>
      </c>
      <c r="E11" s="128">
        <f>SUMIFS('APHIS 71'!I14:I141,'APHIS 71'!F14:F141,"=P2",'APHIS 71'!G14:G141,"=?")</f>
        <v>0</v>
      </c>
      <c r="F11" s="141"/>
      <c r="G11" s="164" t="s">
        <v>81</v>
      </c>
      <c r="H11" s="136">
        <f>H20+H28+H36+H44</f>
        <v>0</v>
      </c>
      <c r="I11" s="183"/>
      <c r="J11" s="130" t="s">
        <v>82</v>
      </c>
      <c r="K11" s="135">
        <f t="shared" si="0"/>
        <v>0</v>
      </c>
      <c r="L11" s="135">
        <f t="shared" si="0"/>
        <v>0</v>
      </c>
      <c r="M11" s="135">
        <f t="shared" si="0"/>
        <v>0</v>
      </c>
      <c r="N11" s="135">
        <f t="shared" si="0"/>
        <v>0</v>
      </c>
      <c r="O11" s="135">
        <f t="shared" si="0"/>
        <v>0</v>
      </c>
      <c r="P11" s="272"/>
      <c r="Q11" s="268" t="s">
        <v>115</v>
      </c>
    </row>
    <row r="12" spans="1:17" ht="15" customHeight="1" x14ac:dyDescent="0.25">
      <c r="A12" s="78" t="s">
        <v>37</v>
      </c>
      <c r="B12" s="79">
        <f>'APHIS 71'!L9</f>
        <v>57</v>
      </c>
      <c r="C12" s="80"/>
      <c r="D12" s="137" t="s">
        <v>39</v>
      </c>
      <c r="E12" s="128">
        <f>SUMIFS('APHIS 71'!I14:I141,'APHIS 71'!F14:F141,"=P3",'APHIS 71'!G14:G141,"=?")</f>
        <v>0</v>
      </c>
      <c r="F12" s="141"/>
      <c r="G12" s="165" t="s">
        <v>57</v>
      </c>
      <c r="H12" s="134">
        <f>SUM(H9:H11)</f>
        <v>57</v>
      </c>
      <c r="I12" s="183"/>
      <c r="J12" s="183"/>
      <c r="K12" s="183"/>
      <c r="L12" s="183"/>
      <c r="M12" s="183"/>
      <c r="N12" s="183"/>
      <c r="O12" s="163"/>
      <c r="P12" s="272"/>
    </row>
    <row r="13" spans="1:17" ht="15" customHeight="1" thickBot="1" x14ac:dyDescent="0.3">
      <c r="A13" s="81" t="s">
        <v>40</v>
      </c>
      <c r="B13" s="82">
        <f>B12/B11</f>
        <v>0.52293577981651373</v>
      </c>
      <c r="C13" s="80"/>
      <c r="D13" s="138" t="s">
        <v>62</v>
      </c>
      <c r="E13" s="129">
        <f>SUMIFS('APHIS 71'!I14:I141,'APHIS 71'!F14:F141,"=I",'APHIS 71'!G14:G141,"=?")</f>
        <v>0</v>
      </c>
      <c r="F13" s="141"/>
      <c r="G13" s="188"/>
      <c r="H13" s="189"/>
      <c r="I13" s="190"/>
      <c r="J13" s="190"/>
      <c r="K13" s="190"/>
      <c r="L13" s="190"/>
      <c r="M13" s="190"/>
      <c r="N13" s="190"/>
      <c r="O13" s="191"/>
      <c r="P13" s="272"/>
      <c r="Q13" s="270" t="s">
        <v>102</v>
      </c>
    </row>
    <row r="14" spans="1:17" ht="15" customHeight="1" thickBot="1" x14ac:dyDescent="0.3">
      <c r="A14" s="146"/>
      <c r="B14" s="146"/>
      <c r="C14" s="146"/>
      <c r="D14" s="147"/>
      <c r="E14" s="148">
        <f>SUM(E6:E13)</f>
        <v>46</v>
      </c>
      <c r="F14" s="255"/>
      <c r="G14" s="256"/>
      <c r="H14" s="257" t="s">
        <v>90</v>
      </c>
      <c r="I14" s="256"/>
      <c r="J14" s="256"/>
      <c r="K14" s="257" t="s">
        <v>90</v>
      </c>
      <c r="L14" s="256"/>
      <c r="M14" s="256"/>
      <c r="N14" s="256"/>
      <c r="O14" s="258"/>
      <c r="P14" s="272"/>
      <c r="Q14" s="269" t="s">
        <v>105</v>
      </c>
    </row>
    <row r="15" spans="1:17" ht="21" customHeight="1" x14ac:dyDescent="0.25">
      <c r="A15" s="83" t="s">
        <v>29</v>
      </c>
      <c r="B15" s="84" t="s">
        <v>63</v>
      </c>
      <c r="C15" s="85" t="s">
        <v>41</v>
      </c>
      <c r="D15" s="86" t="s">
        <v>42</v>
      </c>
      <c r="E15" s="87" t="s">
        <v>64</v>
      </c>
      <c r="F15" s="141"/>
      <c r="G15" s="162" t="s">
        <v>83</v>
      </c>
      <c r="H15" s="182"/>
      <c r="I15" s="182"/>
      <c r="J15" s="184" t="s">
        <v>31</v>
      </c>
      <c r="K15" s="294">
        <f>B16</f>
        <v>0</v>
      </c>
      <c r="L15" s="184"/>
      <c r="M15" s="184"/>
      <c r="N15" s="184"/>
      <c r="O15" s="168"/>
      <c r="P15" s="272"/>
      <c r="Q15" s="269" t="s">
        <v>104</v>
      </c>
    </row>
    <row r="16" spans="1:17" ht="15" customHeight="1" x14ac:dyDescent="0.25">
      <c r="A16" s="78" t="s">
        <v>32</v>
      </c>
      <c r="B16" s="88">
        <f>E6</f>
        <v>0</v>
      </c>
      <c r="C16" s="89"/>
      <c r="D16" s="90"/>
      <c r="E16" s="91"/>
      <c r="F16" s="141"/>
      <c r="G16" s="162"/>
      <c r="H16" s="182"/>
      <c r="I16" s="182"/>
      <c r="J16" s="184"/>
      <c r="K16" s="184"/>
      <c r="L16" s="184"/>
      <c r="M16" s="184"/>
      <c r="N16" s="184"/>
      <c r="O16" s="168"/>
      <c r="P16" s="272"/>
      <c r="Q16" s="277" t="s">
        <v>121</v>
      </c>
    </row>
    <row r="17" spans="1:17" ht="15" customHeight="1" thickBot="1" x14ac:dyDescent="0.3">
      <c r="A17" s="78" t="s">
        <v>34</v>
      </c>
      <c r="B17" s="92" t="e">
        <f>B18/B16</f>
        <v>#DIV/0!</v>
      </c>
      <c r="C17" s="89"/>
      <c r="D17" s="90"/>
      <c r="E17" s="91"/>
      <c r="F17" s="141"/>
      <c r="G17" s="164"/>
      <c r="H17" s="267" t="s">
        <v>73</v>
      </c>
      <c r="I17" s="182"/>
      <c r="J17" s="130"/>
      <c r="K17" s="265" t="s">
        <v>74</v>
      </c>
      <c r="L17" s="265" t="s">
        <v>75</v>
      </c>
      <c r="M17" s="265" t="s">
        <v>76</v>
      </c>
      <c r="N17" s="265" t="s">
        <v>77</v>
      </c>
      <c r="O17" s="266" t="s">
        <v>78</v>
      </c>
      <c r="P17" s="272"/>
    </row>
    <row r="18" spans="1:17" ht="15" customHeight="1" x14ac:dyDescent="0.25">
      <c r="A18" s="78" t="s">
        <v>35</v>
      </c>
      <c r="B18" s="93">
        <f>SUMIF('APHIS 71'!$F$14:$F$145,"=FG",'APHIS 71'!$J$14:$J$145)</f>
        <v>0</v>
      </c>
      <c r="C18" s="89"/>
      <c r="D18" s="90"/>
      <c r="E18" s="91"/>
      <c r="F18" s="174"/>
      <c r="G18" s="165" t="s">
        <v>41</v>
      </c>
      <c r="H18" s="134">
        <f>C19</f>
        <v>0</v>
      </c>
      <c r="I18" s="182"/>
      <c r="J18" s="130" t="s">
        <v>79</v>
      </c>
      <c r="K18" s="135">
        <f>B18</f>
        <v>0</v>
      </c>
      <c r="L18" s="292">
        <v>0</v>
      </c>
      <c r="M18" s="135">
        <f>K18-L18-O18</f>
        <v>0</v>
      </c>
      <c r="N18" s="292">
        <v>0</v>
      </c>
      <c r="O18" s="278"/>
      <c r="P18" s="272"/>
    </row>
    <row r="19" spans="1:17" ht="15" customHeight="1" thickBot="1" x14ac:dyDescent="0.3">
      <c r="A19" s="81" t="s">
        <v>37</v>
      </c>
      <c r="B19" s="94">
        <f>SUMIF('APHIS 71'!$F$14:$F$145,"=FG",'APHIS 71'!$L$14:$L$145)</f>
        <v>0</v>
      </c>
      <c r="C19" s="95">
        <f>SUMIFS('APHIS 71'!$L$14:$L$145,'APHIS 71'!$F$14:$F$145,"=FG",'APHIS 71'!$H$14:$H$145,"=I")</f>
        <v>0</v>
      </c>
      <c r="D19" s="96">
        <f>SUMIFS('APHIS 71'!$L$14:$L$145,'APHIS 71'!$F$14:$F$145,"=FG",'APHIS 71'!$H$14:$H$145,"=R")</f>
        <v>0</v>
      </c>
      <c r="E19" s="97">
        <f>SUMIFS('APHIS 71'!$L$14:$L$145,'APHIS 71'!$F$14:$F$145,"=FG",'APHIS 71'!$H$14:$H$145,"=TP")</f>
        <v>0</v>
      </c>
      <c r="F19" s="175" t="s">
        <v>91</v>
      </c>
      <c r="G19" s="167" t="s">
        <v>80</v>
      </c>
      <c r="H19" s="135">
        <f>D19</f>
        <v>0</v>
      </c>
      <c r="I19" s="182"/>
      <c r="J19" s="130" t="s">
        <v>73</v>
      </c>
      <c r="K19" s="135">
        <f>H21</f>
        <v>0</v>
      </c>
      <c r="L19" s="292">
        <v>0</v>
      </c>
      <c r="M19" s="135">
        <f>K19-L19-O19</f>
        <v>0</v>
      </c>
      <c r="N19" s="292">
        <v>0</v>
      </c>
      <c r="O19" s="278"/>
      <c r="P19" s="272"/>
    </row>
    <row r="20" spans="1:17" ht="15" customHeight="1" thickBot="1" x14ac:dyDescent="0.3">
      <c r="A20" s="271" t="s">
        <v>43</v>
      </c>
      <c r="B20" s="271">
        <f>SUMIFS('APHIS 71'!$J$14:$J$145,'APHIS 71'!$F$14:$F$145,"=FG",'APHIS 71'!$E$14:$E$145,"=E")</f>
        <v>0</v>
      </c>
      <c r="C20" s="233"/>
      <c r="D20" s="234"/>
      <c r="E20" s="235"/>
      <c r="F20" s="141"/>
      <c r="G20" s="164" t="s">
        <v>81</v>
      </c>
      <c r="H20" s="136">
        <f>E19</f>
        <v>0</v>
      </c>
      <c r="I20" s="182"/>
      <c r="J20" s="130" t="s">
        <v>82</v>
      </c>
      <c r="K20" s="132">
        <v>0</v>
      </c>
      <c r="L20" s="292">
        <v>0</v>
      </c>
      <c r="M20" s="132">
        <v>0</v>
      </c>
      <c r="N20" s="292">
        <v>0</v>
      </c>
      <c r="O20" s="278"/>
      <c r="P20" s="272"/>
      <c r="Q20" s="270" t="s">
        <v>106</v>
      </c>
    </row>
    <row r="21" spans="1:17" ht="15" customHeight="1" thickBot="1" x14ac:dyDescent="0.3">
      <c r="A21" s="271" t="s">
        <v>44</v>
      </c>
      <c r="B21" s="271">
        <f>SUMIFS('APHIS 71'!$L$14:$L$145,'APHIS 71'!$F$14:$F$145,"=FG",'APHIS 71'!$E$14:$E$145,"=E")</f>
        <v>0</v>
      </c>
      <c r="C21" s="236"/>
      <c r="D21" s="237"/>
      <c r="E21" s="238"/>
      <c r="F21" s="251"/>
      <c r="G21" s="170" t="s">
        <v>57</v>
      </c>
      <c r="H21" s="171">
        <f>SUM(H18:H20)</f>
        <v>0</v>
      </c>
      <c r="I21" s="172"/>
      <c r="J21" s="172"/>
      <c r="K21" s="172"/>
      <c r="L21" s="172"/>
      <c r="M21" s="172"/>
      <c r="N21" s="172"/>
      <c r="O21" s="173"/>
      <c r="P21" s="272"/>
      <c r="Q21" s="269" t="s">
        <v>107</v>
      </c>
    </row>
    <row r="22" spans="1:17" ht="17.100000000000001" customHeight="1" thickBot="1" x14ac:dyDescent="0.3">
      <c r="A22" s="139"/>
      <c r="B22" s="139"/>
      <c r="C22" s="140"/>
      <c r="D22" s="140"/>
      <c r="E22" s="140"/>
      <c r="F22" s="253"/>
      <c r="G22" s="259"/>
      <c r="H22" s="260"/>
      <c r="I22" s="261"/>
      <c r="J22" s="261"/>
      <c r="K22" s="261"/>
      <c r="L22" s="261"/>
      <c r="M22" s="261"/>
      <c r="N22" s="261"/>
      <c r="O22" s="262"/>
      <c r="P22" s="272"/>
    </row>
    <row r="23" spans="1:17" ht="17.100000000000001" customHeight="1" x14ac:dyDescent="0.25">
      <c r="A23" s="83" t="s">
        <v>29</v>
      </c>
      <c r="B23" s="84" t="s">
        <v>45</v>
      </c>
      <c r="C23" s="85" t="s">
        <v>41</v>
      </c>
      <c r="D23" s="86" t="s">
        <v>42</v>
      </c>
      <c r="E23" s="87" t="s">
        <v>64</v>
      </c>
      <c r="F23" s="141"/>
      <c r="G23" s="162" t="s">
        <v>45</v>
      </c>
      <c r="H23" s="182"/>
      <c r="I23" s="182"/>
      <c r="J23" s="184" t="s">
        <v>31</v>
      </c>
      <c r="K23" s="295">
        <f>B24</f>
        <v>17</v>
      </c>
      <c r="L23" s="184"/>
      <c r="M23" s="184"/>
      <c r="N23" s="184"/>
      <c r="O23" s="168"/>
      <c r="P23" s="272"/>
    </row>
    <row r="24" spans="1:17" ht="15" customHeight="1" x14ac:dyDescent="0.25">
      <c r="A24" s="78" t="s">
        <v>32</v>
      </c>
      <c r="B24" s="88">
        <f>SUM(E7:E9)</f>
        <v>17</v>
      </c>
      <c r="C24" s="89"/>
      <c r="D24" s="90"/>
      <c r="E24" s="91"/>
      <c r="F24" s="141"/>
      <c r="G24" s="162"/>
      <c r="H24" s="182"/>
      <c r="I24" s="182"/>
      <c r="J24" s="184"/>
      <c r="K24" s="184"/>
      <c r="L24" s="184"/>
      <c r="M24" s="184"/>
      <c r="N24" s="184"/>
      <c r="O24" s="168"/>
      <c r="P24" s="272"/>
    </row>
    <row r="25" spans="1:17" ht="15" customHeight="1" x14ac:dyDescent="0.25">
      <c r="A25" s="78" t="s">
        <v>34</v>
      </c>
      <c r="B25" s="92">
        <f>B26/B24</f>
        <v>1</v>
      </c>
      <c r="C25" s="89"/>
      <c r="D25" s="90"/>
      <c r="E25" s="91"/>
      <c r="F25" s="141"/>
      <c r="G25" s="167"/>
      <c r="H25" s="265" t="s">
        <v>73</v>
      </c>
      <c r="I25" s="182"/>
      <c r="J25" s="130"/>
      <c r="K25" s="265" t="s">
        <v>74</v>
      </c>
      <c r="L25" s="265" t="s">
        <v>75</v>
      </c>
      <c r="M25" s="265" t="s">
        <v>76</v>
      </c>
      <c r="N25" s="265" t="s">
        <v>77</v>
      </c>
      <c r="O25" s="266" t="s">
        <v>78</v>
      </c>
      <c r="P25" s="272"/>
    </row>
    <row r="26" spans="1:17" ht="15" customHeight="1" x14ac:dyDescent="0.25">
      <c r="A26" s="78" t="s">
        <v>35</v>
      </c>
      <c r="B26" s="93">
        <f>SUMIF('APHIS 71'!$F$14:$F$145,"=S?",'APHIS 71'!$J$14:$J$145)</f>
        <v>17</v>
      </c>
      <c r="C26" s="89"/>
      <c r="D26" s="90"/>
      <c r="E26" s="91"/>
      <c r="F26" s="141"/>
      <c r="G26" s="167" t="s">
        <v>41</v>
      </c>
      <c r="H26" s="134">
        <f>C27</f>
        <v>9</v>
      </c>
      <c r="I26" s="182"/>
      <c r="J26" s="130" t="s">
        <v>79</v>
      </c>
      <c r="K26" s="135">
        <f>B26</f>
        <v>17</v>
      </c>
      <c r="L26" s="292">
        <v>0</v>
      </c>
      <c r="M26" s="135">
        <f>K26-L26-O26</f>
        <v>17</v>
      </c>
      <c r="N26" s="292">
        <v>0</v>
      </c>
      <c r="O26" s="279"/>
      <c r="P26" s="272"/>
    </row>
    <row r="27" spans="1:17" ht="15" customHeight="1" thickBot="1" x14ac:dyDescent="0.3">
      <c r="A27" s="81" t="s">
        <v>37</v>
      </c>
      <c r="B27" s="94">
        <f>SUMIF('APHIS 71'!$F$14:$F$145,"=S?",'APHIS 71'!$L$14:$L$145)</f>
        <v>9</v>
      </c>
      <c r="C27" s="95">
        <f>SUMIFS('APHIS 71'!$L$14:$L$145,'APHIS 71'!$F$14:$F$145,"=S?",'APHIS 71'!$H$14:$H$145,"=I")</f>
        <v>9</v>
      </c>
      <c r="D27" s="96">
        <f>SUMIFS('APHIS 71'!$L$14:$L$145,'APHIS 71'!$F$14:$F$145,"=S?",'APHIS 71'!$H$14:$H$145,"=R")</f>
        <v>0</v>
      </c>
      <c r="E27" s="97">
        <f>SUMIFS('APHIS 71'!$L$14:$L$145,'APHIS 71'!$F$14:$F$145,"=S?",'APHIS 71'!$H$14:$H$145,"=TP")</f>
        <v>0</v>
      </c>
      <c r="F27" s="175" t="s">
        <v>91</v>
      </c>
      <c r="G27" s="167" t="s">
        <v>80</v>
      </c>
      <c r="H27" s="135">
        <f>D27</f>
        <v>0</v>
      </c>
      <c r="I27" s="182"/>
      <c r="J27" s="130" t="s">
        <v>73</v>
      </c>
      <c r="K27" s="135">
        <f>H29</f>
        <v>9</v>
      </c>
      <c r="L27" s="292">
        <v>0</v>
      </c>
      <c r="M27" s="135">
        <f>K27-L27-O27</f>
        <v>9</v>
      </c>
      <c r="N27" s="292">
        <v>0</v>
      </c>
      <c r="O27" s="279"/>
      <c r="P27" s="272"/>
    </row>
    <row r="28" spans="1:17" ht="15" customHeight="1" thickBot="1" x14ac:dyDescent="0.3">
      <c r="A28" s="271" t="s">
        <v>43</v>
      </c>
      <c r="B28" s="271">
        <f>SUMIFS('APHIS 71'!$J$14:$J$145,'APHIS 71'!$F$14:$F$145,"=S?",'APHIS 71'!$E$14:$E$145,"=E")</f>
        <v>17</v>
      </c>
      <c r="C28" s="233"/>
      <c r="D28" s="234"/>
      <c r="E28" s="235"/>
      <c r="F28" s="141"/>
      <c r="G28" s="164" t="s">
        <v>81</v>
      </c>
      <c r="H28" s="136">
        <f>E27</f>
        <v>0</v>
      </c>
      <c r="I28" s="182"/>
      <c r="J28" s="130" t="s">
        <v>82</v>
      </c>
      <c r="K28" s="132">
        <v>0</v>
      </c>
      <c r="L28" s="292">
        <v>0</v>
      </c>
      <c r="M28" s="132">
        <v>0</v>
      </c>
      <c r="N28" s="292">
        <v>0</v>
      </c>
      <c r="O28" s="279"/>
      <c r="P28" s="272"/>
    </row>
    <row r="29" spans="1:17" ht="15" customHeight="1" thickBot="1" x14ac:dyDescent="0.3">
      <c r="A29" s="271" t="s">
        <v>44</v>
      </c>
      <c r="B29" s="271">
        <f>SUMIFS('APHIS 71'!$L$14:$L$145,'APHIS 71'!$F$14:$F$145,"=S?",'APHIS 71'!$E$14:$E$145,"=E")</f>
        <v>9</v>
      </c>
      <c r="C29" s="236"/>
      <c r="D29" s="237"/>
      <c r="E29" s="238"/>
      <c r="F29" s="251"/>
      <c r="G29" s="165" t="s">
        <v>57</v>
      </c>
      <c r="H29" s="131">
        <f>SUM(H26:H28)</f>
        <v>9</v>
      </c>
      <c r="I29" s="182"/>
      <c r="J29" s="182"/>
      <c r="K29" s="182"/>
      <c r="L29" s="182"/>
      <c r="M29" s="182"/>
      <c r="N29" s="182"/>
      <c r="O29" s="169"/>
      <c r="P29" s="272"/>
    </row>
    <row r="30" spans="1:17" ht="17.100000000000001" customHeight="1" thickBot="1" x14ac:dyDescent="0.3">
      <c r="A30" s="142"/>
      <c r="B30" s="142"/>
      <c r="C30" s="143"/>
      <c r="D30" s="143"/>
      <c r="E30" s="143"/>
      <c r="F30" s="254"/>
      <c r="G30" s="263"/>
      <c r="H30" s="263"/>
      <c r="I30" s="263"/>
      <c r="J30" s="263"/>
      <c r="K30" s="263"/>
      <c r="L30" s="263"/>
      <c r="M30" s="263"/>
      <c r="N30" s="263"/>
      <c r="O30" s="264"/>
      <c r="P30" s="272"/>
    </row>
    <row r="31" spans="1:17" ht="17.100000000000001" customHeight="1" x14ac:dyDescent="0.25">
      <c r="A31" s="83" t="s">
        <v>29</v>
      </c>
      <c r="B31" s="84" t="s">
        <v>46</v>
      </c>
      <c r="C31" s="85" t="s">
        <v>41</v>
      </c>
      <c r="D31" s="86" t="s">
        <v>42</v>
      </c>
      <c r="E31" s="87" t="s">
        <v>64</v>
      </c>
      <c r="F31" s="141"/>
      <c r="G31" s="162" t="s">
        <v>46</v>
      </c>
      <c r="H31" s="182"/>
      <c r="I31" s="182"/>
      <c r="J31" s="184" t="s">
        <v>31</v>
      </c>
      <c r="K31" s="294">
        <f>B32</f>
        <v>29</v>
      </c>
      <c r="L31" s="184"/>
      <c r="M31" s="184"/>
      <c r="N31" s="184"/>
      <c r="O31" s="168"/>
      <c r="P31" s="272"/>
    </row>
    <row r="32" spans="1:17" ht="15" customHeight="1" x14ac:dyDescent="0.25">
      <c r="A32" s="78" t="s">
        <v>32</v>
      </c>
      <c r="B32" s="88">
        <f>SUM(E10:E12)</f>
        <v>29</v>
      </c>
      <c r="C32" s="89"/>
      <c r="D32" s="90"/>
      <c r="E32" s="91"/>
      <c r="F32" s="141"/>
      <c r="G32" s="162"/>
      <c r="H32" s="182"/>
      <c r="I32" s="182"/>
      <c r="J32" s="184"/>
      <c r="K32" s="184"/>
      <c r="L32" s="184"/>
      <c r="M32" s="184"/>
      <c r="N32" s="184"/>
      <c r="O32" s="168"/>
      <c r="P32" s="272"/>
    </row>
    <row r="33" spans="1:16" ht="15" customHeight="1" x14ac:dyDescent="0.25">
      <c r="A33" s="78" t="s">
        <v>34</v>
      </c>
      <c r="B33" s="92">
        <f>B34/B32</f>
        <v>3.1724137931034484</v>
      </c>
      <c r="C33" s="89"/>
      <c r="D33" s="90"/>
      <c r="E33" s="91"/>
      <c r="F33" s="141"/>
      <c r="G33" s="167"/>
      <c r="H33" s="265" t="s">
        <v>73</v>
      </c>
      <c r="I33" s="182"/>
      <c r="J33" s="130"/>
      <c r="K33" s="265" t="s">
        <v>74</v>
      </c>
      <c r="L33" s="265" t="s">
        <v>75</v>
      </c>
      <c r="M33" s="265" t="s">
        <v>76</v>
      </c>
      <c r="N33" s="265" t="s">
        <v>77</v>
      </c>
      <c r="O33" s="266" t="s">
        <v>78</v>
      </c>
      <c r="P33" s="272"/>
    </row>
    <row r="34" spans="1:16" ht="15" customHeight="1" x14ac:dyDescent="0.25">
      <c r="A34" s="78" t="s">
        <v>35</v>
      </c>
      <c r="B34" s="93">
        <f>SUMIF('APHIS 71'!$F$14:$F$145,"=P?",'APHIS 71'!$J$14:$J$145)</f>
        <v>92</v>
      </c>
      <c r="C34" s="89"/>
      <c r="D34" s="90"/>
      <c r="E34" s="91"/>
      <c r="F34" s="141"/>
      <c r="G34" s="167" t="s">
        <v>41</v>
      </c>
      <c r="H34" s="134">
        <f>C35</f>
        <v>48</v>
      </c>
      <c r="I34" s="182"/>
      <c r="J34" s="130" t="s">
        <v>79</v>
      </c>
      <c r="K34" s="135">
        <f>B34</f>
        <v>92</v>
      </c>
      <c r="L34" s="292">
        <v>0</v>
      </c>
      <c r="M34" s="135">
        <f>K34-L34-O34</f>
        <v>92</v>
      </c>
      <c r="N34" s="292">
        <v>0</v>
      </c>
      <c r="O34" s="279"/>
      <c r="P34" s="272"/>
    </row>
    <row r="35" spans="1:16" ht="15" customHeight="1" thickBot="1" x14ac:dyDescent="0.3">
      <c r="A35" s="81" t="s">
        <v>37</v>
      </c>
      <c r="B35" s="94">
        <f>SUMIF('APHIS 71'!$F$14:$F$145,"=P?",'APHIS 71'!$L$14:$L$145)</f>
        <v>48</v>
      </c>
      <c r="C35" s="95">
        <f>SUMIFS('APHIS 71'!$L$14:$L$145,'APHIS 71'!$F$14:$F$145,"=P?",'APHIS 71'!$H$14:$H$145,"=I")</f>
        <v>48</v>
      </c>
      <c r="D35" s="96">
        <f>SUMIFS('APHIS 71'!$L$14:$L$145,'APHIS 71'!$F$14:$F$145,"=P?",'APHIS 71'!$H$14:$H$145,"=R")</f>
        <v>0</v>
      </c>
      <c r="E35" s="97">
        <f>SUMIFS('APHIS 71'!$L$14:$L$145,'APHIS 71'!$F$14:$F$145,"=P?",'APHIS 71'!$H$14:$H$145,"=TP")</f>
        <v>0</v>
      </c>
      <c r="F35" s="175" t="s">
        <v>91</v>
      </c>
      <c r="G35" s="167" t="s">
        <v>80</v>
      </c>
      <c r="H35" s="135">
        <f>D35</f>
        <v>0</v>
      </c>
      <c r="I35" s="182"/>
      <c r="J35" s="130" t="s">
        <v>73</v>
      </c>
      <c r="K35" s="135">
        <f>H37</f>
        <v>48</v>
      </c>
      <c r="L35" s="292">
        <v>0</v>
      </c>
      <c r="M35" s="135">
        <f>K35-L35-O35</f>
        <v>48</v>
      </c>
      <c r="N35" s="292">
        <v>0</v>
      </c>
      <c r="O35" s="279"/>
      <c r="P35" s="272"/>
    </row>
    <row r="36" spans="1:16" ht="15" customHeight="1" thickBot="1" x14ac:dyDescent="0.3">
      <c r="A36" s="271" t="s">
        <v>43</v>
      </c>
      <c r="B36" s="271">
        <f>SUMIFS('APHIS 71'!$J$14:$J$145,'APHIS 71'!$F$14:$F$145,"=P?",'APHIS 71'!$E$14:$E$145,"=E")</f>
        <v>92</v>
      </c>
      <c r="C36" s="233"/>
      <c r="D36" s="234"/>
      <c r="E36" s="235"/>
      <c r="F36" s="141"/>
      <c r="G36" s="164" t="s">
        <v>81</v>
      </c>
      <c r="H36" s="136">
        <f>E35</f>
        <v>0</v>
      </c>
      <c r="I36" s="182"/>
      <c r="J36" s="130" t="s">
        <v>82</v>
      </c>
      <c r="K36" s="132">
        <v>0</v>
      </c>
      <c r="L36" s="292">
        <v>0</v>
      </c>
      <c r="M36" s="133">
        <v>0</v>
      </c>
      <c r="N36" s="292">
        <v>0</v>
      </c>
      <c r="O36" s="279"/>
      <c r="P36" s="272"/>
    </row>
    <row r="37" spans="1:16" ht="15" customHeight="1" thickBot="1" x14ac:dyDescent="0.3">
      <c r="A37" s="271" t="s">
        <v>44</v>
      </c>
      <c r="B37" s="271">
        <f>SUMIFS('APHIS 71'!$L$14:$L$145,'APHIS 71'!$F$14:$F$145,"=P?",'APHIS 71'!$E$14:$E$145,"=E")</f>
        <v>48</v>
      </c>
      <c r="C37" s="236"/>
      <c r="D37" s="237"/>
      <c r="E37" s="238"/>
      <c r="F37" s="252"/>
      <c r="G37" s="165" t="s">
        <v>57</v>
      </c>
      <c r="H37" s="131">
        <f>SUM(H34:H36)</f>
        <v>48</v>
      </c>
      <c r="I37" s="182"/>
      <c r="J37" s="182" t="s">
        <v>84</v>
      </c>
      <c r="K37" s="182"/>
      <c r="L37" s="182"/>
      <c r="M37" s="185">
        <v>0</v>
      </c>
      <c r="N37" s="182"/>
      <c r="O37" s="169"/>
      <c r="P37" s="272"/>
    </row>
    <row r="38" spans="1:16" ht="17.100000000000001" customHeight="1" thickBot="1" x14ac:dyDescent="0.3">
      <c r="A38" s="144"/>
      <c r="B38" s="144"/>
      <c r="C38" s="145"/>
      <c r="D38" s="145"/>
      <c r="E38" s="145"/>
      <c r="F38" s="253"/>
      <c r="G38" s="256"/>
      <c r="H38" s="256"/>
      <c r="I38" s="256"/>
      <c r="J38" s="256"/>
      <c r="K38" s="256"/>
      <c r="L38" s="256"/>
      <c r="M38" s="256"/>
      <c r="N38" s="256"/>
      <c r="O38" s="258"/>
      <c r="P38" s="272"/>
    </row>
    <row r="39" spans="1:16" ht="17.100000000000001" customHeight="1" x14ac:dyDescent="0.25">
      <c r="A39" s="83" t="s">
        <v>29</v>
      </c>
      <c r="B39" s="84" t="s">
        <v>47</v>
      </c>
      <c r="C39" s="85" t="s">
        <v>41</v>
      </c>
      <c r="D39" s="86" t="s">
        <v>42</v>
      </c>
      <c r="E39" s="87" t="s">
        <v>64</v>
      </c>
      <c r="F39" s="141"/>
      <c r="G39" s="162" t="s">
        <v>85</v>
      </c>
      <c r="H39" s="182"/>
      <c r="I39" s="182"/>
      <c r="J39" s="184" t="s">
        <v>31</v>
      </c>
      <c r="K39" s="295">
        <f>B40</f>
        <v>0</v>
      </c>
      <c r="L39" s="184"/>
      <c r="M39" s="184"/>
      <c r="N39" s="184"/>
      <c r="O39" s="168"/>
      <c r="P39" s="272"/>
    </row>
    <row r="40" spans="1:16" ht="15" customHeight="1" x14ac:dyDescent="0.25">
      <c r="A40" s="78" t="s">
        <v>32</v>
      </c>
      <c r="B40" s="88">
        <f>E13</f>
        <v>0</v>
      </c>
      <c r="C40" s="89"/>
      <c r="D40" s="90"/>
      <c r="E40" s="91"/>
      <c r="F40" s="141"/>
      <c r="G40" s="162"/>
      <c r="H40" s="182"/>
      <c r="I40" s="182"/>
      <c r="J40" s="184"/>
      <c r="K40" s="184"/>
      <c r="L40" s="184"/>
      <c r="M40" s="184"/>
      <c r="N40" s="184"/>
      <c r="O40" s="168"/>
      <c r="P40" s="272"/>
    </row>
    <row r="41" spans="1:16" ht="15" customHeight="1" thickBot="1" x14ac:dyDescent="0.3">
      <c r="A41" s="78" t="s">
        <v>34</v>
      </c>
      <c r="B41" s="92" t="e">
        <f>B42/B40</f>
        <v>#DIV/0!</v>
      </c>
      <c r="C41" s="89"/>
      <c r="D41" s="90"/>
      <c r="E41" s="91"/>
      <c r="F41" s="141"/>
      <c r="G41" s="164"/>
      <c r="H41" s="267" t="s">
        <v>73</v>
      </c>
      <c r="I41" s="182"/>
      <c r="J41" s="130"/>
      <c r="K41" s="265" t="s">
        <v>74</v>
      </c>
      <c r="L41" s="265" t="s">
        <v>75</v>
      </c>
      <c r="M41" s="265" t="s">
        <v>76</v>
      </c>
      <c r="N41" s="265" t="s">
        <v>77</v>
      </c>
      <c r="O41" s="266" t="s">
        <v>78</v>
      </c>
      <c r="P41" s="272"/>
    </row>
    <row r="42" spans="1:16" ht="15" customHeight="1" x14ac:dyDescent="0.25">
      <c r="A42" s="78" t="s">
        <v>35</v>
      </c>
      <c r="B42" s="93">
        <f>SUMIF('APHIS 71'!$F$14:$F$145,"=I",'APHIS 71'!$J$14:$J$145)</f>
        <v>0</v>
      </c>
      <c r="C42" s="89"/>
      <c r="D42" s="90"/>
      <c r="E42" s="91"/>
      <c r="F42" s="141"/>
      <c r="G42" s="165" t="s">
        <v>41</v>
      </c>
      <c r="H42" s="134">
        <f>C43</f>
        <v>0</v>
      </c>
      <c r="I42" s="182"/>
      <c r="J42" s="130" t="s">
        <v>79</v>
      </c>
      <c r="K42" s="135">
        <f>B42</f>
        <v>0</v>
      </c>
      <c r="L42" s="292">
        <v>0</v>
      </c>
      <c r="M42" s="135">
        <f>K42-L42-O42</f>
        <v>0</v>
      </c>
      <c r="N42" s="292">
        <v>0</v>
      </c>
      <c r="O42" s="279"/>
      <c r="P42" s="272"/>
    </row>
    <row r="43" spans="1:16" ht="15" customHeight="1" thickBot="1" x14ac:dyDescent="0.3">
      <c r="A43" s="81" t="s">
        <v>37</v>
      </c>
      <c r="B43" s="94">
        <f>SUMIF('APHIS 71'!$F$14:$F$145,"=I",'APHIS 71'!$L$14:$L$145)</f>
        <v>0</v>
      </c>
      <c r="C43" s="95">
        <f>SUMIFS('APHIS 71'!$L$14:$L$145,'APHIS 71'!$F$14:$F$145,"=I",'APHIS 71'!$H$14:$H$145,"=I")</f>
        <v>0</v>
      </c>
      <c r="D43" s="96">
        <f>SUMIFS('APHIS 71'!$L$14:$L$145,'APHIS 71'!$F$14:$F$145,"=I",'APHIS 71'!$H$14:$H$145,"=R")</f>
        <v>0</v>
      </c>
      <c r="E43" s="97">
        <f>SUMIFS('APHIS 71'!$L$14:$L$145,'APHIS 71'!$F$14:$F$145,"=I",'APHIS 71'!$H$14:$H$145,"=TP")</f>
        <v>0</v>
      </c>
      <c r="F43" s="175" t="s">
        <v>91</v>
      </c>
      <c r="G43" s="167" t="s">
        <v>80</v>
      </c>
      <c r="H43" s="135">
        <f>D43</f>
        <v>0</v>
      </c>
      <c r="I43" s="182"/>
      <c r="J43" s="130" t="s">
        <v>73</v>
      </c>
      <c r="K43" s="135">
        <f>H45</f>
        <v>0</v>
      </c>
      <c r="L43" s="292">
        <v>0</v>
      </c>
      <c r="M43" s="135">
        <f>K43-L43-O43</f>
        <v>0</v>
      </c>
      <c r="N43" s="292">
        <v>0</v>
      </c>
      <c r="O43" s="279"/>
      <c r="P43" s="272"/>
    </row>
    <row r="44" spans="1:16" ht="15" customHeight="1" thickBot="1" x14ac:dyDescent="0.3">
      <c r="A44" s="271" t="s">
        <v>43</v>
      </c>
      <c r="B44" s="271">
        <f>SUMIFS('APHIS 71'!$J$14:$J$145,'APHIS 71'!$F$14:$F$145,"=I",'APHIS 71'!$E$14:$E$145,"=E")</f>
        <v>0</v>
      </c>
      <c r="C44" s="233"/>
      <c r="D44" s="234"/>
      <c r="E44" s="235"/>
      <c r="F44" s="141"/>
      <c r="G44" s="164" t="s">
        <v>81</v>
      </c>
      <c r="H44" s="136">
        <f>E43</f>
        <v>0</v>
      </c>
      <c r="I44" s="182"/>
      <c r="J44" s="130" t="s">
        <v>82</v>
      </c>
      <c r="K44" s="132">
        <v>0</v>
      </c>
      <c r="L44" s="292">
        <v>0</v>
      </c>
      <c r="M44" s="132">
        <v>0</v>
      </c>
      <c r="N44" s="292">
        <v>0</v>
      </c>
      <c r="O44" s="279"/>
      <c r="P44" s="272"/>
    </row>
    <row r="45" spans="1:16" ht="15" customHeight="1" thickBot="1" x14ac:dyDescent="0.3">
      <c r="A45" s="271" t="s">
        <v>44</v>
      </c>
      <c r="B45" s="271">
        <f>SUMIFS('APHIS 71'!$L$14:$L$145,'APHIS 71'!$F$14:$F$145,"=I",'APHIS 71'!$E$14:$E$145,"=E")</f>
        <v>0</v>
      </c>
      <c r="C45" s="236"/>
      <c r="D45" s="237"/>
      <c r="E45" s="238"/>
      <c r="F45" s="251"/>
      <c r="G45" s="170" t="s">
        <v>57</v>
      </c>
      <c r="H45" s="171">
        <f>SUM(H42:H44)</f>
        <v>0</v>
      </c>
      <c r="I45" s="172"/>
      <c r="J45" s="172"/>
      <c r="K45" s="172"/>
      <c r="L45" s="172"/>
      <c r="M45" s="172"/>
      <c r="N45" s="172"/>
      <c r="O45" s="173"/>
      <c r="P45" s="272"/>
    </row>
    <row r="46" spans="1:16" ht="17.100000000000001" customHeight="1" x14ac:dyDescent="0.25">
      <c r="A46" s="141"/>
      <c r="B46" s="141"/>
      <c r="C46" s="141"/>
      <c r="D46" s="141"/>
      <c r="E46" s="141"/>
      <c r="F46" s="141"/>
      <c r="G46" s="141"/>
      <c r="H46" s="141"/>
      <c r="I46" s="141"/>
      <c r="J46" s="141"/>
      <c r="K46" s="141"/>
      <c r="L46" s="141"/>
      <c r="M46" s="141"/>
      <c r="N46" s="141"/>
      <c r="O46" s="141"/>
      <c r="P46" s="272"/>
    </row>
    <row r="54" spans="1:1" ht="9" customHeight="1" x14ac:dyDescent="0.25">
      <c r="A54" s="9" t="s">
        <v>100</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zoomScale="85" zoomScaleNormal="85" zoomScaleSheetLayoutView="115" workbookViewId="0">
      <selection activeCell="J12" sqref="J12"/>
    </sheetView>
  </sheetViews>
  <sheetFormatPr defaultColWidth="9.140625" defaultRowHeight="9" customHeight="1" x14ac:dyDescent="0.25"/>
  <cols>
    <col min="1" max="1" width="3.85546875" style="9" customWidth="1"/>
    <col min="2" max="2" width="35.140625" style="9" customWidth="1"/>
    <col min="3" max="3" width="13.85546875" style="9" customWidth="1"/>
    <col min="4" max="4" width="90.7109375" style="9" customWidth="1"/>
    <col min="5" max="5" width="2.85546875" style="9" customWidth="1"/>
    <col min="6" max="16384" width="9.140625" style="9"/>
  </cols>
  <sheetData>
    <row r="1" spans="1:8" ht="31.5" customHeight="1" thickBot="1" x14ac:dyDescent="0.3">
      <c r="B1" s="155" t="s">
        <v>89</v>
      </c>
      <c r="C1" s="156"/>
      <c r="D1" s="157"/>
    </row>
    <row r="2" spans="1:8" ht="31.5" customHeight="1" x14ac:dyDescent="0.25">
      <c r="B2" s="320" t="s">
        <v>128</v>
      </c>
      <c r="C2" s="232"/>
      <c r="D2" s="321" t="s">
        <v>129</v>
      </c>
    </row>
    <row r="3" spans="1:8" ht="15" customHeight="1" thickBot="1" x14ac:dyDescent="0.3">
      <c r="B3" s="115"/>
    </row>
    <row r="4" spans="1:8" ht="33" customHeight="1" x14ac:dyDescent="0.25">
      <c r="B4" s="293" t="s">
        <v>119</v>
      </c>
      <c r="C4" s="316" t="s">
        <v>126</v>
      </c>
      <c r="D4" s="102" t="s">
        <v>33</v>
      </c>
      <c r="E4" s="98"/>
    </row>
    <row r="5" spans="1:8" ht="15" customHeight="1" x14ac:dyDescent="0.25">
      <c r="B5" s="317" t="s">
        <v>69</v>
      </c>
      <c r="C5" s="318">
        <v>10</v>
      </c>
      <c r="D5" s="319" t="s">
        <v>127</v>
      </c>
    </row>
    <row r="6" spans="1:8" ht="15" customHeight="1" x14ac:dyDescent="0.25">
      <c r="A6" s="99"/>
      <c r="B6" s="158"/>
      <c r="C6" s="159"/>
      <c r="D6" s="160"/>
      <c r="F6" s="115"/>
    </row>
    <row r="7" spans="1:8" ht="15" customHeight="1" x14ac:dyDescent="0.25">
      <c r="B7" s="158"/>
      <c r="C7" s="159"/>
      <c r="D7" s="160"/>
    </row>
    <row r="8" spans="1:8" ht="15" customHeight="1" x14ac:dyDescent="0.25">
      <c r="B8" s="158"/>
      <c r="C8" s="159"/>
      <c r="D8" s="160"/>
    </row>
    <row r="9" spans="1:8" ht="15" customHeight="1" x14ac:dyDescent="0.25">
      <c r="B9" s="158"/>
      <c r="C9" s="159"/>
      <c r="D9" s="160"/>
    </row>
    <row r="10" spans="1:8" ht="15" customHeight="1" x14ac:dyDescent="0.25">
      <c r="B10" s="158"/>
      <c r="C10" s="159"/>
      <c r="D10" s="160"/>
    </row>
    <row r="11" spans="1:8" ht="15" customHeight="1" x14ac:dyDescent="0.25">
      <c r="B11" s="158"/>
      <c r="C11" s="159"/>
      <c r="D11" s="160"/>
    </row>
    <row r="12" spans="1:8" ht="15" customHeight="1" x14ac:dyDescent="0.25">
      <c r="B12" s="161"/>
      <c r="C12" s="159"/>
      <c r="D12" s="160"/>
    </row>
    <row r="13" spans="1:8" ht="15" customHeight="1" x14ac:dyDescent="0.25">
      <c r="B13" s="161"/>
      <c r="C13" s="159"/>
      <c r="D13" s="160"/>
    </row>
    <row r="14" spans="1:8" ht="15" customHeight="1" x14ac:dyDescent="0.25">
      <c r="B14" s="161"/>
      <c r="C14" s="159"/>
      <c r="D14" s="160"/>
    </row>
    <row r="15" spans="1:8" ht="15" customHeight="1" x14ac:dyDescent="0.25">
      <c r="B15" s="161"/>
      <c r="C15" s="159"/>
      <c r="D15" s="160"/>
    </row>
    <row r="16" spans="1:8" ht="15" customHeight="1" x14ac:dyDescent="0.25">
      <c r="A16" s="100"/>
      <c r="B16" s="161"/>
      <c r="C16" s="159"/>
      <c r="D16" s="160"/>
      <c r="H16" s="127"/>
    </row>
    <row r="17" spans="1:8" ht="15" customHeight="1" x14ac:dyDescent="0.25">
      <c r="A17" s="100"/>
      <c r="B17" s="161"/>
      <c r="C17" s="159"/>
      <c r="D17" s="160"/>
    </row>
    <row r="18" spans="1:8" ht="15" customHeight="1" x14ac:dyDescent="0.25">
      <c r="A18" s="100"/>
      <c r="B18" s="161"/>
      <c r="C18" s="159"/>
      <c r="D18" s="160"/>
      <c r="H18" s="127"/>
    </row>
    <row r="19" spans="1:8" ht="15" customHeight="1" x14ac:dyDescent="0.25">
      <c r="B19" s="161"/>
      <c r="C19" s="159"/>
      <c r="D19" s="160"/>
    </row>
    <row r="20" spans="1:8" ht="15" customHeight="1" thickBot="1" x14ac:dyDescent="0.3">
      <c r="B20" s="152"/>
      <c r="C20" s="231" t="e">
        <f>AVERAGE(C6:C19)</f>
        <v>#DIV/0!</v>
      </c>
      <c r="D20" s="153" t="s">
        <v>118</v>
      </c>
    </row>
    <row r="21" spans="1:8" ht="15" customHeight="1" x14ac:dyDescent="0.25"/>
    <row r="22" spans="1:8" ht="15" customHeight="1" x14ac:dyDescent="0.25"/>
    <row r="23" spans="1:8" ht="20.100000000000001" customHeight="1" x14ac:dyDescent="0.25">
      <c r="B23" s="154" t="s">
        <v>86</v>
      </c>
      <c r="C23" s="178">
        <f>'APHIS 71'!L9</f>
        <v>57</v>
      </c>
    </row>
    <row r="24" spans="1:8" ht="20.100000000000001" customHeight="1" thickBot="1" x14ac:dyDescent="0.3">
      <c r="B24" s="154" t="s">
        <v>87</v>
      </c>
      <c r="C24" s="325" t="e">
        <f>C20</f>
        <v>#DIV/0!</v>
      </c>
      <c r="D24" s="322" t="s">
        <v>95</v>
      </c>
    </row>
    <row r="25" spans="1:8" ht="20.100000000000001" customHeight="1" x14ac:dyDescent="0.25">
      <c r="B25" s="154"/>
      <c r="C25" s="314" t="e">
        <f>C23*C24</f>
        <v>#DIV/0!</v>
      </c>
      <c r="D25" s="322" t="s">
        <v>96</v>
      </c>
    </row>
    <row r="26" spans="1:8" ht="20.100000000000001" customHeight="1" x14ac:dyDescent="0.25">
      <c r="B26" s="154" t="s">
        <v>88</v>
      </c>
      <c r="C26" s="177"/>
      <c r="D26" s="323"/>
    </row>
    <row r="27" spans="1:8" ht="20.100000000000001" customHeight="1" thickBot="1" x14ac:dyDescent="0.3">
      <c r="A27" s="276" t="s">
        <v>116</v>
      </c>
      <c r="B27" s="315">
        <v>1.4286000000000001</v>
      </c>
      <c r="C27" s="326" t="e">
        <f>C25*B27</f>
        <v>#DIV/0!</v>
      </c>
      <c r="D27" s="324" t="s">
        <v>124</v>
      </c>
    </row>
    <row r="28" spans="1:8" ht="20.100000000000001" customHeight="1" x14ac:dyDescent="0.25">
      <c r="D28" s="324" t="s">
        <v>125</v>
      </c>
    </row>
    <row r="29" spans="1:8" ht="15" customHeight="1" x14ac:dyDescent="0.25">
      <c r="B29" s="108"/>
      <c r="C29" s="109"/>
      <c r="D29" s="109"/>
    </row>
    <row r="30" spans="1:8" ht="17.100000000000001" customHeight="1" x14ac:dyDescent="0.25"/>
    <row r="31" spans="1:8" ht="17.100000000000001" customHeight="1" x14ac:dyDescent="0.25"/>
    <row r="32" spans="1:8" ht="15" customHeight="1" x14ac:dyDescent="0.25"/>
    <row r="33" ht="15" customHeight="1" x14ac:dyDescent="0.25"/>
    <row r="34" ht="15" customHeight="1" x14ac:dyDescent="0.25"/>
    <row r="35" ht="15" customHeight="1" x14ac:dyDescent="0.25"/>
    <row r="36" ht="15" customHeight="1" x14ac:dyDescent="0.25"/>
    <row r="37" ht="15" customHeight="1" x14ac:dyDescent="0.25"/>
  </sheetData>
  <hyperlinks>
    <hyperlink ref="D2" r:id="rId1" location="00-0000" xr:uid="{1300C7B6-5054-4770-8B87-A7470033C053}"/>
  </hyperlinks>
  <pageMargins left="0.7" right="0.7" top="0.75" bottom="0.75" header="0.3" footer="0.3"/>
  <pageSetup scale="95" orientation="landscape" r:id="rId2"/>
  <colBreaks count="1" manualBreakCount="1">
    <brk id="1" min="3" max="44" man="1"/>
  </col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46"/>
  <sheetViews>
    <sheetView zoomScale="70" zoomScaleNormal="70" zoomScaleSheetLayoutView="100" workbookViewId="0">
      <selection activeCell="A16" sqref="A16"/>
    </sheetView>
  </sheetViews>
  <sheetFormatPr defaultRowHeight="15" x14ac:dyDescent="0.25"/>
  <cols>
    <col min="1" max="1" width="40.7109375" customWidth="1"/>
    <col min="2" max="2" width="21.7109375" customWidth="1"/>
    <col min="3" max="4" width="12.7109375" style="121" customWidth="1"/>
    <col min="5" max="8" width="7.7109375" customWidth="1"/>
    <col min="9" max="9" width="16.42578125" style="1" customWidth="1"/>
    <col min="10" max="12" width="15.7109375" style="1" customWidth="1"/>
    <col min="13" max="20" width="15.7109375" customWidth="1"/>
  </cols>
  <sheetData>
    <row r="1" spans="1:20" ht="24" customHeight="1" thickBot="1" x14ac:dyDescent="0.3">
      <c r="A1" s="117" t="s">
        <v>48</v>
      </c>
      <c r="B1" s="125" t="s">
        <v>66</v>
      </c>
      <c r="C1" s="30"/>
      <c r="D1" s="30"/>
      <c r="E1" s="30"/>
      <c r="F1" s="30"/>
      <c r="G1" s="122"/>
      <c r="H1" s="122"/>
      <c r="I1" s="31"/>
      <c r="J1" s="31"/>
      <c r="K1" s="118" t="s">
        <v>3</v>
      </c>
      <c r="L1" s="123" t="s">
        <v>67</v>
      </c>
    </row>
    <row r="2" spans="1:20" ht="45" customHeight="1" x14ac:dyDescent="0.35">
      <c r="A2" s="312" t="s">
        <v>26</v>
      </c>
      <c r="B2" s="124"/>
      <c r="C2" s="43"/>
      <c r="D2" s="36"/>
      <c r="E2" s="36"/>
      <c r="F2" s="36"/>
      <c r="G2" s="36"/>
      <c r="H2" s="36"/>
      <c r="I2" s="37"/>
      <c r="J2" s="35"/>
      <c r="K2" s="37"/>
      <c r="L2" s="38"/>
      <c r="N2" s="110" t="s">
        <v>68</v>
      </c>
    </row>
    <row r="3" spans="1:20" ht="36" customHeight="1" thickBot="1" x14ac:dyDescent="0.3">
      <c r="A3" s="114" t="s">
        <v>70</v>
      </c>
      <c r="B3" s="126"/>
      <c r="C3" s="39"/>
      <c r="D3" s="39"/>
      <c r="E3" s="39"/>
      <c r="F3" s="39"/>
      <c r="G3" s="39"/>
      <c r="H3" s="39"/>
      <c r="I3" s="40"/>
      <c r="J3" s="41"/>
      <c r="K3" s="40"/>
      <c r="L3" s="42"/>
    </row>
    <row r="4" spans="1:20" ht="21" customHeight="1" thickBot="1" x14ac:dyDescent="0.3">
      <c r="A4" s="48" t="s">
        <v>71</v>
      </c>
      <c r="B4" s="49"/>
      <c r="C4" s="50"/>
      <c r="D4" s="50"/>
      <c r="E4" s="51"/>
      <c r="F4" s="51"/>
      <c r="G4" s="51"/>
      <c r="H4" s="51"/>
      <c r="I4" s="51"/>
      <c r="J4" s="52"/>
      <c r="K4" s="53" t="s">
        <v>49</v>
      </c>
      <c r="L4" s="54"/>
      <c r="M4" s="195"/>
      <c r="N4" s="196"/>
      <c r="O4" s="196"/>
      <c r="P4" s="199" t="s">
        <v>99</v>
      </c>
    </row>
    <row r="5" spans="1:20" ht="19.5" thickBot="1" x14ac:dyDescent="0.35">
      <c r="A5" s="33" t="s">
        <v>0</v>
      </c>
      <c r="B5" s="47"/>
      <c r="C5" s="23"/>
      <c r="D5" s="23"/>
      <c r="E5" s="23"/>
      <c r="F5" s="27"/>
      <c r="G5" s="27"/>
      <c r="H5" s="27"/>
      <c r="I5" s="28"/>
      <c r="J5" s="13"/>
      <c r="K5" s="14" t="s">
        <v>65</v>
      </c>
      <c r="L5" s="15">
        <f>SUMIF(G14:G44,"*X*",I14:I44)</f>
        <v>0</v>
      </c>
      <c r="M5" s="197"/>
      <c r="N5" s="198" t="s">
        <v>98</v>
      </c>
      <c r="O5" s="200">
        <f>L5</f>
        <v>0</v>
      </c>
      <c r="P5" s="201">
        <f>L5-O5</f>
        <v>0</v>
      </c>
    </row>
    <row r="6" spans="1:20" x14ac:dyDescent="0.25">
      <c r="A6" s="32" t="s">
        <v>1</v>
      </c>
      <c r="B6" s="44"/>
      <c r="C6" s="24"/>
      <c r="D6" s="24"/>
      <c r="E6" s="24"/>
      <c r="F6" s="24"/>
      <c r="G6" s="24"/>
      <c r="H6" s="24"/>
      <c r="I6" s="26"/>
      <c r="J6" s="16"/>
      <c r="K6" s="17" t="s">
        <v>15</v>
      </c>
      <c r="L6" s="18">
        <f>SUM(J14:J44)</f>
        <v>0</v>
      </c>
    </row>
    <row r="7" spans="1:20" x14ac:dyDescent="0.25">
      <c r="A7" s="32" t="s">
        <v>2</v>
      </c>
      <c r="B7" s="44"/>
      <c r="C7" s="24"/>
      <c r="D7" s="24"/>
      <c r="E7" s="24"/>
      <c r="F7" s="24"/>
      <c r="G7" s="24"/>
      <c r="H7" s="24"/>
      <c r="I7" s="26"/>
      <c r="J7" s="16"/>
      <c r="K7" s="17" t="s">
        <v>16</v>
      </c>
      <c r="L7" s="310" t="s">
        <v>122</v>
      </c>
    </row>
    <row r="8" spans="1:20" x14ac:dyDescent="0.25">
      <c r="A8" s="32" t="s">
        <v>3</v>
      </c>
      <c r="B8" s="45"/>
      <c r="C8" s="24"/>
      <c r="D8" s="24"/>
      <c r="E8" s="24"/>
      <c r="F8" s="24"/>
      <c r="G8" s="24"/>
      <c r="H8" s="24"/>
      <c r="I8" s="26"/>
      <c r="J8" s="16"/>
      <c r="K8" s="17" t="s">
        <v>17</v>
      </c>
      <c r="L8" s="19" t="e">
        <f>L6/L5</f>
        <v>#DIV/0!</v>
      </c>
    </row>
    <row r="9" spans="1:20" x14ac:dyDescent="0.25">
      <c r="A9" s="32" t="s">
        <v>4</v>
      </c>
      <c r="B9" s="44"/>
      <c r="C9" s="24"/>
      <c r="D9" s="24"/>
      <c r="E9" s="24"/>
      <c r="F9" s="24"/>
      <c r="G9" s="24"/>
      <c r="H9" s="24"/>
      <c r="I9" s="26"/>
      <c r="J9" s="16"/>
      <c r="K9" s="17" t="s">
        <v>18</v>
      </c>
      <c r="L9" s="18">
        <f>SUM(L14:L44)</f>
        <v>0</v>
      </c>
    </row>
    <row r="10" spans="1:20" x14ac:dyDescent="0.25">
      <c r="A10" s="32" t="s">
        <v>5</v>
      </c>
      <c r="B10" s="44"/>
      <c r="C10" s="24"/>
      <c r="D10" s="24"/>
      <c r="E10" s="24"/>
      <c r="F10" s="24"/>
      <c r="G10" s="24"/>
      <c r="H10" s="24"/>
      <c r="I10" s="26"/>
      <c r="J10" s="16"/>
      <c r="K10" s="17" t="s">
        <v>19</v>
      </c>
      <c r="L10" s="20" t="e">
        <f>L9/L6</f>
        <v>#DIV/0!</v>
      </c>
    </row>
    <row r="11" spans="1:20" ht="19.5" thickBot="1" x14ac:dyDescent="0.35">
      <c r="A11" s="34" t="s">
        <v>6</v>
      </c>
      <c r="B11" s="46"/>
      <c r="C11" s="25"/>
      <c r="D11" s="25"/>
      <c r="E11" s="25"/>
      <c r="F11" s="25"/>
      <c r="G11" s="25"/>
      <c r="H11" s="25"/>
      <c r="I11" s="29"/>
      <c r="J11" s="21"/>
      <c r="K11" s="22" t="s">
        <v>20</v>
      </c>
      <c r="L11" s="311" t="s">
        <v>122</v>
      </c>
      <c r="Q11" s="327" t="s">
        <v>130</v>
      </c>
    </row>
    <row r="12" spans="1:20" ht="21" customHeight="1" thickTop="1" thickBot="1" x14ac:dyDescent="0.3">
      <c r="A12" s="55" t="s">
        <v>25</v>
      </c>
      <c r="B12" s="56"/>
      <c r="C12" s="56"/>
      <c r="D12" s="56"/>
      <c r="E12" s="56"/>
      <c r="F12" s="56"/>
      <c r="G12" s="56"/>
      <c r="H12" s="56"/>
      <c r="I12" s="57"/>
      <c r="J12" s="57"/>
      <c r="K12" s="57"/>
      <c r="L12" s="101"/>
      <c r="M12" s="70"/>
      <c r="N12" s="111" t="s">
        <v>50</v>
      </c>
      <c r="O12" s="71"/>
      <c r="P12" s="72"/>
      <c r="Q12" s="73"/>
      <c r="R12" s="112" t="s">
        <v>120</v>
      </c>
      <c r="S12" s="73"/>
      <c r="T12" s="74"/>
    </row>
    <row r="13" spans="1:20" ht="107.25" customHeight="1" thickBot="1" x14ac:dyDescent="0.3">
      <c r="A13" s="7" t="s">
        <v>7</v>
      </c>
      <c r="B13" s="7" t="s">
        <v>8</v>
      </c>
      <c r="C13" s="7" t="s">
        <v>13</v>
      </c>
      <c r="D13" s="7" t="s">
        <v>14</v>
      </c>
      <c r="E13" s="8" t="s">
        <v>9</v>
      </c>
      <c r="F13" s="8" t="s">
        <v>12</v>
      </c>
      <c r="G13" s="8" t="s">
        <v>11</v>
      </c>
      <c r="H13" s="8" t="s">
        <v>10</v>
      </c>
      <c r="I13" s="120" t="s">
        <v>24</v>
      </c>
      <c r="J13" s="7" t="s">
        <v>21</v>
      </c>
      <c r="K13" s="120" t="s">
        <v>22</v>
      </c>
      <c r="L13" s="7" t="s">
        <v>23</v>
      </c>
      <c r="M13" s="65" t="s">
        <v>51</v>
      </c>
      <c r="N13" s="66" t="s">
        <v>52</v>
      </c>
      <c r="O13" s="66" t="s">
        <v>53</v>
      </c>
      <c r="P13" s="67" t="s">
        <v>54</v>
      </c>
      <c r="Q13" s="11" t="s">
        <v>51</v>
      </c>
      <c r="R13" s="7" t="s">
        <v>52</v>
      </c>
      <c r="S13" s="7" t="s">
        <v>53</v>
      </c>
      <c r="T13" s="10" t="s">
        <v>54</v>
      </c>
    </row>
    <row r="14" spans="1:20" ht="30" customHeight="1" x14ac:dyDescent="0.25">
      <c r="A14" s="59"/>
      <c r="B14" s="60"/>
      <c r="C14" s="5"/>
      <c r="D14" s="5"/>
      <c r="E14" s="5"/>
      <c r="F14" s="5"/>
      <c r="G14" s="193"/>
      <c r="H14" s="5"/>
      <c r="I14" s="6"/>
      <c r="J14" s="6"/>
      <c r="K14" s="63"/>
      <c r="L14" s="6">
        <f>ROUNDUP(J14*K14,0)</f>
        <v>0</v>
      </c>
      <c r="M14" s="68">
        <f>I14-Q14</f>
        <v>0</v>
      </c>
      <c r="N14" s="69">
        <f>J14-R14</f>
        <v>0</v>
      </c>
      <c r="O14" s="192">
        <f>K14-S14</f>
        <v>0</v>
      </c>
      <c r="P14" s="69">
        <f>L14-T14</f>
        <v>0</v>
      </c>
      <c r="Q14" s="12"/>
      <c r="R14" s="12"/>
      <c r="S14" s="12"/>
      <c r="T14" s="12"/>
    </row>
    <row r="15" spans="1:20" ht="30" customHeight="1" x14ac:dyDescent="0.25">
      <c r="A15" s="59"/>
      <c r="B15" s="62"/>
      <c r="C15" s="62"/>
      <c r="D15" s="62"/>
      <c r="E15" s="3"/>
      <c r="F15" s="3"/>
      <c r="G15" s="194"/>
      <c r="H15" s="3"/>
      <c r="I15" s="4"/>
      <c r="J15" s="4"/>
      <c r="K15" s="64"/>
      <c r="L15" s="6">
        <f t="shared" ref="L15:L43" si="0">ROUNDUP(J15*K15,0)</f>
        <v>0</v>
      </c>
      <c r="M15" s="68">
        <f t="shared" ref="M15:M43" si="1">I15-Q15</f>
        <v>0</v>
      </c>
      <c r="N15" s="69">
        <f t="shared" ref="N15:N44" si="2">J15-R15</f>
        <v>0</v>
      </c>
      <c r="O15" s="192">
        <f t="shared" ref="O15:O44" si="3">K15-S15</f>
        <v>0</v>
      </c>
      <c r="P15" s="69">
        <f t="shared" ref="P15:P44" si="4">L15-T15</f>
        <v>0</v>
      </c>
      <c r="Q15" s="12"/>
      <c r="R15" s="12"/>
      <c r="S15" s="12"/>
      <c r="T15" s="12"/>
    </row>
    <row r="16" spans="1:20" ht="30" customHeight="1" x14ac:dyDescent="0.25">
      <c r="A16" s="59"/>
      <c r="B16" s="62"/>
      <c r="C16" s="62"/>
      <c r="D16" s="62"/>
      <c r="E16" s="3"/>
      <c r="F16" s="3"/>
      <c r="G16" s="194"/>
      <c r="H16" s="3"/>
      <c r="I16" s="4"/>
      <c r="J16" s="4"/>
      <c r="K16" s="64"/>
      <c r="L16" s="6">
        <f t="shared" si="0"/>
        <v>0</v>
      </c>
      <c r="M16" s="68">
        <f t="shared" si="1"/>
        <v>0</v>
      </c>
      <c r="N16" s="69">
        <f t="shared" si="2"/>
        <v>0</v>
      </c>
      <c r="O16" s="192">
        <f t="shared" si="3"/>
        <v>0</v>
      </c>
      <c r="P16" s="69">
        <f t="shared" si="4"/>
        <v>0</v>
      </c>
      <c r="Q16" s="12"/>
      <c r="R16" s="12"/>
      <c r="S16" s="12"/>
      <c r="T16" s="12"/>
    </row>
    <row r="17" spans="1:20" ht="30" customHeight="1" x14ac:dyDescent="0.25">
      <c r="A17" s="61"/>
      <c r="B17" s="62"/>
      <c r="C17" s="62"/>
      <c r="D17" s="62"/>
      <c r="E17" s="3"/>
      <c r="F17" s="3"/>
      <c r="G17" s="194"/>
      <c r="H17" s="3"/>
      <c r="I17" s="4"/>
      <c r="J17" s="4"/>
      <c r="K17" s="64"/>
      <c r="L17" s="6">
        <f t="shared" si="0"/>
        <v>0</v>
      </c>
      <c r="M17" s="68">
        <f t="shared" si="1"/>
        <v>0</v>
      </c>
      <c r="N17" s="69">
        <f t="shared" si="2"/>
        <v>0</v>
      </c>
      <c r="O17" s="192">
        <f t="shared" si="3"/>
        <v>0</v>
      </c>
      <c r="P17" s="69">
        <f t="shared" si="4"/>
        <v>0</v>
      </c>
      <c r="Q17" s="12"/>
      <c r="R17" s="12"/>
      <c r="S17" s="12"/>
      <c r="T17" s="12"/>
    </row>
    <row r="18" spans="1:20" ht="30" customHeight="1" x14ac:dyDescent="0.25">
      <c r="A18" s="61"/>
      <c r="B18" s="62"/>
      <c r="C18" s="62"/>
      <c r="D18" s="62"/>
      <c r="E18" s="3"/>
      <c r="F18" s="3"/>
      <c r="G18" s="194"/>
      <c r="H18" s="3"/>
      <c r="I18" s="4"/>
      <c r="J18" s="4"/>
      <c r="K18" s="64"/>
      <c r="L18" s="6">
        <f t="shared" si="0"/>
        <v>0</v>
      </c>
      <c r="M18" s="68">
        <f t="shared" si="1"/>
        <v>0</v>
      </c>
      <c r="N18" s="69">
        <f t="shared" si="2"/>
        <v>0</v>
      </c>
      <c r="O18" s="192">
        <f t="shared" si="3"/>
        <v>0</v>
      </c>
      <c r="P18" s="69">
        <f t="shared" si="4"/>
        <v>0</v>
      </c>
      <c r="Q18" s="12"/>
      <c r="R18" s="12"/>
      <c r="S18" s="12"/>
      <c r="T18" s="12"/>
    </row>
    <row r="19" spans="1:20" ht="30" customHeight="1" x14ac:dyDescent="0.25">
      <c r="A19" s="61"/>
      <c r="B19" s="62"/>
      <c r="C19" s="62"/>
      <c r="D19" s="62"/>
      <c r="E19" s="3"/>
      <c r="F19" s="3"/>
      <c r="G19" s="194"/>
      <c r="H19" s="3"/>
      <c r="I19" s="4"/>
      <c r="J19" s="4"/>
      <c r="K19" s="64"/>
      <c r="L19" s="6">
        <f t="shared" si="0"/>
        <v>0</v>
      </c>
      <c r="M19" s="68">
        <f t="shared" si="1"/>
        <v>0</v>
      </c>
      <c r="N19" s="69">
        <f t="shared" si="2"/>
        <v>0</v>
      </c>
      <c r="O19" s="192">
        <f t="shared" si="3"/>
        <v>0</v>
      </c>
      <c r="P19" s="69">
        <f t="shared" si="4"/>
        <v>0</v>
      </c>
      <c r="Q19" s="12"/>
      <c r="R19" s="12"/>
      <c r="S19" s="12"/>
      <c r="T19" s="12"/>
    </row>
    <row r="20" spans="1:20" ht="30" customHeight="1" x14ac:dyDescent="0.25">
      <c r="A20" s="61"/>
      <c r="B20" s="62"/>
      <c r="C20" s="62"/>
      <c r="D20" s="62"/>
      <c r="E20" s="3"/>
      <c r="F20" s="3"/>
      <c r="G20" s="194"/>
      <c r="H20" s="3"/>
      <c r="I20" s="4"/>
      <c r="J20" s="4"/>
      <c r="K20" s="64"/>
      <c r="L20" s="6">
        <f t="shared" si="0"/>
        <v>0</v>
      </c>
      <c r="M20" s="68">
        <f t="shared" si="1"/>
        <v>0</v>
      </c>
      <c r="N20" s="69">
        <f t="shared" si="2"/>
        <v>0</v>
      </c>
      <c r="O20" s="192">
        <f t="shared" si="3"/>
        <v>0</v>
      </c>
      <c r="P20" s="69">
        <f t="shared" si="4"/>
        <v>0</v>
      </c>
      <c r="Q20" s="12"/>
      <c r="R20" s="12"/>
      <c r="S20" s="12"/>
      <c r="T20" s="12"/>
    </row>
    <row r="21" spans="1:20" ht="30" customHeight="1" x14ac:dyDescent="0.25">
      <c r="A21" s="61"/>
      <c r="B21" s="62"/>
      <c r="C21" s="62"/>
      <c r="D21" s="62"/>
      <c r="E21" s="3"/>
      <c r="F21" s="3"/>
      <c r="G21" s="194"/>
      <c r="H21" s="3"/>
      <c r="I21" s="4"/>
      <c r="J21" s="4"/>
      <c r="K21" s="64"/>
      <c r="L21" s="6">
        <f t="shared" si="0"/>
        <v>0</v>
      </c>
      <c r="M21" s="68">
        <f t="shared" si="1"/>
        <v>0</v>
      </c>
      <c r="N21" s="69">
        <f t="shared" si="2"/>
        <v>0</v>
      </c>
      <c r="O21" s="192">
        <f t="shared" si="3"/>
        <v>0</v>
      </c>
      <c r="P21" s="69">
        <f t="shared" si="4"/>
        <v>0</v>
      </c>
      <c r="Q21" s="12"/>
      <c r="R21" s="12"/>
      <c r="S21" s="12"/>
      <c r="T21" s="12"/>
    </row>
    <row r="22" spans="1:20" ht="30" customHeight="1" x14ac:dyDescent="0.25">
      <c r="A22" s="61"/>
      <c r="B22" s="62"/>
      <c r="C22" s="62"/>
      <c r="D22" s="62"/>
      <c r="E22" s="3"/>
      <c r="F22" s="3"/>
      <c r="G22" s="194"/>
      <c r="H22" s="3"/>
      <c r="I22" s="4"/>
      <c r="J22" s="4"/>
      <c r="K22" s="64"/>
      <c r="L22" s="6">
        <f t="shared" si="0"/>
        <v>0</v>
      </c>
      <c r="M22" s="68">
        <f t="shared" si="1"/>
        <v>0</v>
      </c>
      <c r="N22" s="69">
        <f t="shared" si="2"/>
        <v>0</v>
      </c>
      <c r="O22" s="192">
        <f t="shared" si="3"/>
        <v>0</v>
      </c>
      <c r="P22" s="69">
        <f t="shared" si="4"/>
        <v>0</v>
      </c>
      <c r="Q22" s="12"/>
      <c r="R22" s="12"/>
      <c r="S22" s="12"/>
      <c r="T22" s="12"/>
    </row>
    <row r="23" spans="1:20" ht="30" customHeight="1" x14ac:dyDescent="0.25">
      <c r="A23" s="61"/>
      <c r="B23" s="62"/>
      <c r="C23" s="62"/>
      <c r="D23" s="62"/>
      <c r="E23" s="3"/>
      <c r="F23" s="3"/>
      <c r="G23" s="194"/>
      <c r="H23" s="3"/>
      <c r="I23" s="4"/>
      <c r="J23" s="4"/>
      <c r="K23" s="64"/>
      <c r="L23" s="6">
        <f t="shared" ref="L23:L28" si="5">ROUNDUP(J23*K23,0)</f>
        <v>0</v>
      </c>
      <c r="M23" s="68">
        <f t="shared" ref="M23:M28" si="6">I23-Q23</f>
        <v>0</v>
      </c>
      <c r="N23" s="69">
        <f t="shared" ref="N23:N28" si="7">J23-R23</f>
        <v>0</v>
      </c>
      <c r="O23" s="192">
        <f t="shared" ref="O23:O28" si="8">K23-S23</f>
        <v>0</v>
      </c>
      <c r="P23" s="69">
        <f t="shared" ref="P23:P28" si="9">L23-T23</f>
        <v>0</v>
      </c>
      <c r="Q23" s="12"/>
      <c r="R23" s="12"/>
      <c r="S23" s="12"/>
      <c r="T23" s="12"/>
    </row>
    <row r="24" spans="1:20" ht="30" customHeight="1" x14ac:dyDescent="0.25">
      <c r="A24" s="61"/>
      <c r="B24" s="62"/>
      <c r="C24" s="62"/>
      <c r="D24" s="62"/>
      <c r="E24" s="3"/>
      <c r="F24" s="3"/>
      <c r="G24" s="194"/>
      <c r="H24" s="3"/>
      <c r="I24" s="4"/>
      <c r="J24" s="4"/>
      <c r="K24" s="64"/>
      <c r="L24" s="6">
        <f t="shared" si="5"/>
        <v>0</v>
      </c>
      <c r="M24" s="68">
        <f t="shared" si="6"/>
        <v>0</v>
      </c>
      <c r="N24" s="69">
        <f t="shared" si="7"/>
        <v>0</v>
      </c>
      <c r="O24" s="192">
        <f t="shared" si="8"/>
        <v>0</v>
      </c>
      <c r="P24" s="69">
        <f t="shared" si="9"/>
        <v>0</v>
      </c>
      <c r="Q24" s="12"/>
      <c r="R24" s="12"/>
      <c r="S24" s="12"/>
      <c r="T24" s="12"/>
    </row>
    <row r="25" spans="1:20" ht="30" customHeight="1" x14ac:dyDescent="0.25">
      <c r="A25" s="61"/>
      <c r="B25" s="62"/>
      <c r="C25" s="62"/>
      <c r="D25" s="62"/>
      <c r="E25" s="3"/>
      <c r="F25" s="3"/>
      <c r="G25" s="194"/>
      <c r="H25" s="3"/>
      <c r="I25" s="4"/>
      <c r="J25" s="4"/>
      <c r="K25" s="64"/>
      <c r="L25" s="6">
        <f t="shared" si="5"/>
        <v>0</v>
      </c>
      <c r="M25" s="68">
        <f t="shared" si="6"/>
        <v>0</v>
      </c>
      <c r="N25" s="69">
        <f t="shared" si="7"/>
        <v>0</v>
      </c>
      <c r="O25" s="192">
        <f t="shared" si="8"/>
        <v>0</v>
      </c>
      <c r="P25" s="69">
        <f t="shared" si="9"/>
        <v>0</v>
      </c>
      <c r="Q25" s="12"/>
      <c r="R25" s="12"/>
      <c r="S25" s="12"/>
      <c r="T25" s="12"/>
    </row>
    <row r="26" spans="1:20" ht="30" customHeight="1" x14ac:dyDescent="0.25">
      <c r="A26" s="61"/>
      <c r="B26" s="62"/>
      <c r="C26" s="62"/>
      <c r="D26" s="62"/>
      <c r="E26" s="3"/>
      <c r="F26" s="3"/>
      <c r="G26" s="194"/>
      <c r="H26" s="3"/>
      <c r="I26" s="4"/>
      <c r="J26" s="4"/>
      <c r="K26" s="64"/>
      <c r="L26" s="6">
        <f t="shared" si="5"/>
        <v>0</v>
      </c>
      <c r="M26" s="68">
        <f t="shared" si="6"/>
        <v>0</v>
      </c>
      <c r="N26" s="69">
        <f t="shared" si="7"/>
        <v>0</v>
      </c>
      <c r="O26" s="192">
        <f t="shared" si="8"/>
        <v>0</v>
      </c>
      <c r="P26" s="69">
        <f t="shared" si="9"/>
        <v>0</v>
      </c>
      <c r="Q26" s="12"/>
      <c r="R26" s="12"/>
      <c r="S26" s="12"/>
      <c r="T26" s="12"/>
    </row>
    <row r="27" spans="1:20" ht="30" customHeight="1" x14ac:dyDescent="0.25">
      <c r="A27" s="61"/>
      <c r="B27" s="62"/>
      <c r="C27" s="62"/>
      <c r="D27" s="62"/>
      <c r="E27" s="3"/>
      <c r="F27" s="3"/>
      <c r="G27" s="194"/>
      <c r="H27" s="3"/>
      <c r="I27" s="4"/>
      <c r="J27" s="4"/>
      <c r="K27" s="64"/>
      <c r="L27" s="6">
        <f t="shared" si="5"/>
        <v>0</v>
      </c>
      <c r="M27" s="68">
        <f t="shared" si="6"/>
        <v>0</v>
      </c>
      <c r="N27" s="69">
        <f t="shared" si="7"/>
        <v>0</v>
      </c>
      <c r="O27" s="192">
        <f t="shared" si="8"/>
        <v>0</v>
      </c>
      <c r="P27" s="69">
        <f t="shared" si="9"/>
        <v>0</v>
      </c>
      <c r="Q27" s="12"/>
      <c r="R27" s="12"/>
      <c r="S27" s="12"/>
      <c r="T27" s="12"/>
    </row>
    <row r="28" spans="1:20" ht="30" customHeight="1" x14ac:dyDescent="0.25">
      <c r="A28" s="61"/>
      <c r="B28" s="62"/>
      <c r="C28" s="62"/>
      <c r="D28" s="62"/>
      <c r="E28" s="3"/>
      <c r="F28" s="3"/>
      <c r="G28" s="194"/>
      <c r="H28" s="3"/>
      <c r="I28" s="4"/>
      <c r="J28" s="4"/>
      <c r="K28" s="64"/>
      <c r="L28" s="6">
        <f t="shared" si="5"/>
        <v>0</v>
      </c>
      <c r="M28" s="68">
        <f t="shared" si="6"/>
        <v>0</v>
      </c>
      <c r="N28" s="69">
        <f t="shared" si="7"/>
        <v>0</v>
      </c>
      <c r="O28" s="192">
        <f t="shared" si="8"/>
        <v>0</v>
      </c>
      <c r="P28" s="69">
        <f t="shared" si="9"/>
        <v>0</v>
      </c>
      <c r="Q28" s="12"/>
      <c r="R28" s="12"/>
      <c r="S28" s="12"/>
      <c r="T28" s="12"/>
    </row>
    <row r="29" spans="1:20" ht="30" customHeight="1" x14ac:dyDescent="0.25">
      <c r="A29" s="61"/>
      <c r="B29" s="62"/>
      <c r="C29" s="62"/>
      <c r="D29" s="62"/>
      <c r="E29" s="3"/>
      <c r="F29" s="3"/>
      <c r="G29" s="194"/>
      <c r="H29" s="3"/>
      <c r="I29" s="4"/>
      <c r="J29" s="4"/>
      <c r="K29" s="64"/>
      <c r="L29" s="6">
        <f t="shared" ref="L29:L34" si="10">ROUNDUP(J29*K29,0)</f>
        <v>0</v>
      </c>
      <c r="M29" s="68">
        <f t="shared" ref="M29:M34" si="11">I29-Q29</f>
        <v>0</v>
      </c>
      <c r="N29" s="69">
        <f t="shared" ref="N29:N34" si="12">J29-R29</f>
        <v>0</v>
      </c>
      <c r="O29" s="192">
        <f t="shared" ref="O29:O34" si="13">K29-S29</f>
        <v>0</v>
      </c>
      <c r="P29" s="69">
        <f t="shared" ref="P29:P34" si="14">L29-T29</f>
        <v>0</v>
      </c>
      <c r="Q29" s="12"/>
      <c r="R29" s="12"/>
      <c r="S29" s="12"/>
      <c r="T29" s="12"/>
    </row>
    <row r="30" spans="1:20" ht="30" customHeight="1" x14ac:dyDescent="0.25">
      <c r="A30" s="61"/>
      <c r="B30" s="62"/>
      <c r="C30" s="62"/>
      <c r="D30" s="62"/>
      <c r="E30" s="3"/>
      <c r="F30" s="3"/>
      <c r="G30" s="194"/>
      <c r="H30" s="3"/>
      <c r="I30" s="4"/>
      <c r="J30" s="4"/>
      <c r="K30" s="64"/>
      <c r="L30" s="6">
        <f t="shared" si="10"/>
        <v>0</v>
      </c>
      <c r="M30" s="68">
        <f t="shared" si="11"/>
        <v>0</v>
      </c>
      <c r="N30" s="69">
        <f t="shared" si="12"/>
        <v>0</v>
      </c>
      <c r="O30" s="192">
        <f t="shared" si="13"/>
        <v>0</v>
      </c>
      <c r="P30" s="69">
        <f t="shared" si="14"/>
        <v>0</v>
      </c>
      <c r="Q30" s="12"/>
      <c r="R30" s="12"/>
      <c r="S30" s="12"/>
      <c r="T30" s="12"/>
    </row>
    <row r="31" spans="1:20" ht="30" customHeight="1" x14ac:dyDescent="0.25">
      <c r="A31" s="61"/>
      <c r="B31" s="62"/>
      <c r="C31" s="62"/>
      <c r="D31" s="62"/>
      <c r="E31" s="3"/>
      <c r="F31" s="3"/>
      <c r="G31" s="194"/>
      <c r="H31" s="3"/>
      <c r="I31" s="4"/>
      <c r="J31" s="4"/>
      <c r="K31" s="64"/>
      <c r="L31" s="6">
        <f t="shared" si="10"/>
        <v>0</v>
      </c>
      <c r="M31" s="68">
        <f t="shared" si="11"/>
        <v>0</v>
      </c>
      <c r="N31" s="69">
        <f t="shared" si="12"/>
        <v>0</v>
      </c>
      <c r="O31" s="192">
        <f t="shared" si="13"/>
        <v>0</v>
      </c>
      <c r="P31" s="69">
        <f t="shared" si="14"/>
        <v>0</v>
      </c>
      <c r="Q31" s="12"/>
      <c r="R31" s="12"/>
      <c r="S31" s="12"/>
      <c r="T31" s="12"/>
    </row>
    <row r="32" spans="1:20" ht="30" customHeight="1" x14ac:dyDescent="0.25">
      <c r="A32" s="61"/>
      <c r="B32" s="62"/>
      <c r="C32" s="62"/>
      <c r="D32" s="62"/>
      <c r="E32" s="3"/>
      <c r="F32" s="3"/>
      <c r="G32" s="194"/>
      <c r="H32" s="3"/>
      <c r="I32" s="4"/>
      <c r="J32" s="4"/>
      <c r="K32" s="64"/>
      <c r="L32" s="6">
        <f t="shared" si="10"/>
        <v>0</v>
      </c>
      <c r="M32" s="68">
        <f t="shared" si="11"/>
        <v>0</v>
      </c>
      <c r="N32" s="69">
        <f t="shared" si="12"/>
        <v>0</v>
      </c>
      <c r="O32" s="192">
        <f t="shared" si="13"/>
        <v>0</v>
      </c>
      <c r="P32" s="69">
        <f t="shared" si="14"/>
        <v>0</v>
      </c>
      <c r="Q32" s="12"/>
      <c r="R32" s="12"/>
      <c r="S32" s="12"/>
      <c r="T32" s="12"/>
    </row>
    <row r="33" spans="1:20" ht="30" customHeight="1" x14ac:dyDescent="0.25">
      <c r="A33" s="61"/>
      <c r="B33" s="62"/>
      <c r="C33" s="62"/>
      <c r="D33" s="62"/>
      <c r="E33" s="3"/>
      <c r="F33" s="3"/>
      <c r="G33" s="194"/>
      <c r="H33" s="3"/>
      <c r="I33" s="4"/>
      <c r="J33" s="4"/>
      <c r="K33" s="64"/>
      <c r="L33" s="6">
        <f t="shared" si="10"/>
        <v>0</v>
      </c>
      <c r="M33" s="68">
        <f t="shared" si="11"/>
        <v>0</v>
      </c>
      <c r="N33" s="69">
        <f t="shared" si="12"/>
        <v>0</v>
      </c>
      <c r="O33" s="192">
        <f t="shared" si="13"/>
        <v>0</v>
      </c>
      <c r="P33" s="69">
        <f t="shared" si="14"/>
        <v>0</v>
      </c>
      <c r="Q33" s="12"/>
      <c r="R33" s="12"/>
      <c r="S33" s="12"/>
      <c r="T33" s="12"/>
    </row>
    <row r="34" spans="1:20" ht="30" customHeight="1" x14ac:dyDescent="0.25">
      <c r="A34" s="61"/>
      <c r="B34" s="62"/>
      <c r="C34" s="62"/>
      <c r="D34" s="62"/>
      <c r="E34" s="3"/>
      <c r="F34" s="3"/>
      <c r="G34" s="194"/>
      <c r="H34" s="3"/>
      <c r="I34" s="4"/>
      <c r="J34" s="4"/>
      <c r="K34" s="64"/>
      <c r="L34" s="6">
        <f t="shared" si="10"/>
        <v>0</v>
      </c>
      <c r="M34" s="68">
        <f t="shared" si="11"/>
        <v>0</v>
      </c>
      <c r="N34" s="69">
        <f t="shared" si="12"/>
        <v>0</v>
      </c>
      <c r="O34" s="192">
        <f t="shared" si="13"/>
        <v>0</v>
      </c>
      <c r="P34" s="69">
        <f t="shared" si="14"/>
        <v>0</v>
      </c>
      <c r="Q34" s="12"/>
      <c r="R34" s="12"/>
      <c r="S34" s="12"/>
      <c r="T34" s="12"/>
    </row>
    <row r="35" spans="1:20" ht="30" customHeight="1" x14ac:dyDescent="0.25">
      <c r="A35" s="61"/>
      <c r="B35" s="62"/>
      <c r="C35" s="62"/>
      <c r="D35" s="62"/>
      <c r="E35" s="3"/>
      <c r="F35" s="3"/>
      <c r="G35" s="194"/>
      <c r="H35" s="3"/>
      <c r="I35" s="4"/>
      <c r="J35" s="4"/>
      <c r="K35" s="64"/>
      <c r="L35" s="6">
        <f t="shared" si="0"/>
        <v>0</v>
      </c>
      <c r="M35" s="68">
        <f t="shared" si="1"/>
        <v>0</v>
      </c>
      <c r="N35" s="69">
        <f t="shared" si="2"/>
        <v>0</v>
      </c>
      <c r="O35" s="192">
        <f t="shared" si="3"/>
        <v>0</v>
      </c>
      <c r="P35" s="69">
        <f t="shared" si="4"/>
        <v>0</v>
      </c>
      <c r="Q35" s="12"/>
      <c r="R35" s="12"/>
      <c r="S35" s="12"/>
      <c r="T35" s="12"/>
    </row>
    <row r="36" spans="1:20" ht="30" customHeight="1" x14ac:dyDescent="0.25">
      <c r="A36" s="61"/>
      <c r="B36" s="62"/>
      <c r="C36" s="62"/>
      <c r="D36" s="62"/>
      <c r="E36" s="3"/>
      <c r="F36" s="3"/>
      <c r="G36" s="194"/>
      <c r="H36" s="3"/>
      <c r="I36" s="4"/>
      <c r="J36" s="4"/>
      <c r="K36" s="64"/>
      <c r="L36" s="6">
        <f t="shared" si="0"/>
        <v>0</v>
      </c>
      <c r="M36" s="68">
        <f t="shared" si="1"/>
        <v>0</v>
      </c>
      <c r="N36" s="69">
        <f t="shared" si="2"/>
        <v>0</v>
      </c>
      <c r="O36" s="192">
        <f t="shared" si="3"/>
        <v>0</v>
      </c>
      <c r="P36" s="69">
        <f t="shared" si="4"/>
        <v>0</v>
      </c>
      <c r="Q36" s="12"/>
      <c r="R36" s="12"/>
      <c r="S36" s="12"/>
      <c r="T36" s="12"/>
    </row>
    <row r="37" spans="1:20" ht="30" customHeight="1" x14ac:dyDescent="0.25">
      <c r="A37" s="61"/>
      <c r="B37" s="62"/>
      <c r="C37" s="62"/>
      <c r="D37" s="62"/>
      <c r="E37" s="3"/>
      <c r="F37" s="3"/>
      <c r="G37" s="194"/>
      <c r="H37" s="3"/>
      <c r="I37" s="4"/>
      <c r="J37" s="4"/>
      <c r="K37" s="64"/>
      <c r="L37" s="6">
        <f t="shared" si="0"/>
        <v>0</v>
      </c>
      <c r="M37" s="68">
        <f t="shared" si="1"/>
        <v>0</v>
      </c>
      <c r="N37" s="69">
        <f t="shared" si="2"/>
        <v>0</v>
      </c>
      <c r="O37" s="192">
        <f t="shared" si="3"/>
        <v>0</v>
      </c>
      <c r="P37" s="69">
        <f t="shared" si="4"/>
        <v>0</v>
      </c>
      <c r="Q37" s="12"/>
      <c r="R37" s="12"/>
      <c r="S37" s="12"/>
      <c r="T37" s="12"/>
    </row>
    <row r="38" spans="1:20" ht="30" customHeight="1" x14ac:dyDescent="0.25">
      <c r="A38" s="61"/>
      <c r="B38" s="62"/>
      <c r="C38" s="62"/>
      <c r="D38" s="62"/>
      <c r="E38" s="3"/>
      <c r="F38" s="3"/>
      <c r="G38" s="194"/>
      <c r="H38" s="3"/>
      <c r="I38" s="4"/>
      <c r="J38" s="4"/>
      <c r="K38" s="64"/>
      <c r="L38" s="6">
        <f t="shared" si="0"/>
        <v>0</v>
      </c>
      <c r="M38" s="68">
        <f t="shared" si="1"/>
        <v>0</v>
      </c>
      <c r="N38" s="69">
        <f t="shared" si="2"/>
        <v>0</v>
      </c>
      <c r="O38" s="192">
        <f t="shared" si="3"/>
        <v>0</v>
      </c>
      <c r="P38" s="69">
        <f t="shared" si="4"/>
        <v>0</v>
      </c>
      <c r="Q38" s="12"/>
      <c r="R38" s="12"/>
      <c r="S38" s="12"/>
      <c r="T38" s="12"/>
    </row>
    <row r="39" spans="1:20" ht="30" customHeight="1" x14ac:dyDescent="0.25">
      <c r="A39" s="61"/>
      <c r="B39" s="62"/>
      <c r="C39" s="62"/>
      <c r="D39" s="62"/>
      <c r="E39" s="3"/>
      <c r="F39" s="3"/>
      <c r="G39" s="194"/>
      <c r="H39" s="3"/>
      <c r="I39" s="4"/>
      <c r="J39" s="4"/>
      <c r="K39" s="64"/>
      <c r="L39" s="6">
        <f t="shared" si="0"/>
        <v>0</v>
      </c>
      <c r="M39" s="68">
        <f t="shared" si="1"/>
        <v>0</v>
      </c>
      <c r="N39" s="69">
        <f t="shared" si="2"/>
        <v>0</v>
      </c>
      <c r="O39" s="192">
        <f t="shared" si="3"/>
        <v>0</v>
      </c>
      <c r="P39" s="69">
        <f t="shared" si="4"/>
        <v>0</v>
      </c>
      <c r="Q39" s="12"/>
      <c r="R39" s="12"/>
      <c r="S39" s="12"/>
      <c r="T39" s="12"/>
    </row>
    <row r="40" spans="1:20" ht="30" customHeight="1" x14ac:dyDescent="0.25">
      <c r="A40" s="61"/>
      <c r="B40" s="62"/>
      <c r="C40" s="62"/>
      <c r="D40" s="62"/>
      <c r="E40" s="3"/>
      <c r="F40" s="3"/>
      <c r="G40" s="194"/>
      <c r="H40" s="3"/>
      <c r="I40" s="4"/>
      <c r="J40" s="4"/>
      <c r="K40" s="64"/>
      <c r="L40" s="6">
        <f t="shared" si="0"/>
        <v>0</v>
      </c>
      <c r="M40" s="68">
        <f t="shared" si="1"/>
        <v>0</v>
      </c>
      <c r="N40" s="69">
        <f t="shared" si="2"/>
        <v>0</v>
      </c>
      <c r="O40" s="192">
        <f t="shared" si="3"/>
        <v>0</v>
      </c>
      <c r="P40" s="69">
        <f t="shared" si="4"/>
        <v>0</v>
      </c>
      <c r="Q40" s="12"/>
      <c r="R40" s="12"/>
      <c r="S40" s="12"/>
      <c r="T40" s="12"/>
    </row>
    <row r="41" spans="1:20" ht="30" customHeight="1" x14ac:dyDescent="0.25">
      <c r="A41" s="61"/>
      <c r="B41" s="62"/>
      <c r="C41" s="62"/>
      <c r="D41" s="62"/>
      <c r="E41" s="3"/>
      <c r="F41" s="3"/>
      <c r="G41" s="194"/>
      <c r="H41" s="3"/>
      <c r="I41" s="4"/>
      <c r="J41" s="4"/>
      <c r="K41" s="64"/>
      <c r="L41" s="6">
        <f t="shared" si="0"/>
        <v>0</v>
      </c>
      <c r="M41" s="68">
        <f t="shared" si="1"/>
        <v>0</v>
      </c>
      <c r="N41" s="69">
        <f t="shared" si="2"/>
        <v>0</v>
      </c>
      <c r="O41" s="192">
        <f t="shared" si="3"/>
        <v>0</v>
      </c>
      <c r="P41" s="69">
        <f t="shared" si="4"/>
        <v>0</v>
      </c>
      <c r="Q41" s="12"/>
      <c r="R41" s="12"/>
      <c r="S41" s="12"/>
      <c r="T41" s="12"/>
    </row>
    <row r="42" spans="1:20" ht="30" customHeight="1" x14ac:dyDescent="0.25">
      <c r="A42" s="61"/>
      <c r="B42" s="62"/>
      <c r="C42" s="62"/>
      <c r="D42" s="62"/>
      <c r="E42" s="3"/>
      <c r="F42" s="3"/>
      <c r="G42" s="194"/>
      <c r="H42" s="3"/>
      <c r="I42" s="4"/>
      <c r="J42" s="4"/>
      <c r="K42" s="64"/>
      <c r="L42" s="6">
        <f t="shared" si="0"/>
        <v>0</v>
      </c>
      <c r="M42" s="68">
        <f t="shared" si="1"/>
        <v>0</v>
      </c>
      <c r="N42" s="69">
        <f t="shared" si="2"/>
        <v>0</v>
      </c>
      <c r="O42" s="192">
        <f t="shared" si="3"/>
        <v>0</v>
      </c>
      <c r="P42" s="69">
        <f t="shared" si="4"/>
        <v>0</v>
      </c>
      <c r="Q42" s="12"/>
      <c r="R42" s="12"/>
      <c r="S42" s="12"/>
      <c r="T42" s="12"/>
    </row>
    <row r="43" spans="1:20" ht="30" customHeight="1" x14ac:dyDescent="0.25">
      <c r="A43" s="61"/>
      <c r="B43" s="62"/>
      <c r="C43" s="62"/>
      <c r="D43" s="62"/>
      <c r="E43" s="3"/>
      <c r="F43" s="3"/>
      <c r="G43" s="194"/>
      <c r="H43" s="3"/>
      <c r="I43" s="4"/>
      <c r="J43" s="4"/>
      <c r="K43" s="64"/>
      <c r="L43" s="6">
        <f t="shared" si="0"/>
        <v>0</v>
      </c>
      <c r="M43" s="68">
        <f t="shared" si="1"/>
        <v>0</v>
      </c>
      <c r="N43" s="69">
        <f t="shared" si="2"/>
        <v>0</v>
      </c>
      <c r="O43" s="192">
        <f t="shared" si="3"/>
        <v>0</v>
      </c>
      <c r="P43" s="69">
        <f t="shared" si="4"/>
        <v>0</v>
      </c>
      <c r="Q43" s="12"/>
      <c r="R43" s="12"/>
      <c r="S43" s="12"/>
      <c r="T43" s="12"/>
    </row>
    <row r="44" spans="1:20" ht="30" customHeight="1" thickBot="1" x14ac:dyDescent="0.3">
      <c r="A44" s="202"/>
      <c r="B44" s="203"/>
      <c r="C44" s="203"/>
      <c r="D44" s="203"/>
      <c r="E44" s="204"/>
      <c r="F44" s="204"/>
      <c r="G44" s="205"/>
      <c r="H44" s="204"/>
      <c r="I44" s="206"/>
      <c r="J44" s="206"/>
      <c r="K44" s="207"/>
      <c r="L44" s="206">
        <f t="shared" ref="L44" si="15">ROUNDUP(J44*K44,0)</f>
        <v>0</v>
      </c>
      <c r="M44" s="208">
        <f t="shared" ref="M44" si="16">I44-Q44</f>
        <v>0</v>
      </c>
      <c r="N44" s="209">
        <f t="shared" si="2"/>
        <v>0</v>
      </c>
      <c r="O44" s="209">
        <f t="shared" si="3"/>
        <v>0</v>
      </c>
      <c r="P44" s="209">
        <f t="shared" si="4"/>
        <v>0</v>
      </c>
      <c r="Q44" s="210"/>
      <c r="R44" s="210"/>
      <c r="S44" s="210"/>
      <c r="T44" s="210"/>
    </row>
    <row r="45" spans="1:20" ht="30" customHeight="1" thickBot="1" x14ac:dyDescent="0.3">
      <c r="B45" s="211"/>
      <c r="C45" s="212"/>
      <c r="D45" s="213" t="s">
        <v>55</v>
      </c>
      <c r="E45" s="211"/>
      <c r="F45" s="211"/>
      <c r="G45" s="211"/>
      <c r="H45" s="211"/>
      <c r="I45" s="214"/>
      <c r="J45" s="215">
        <f>SUM(J14:J44)</f>
        <v>0</v>
      </c>
      <c r="K45" s="216"/>
      <c r="L45" s="215">
        <f>SUM(L14:L44)</f>
        <v>0</v>
      </c>
      <c r="M45" s="217"/>
      <c r="N45" s="218">
        <f>SUM(N14:N44)</f>
        <v>0</v>
      </c>
      <c r="O45" s="219"/>
      <c r="P45" s="218">
        <f>SUM(P14:P44)</f>
        <v>0</v>
      </c>
      <c r="Q45" s="220"/>
      <c r="R45" s="215">
        <f>SUM(R14:R44)</f>
        <v>0</v>
      </c>
      <c r="S45" s="220"/>
      <c r="T45" s="215">
        <f>SUM(T14:T44)</f>
        <v>0</v>
      </c>
    </row>
    <row r="46" spans="1:20" ht="30.75" thickBot="1" x14ac:dyDescent="0.3">
      <c r="B46" s="221"/>
      <c r="C46" s="222"/>
      <c r="D46" s="223" t="s">
        <v>56</v>
      </c>
      <c r="E46" s="221"/>
      <c r="F46" s="221"/>
      <c r="G46" s="221"/>
      <c r="H46" s="221"/>
      <c r="I46" s="224"/>
      <c r="J46" s="225"/>
      <c r="K46" s="225"/>
      <c r="L46" s="226"/>
      <c r="M46" s="227"/>
      <c r="N46" s="228">
        <f>J45-R45</f>
        <v>0</v>
      </c>
      <c r="O46" s="227"/>
      <c r="P46" s="228">
        <f>L45-T45</f>
        <v>0</v>
      </c>
      <c r="Q46" s="229"/>
      <c r="R46" s="229"/>
      <c r="S46" s="229"/>
      <c r="T46" s="229"/>
    </row>
  </sheetData>
  <conditionalFormatting sqref="M14:P45">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APHIS 71</vt:lpstr>
      <vt:lpstr>IMB-ROCIS Calcs</vt:lpstr>
      <vt:lpstr>IMB-SS Q12-SOCC</vt:lpstr>
      <vt:lpstr>IMB-ICR Comp.</vt:lpstr>
      <vt:lpstr>'IMB-ROCIS Calcs'!Print_Area</vt:lpstr>
      <vt:lpstr>'IMB-SS Q12-SOCC'!Print_Area</vt:lpstr>
      <vt:lpstr>'APHIS 71'!Print_Titles</vt:lpstr>
      <vt:lpstr>'IMB-ICR Comp.'!Print_Titles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 APHIS 70-Series 2025 Template</dc:title>
  <dc:creator>Keegan, Regina - MRP-APHIS, Riverdale, MD</dc:creator>
  <cp:keywords>PRA, burden workbook, APHIS 71, APHIS 79, SOCC Codes, ROCIS calcuations</cp:keywords>
  <cp:lastModifiedBy>Harris, Sheniqua - MRP-APHIS</cp:lastModifiedBy>
  <cp:lastPrinted>2022-04-25T18:52:28Z</cp:lastPrinted>
  <dcterms:created xsi:type="dcterms:W3CDTF">2021-07-01T18:06:57Z</dcterms:created>
  <dcterms:modified xsi:type="dcterms:W3CDTF">2026-03-03T20:09:47Z</dcterms:modified>
  <cp:category>PRA</cp:category>
</cp:coreProperties>
</file>