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sepa.sharepoint.com/sites/CokeRTR/Shared Documents/All Other Memos/Final-All Other Memos/Final PRA/"/>
    </mc:Choice>
  </mc:AlternateContent>
  <xr:revisionPtr revIDLastSave="161" documentId="13_ncr:1_{9443678A-81FC-4C04-8E36-B7AB83CD7F98}" xr6:coauthVersionLast="47" xr6:coauthVersionMax="47" xr10:uidLastSave="{8A7C219F-5BA8-4E4E-B1D4-626E81EE8104}"/>
  <bookViews>
    <workbookView xWindow="-110" yWindow="-110" windowWidth="19420" windowHeight="10300" tabRatio="906" xr2:uid="{00000000-000D-0000-FFFF-FFFF00000000}"/>
  </bookViews>
  <sheets>
    <sheet name="Total Annual Responses" sheetId="14" r:id="rId1"/>
    <sheet name="No. Respondents" sheetId="15" r:id="rId2"/>
    <sheet name="Respondent Burden 1995t09" sheetId="3" r:id="rId3"/>
    <sheet name="Agency Burden 1995t09" sheetId="4" r:id="rId4"/>
    <sheet name="O&amp;M 1995t09" sheetId="10" r:id="rId5"/>
  </sheets>
  <externalReferences>
    <externalReference r:id="rId6"/>
  </externalReferences>
  <definedNames>
    <definedName name="AVGPER">[1]PICKLISTS!$M$4:$M$5</definedName>
    <definedName name="CONTROL">[1]PICKLISTS!$H$4:$H$11</definedName>
    <definedName name="FUEL">[1]PICKLISTS!$E$4:$E$10</definedName>
    <definedName name="IIS_Category_RTR_ModFile_20170303_Final">#REF!</definedName>
    <definedName name="kilntype">[1]PICKLISTS!$D$4:$D$12</definedName>
    <definedName name="secfuel">[1]PICKLISTS!$F$4:$F$12</definedName>
    <definedName name="YESNO">[1]PICKLISTS!$J$4:$J$5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 l="1"/>
  <c r="G22" i="4"/>
  <c r="C28" i="3"/>
  <c r="F14" i="4"/>
  <c r="F16" i="4"/>
  <c r="F15" i="4"/>
  <c r="M11" i="3"/>
  <c r="F11" i="3"/>
  <c r="F9" i="14"/>
  <c r="F8" i="14"/>
  <c r="F7" i="14"/>
  <c r="F6" i="14"/>
  <c r="F47" i="3"/>
  <c r="C27" i="14"/>
  <c r="F27" i="14"/>
  <c r="F25" i="3"/>
  <c r="C25" i="14"/>
  <c r="F25" i="14"/>
  <c r="F24" i="3"/>
  <c r="C24" i="14"/>
  <c r="F24" i="14" s="1"/>
  <c r="F23" i="3"/>
  <c r="C23" i="14"/>
  <c r="F23" i="14"/>
  <c r="F22" i="3"/>
  <c r="C22" i="14"/>
  <c r="F22" i="14" s="1"/>
  <c r="F21" i="3"/>
  <c r="C21" i="14"/>
  <c r="F21" i="14"/>
  <c r="F20" i="3"/>
  <c r="C20" i="14"/>
  <c r="F20" i="14"/>
  <c r="F19" i="3"/>
  <c r="C19" i="14"/>
  <c r="F19" i="14"/>
  <c r="F18" i="3"/>
  <c r="C18" i="14"/>
  <c r="F18" i="14"/>
  <c r="F17" i="3"/>
  <c r="C17" i="14"/>
  <c r="F17" i="14" s="1"/>
  <c r="F16" i="3"/>
  <c r="C16" i="14"/>
  <c r="F16" i="14"/>
  <c r="F15" i="3"/>
  <c r="C15" i="14"/>
  <c r="F15" i="14"/>
  <c r="F14" i="3"/>
  <c r="C14" i="14"/>
  <c r="F14" i="14" s="1"/>
  <c r="E55" i="3"/>
  <c r="F17" i="4"/>
  <c r="F18" i="4"/>
  <c r="C17" i="4"/>
  <c r="E17" i="4"/>
  <c r="C18" i="4"/>
  <c r="E18" i="4"/>
  <c r="C16" i="4"/>
  <c r="E16" i="4"/>
  <c r="C15" i="4"/>
  <c r="E15" i="4"/>
  <c r="C59" i="3"/>
  <c r="C60" i="3"/>
  <c r="C58" i="3"/>
  <c r="C57" i="3"/>
  <c r="C56" i="3"/>
  <c r="E19" i="3"/>
  <c r="E17" i="3"/>
  <c r="E14" i="3"/>
  <c r="E13" i="3"/>
  <c r="E11" i="3"/>
  <c r="G14" i="3"/>
  <c r="I14" i="3"/>
  <c r="G19" i="3"/>
  <c r="I19" i="3"/>
  <c r="G17" i="3"/>
  <c r="H17" i="3"/>
  <c r="H19" i="3"/>
  <c r="I17" i="3"/>
  <c r="H14" i="3"/>
  <c r="H9" i="10"/>
  <c r="H8" i="10"/>
  <c r="H10" i="10"/>
  <c r="J67" i="3"/>
  <c r="F60" i="3"/>
  <c r="E60" i="3"/>
  <c r="E59" i="3"/>
  <c r="F59" i="3"/>
  <c r="F58" i="3"/>
  <c r="E58" i="3"/>
  <c r="E57" i="3"/>
  <c r="E56" i="3"/>
  <c r="G60" i="3"/>
  <c r="H60" i="3"/>
  <c r="G58" i="3"/>
  <c r="H58" i="3"/>
  <c r="G59" i="3"/>
  <c r="H59" i="3"/>
  <c r="I60" i="3"/>
  <c r="I58" i="3"/>
  <c r="I59" i="3"/>
  <c r="N11" i="3"/>
  <c r="E25" i="3"/>
  <c r="E24" i="3"/>
  <c r="E23" i="3"/>
  <c r="E22" i="3"/>
  <c r="E21" i="3"/>
  <c r="E20" i="3"/>
  <c r="E18" i="3"/>
  <c r="E16" i="3"/>
  <c r="E15" i="3"/>
  <c r="F10" i="3"/>
  <c r="F55" i="3"/>
  <c r="G55" i="3"/>
  <c r="F46" i="3"/>
  <c r="C26" i="14"/>
  <c r="F26" i="14"/>
  <c r="F13" i="3"/>
  <c r="C13" i="14"/>
  <c r="F13" i="14"/>
  <c r="F30" i="3"/>
  <c r="F12" i="3"/>
  <c r="C12" i="14"/>
  <c r="F12" i="14"/>
  <c r="F29" i="3"/>
  <c r="C11" i="14"/>
  <c r="F11" i="14"/>
  <c r="F28" i="3"/>
  <c r="F8" i="3"/>
  <c r="F57" i="3"/>
  <c r="G57" i="3"/>
  <c r="F56" i="3"/>
  <c r="G56" i="3"/>
  <c r="G18" i="3"/>
  <c r="I18" i="3"/>
  <c r="G22" i="3"/>
  <c r="H22" i="3"/>
  <c r="G20" i="3"/>
  <c r="I20" i="3"/>
  <c r="G15" i="3"/>
  <c r="H15" i="3"/>
  <c r="G24" i="3"/>
  <c r="H24" i="3"/>
  <c r="G16" i="3"/>
  <c r="H16" i="3"/>
  <c r="G23" i="3"/>
  <c r="I23" i="3"/>
  <c r="G21" i="3"/>
  <c r="H21" i="3"/>
  <c r="G25" i="3"/>
  <c r="H25" i="3"/>
  <c r="E12" i="3"/>
  <c r="G11" i="3"/>
  <c r="H11" i="3"/>
  <c r="C10" i="14"/>
  <c r="F10" i="14"/>
  <c r="L64" i="3"/>
  <c r="G13" i="3"/>
  <c r="I13" i="3"/>
  <c r="I55" i="3"/>
  <c r="H55" i="3"/>
  <c r="H57" i="3"/>
  <c r="I57" i="3"/>
  <c r="H56" i="3"/>
  <c r="I56" i="3"/>
  <c r="I16" i="3"/>
  <c r="I25" i="3"/>
  <c r="H20" i="3"/>
  <c r="I24" i="3"/>
  <c r="H18" i="3"/>
  <c r="I22" i="3"/>
  <c r="I15" i="3"/>
  <c r="H23" i="3"/>
  <c r="G12" i="3"/>
  <c r="H12" i="3"/>
  <c r="I21" i="3"/>
  <c r="I11" i="3"/>
  <c r="H13" i="3"/>
  <c r="I12" i="3"/>
  <c r="F21" i="4"/>
  <c r="N9" i="4"/>
  <c r="M9" i="4"/>
  <c r="G15" i="4"/>
  <c r="F19" i="4"/>
  <c r="G17" i="4"/>
  <c r="G16" i="4"/>
  <c r="G18" i="4"/>
  <c r="H15" i="4"/>
  <c r="I15" i="4"/>
  <c r="I16" i="4"/>
  <c r="H16" i="4"/>
  <c r="H18" i="4"/>
  <c r="I18" i="4"/>
  <c r="H17" i="4"/>
  <c r="I17" i="4"/>
  <c r="J55" i="3"/>
  <c r="J15" i="4"/>
  <c r="J18" i="4"/>
  <c r="J17" i="4"/>
  <c r="J16" i="4"/>
  <c r="J19" i="3"/>
  <c r="J17" i="3"/>
  <c r="J14" i="3"/>
  <c r="J13" i="3"/>
  <c r="J11" i="3"/>
  <c r="J58" i="3"/>
  <c r="J59" i="3"/>
  <c r="J60" i="3"/>
  <c r="J57" i="3"/>
  <c r="J56" i="3"/>
  <c r="J21" i="3"/>
  <c r="J15" i="3"/>
  <c r="J18" i="3"/>
  <c r="J20" i="3"/>
  <c r="J23" i="3"/>
  <c r="J22" i="3"/>
  <c r="J16" i="3"/>
  <c r="J24" i="3"/>
  <c r="J25" i="3"/>
  <c r="J12" i="3"/>
  <c r="E21" i="4"/>
  <c r="G21" i="4"/>
  <c r="E20" i="4"/>
  <c r="G20" i="4"/>
  <c r="E19" i="4"/>
  <c r="G19" i="4"/>
  <c r="E14" i="4"/>
  <c r="G14" i="4"/>
  <c r="E13" i="4"/>
  <c r="G13" i="4"/>
  <c r="E12" i="4"/>
  <c r="G12" i="4"/>
  <c r="E6" i="4"/>
  <c r="G6" i="4"/>
  <c r="E5" i="4"/>
  <c r="G5" i="4"/>
  <c r="H5" i="4"/>
  <c r="E4" i="4"/>
  <c r="G4" i="4"/>
  <c r="E62" i="3"/>
  <c r="G62" i="3"/>
  <c r="E61" i="3"/>
  <c r="G61" i="3"/>
  <c r="E53" i="3"/>
  <c r="G53" i="3"/>
  <c r="E52" i="3"/>
  <c r="G52" i="3"/>
  <c r="E51" i="3"/>
  <c r="G51" i="3"/>
  <c r="E47" i="3"/>
  <c r="G47" i="3"/>
  <c r="E46" i="3"/>
  <c r="E43" i="3"/>
  <c r="G43" i="3"/>
  <c r="E42" i="3"/>
  <c r="G42" i="3"/>
  <c r="E41" i="3"/>
  <c r="G41" i="3"/>
  <c r="E40" i="3"/>
  <c r="G40" i="3"/>
  <c r="H40" i="3"/>
  <c r="E38" i="3"/>
  <c r="G38" i="3"/>
  <c r="E37" i="3"/>
  <c r="G37" i="3"/>
  <c r="E36" i="3"/>
  <c r="G36" i="3"/>
  <c r="E35" i="3"/>
  <c r="G35" i="3"/>
  <c r="E34" i="3"/>
  <c r="G34" i="3"/>
  <c r="E30" i="3"/>
  <c r="E29" i="3"/>
  <c r="E28" i="3"/>
  <c r="G28" i="3"/>
  <c r="E27" i="3"/>
  <c r="G27" i="3"/>
  <c r="E26" i="3"/>
  <c r="G26" i="3"/>
  <c r="E10" i="3"/>
  <c r="G10" i="3"/>
  <c r="E8" i="3"/>
  <c r="E6" i="3"/>
  <c r="G6" i="3"/>
  <c r="G30" i="3"/>
  <c r="H30" i="3"/>
  <c r="I5" i="4"/>
  <c r="J5" i="4"/>
  <c r="G29" i="3"/>
  <c r="I29" i="3"/>
  <c r="G46" i="3"/>
  <c r="H46" i="3"/>
  <c r="H27" i="3"/>
  <c r="I27" i="3"/>
  <c r="H53" i="3"/>
  <c r="I53" i="3"/>
  <c r="H35" i="3"/>
  <c r="I35" i="3"/>
  <c r="H62" i="3"/>
  <c r="I62" i="3"/>
  <c r="I40" i="3"/>
  <c r="J40" i="3"/>
  <c r="G8" i="3"/>
  <c r="I8" i="3"/>
  <c r="I10" i="3"/>
  <c r="H10" i="3"/>
  <c r="I26" i="3"/>
  <c r="H26" i="3"/>
  <c r="I43" i="3"/>
  <c r="H43" i="3"/>
  <c r="I52" i="3"/>
  <c r="H52" i="3"/>
  <c r="I4" i="4"/>
  <c r="H4" i="4"/>
  <c r="I34" i="3"/>
  <c r="H34" i="3"/>
  <c r="H36" i="3"/>
  <c r="I36" i="3"/>
  <c r="I61" i="3"/>
  <c r="H61" i="3"/>
  <c r="I13" i="4"/>
  <c r="H13" i="4"/>
  <c r="I28" i="3"/>
  <c r="H28" i="3"/>
  <c r="I6" i="4"/>
  <c r="H6" i="4"/>
  <c r="H14" i="4"/>
  <c r="I14" i="4"/>
  <c r="J14" i="4"/>
  <c r="I21" i="4"/>
  <c r="H21" i="4"/>
  <c r="I6" i="3"/>
  <c r="H6" i="3"/>
  <c r="I38" i="3"/>
  <c r="H38" i="3"/>
  <c r="H41" i="3"/>
  <c r="I41" i="3"/>
  <c r="I19" i="4"/>
  <c r="H19" i="4"/>
  <c r="H37" i="3"/>
  <c r="H42" i="3"/>
  <c r="H47" i="3"/>
  <c r="H51" i="3"/>
  <c r="H12" i="4"/>
  <c r="H20" i="4"/>
  <c r="I42" i="3"/>
  <c r="I47" i="3"/>
  <c r="I51" i="3"/>
  <c r="I12" i="4"/>
  <c r="I20" i="4"/>
  <c r="I37" i="3"/>
  <c r="J21" i="4"/>
  <c r="J13" i="4"/>
  <c r="J12" i="4"/>
  <c r="I30" i="3"/>
  <c r="J30" i="3"/>
  <c r="H29" i="3"/>
  <c r="J29" i="3"/>
  <c r="J20" i="4"/>
  <c r="J19" i="4"/>
  <c r="J6" i="4"/>
  <c r="J4" i="4"/>
  <c r="I46" i="3"/>
  <c r="J46" i="3"/>
  <c r="J35" i="3"/>
  <c r="J27" i="3"/>
  <c r="J34" i="3"/>
  <c r="J36" i="3"/>
  <c r="H8" i="3"/>
  <c r="J8" i="3"/>
  <c r="J37" i="3"/>
  <c r="J52" i="3"/>
  <c r="J26" i="3"/>
  <c r="J53" i="3"/>
  <c r="J51" i="3"/>
  <c r="J38" i="3"/>
  <c r="J6" i="3"/>
  <c r="J47" i="3"/>
  <c r="J62" i="3"/>
  <c r="J42" i="3"/>
  <c r="J41" i="3"/>
  <c r="J61" i="3"/>
  <c r="J43" i="3"/>
  <c r="J10" i="3"/>
  <c r="J28" i="3"/>
  <c r="J65" i="3"/>
  <c r="J66" i="3"/>
  <c r="J68" i="3"/>
  <c r="G66" i="3"/>
  <c r="L65" i="3"/>
  <c r="G65" i="3"/>
  <c r="G48" i="3"/>
  <c r="J48" i="3"/>
  <c r="F28" i="14" l="1"/>
</calcChain>
</file>

<file path=xl/sharedStrings.xml><?xml version="1.0" encoding="utf-8"?>
<sst xmlns="http://schemas.openxmlformats.org/spreadsheetml/2006/main" count="332" uniqueCount="215">
  <si>
    <t>Total Annual Responses</t>
  </si>
  <si>
    <t>(A)</t>
  </si>
  <si>
    <t>(B)</t>
  </si>
  <si>
    <t>(C)</t>
  </si>
  <si>
    <t>(D)</t>
  </si>
  <si>
    <t>(E)</t>
  </si>
  <si>
    <t>Number of Existing Respondents That Keep Records But Do Not Submit Reports</t>
  </si>
  <si>
    <t>Information Collection Activity</t>
  </si>
  <si>
    <t>Number of Respondents</t>
  </si>
  <si>
    <t>Number of Responses</t>
  </si>
  <si>
    <t>E=(BxC)+D</t>
  </si>
  <si>
    <t>Notification of compliance status</t>
  </si>
  <si>
    <t>Notification/application of construction</t>
  </si>
  <si>
    <t xml:space="preserve">Notification of actual startup </t>
  </si>
  <si>
    <t>Notification of performance test and test plan</t>
  </si>
  <si>
    <r>
      <t>Report of performance test results</t>
    </r>
    <r>
      <rPr>
        <vertAlign val="superscript"/>
        <sz val="10"/>
        <color theme="1"/>
        <rFont val="Times New Roman"/>
        <family val="1"/>
      </rPr>
      <t>1</t>
    </r>
    <r>
      <rPr>
        <sz val="10"/>
        <color theme="1"/>
        <rFont val="Times New Roman"/>
        <family val="1"/>
      </rPr>
      <t xml:space="preserve"> </t>
    </r>
  </si>
  <si>
    <r>
      <t>Report of performance test results</t>
    </r>
    <r>
      <rPr>
        <vertAlign val="superscript"/>
        <sz val="10"/>
        <color theme="1"/>
        <rFont val="Times New Roman"/>
        <family val="1"/>
      </rPr>
      <t>2</t>
    </r>
  </si>
  <si>
    <r>
      <t>Report of performance test results</t>
    </r>
    <r>
      <rPr>
        <vertAlign val="superscript"/>
        <sz val="10"/>
        <color theme="1"/>
        <rFont val="Times New Roman"/>
        <family val="1"/>
      </rPr>
      <t>3</t>
    </r>
  </si>
  <si>
    <r>
      <t>Report of performance test results</t>
    </r>
    <r>
      <rPr>
        <vertAlign val="superscript"/>
        <sz val="10"/>
        <color theme="1"/>
        <rFont val="Times New Roman"/>
        <family val="1"/>
      </rPr>
      <t>4</t>
    </r>
  </si>
  <si>
    <r>
      <t>Report of performance test results</t>
    </r>
    <r>
      <rPr>
        <vertAlign val="superscript"/>
        <sz val="10"/>
        <color theme="1"/>
        <rFont val="Times New Roman"/>
        <family val="1"/>
      </rPr>
      <t>5</t>
    </r>
  </si>
  <si>
    <r>
      <t>Report of performance test results</t>
    </r>
    <r>
      <rPr>
        <vertAlign val="superscript"/>
        <sz val="10"/>
        <color theme="1"/>
        <rFont val="Times New Roman"/>
        <family val="1"/>
      </rPr>
      <t>6</t>
    </r>
  </si>
  <si>
    <r>
      <t>Report of performance test results</t>
    </r>
    <r>
      <rPr>
        <vertAlign val="superscript"/>
        <sz val="10"/>
        <color theme="1"/>
        <rFont val="Times New Roman"/>
        <family val="1"/>
      </rPr>
      <t>7</t>
    </r>
  </si>
  <si>
    <r>
      <t>Report of performance test results</t>
    </r>
    <r>
      <rPr>
        <vertAlign val="superscript"/>
        <sz val="10"/>
        <color theme="1"/>
        <rFont val="Times New Roman"/>
        <family val="1"/>
      </rPr>
      <t>8</t>
    </r>
  </si>
  <si>
    <r>
      <t>Report of performance test results</t>
    </r>
    <r>
      <rPr>
        <vertAlign val="superscript"/>
        <sz val="10"/>
        <color theme="1"/>
        <rFont val="Times New Roman"/>
        <family val="1"/>
      </rPr>
      <t>9</t>
    </r>
  </si>
  <si>
    <r>
      <t>Report of performance test results</t>
    </r>
    <r>
      <rPr>
        <vertAlign val="superscript"/>
        <sz val="10"/>
        <color theme="1"/>
        <rFont val="Times New Roman"/>
        <family val="1"/>
      </rPr>
      <t>10</t>
    </r>
  </si>
  <si>
    <r>
      <t>Report of performance test results</t>
    </r>
    <r>
      <rPr>
        <vertAlign val="superscript"/>
        <sz val="10"/>
        <color theme="1"/>
        <rFont val="Times New Roman"/>
        <family val="1"/>
      </rPr>
      <t>11</t>
    </r>
  </si>
  <si>
    <r>
      <t>Report of performance test results</t>
    </r>
    <r>
      <rPr>
        <vertAlign val="superscript"/>
        <sz val="10"/>
        <color theme="1"/>
        <rFont val="Times New Roman"/>
        <family val="1"/>
      </rPr>
      <t>12</t>
    </r>
  </si>
  <si>
    <r>
      <t>Report of performance test results</t>
    </r>
    <r>
      <rPr>
        <vertAlign val="superscript"/>
        <sz val="10"/>
        <color theme="1"/>
        <rFont val="Times New Roman"/>
        <family val="1"/>
      </rPr>
      <t>13</t>
    </r>
  </si>
  <si>
    <r>
      <t>Report of performance test results</t>
    </r>
    <r>
      <rPr>
        <vertAlign val="superscript"/>
        <sz val="10"/>
        <color theme="1"/>
        <rFont val="Times New Roman"/>
        <family val="1"/>
      </rPr>
      <t>14</t>
    </r>
  </si>
  <si>
    <r>
      <t>Report of performance test results</t>
    </r>
    <r>
      <rPr>
        <vertAlign val="superscript"/>
        <sz val="10"/>
        <color theme="1"/>
        <rFont val="Times New Roman"/>
        <family val="1"/>
      </rPr>
      <t>15</t>
    </r>
  </si>
  <si>
    <r>
      <t>Report of performance test results</t>
    </r>
    <r>
      <rPr>
        <vertAlign val="superscript"/>
        <sz val="10"/>
        <color theme="1"/>
        <rFont val="Times New Roman"/>
        <family val="1"/>
      </rPr>
      <t>16</t>
    </r>
  </si>
  <si>
    <t xml:space="preserve">Report of semiannual compliance reports   </t>
  </si>
  <si>
    <r>
      <t>Report of quarterly compliance reports</t>
    </r>
    <r>
      <rPr>
        <vertAlign val="superscript"/>
        <sz val="10"/>
        <color theme="1"/>
        <rFont val="Times New Roman"/>
        <family val="1"/>
      </rPr>
      <t>17</t>
    </r>
  </si>
  <si>
    <r>
      <t xml:space="preserve">Total </t>
    </r>
    <r>
      <rPr>
        <vertAlign val="superscript"/>
        <sz val="10"/>
        <color rgb="FF000000"/>
        <rFont val="Times New Roman"/>
        <family val="1"/>
      </rPr>
      <t>18</t>
    </r>
  </si>
  <si>
    <r>
      <t>8</t>
    </r>
    <r>
      <rPr>
        <sz val="9"/>
        <color rgb="FF000000"/>
        <rFont val="Times New Roman"/>
        <family val="1"/>
      </rPr>
      <t xml:space="preserve"> There is an average of 0.8 respondents per year (4*0.2) submitting Method 29 (Hg) performance tests for HNR HRSG main stacks.</t>
    </r>
  </si>
  <si>
    <r>
      <t>9</t>
    </r>
    <r>
      <rPr>
        <sz val="9"/>
        <color rgb="FF000000"/>
        <rFont val="Times New Roman"/>
        <family val="1"/>
      </rPr>
      <t xml:space="preserve"> There is an average of 0.8 respondents per year (4*0.2) submitting Method 5 (PM) performance tests for HNR HRSG main stacks.</t>
    </r>
  </si>
  <si>
    <r>
      <t>10</t>
    </r>
    <r>
      <rPr>
        <sz val="9"/>
        <color rgb="FF000000"/>
        <rFont val="Times New Roman"/>
        <family val="1"/>
      </rPr>
      <t xml:space="preserve"> There is an average of 0.8 respondents per year (4*0.2) submitting Method26/26A (AG) performance tests for HNR HRSG main stacks.</t>
    </r>
  </si>
  <si>
    <r>
      <t>11</t>
    </r>
    <r>
      <rPr>
        <sz val="9"/>
        <color rgb="FF000000"/>
        <rFont val="Times New Roman"/>
        <family val="1"/>
      </rPr>
      <t xml:space="preserve"> There is an average of 0.8 respondents per year (4*0.2) submitting CARB 429 (PAH) performance tests for HNR HRSG main stacks.</t>
    </r>
  </si>
  <si>
    <r>
      <t>12</t>
    </r>
    <r>
      <rPr>
        <sz val="9"/>
        <color rgb="FF000000"/>
        <rFont val="Times New Roman"/>
        <family val="1"/>
      </rPr>
      <t xml:space="preserve"> There is an average of 1.0 respondents per year (5*0.2) submitting Method 29 (Hg) performance tests for HNR HRSG bypass/waste heat stacks.</t>
    </r>
  </si>
  <si>
    <r>
      <t>13</t>
    </r>
    <r>
      <rPr>
        <sz val="9"/>
        <color rgb="FF000000"/>
        <rFont val="Times New Roman"/>
        <family val="1"/>
      </rPr>
      <t xml:space="preserve"> There is an average of 1.0 respondents per year (5*0.2) submitting Method 5 (PM) performance tests for HNR HRSG bypass/waste heat stacks.</t>
    </r>
  </si>
  <si>
    <r>
      <t>14</t>
    </r>
    <r>
      <rPr>
        <sz val="9"/>
        <color rgb="FF000000"/>
        <rFont val="Times New Roman"/>
        <family val="1"/>
      </rPr>
      <t xml:space="preserve"> There is an average of 1.0 respondents per year (5*0.2) submitting Method 26/26A (AG) performance tests for HNR HRSG bypass/waste heat stacks.</t>
    </r>
  </si>
  <si>
    <r>
      <t>15</t>
    </r>
    <r>
      <rPr>
        <sz val="9"/>
        <color rgb="FF000000"/>
        <rFont val="Times New Roman"/>
        <family val="1"/>
      </rPr>
      <t xml:space="preserve"> There is an average of 1.0 respondents per year (5*0.2) submitting CARB 429 (PAH) performance tests for HNR HRSG bypass/waste heat stacks.</t>
    </r>
  </si>
  <si>
    <r>
      <t>16</t>
    </r>
    <r>
      <rPr>
        <sz val="9"/>
        <color rgb="FF000000"/>
        <rFont val="Times New Roman"/>
        <family val="1"/>
      </rPr>
      <t xml:space="preserve"> There is an average of 1.0 respondents per year (5*0.2) submitting Method 316 (formaldehyde) performance tests for HNR HRSG bypass/waste heat stacks.</t>
    </r>
  </si>
  <si>
    <r>
      <t>18</t>
    </r>
    <r>
      <rPr>
        <sz val="9"/>
        <color rgb="FF000000"/>
        <rFont val="Times New Roman"/>
        <family val="1"/>
      </rPr>
      <t xml:space="preserve"> Figures may not add exactly due to rounding.</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</si>
  <si>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</si>
  <si>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</si>
  <si>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</si>
  <si>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</si>
  <si>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</si>
  <si>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</si>
  <si>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</si>
  <si>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</si>
  <si>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</si>
  <si>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Burden item</t>
  </si>
  <si>
    <t>(A) Person hours per occurrence</t>
  </si>
  <si>
    <t>(B) No. of occurrences per respondent per year</t>
  </si>
  <si>
    <t>(C) Person hours per respondent per year (AxB)</t>
  </si>
  <si>
    <r>
      <t xml:space="preserve">(D) Respondents per year  </t>
    </r>
    <r>
      <rPr>
        <b/>
        <vertAlign val="superscript"/>
        <sz val="10"/>
        <rFont val="Times New Roman"/>
        <family val="1"/>
      </rPr>
      <t>a</t>
    </r>
  </si>
  <si>
    <t>(E) Technical person- hours per year (CxD)</t>
  </si>
  <si>
    <t>(F) Management person hours per year (Ex0.05)</t>
  </si>
  <si>
    <t>(G) Clerical person hours per year (Ex0.1)</t>
  </si>
  <si>
    <r>
      <t xml:space="preserve">(H) Total Cost Per year </t>
    </r>
    <r>
      <rPr>
        <b/>
        <vertAlign val="superscript"/>
        <sz val="10"/>
        <rFont val="Times New Roman"/>
        <family val="1"/>
      </rPr>
      <t>b</t>
    </r>
  </si>
  <si>
    <t>Notes:</t>
  </si>
  <si>
    <t>1. Applications</t>
  </si>
  <si>
    <t>N/A</t>
  </si>
  <si>
    <t/>
  </si>
  <si>
    <t>2. Survey and Studies</t>
  </si>
  <si>
    <t>Labor Rates</t>
  </si>
  <si>
    <t>3. Acquisition, Installation, and Utilization of Technology and Systems</t>
  </si>
  <si>
    <t>Technical</t>
  </si>
  <si>
    <t>4. Reporting Requirements</t>
  </si>
  <si>
    <t>Management</t>
  </si>
  <si>
    <t>A. Familiarize with rule requirement</t>
  </si>
  <si>
    <t>Clerical</t>
  </si>
  <si>
    <t>Facilities</t>
  </si>
  <si>
    <t>Batteries</t>
  </si>
  <si>
    <r>
      <t xml:space="preserve">Method 29 performance test [Hg]- Pushing </t>
    </r>
    <r>
      <rPr>
        <vertAlign val="superscript"/>
        <sz val="10"/>
        <rFont val="Times New Roman"/>
        <family val="1"/>
      </rPr>
      <t>f</t>
    </r>
  </si>
  <si>
    <t>Number of Respondents:</t>
  </si>
  <si>
    <r>
      <t xml:space="preserve">Method 320 performance test [AG+HCN] - Pushing </t>
    </r>
    <r>
      <rPr>
        <vertAlign val="superscript"/>
        <sz val="10"/>
        <rFont val="Times New Roman"/>
        <family val="1"/>
      </rPr>
      <t>f</t>
    </r>
  </si>
  <si>
    <t>By-product Batteries</t>
  </si>
  <si>
    <r>
      <t xml:space="preserve">CARB 429 performance test [PAH] - Pushing </t>
    </r>
    <r>
      <rPr>
        <vertAlign val="superscript"/>
        <sz val="10"/>
        <rFont val="Times New Roman"/>
        <family val="1"/>
      </rPr>
      <t>f</t>
    </r>
  </si>
  <si>
    <t>Heat and/or nonrecovery Batteries</t>
  </si>
  <si>
    <r>
      <t xml:space="preserve">Method  29 performance test [Hg] - ByP Battery </t>
    </r>
    <r>
      <rPr>
        <vertAlign val="superscript"/>
        <sz val="10"/>
        <rFont val="Times New Roman"/>
        <family val="1"/>
      </rPr>
      <t>g</t>
    </r>
    <r>
      <rPr>
        <sz val="10"/>
        <rFont val="Times New Roman"/>
        <family val="1"/>
      </rPr>
      <t xml:space="preserve"> Combustion Stack</t>
    </r>
  </si>
  <si>
    <r>
      <t xml:space="preserve">Method 5 performance test [PM] - ByP Battery </t>
    </r>
    <r>
      <rPr>
        <vertAlign val="superscript"/>
        <sz val="10"/>
        <rFont val="Times New Roman"/>
        <family val="1"/>
      </rPr>
      <t>g</t>
    </r>
    <r>
      <rPr>
        <sz val="10"/>
        <rFont val="Times New Roman"/>
        <family val="1"/>
      </rPr>
      <t xml:space="preserve"> Combustion Stack</t>
    </r>
  </si>
  <si>
    <r>
      <t xml:space="preserve">Method 320 performance test [AG+HCN] - ByP Battery Combustion Stack </t>
    </r>
    <r>
      <rPr>
        <vertAlign val="superscript"/>
        <sz val="10"/>
        <rFont val="Times New Roman"/>
        <family val="1"/>
      </rPr>
      <t>g</t>
    </r>
  </si>
  <si>
    <r>
      <t xml:space="preserve">Method 29 performance test [Hg] - HNR HRSG Main Stack </t>
    </r>
    <r>
      <rPr>
        <vertAlign val="superscript"/>
        <sz val="10"/>
        <rFont val="Times New Roman"/>
        <family val="1"/>
      </rPr>
      <t>h</t>
    </r>
  </si>
  <si>
    <r>
      <t xml:space="preserve">Method 5 performance test [PM] - HNR HRSG Main Stack </t>
    </r>
    <r>
      <rPr>
        <vertAlign val="superscript"/>
        <sz val="10"/>
        <rFont val="Times New Roman"/>
        <family val="1"/>
      </rPr>
      <t>h</t>
    </r>
  </si>
  <si>
    <r>
      <t xml:space="preserve">Method 26/26A performance test [AG] - HNR HRSG Main Stack </t>
    </r>
    <r>
      <rPr>
        <vertAlign val="superscript"/>
        <sz val="10"/>
        <rFont val="Times New Roman"/>
        <family val="1"/>
      </rPr>
      <t>h</t>
    </r>
  </si>
  <si>
    <r>
      <t xml:space="preserve">CARB 429 performance test [PAH] - HNR HRSG Main Stack </t>
    </r>
    <r>
      <rPr>
        <vertAlign val="superscript"/>
        <sz val="10"/>
        <rFont val="Times New Roman"/>
        <family val="1"/>
      </rPr>
      <t>h</t>
    </r>
  </si>
  <si>
    <r>
      <t xml:space="preserve">Method 29 performance test - HNR HRSG Bypass/Waste Heat Stack </t>
    </r>
    <r>
      <rPr>
        <vertAlign val="superscript"/>
        <sz val="10"/>
        <rFont val="Times New Roman"/>
        <family val="1"/>
      </rPr>
      <t>i</t>
    </r>
  </si>
  <si>
    <r>
      <t xml:space="preserve">Method 5 performance test - HNR HRSG Bypass/Waste Heat Stack </t>
    </r>
    <r>
      <rPr>
        <vertAlign val="superscript"/>
        <sz val="10"/>
        <rFont val="Times New Roman"/>
        <family val="1"/>
      </rPr>
      <t>i</t>
    </r>
  </si>
  <si>
    <r>
      <t xml:space="preserve">Method 26/26A performance test - HNR HRSG Bypass/Waste Heat Stack </t>
    </r>
    <r>
      <rPr>
        <vertAlign val="superscript"/>
        <sz val="10"/>
        <rFont val="Times New Roman"/>
        <family val="1"/>
      </rPr>
      <t>i</t>
    </r>
  </si>
  <si>
    <r>
      <t xml:space="preserve">CARB 429 performance test - HNR HRSG Bypass/Waste Heat Stack </t>
    </r>
    <r>
      <rPr>
        <vertAlign val="superscript"/>
        <sz val="10"/>
        <rFont val="Times New Roman"/>
        <family val="1"/>
      </rPr>
      <t>i</t>
    </r>
  </si>
  <si>
    <r>
      <t xml:space="preserve">EPA Method 316 performance test - HNR HRSG Bypass/Waste Heat Stack </t>
    </r>
    <r>
      <rPr>
        <vertAlign val="superscript"/>
        <sz val="10"/>
        <rFont val="Times New Roman"/>
        <family val="1"/>
      </rPr>
      <t>i</t>
    </r>
  </si>
  <si>
    <t>Operation and maintenance plans for  by-product coke oven batteries and capture systems and control devices applied to pushing emissions</t>
  </si>
  <si>
    <t>Work practice plan for batteries with horizontal flues (one plant)</t>
  </si>
  <si>
    <r>
      <t xml:space="preserve">Method 9 daily observations for fugitive pushing emissions  </t>
    </r>
    <r>
      <rPr>
        <vertAlign val="superscript"/>
        <sz val="10"/>
        <rFont val="Times New Roman"/>
        <family val="1"/>
      </rPr>
      <t>j</t>
    </r>
    <r>
      <rPr>
        <sz val="10"/>
        <rFont val="Times New Roman"/>
        <family val="1"/>
      </rPr>
      <t xml:space="preserve">  </t>
    </r>
  </si>
  <si>
    <r>
      <t xml:space="preserve">Weekly sampling for total dissolved solids (TSD)  </t>
    </r>
    <r>
      <rPr>
        <vertAlign val="superscript"/>
        <sz val="10"/>
        <rFont val="Times New Roman"/>
        <family val="1"/>
      </rPr>
      <t>k</t>
    </r>
  </si>
  <si>
    <t>C. Create information</t>
  </si>
  <si>
    <t>See 4B</t>
  </si>
  <si>
    <t>D. Gather existing information</t>
  </si>
  <si>
    <t>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</si>
  <si>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</si>
  <si>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</si>
  <si>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</si>
  <si>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</si>
  <si>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t>
  </si>
  <si>
    <t xml:space="preserve">   Requirements</t>
  </si>
  <si>
    <t xml:space="preserve">   Compliance extension request</t>
  </si>
  <si>
    <t xml:space="preserve">   Site-specific test plan</t>
  </si>
  <si>
    <t xml:space="preserve">   Notification of compliance status</t>
  </si>
  <si>
    <t xml:space="preserve">   NESHAP waiver application</t>
  </si>
  <si>
    <r>
      <t xml:space="preserve">  Quarterly COMS compliance reports for battery stacks </t>
    </r>
    <r>
      <rPr>
        <vertAlign val="superscript"/>
        <sz val="10"/>
        <rFont val="Times New Roman"/>
        <family val="1"/>
      </rPr>
      <t>m</t>
    </r>
  </si>
  <si>
    <t>Subtotal  for Reporting  Requirements</t>
  </si>
  <si>
    <t>5.  Recordkeeping Requirements</t>
  </si>
  <si>
    <t>A.  Familiarize with rule requirement</t>
  </si>
  <si>
    <t>See 4A</t>
  </si>
  <si>
    <t>B.  Plan activities</t>
  </si>
  <si>
    <t>C.  Implement activities</t>
  </si>
  <si>
    <t>D.  Develop record system</t>
  </si>
  <si>
    <t>E.  Time to enter information (through CEDRI using ERT)</t>
  </si>
  <si>
    <t>F.  Time to train personnel</t>
  </si>
  <si>
    <t>G.  Time to adjust existing ways to comply with previously applicable requirements</t>
  </si>
  <si>
    <t>H.  Time to transmit or disclose information</t>
  </si>
  <si>
    <t>See E</t>
  </si>
  <si>
    <t>I.  Time for audits</t>
  </si>
  <si>
    <t>responses/yr</t>
  </si>
  <si>
    <t>Subtotal for Recordkeeping Requirements</t>
  </si>
  <si>
    <t>hr/resp</t>
  </si>
  <si>
    <r>
      <t xml:space="preserve">TOTAL LABOR BURDEN AND COST (rounded) </t>
    </r>
    <r>
      <rPr>
        <b/>
        <vertAlign val="superscript"/>
        <sz val="10"/>
        <rFont val="Times New Roman"/>
        <family val="1"/>
      </rPr>
      <t>o</t>
    </r>
  </si>
  <si>
    <r>
      <t xml:space="preserve">Capital and O&amp;M Cost (rounded) </t>
    </r>
    <r>
      <rPr>
        <b/>
        <vertAlign val="superscript"/>
        <sz val="10"/>
        <rFont val="Times New Roman"/>
        <family val="1"/>
      </rPr>
      <t>o</t>
    </r>
  </si>
  <si>
    <r>
      <t xml:space="preserve">GRAND TOTAL (rounded) </t>
    </r>
    <r>
      <rPr>
        <b/>
        <vertAlign val="superscript"/>
        <sz val="10"/>
        <rFont val="Times New Roman"/>
        <family val="1"/>
      </rPr>
      <t>o</t>
    </r>
  </si>
  <si>
    <t>Assumptions:</t>
  </si>
  <si>
    <r>
      <t>b</t>
    </r>
    <r>
      <rPr>
        <sz val="10"/>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2. Civilian Workers, by Occupational and Industry group.”  The rates are from column 1, “Total Compensation.”  The rates have been increased by 110% to account for the benefit packages available to those employed by private industry.</t>
    </r>
  </si>
  <si>
    <r>
      <t xml:space="preserve">d </t>
    </r>
    <r>
      <rPr>
        <sz val="10"/>
        <rFont val="Times New Roman"/>
        <family val="1"/>
      </rPr>
      <t>Monitoring and recordkeeping of operations for respondents include: monthly inspection of capture and control systems; daily Method 9 observations; weekly sampling for dissolved solids for quenching operations; work practices for batteries with horizontal flues (one plant); and Method 5 testing for particulate matter.</t>
    </r>
  </si>
  <si>
    <r>
      <t>j</t>
    </r>
    <r>
      <rPr>
        <sz val="10"/>
        <rFont val="Times New Roman"/>
        <family val="1"/>
      </rPr>
      <t xml:space="preserve"> Assumes one hour of observations per day per battery.  </t>
    </r>
  </si>
  <si>
    <r>
      <rPr>
        <vertAlign val="superscript"/>
        <sz val="10"/>
        <rFont val="Times New Roman"/>
        <family val="1"/>
      </rPr>
      <t>n</t>
    </r>
    <r>
      <rPr>
        <sz val="10"/>
        <rFont val="Times New Roman"/>
        <family val="1"/>
      </rPr>
      <t xml:space="preserve"> Submittal of other non-performance reports through the EPA's CEDRI in ERT format is estimated to require 4 hours; submittal of performance test data through the EPA's CEDRI in ERT format is estimated to require 8 hours per test method report, includes keeping records of failures to meet the standards and the actions taken to minimize emissions.</t>
    </r>
  </si>
  <si>
    <t>(B) No. of occurrences per plant per year</t>
  </si>
  <si>
    <t>(C) Hours per plant per year (AxB)</t>
  </si>
  <si>
    <r>
      <t xml:space="preserve">(D) Plants per year  </t>
    </r>
    <r>
      <rPr>
        <b/>
        <vertAlign val="superscript"/>
        <sz val="10"/>
        <rFont val="Times New Roman"/>
        <family val="1"/>
      </rPr>
      <t>a</t>
    </r>
  </si>
  <si>
    <t>Initial performance test</t>
  </si>
  <si>
    <t>Repeat performance test-Retesting preparation</t>
  </si>
  <si>
    <t>Repeat performance- Retesting</t>
  </si>
  <si>
    <t>Report Review</t>
  </si>
  <si>
    <t xml:space="preserve">   Notification of construction/reconstruction</t>
  </si>
  <si>
    <t xml:space="preserve">   Notification of special compliance requirements </t>
  </si>
  <si>
    <t xml:space="preserve">   Notification of initial performance test</t>
  </si>
  <si>
    <r>
      <t>Review of semi-annual compliance  report</t>
    </r>
    <r>
      <rPr>
        <vertAlign val="superscript"/>
        <sz val="10"/>
        <rFont val="Times New Roman"/>
        <family val="1"/>
      </rPr>
      <t xml:space="preserve"> i</t>
    </r>
  </si>
  <si>
    <t>Review of NESHAP waiver application</t>
  </si>
  <si>
    <r>
      <t xml:space="preserve">TOTAL ANNUAL COST </t>
    </r>
    <r>
      <rPr>
        <b/>
        <vertAlign val="superscript"/>
        <sz val="10"/>
        <rFont val="Times New Roman"/>
        <family val="1"/>
      </rPr>
      <t>k</t>
    </r>
  </si>
  <si>
    <t>Capital/Startup vs. Operation and Maintenance (O&amp;M) Costs</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</si>
  <si>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</si>
  <si>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</si>
  <si>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</si>
  <si>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</si>
  <si>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</si>
  <si>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</si>
  <si>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</si>
  <si>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</si>
  <si>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</si>
  <si>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</si>
  <si>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Leak detectors</t>
  </si>
  <si>
    <t>Continuous Opacity Monitors</t>
  </si>
  <si>
    <t>Total</t>
  </si>
  <si>
    <t>Table 1: Annual Respondent Burden and Cost – NESHAP for Coke Oven Pushing, Quenching, and Battery Stacks (40 CFR Part 63, Subpart CCCCC) (Final Amendments)</t>
  </si>
  <si>
    <r>
      <t>c</t>
    </r>
    <r>
      <rPr>
        <sz val="10"/>
        <rFont val="Times New Roman"/>
        <family val="1"/>
      </rPr>
      <t xml:space="preserve"> We have assumed existing respondents already comply with initial rule requirements and are in full compliance with periodic requirements including quarterly and semiannual reports. New respondents would have to comply with the initial rule requirements including notifications and performance tests for add-on control devices. </t>
    </r>
  </si>
  <si>
    <r>
      <t xml:space="preserve">e </t>
    </r>
    <r>
      <rPr>
        <sz val="10"/>
        <rFont val="Times New Roman"/>
        <family val="1"/>
      </rPr>
      <t xml:space="preserve">The rule requires that every 2.5 years (or 0.4 times per year over the 3 years of the ICR), each control device applied to pushing emissions must be sampled by Method 5 for particulate matter. We have determined that there is an average of 2.1 emission points per respondent (25 pushing units / 12 facilities) that need to be tested. There is an average of 4.8 respondents per year (12*0.4) submitting Method 5 performance test reports.  </t>
    </r>
  </si>
  <si>
    <r>
      <rPr>
        <vertAlign val="superscript"/>
        <sz val="10"/>
        <rFont val="Times New Roman"/>
        <family val="1"/>
      </rPr>
      <t>f</t>
    </r>
    <r>
      <rPr>
        <sz val="10"/>
        <rFont val="Times New Roman"/>
        <family val="1"/>
      </rPr>
      <t xml:space="preserve"> This rule requires Hg, AG, HCN, and PAH testing once every five years (or 0.2 times per year over the 3 years of the ICR), each control device applied to pushing emissions must be sampled by Method 29 for Hg; Method 320 for AG and HCN; and CARB 429 for PAH. We have determined that there is an average of 2.1 emission points per respondent (25 pushing units / 12 facilities) that need to be tested. There is an average of 2.4 respondents per year (12*0.2) submitting Method 29, 320, and CARB 429 performance test reports.  </t>
    </r>
  </si>
  <si>
    <r>
      <rPr>
        <vertAlign val="superscript"/>
        <sz val="10"/>
        <rFont val="Times New Roman"/>
        <family val="1"/>
      </rPr>
      <t>h</t>
    </r>
    <r>
      <rPr>
        <sz val="10"/>
        <rFont val="Times New Roman"/>
        <family val="1"/>
      </rPr>
      <t xml:space="preserve"> This rule requires Hg, PM, AG, and PAH testing once every five years (or 0.2 times per year over the 3 years of the ICR), each HNR heat recovery steam generator (HRSG) main stack must be sampled by Method 26 for Hg, Method 5 for PM, Method 26/26A for AG, and CARB 429 for PAH. We have determined that there is an average of 1.3 emission points per respondent (5 HNR HRSG main stacks / 4 heat recovery facilities) that need to be tested. There is an average of 0.8 respondents per year (4*0.2) submitting Method 29, 5, 26/26A, and CARB 429 performance test reports.  </t>
    </r>
  </si>
  <si>
    <r>
      <t xml:space="preserve">l </t>
    </r>
    <r>
      <rPr>
        <sz val="10"/>
        <rFont val="Times New Roman"/>
        <family val="1"/>
      </rPr>
      <t>The rules requires the submittal of quarterly compliance reports for all battery stacks. If no deviation occurred and no continuous monitoring systems were out of control, only a summary report is required. For other affected sources, semiannual reports are required for any deviation from an emission limitation (including an operating limit), work practice standard, or O&amp;M requirement.</t>
    </r>
  </si>
  <si>
    <r>
      <rPr>
        <vertAlign val="superscript"/>
        <sz val="10"/>
        <rFont val="Times New Roman"/>
        <family val="1"/>
      </rPr>
      <t xml:space="preserve">g </t>
    </r>
    <r>
      <rPr>
        <sz val="10"/>
        <rFont val="Times New Roman"/>
        <family val="1"/>
      </rPr>
      <t xml:space="preserve">This rule requires Hg, PM, AG and AG testing once every five years (or 0.2 times per year over the 3 years of the ICR), each ByP battery combustion stack must be sampled by Method 29 for Hg, Method 5 for PM, and Method 320 for AG and HCN. We have determined that there is an average of 2.4 emission points per respondent (17 ByP battery combustion stacks / 7 ByP facilities) that need to be tested. There is an average of 1.4 respondents per year (7*0.2) submitting Method 29, 5, and 320 performance test reports.  </t>
    </r>
  </si>
  <si>
    <r>
      <t>m</t>
    </r>
    <r>
      <rPr>
        <sz val="10"/>
        <rFont val="Times New Roman"/>
        <family val="1"/>
      </rPr>
      <t xml:space="preserve"> 40 CFR 63.7341(b) requires quarterly reporting for the COMS monitoring opacity of emissions from the stacks on by-product recovery coke ovens, which are present at seven plants.</t>
    </r>
  </si>
  <si>
    <r>
      <t xml:space="preserve">o </t>
    </r>
    <r>
      <rPr>
        <sz val="10"/>
        <rFont val="Times New Roman"/>
        <family val="1"/>
      </rPr>
      <t>Totals have been rounded to 3 significant values. Figures may not add exactly due to rounding.</t>
    </r>
  </si>
  <si>
    <r>
      <t>1</t>
    </r>
    <r>
      <rPr>
        <sz val="9"/>
        <color rgb="FF000000"/>
        <rFont val="Times New Roman"/>
        <family val="1"/>
      </rPr>
      <t xml:space="preserve"> There is an average of 4.8 respondents per year (12*0.4) submitting Method 5 (PM) performance test reports for pushing.</t>
    </r>
  </si>
  <si>
    <r>
      <t>2</t>
    </r>
    <r>
      <rPr>
        <sz val="9"/>
        <color rgb="FF000000"/>
        <rFont val="Times New Roman"/>
        <family val="1"/>
      </rPr>
      <t xml:space="preserve"> There is an average of 2.4 respondents per year (12*0.2) submitting Method 29 (Hg) performance tests for pushing.</t>
    </r>
  </si>
  <si>
    <r>
      <t>3</t>
    </r>
    <r>
      <rPr>
        <sz val="9"/>
        <color rgb="FF000000"/>
        <rFont val="Times New Roman"/>
        <family val="1"/>
      </rPr>
      <t xml:space="preserve"> There is an average of 2.4 respondents per year (12*0.2) submitting Method 320 (AG and HCN) performance tests for pushing.</t>
    </r>
  </si>
  <si>
    <r>
      <t>4</t>
    </r>
    <r>
      <rPr>
        <sz val="9"/>
        <color rgb="FF000000"/>
        <rFont val="Times New Roman"/>
        <family val="1"/>
      </rPr>
      <t xml:space="preserve"> There is an average of 2.4 respondents per year (12*0.2) submitting CARB 429 (PAH) performance tests for pushing.</t>
    </r>
  </si>
  <si>
    <r>
      <t>5</t>
    </r>
    <r>
      <rPr>
        <sz val="9"/>
        <color rgb="FF000000"/>
        <rFont val="Times New Roman"/>
        <family val="1"/>
      </rPr>
      <t xml:space="preserve"> There is an average of 1.4 respondents per year (7*0.2) submitting Method 29 (Hg) performance tests for ByP battery combustion stacks.</t>
    </r>
  </si>
  <si>
    <r>
      <t>6</t>
    </r>
    <r>
      <rPr>
        <sz val="9"/>
        <color rgb="FF000000"/>
        <rFont val="Times New Roman"/>
        <family val="1"/>
      </rPr>
      <t xml:space="preserve"> There is an average of 1.4 respondents per year (7*0.2) submitting Method 5 (PM) performance tests for ByP battery combustion stacks.</t>
    </r>
  </si>
  <si>
    <r>
      <t>7</t>
    </r>
    <r>
      <rPr>
        <sz val="9"/>
        <color rgb="FF000000"/>
        <rFont val="Times New Roman"/>
        <family val="1"/>
      </rPr>
      <t xml:space="preserve"> There is an average of 1.4 respondents per year (7*0.2) submitting Method 320 (AG and HCN) performance tests for ByP battery combustion stacks.</t>
    </r>
  </si>
  <si>
    <r>
      <t>17</t>
    </r>
    <r>
      <rPr>
        <sz val="9"/>
        <color rgb="FF000000"/>
        <rFont val="Times New Roman"/>
        <family val="1"/>
      </rPr>
      <t xml:space="preserve"> 40 CFR 63.7341(b) requires quarterly reporting for the COMS systems monitoring opacity of emissions from stacks on the coke ovens at the seven by-product recovery plants. </t>
    </r>
  </si>
  <si>
    <t>Table 2: Average Annual EPA Burden and Cost – NESHAP for Coke Oven Pushing, Quenching, and Battery Stacks (40 CFR Part 63, Subpart CCCCC) (Final Amendments)</t>
  </si>
  <si>
    <r>
      <rPr>
        <vertAlign val="superscript"/>
        <sz val="10"/>
        <rFont val="Times New Roman"/>
        <family val="1"/>
      </rPr>
      <t>e</t>
    </r>
    <r>
      <rPr>
        <sz val="10"/>
        <rFont val="Times New Roman"/>
        <family val="1"/>
      </rPr>
      <t xml:space="preserve"> This rule requires Hg, AG, HCN, and PAH testing once every five years (or 0.2 times per year over the 3 years of the ICR), each control device applied to pushing emissions must be sampled by Method 29 for Hg; Method 320 for AG and HCN; and CARB 429 for PAH. We have determined that there is an average of 2.1 emission points per respondent (25 pushing units / 12 facilities) that need to be tested.  There is an average of 2.4 respondents per year (12*0.2) submitting Method 29, 320, and CARB 429 performance test reports.  </t>
    </r>
  </si>
  <si>
    <r>
      <t xml:space="preserve">   Notification of compliance status </t>
    </r>
    <r>
      <rPr>
        <vertAlign val="superscript"/>
        <sz val="10"/>
        <rFont val="Times New Roman"/>
        <family val="1"/>
      </rPr>
      <t>c</t>
    </r>
  </si>
  <si>
    <r>
      <t xml:space="preserve">Review of repeat Method 5 performance test report - Pushing (through CEDRI using ERT) </t>
    </r>
    <r>
      <rPr>
        <vertAlign val="superscript"/>
        <sz val="10"/>
        <rFont val="Times New Roman"/>
        <family val="1"/>
      </rPr>
      <t>d</t>
    </r>
  </si>
  <si>
    <r>
      <t xml:space="preserve">Review of repeat Method 5, 320, and CARB 429 performance test - Pushing (through CEDRI using ERT) </t>
    </r>
    <r>
      <rPr>
        <vertAlign val="superscript"/>
        <sz val="10"/>
        <rFont val="Times New Roman"/>
        <family val="1"/>
      </rPr>
      <t>e</t>
    </r>
  </si>
  <si>
    <r>
      <t xml:space="preserve">Review of repeat Method 29, 5, and 320 performance tests - ByP Battery Combustion Stack (through CEDRI using ERT) </t>
    </r>
    <r>
      <rPr>
        <vertAlign val="superscript"/>
        <sz val="10"/>
        <rFont val="Times New Roman"/>
        <family val="1"/>
      </rPr>
      <t>f</t>
    </r>
  </si>
  <si>
    <r>
      <rPr>
        <vertAlign val="superscript"/>
        <sz val="10"/>
        <rFont val="Times New Roman"/>
        <family val="1"/>
      </rPr>
      <t>f</t>
    </r>
    <r>
      <rPr>
        <sz val="10"/>
        <rFont val="Times New Roman"/>
        <family val="1"/>
      </rPr>
      <t xml:space="preserve"> This rule requires Hg, PM, AG and HCN testing once every five years (or 0.2 times per year over the 3 years of the ICR), each ByP battery combustion stack must be sampled by Method 29 for Hg, Method 5 for PM, and Method 320 for AG and HCN. We have determined that there is an average of 2.4 emission points per respondent (17 ByP battery combustion stacks / 7 facilities) that need to be tested. There is an average of 1.4 respondents per year (7*0.2) submitting Method 29, 5, and 320 performance test reports.  </t>
    </r>
  </si>
  <si>
    <r>
      <rPr>
        <vertAlign val="superscript"/>
        <sz val="10"/>
        <rFont val="Times New Roman"/>
        <family val="1"/>
      </rPr>
      <t>g</t>
    </r>
    <r>
      <rPr>
        <sz val="10"/>
        <rFont val="Times New Roman"/>
        <family val="1"/>
      </rPr>
      <t xml:space="preserve"> This rule requires Hg, PM, AG, and PAH testing once every five years (or 0.2 times per year over the 3 years of the ICR), each HNR heat recovery steam generator (HRSG) main stack must be sampled by Method 26 for Hg, Method 5 for PM, Method 26/26A for AG, and CARB 429 for PAH. We have determined that there is an average of 1.3 emission points per respondent (5 HNR HRSG main stacks / 4 heat recovery facilities) that need to be tested. There is an average of 0.8 respondents per year (4*0.2) submitting Method 29, 5, 26/26A, and CARB 429 performance test reports.  </t>
    </r>
  </si>
  <si>
    <r>
      <t xml:space="preserve">Review of repeat Method 29, 5, 26/26A, and CARB 429 performance tests - HNR HRSG Main Stack (through CEDRI using ERT) </t>
    </r>
    <r>
      <rPr>
        <vertAlign val="superscript"/>
        <sz val="10"/>
        <rFont val="Times New Roman"/>
        <family val="1"/>
      </rPr>
      <t>g</t>
    </r>
  </si>
  <si>
    <r>
      <t xml:space="preserve">Review of repeat Method 29, 5, 26/26A, CARB 429 and 316 performance tests - HNR HRSG Bypass/Waste Heat Stack (through CEDRI using ERT) </t>
    </r>
    <r>
      <rPr>
        <vertAlign val="superscript"/>
        <sz val="10"/>
        <rFont val="Times New Roman"/>
        <family val="1"/>
      </rPr>
      <t>h</t>
    </r>
  </si>
  <si>
    <r>
      <rPr>
        <vertAlign val="superscript"/>
        <sz val="10"/>
        <color rgb="FF000000"/>
        <rFont val="Courier New"/>
      </rPr>
      <t>k</t>
    </r>
    <r>
      <rPr>
        <sz val="10"/>
        <color rgb="FF000000"/>
        <rFont val="Times New Roman"/>
      </rPr>
      <t xml:space="preserve"> The measuring of the total dissolved solids (TDS) in the make-up water used for quenching is a requirement. In past analysis, we determined there is an average of 2.0 quenching towers per facility.</t>
    </r>
  </si>
  <si>
    <r>
      <t xml:space="preserve">Monthly inspections and maintenance of affected sources, control devices, and continuous parameter monitoring systems </t>
    </r>
    <r>
      <rPr>
        <vertAlign val="superscript"/>
        <sz val="10"/>
        <rFont val="Times New Roman"/>
        <family val="1"/>
      </rPr>
      <t>d</t>
    </r>
  </si>
  <si>
    <r>
      <t xml:space="preserve">   Notification of performance test </t>
    </r>
    <r>
      <rPr>
        <vertAlign val="superscript"/>
        <sz val="10"/>
        <rFont val="Times New Roman"/>
        <family val="1"/>
      </rPr>
      <t>c</t>
    </r>
  </si>
  <si>
    <r>
      <t xml:space="preserve">   Report of performance test </t>
    </r>
    <r>
      <rPr>
        <vertAlign val="superscript"/>
        <sz val="10"/>
        <rFont val="Times New Roman"/>
        <family val="1"/>
      </rPr>
      <t>l</t>
    </r>
  </si>
  <si>
    <r>
      <t xml:space="preserve">  Semiannual compliance reports </t>
    </r>
    <r>
      <rPr>
        <vertAlign val="superscript"/>
        <sz val="10"/>
        <rFont val="Times New Roman"/>
        <family val="1"/>
      </rPr>
      <t>l</t>
    </r>
  </si>
  <si>
    <r>
      <t xml:space="preserve">Report of other non-performance test submittals </t>
    </r>
    <r>
      <rPr>
        <vertAlign val="superscript"/>
        <sz val="10"/>
        <rFont val="Times New Roman"/>
        <family val="1"/>
      </rPr>
      <t>n</t>
    </r>
  </si>
  <si>
    <r>
      <t xml:space="preserve">   Report of Method 5 performance test - Pushing </t>
    </r>
    <r>
      <rPr>
        <vertAlign val="superscript"/>
        <sz val="10"/>
        <rFont val="Times New Roman"/>
        <family val="1"/>
      </rPr>
      <t>n</t>
    </r>
  </si>
  <si>
    <r>
      <t xml:space="preserve">   Report of Method 29, 320, and CARB 429 performance test - Pushing </t>
    </r>
    <r>
      <rPr>
        <vertAlign val="superscript"/>
        <sz val="10"/>
        <rFont val="Times New Roman"/>
        <family val="1"/>
      </rPr>
      <t>n</t>
    </r>
  </si>
  <si>
    <r>
      <t xml:space="preserve">   Report of Method 29, 5, and 320 performance tests - ByP Battery Combustion </t>
    </r>
    <r>
      <rPr>
        <vertAlign val="superscript"/>
        <sz val="10"/>
        <rFont val="Times New Roman"/>
        <family val="1"/>
      </rPr>
      <t>n</t>
    </r>
  </si>
  <si>
    <r>
      <t xml:space="preserve">   Report of Method 29, 5, 26/26A, and CARB 429 performance tests - HNR HRSG Main Stack </t>
    </r>
    <r>
      <rPr>
        <vertAlign val="superscript"/>
        <sz val="10"/>
        <rFont val="Times New Roman"/>
        <family val="1"/>
      </rPr>
      <t>n</t>
    </r>
  </si>
  <si>
    <r>
      <t xml:space="preserve">   Report of Method 29, 5, 26/26A, CARB 429 and 316 performance tests - HNR HRSG Bypass/Waste Heat Stack </t>
    </r>
    <r>
      <rPr>
        <vertAlign val="superscript"/>
        <sz val="10"/>
        <rFont val="Times New Roman"/>
        <family val="1"/>
      </rPr>
      <t>n</t>
    </r>
  </si>
  <si>
    <r>
      <t xml:space="preserve">B. Required activities </t>
    </r>
    <r>
      <rPr>
        <vertAlign val="superscript"/>
        <sz val="10"/>
        <rFont val="Times New Roman"/>
        <family val="1"/>
      </rPr>
      <t>c, d</t>
    </r>
  </si>
  <si>
    <r>
      <t xml:space="preserve">   Method 5 performance test [PM] - Pushing </t>
    </r>
    <r>
      <rPr>
        <vertAlign val="superscript"/>
        <sz val="10"/>
        <rFont val="Times New Roman"/>
        <family val="1"/>
      </rPr>
      <t>e, c</t>
    </r>
  </si>
  <si>
    <r>
      <t xml:space="preserve">a </t>
    </r>
    <r>
      <rPr>
        <sz val="10"/>
        <rFont val="Times New Roman"/>
        <family val="1"/>
      </rPr>
      <t xml:space="preserve">There is an average of 12 respondents (i.e., 7 coke plants operating 17 by-product (ByP) batteries and 5 coke plants operating 20 heat and/or nonrecovery (HNR) batteries).  We have assumed that there will be no new sources subject to this regulation.  </t>
    </r>
  </si>
  <si>
    <r>
      <rPr>
        <vertAlign val="superscript"/>
        <sz val="10"/>
        <rFont val="Times New Roman"/>
        <family val="1"/>
      </rPr>
      <t>i</t>
    </r>
    <r>
      <rPr>
        <sz val="10"/>
        <rFont val="Times New Roman"/>
        <family val="1"/>
      </rPr>
      <t xml:space="preserve"> This rule requires Hg, PM, AG, PAH, and Formaldehyde testing once every five years (or 0.2 times per year over the 3 years of the ICR), each HNR HRSG bypass/waste heat stack must be sampled by Method 29 for Hg, Method 5 for PM, Method 26/26A for AG, CARB 429 for PAH, and Method 316 for Formaldehyde. We have determined that there is an average of 10.6 emission points per respondent (53 HNR HRSG bypass/waste heat stacks / 5 HNR facilities) that need to be tested. There is an average of 1 respondent per year (5*0.2) submitting Method 29, 5, 26/26A, CARB 429 and 316 performance test reports.  </t>
    </r>
  </si>
  <si>
    <r>
      <t>i</t>
    </r>
    <r>
      <rPr>
        <sz val="10"/>
        <rFont val="Times New Roman"/>
        <family val="1"/>
      </rPr>
      <t xml:space="preserve"> Sources are required to submit semiannual compliance reports.  </t>
    </r>
  </si>
  <si>
    <r>
      <t>j</t>
    </r>
    <r>
      <rPr>
        <sz val="10"/>
        <rFont val="Times New Roman"/>
        <family val="1"/>
      </rPr>
      <t xml:space="preserve"> 40 CFR 63.7341(b) requires the submittal of quarterly compliance reports for the COMS monitoring opacity on the battery stacks at the seven coke plants utilizing by-product recovery ovens.  </t>
    </r>
  </si>
  <si>
    <r>
      <t>d</t>
    </r>
    <r>
      <rPr>
        <sz val="10"/>
        <rFont val="Times New Roman"/>
        <family val="1"/>
      </rPr>
      <t xml:space="preserve"> Every 2.5 years (or about 0.4 times per year, if averaged over the three-year period of ICR), respondents must sample each pushing emission point using Method 5 for particulate matter and submit a report of results. We have determined that there is an average of 2.1 emission points per respondent (25 pushing units / 12 facilities) that need to be tested. There is an average of 4.8 respondents per year (12*0.4) submitting Method 5 performance test reports.  </t>
    </r>
  </si>
  <si>
    <r>
      <t>c</t>
    </r>
    <r>
      <rPr>
        <sz val="10"/>
        <rFont val="Times New Roman"/>
        <family val="1"/>
      </rPr>
      <t xml:space="preserve"> We have assumed that existing sources have complied with the initial rule requirements. New respondents are required to conduct performance test for add-on control equipment, and submit initial notifications.  </t>
    </r>
  </si>
  <si>
    <r>
      <t>b</t>
    </r>
    <r>
      <rPr>
        <sz val="10"/>
        <rFont val="Times New Roman"/>
        <family val="1"/>
      </rPr>
      <t xml:space="preserve"> 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  </t>
    </r>
  </si>
  <si>
    <r>
      <t>a</t>
    </r>
    <r>
      <rPr>
        <sz val="10"/>
        <rFont val="Times New Roman"/>
        <family val="1"/>
      </rPr>
      <t xml:space="preserve"> There are an average of 12 respondents (i.e., 7 coke plants operating 17 by-product (ByP) batteries and 5 coke plants operating 20 heat and/or nonrecovery (HNR) batteries). We have assumed that there will be no new sources subject to this regulation.  </t>
    </r>
  </si>
  <si>
    <r>
      <rPr>
        <vertAlign val="superscript"/>
        <sz val="10"/>
        <rFont val="Times New Roman"/>
        <family val="1"/>
      </rPr>
      <t>h</t>
    </r>
    <r>
      <rPr>
        <sz val="10"/>
        <rFont val="Times New Roman"/>
        <family val="1"/>
      </rPr>
      <t xml:space="preserve"> This rule requires Hg, PM, AG, PAH, and Formaldehyde testing once every five years (or 0.2 times per year over the 3 years of the ICR), each HNR HRSG bypass/waste heat stack must be sampled by Method 29 for Hg, Method 5 for PM, Method 26/26A for AG, CARB 429 for PAH, and Method 316 for Formaldehyde. We have determined that there is an average of 10.6 emission points per respondent (53 HNR HRSG bypass/waste heat stacks / 5 HNR facilities) that need to be tested. There is an average of 1 respondent per year (5*0.2) submitting Method 29, 5, 26/26A, CARB 429 and 316 performance test reports.  </t>
    </r>
  </si>
  <si>
    <r>
      <t>k</t>
    </r>
    <r>
      <rPr>
        <sz val="10"/>
        <rFont val="Times New Roman"/>
        <family val="1"/>
      </rPr>
      <t xml:space="preserve"> Totals have been rounded to 3 significant values. Figures may not add exactly due to rounding.</t>
    </r>
  </si>
  <si>
    <r>
      <t xml:space="preserve">Review of quarterly  compliance  report for battery stacks </t>
    </r>
    <r>
      <rPr>
        <vertAlign val="superscript"/>
        <sz val="12"/>
        <rFont val="Times New Roman"/>
        <family val="1"/>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</si>
</sst>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quot;$&quot;#,##0.00"/>
    <numFmt numFmtId="165" formatCode="&quot;$&quot;#,##0"/>
    <numFmt numFmtId="166" formatCode="#,##0.0"/>
    <numFmt numFmtId="167" formatCode="0.0"/>
  </numFmts>
  <fonts count="27" x14ac:knownFonts="1">
    <font>
      <sz val="11"/>
      <color theme="1"/>
      <name val="Calibri"/>
      <family val="2"/>
      <scheme val="minor"/>
    </font>
    <font>
      <b/>
      <sz val="10"/>
      <color theme="1"/>
      <name val="Times New Roman"/>
      <family val="1"/>
    </font>
    <font>
      <sz val="10"/>
      <color theme="1"/>
      <name val="Times New Roman"/>
      <family val="1"/>
    </font>
    <font>
      <sz val="12"/>
      <color rgb="FF000000"/>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sz val="10"/>
      <name val="Times New Roman"/>
      <family val="1"/>
    </font>
    <font>
      <b/>
      <vertAlign val="superscript"/>
      <sz val="10"/>
      <name val="Times New Roman"/>
      <family val="1"/>
    </font>
    <font>
      <vertAlign val="superscript"/>
      <sz val="10"/>
      <color theme="1"/>
      <name val="Times New Roman"/>
      <family val="1"/>
    </font>
    <font>
      <b/>
      <sz val="12"/>
      <color rgb="FF000000"/>
      <name val="Times New Roman"/>
      <family val="1"/>
    </font>
    <font>
      <vertAlign val="superscript"/>
      <sz val="10"/>
      <name val="Times New Roman"/>
      <family val="1"/>
    </font>
    <font>
      <sz val="10"/>
      <name val="Times New Roman"/>
      <family val="1"/>
    </font>
    <font>
      <vertAlign val="superscript"/>
      <sz val="10"/>
      <name val="Courier New"/>
      <family val="3"/>
    </font>
    <font>
      <sz val="12"/>
      <name val="Times New Roman"/>
      <family val="1"/>
    </font>
    <font>
      <vertAlign val="superscript"/>
      <sz val="12"/>
      <name val="Times New Roman"/>
      <family val="1"/>
    </font>
    <font>
      <sz val="10"/>
      <name val="Arial"/>
      <family val="2"/>
    </font>
    <font>
      <sz val="11"/>
      <name val="Calibri"/>
      <family val="2"/>
      <scheme val="minor"/>
    </font>
    <font>
      <vertAlign val="superscript"/>
      <sz val="9"/>
      <color rgb="FF000000"/>
      <name val="Times New Roman"/>
      <family val="1"/>
    </font>
    <font>
      <sz val="9"/>
      <color rgb="FF000000"/>
      <name val="Times New Roman"/>
      <family val="1"/>
    </font>
    <font>
      <u/>
      <sz val="10"/>
      <color theme="10"/>
      <name val="Courier"/>
    </font>
    <font>
      <b/>
      <i/>
      <sz val="10"/>
      <name val="Times New Roman"/>
      <family val="1"/>
    </font>
    <font>
      <b/>
      <sz val="12"/>
      <name val="Times New Roman"/>
      <family val="1"/>
    </font>
    <font>
      <b/>
      <sz val="11"/>
      <name val="Calibri"/>
      <family val="2"/>
      <scheme val="minor"/>
    </font>
    <font>
      <vertAlign val="superscript"/>
      <sz val="10"/>
      <color rgb="FF000000"/>
      <name val="Courier New"/>
    </font>
    <font>
      <sz val="10"/>
      <color rgb="FF000000"/>
      <name val="Times New Roman"/>
    </font>
    <font>
      <vertAlign val="superscript"/>
      <sz val="10"/>
      <color rgb="FF000000"/>
      <name val="Courier New"/>
      <family val="3"/>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FFFFFF"/>
      </right>
      <top/>
      <bottom style="medium">
        <color rgb="FF000000"/>
      </bottom>
      <diagonal/>
    </border>
    <border>
      <left/>
      <right style="medium">
        <color rgb="FFFFFFFF"/>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rgb="FF000000"/>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000000"/>
      </right>
      <top style="medium">
        <color rgb="FFFFFFFF"/>
      </top>
      <bottom/>
      <diagonal/>
    </border>
    <border>
      <left/>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style="medium">
        <color indexed="64"/>
      </left>
      <right style="medium">
        <color rgb="FFFFFFFF"/>
      </right>
      <top/>
      <bottom style="medium">
        <color rgb="FFFFFFFF"/>
      </bottom>
      <diagonal/>
    </border>
    <border>
      <left style="medium">
        <color indexed="64"/>
      </left>
      <right/>
      <top/>
      <bottom/>
      <diagonal/>
    </border>
    <border>
      <left/>
      <right/>
      <top/>
      <bottom style="medium">
        <color indexed="64"/>
      </bottom>
      <diagonal/>
    </border>
  </borders>
  <cellStyleXfs count="6">
    <xf numFmtId="0" fontId="0"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20" fillId="0" borderId="0" applyNumberFormat="0" applyFill="0" applyBorder="0" applyAlignment="0" applyProtection="0"/>
  </cellStyleXfs>
  <cellXfs count="174">
    <xf numFmtId="0" fontId="0" fillId="0" borderId="0" xfId="0"/>
    <xf numFmtId="0" fontId="7" fillId="0" borderId="1" xfId="0" applyFont="1" applyFill="1" applyBorder="1" applyAlignment="1">
      <alignment vertical="center"/>
    </xf>
    <xf numFmtId="0" fontId="12" fillId="0" borderId="0" xfId="0" applyFont="1" applyFill="1"/>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vertical="center" wrapText="1"/>
    </xf>
    <xf numFmtId="0" fontId="5"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6" xfId="0" applyFont="1" applyBorder="1" applyAlignment="1">
      <alignment horizontal="center" vertical="center" wrapText="1"/>
    </xf>
    <xf numFmtId="0" fontId="18" fillId="0" borderId="0" xfId="0" applyFont="1" applyAlignment="1">
      <alignment vertical="center"/>
    </xf>
    <xf numFmtId="0" fontId="0" fillId="0" borderId="24" xfId="0"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9" fillId="0" borderId="23" xfId="0" applyFont="1" applyBorder="1" applyAlignment="1">
      <alignment vertical="center" wrapText="1"/>
    </xf>
    <xf numFmtId="0" fontId="19" fillId="0" borderId="21" xfId="0" applyFont="1" applyBorder="1" applyAlignment="1">
      <alignment vertical="center" wrapText="1"/>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5" fillId="0" borderId="35" xfId="0" applyFont="1" applyBorder="1" applyAlignment="1">
      <alignment vertical="center" wrapText="1"/>
    </xf>
    <xf numFmtId="0" fontId="5" fillId="0" borderId="35" xfId="0" applyFont="1" applyBorder="1" applyAlignment="1">
      <alignment horizontal="center" vertical="center" wrapText="1"/>
    </xf>
    <xf numFmtId="0" fontId="0" fillId="0" borderId="34" xfId="0" applyBorder="1" applyAlignment="1">
      <alignment vertical="top" wrapText="1"/>
    </xf>
    <xf numFmtId="0" fontId="5" fillId="0" borderId="33" xfId="0" applyFont="1" applyBorder="1" applyAlignment="1">
      <alignment vertical="center" wrapText="1"/>
    </xf>
    <xf numFmtId="0" fontId="19" fillId="0" borderId="0" xfId="0" applyFont="1" applyAlignment="1">
      <alignment horizontal="center" vertical="center" wrapText="1"/>
    </xf>
    <xf numFmtId="0" fontId="19" fillId="0" borderId="22" xfId="0" applyFont="1" applyBorder="1" applyAlignment="1">
      <alignment vertical="center" wrapText="1"/>
    </xf>
    <xf numFmtId="0" fontId="7" fillId="0" borderId="0" xfId="0" applyFont="1" applyFill="1" applyAlignment="1">
      <alignment horizontal="left" vertical="center"/>
    </xf>
    <xf numFmtId="0" fontId="12" fillId="0" borderId="0" xfId="0" applyFont="1" applyFill="1" applyAlignment="1">
      <alignment horizontal="center"/>
    </xf>
    <xf numFmtId="4" fontId="12" fillId="0" borderId="0" xfId="0" applyNumberFormat="1" applyFont="1" applyFill="1" applyAlignment="1">
      <alignment horizontal="center"/>
    </xf>
    <xf numFmtId="2" fontId="12" fillId="0" borderId="0" xfId="0" applyNumberFormat="1" applyFont="1" applyFill="1" applyAlignment="1">
      <alignment horizontal="center"/>
    </xf>
    <xf numFmtId="164" fontId="12" fillId="0" borderId="0" xfId="0" applyNumberFormat="1" applyFont="1" applyFill="1" applyAlignment="1">
      <alignment horizontal="center" vertical="center"/>
    </xf>
    <xf numFmtId="0" fontId="12" fillId="0" borderId="0" xfId="0" applyFont="1" applyFill="1" applyAlignment="1">
      <alignment horizontal="left"/>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0" xfId="0" applyFont="1" applyFill="1"/>
    <xf numFmtId="0" fontId="12" fillId="0" borderId="1" xfId="0" applyFont="1" applyFill="1" applyBorder="1" applyAlignment="1">
      <alignment vertical="top" wrapText="1"/>
    </xf>
    <xf numFmtId="0" fontId="12" fillId="0" borderId="2" xfId="0" applyFont="1" applyFill="1" applyBorder="1" applyAlignment="1">
      <alignment horizontal="center" wrapText="1"/>
    </xf>
    <xf numFmtId="0" fontId="12" fillId="0" borderId="5" xfId="0" applyFont="1" applyFill="1" applyBorder="1" applyAlignment="1">
      <alignment horizontal="center" wrapText="1"/>
    </xf>
    <xf numFmtId="4" fontId="12" fillId="0" borderId="5" xfId="0" applyNumberFormat="1" applyFont="1" applyFill="1" applyBorder="1" applyAlignment="1">
      <alignment horizontal="center" wrapText="1"/>
    </xf>
    <xf numFmtId="2" fontId="12" fillId="0" borderId="5" xfId="0" applyNumberFormat="1" applyFont="1" applyFill="1" applyBorder="1" applyAlignment="1">
      <alignment horizontal="center" wrapText="1"/>
    </xf>
    <xf numFmtId="164" fontId="12" fillId="0" borderId="6" xfId="0" applyNumberFormat="1" applyFont="1" applyFill="1" applyBorder="1" applyAlignment="1">
      <alignment horizontal="center" vertical="top" wrapText="1"/>
    </xf>
    <xf numFmtId="0" fontId="12" fillId="0" borderId="0" xfId="0" quotePrefix="1" applyFont="1" applyFill="1"/>
    <xf numFmtId="0" fontId="12" fillId="0" borderId="10" xfId="0" applyFont="1" applyFill="1" applyBorder="1"/>
    <xf numFmtId="0" fontId="12" fillId="0" borderId="11" xfId="0" applyFont="1" applyFill="1" applyBorder="1"/>
    <xf numFmtId="0" fontId="12" fillId="0" borderId="1" xfId="0" applyFont="1" applyFill="1" applyBorder="1" applyAlignment="1">
      <alignment horizontal="center" wrapText="1"/>
    </xf>
    <xf numFmtId="0"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right" wrapText="1"/>
    </xf>
    <xf numFmtId="0" fontId="12" fillId="0" borderId="12" xfId="0" applyFont="1" applyFill="1" applyBorder="1"/>
    <xf numFmtId="164" fontId="12" fillId="0" borderId="13" xfId="0" applyNumberFormat="1" applyFont="1" applyFill="1" applyBorder="1"/>
    <xf numFmtId="0" fontId="12" fillId="0" borderId="5" xfId="0" applyNumberFormat="1" applyFont="1" applyFill="1" applyBorder="1" applyAlignment="1">
      <alignment horizontal="center" wrapText="1"/>
    </xf>
    <xf numFmtId="164" fontId="12" fillId="0" borderId="6" xfId="0" applyNumberFormat="1" applyFont="1" applyFill="1" applyBorder="1" applyAlignment="1">
      <alignment horizontal="right" wrapText="1"/>
    </xf>
    <xf numFmtId="164" fontId="12" fillId="0" borderId="1" xfId="0" applyNumberFormat="1" applyFont="1" applyFill="1" applyBorder="1" applyAlignment="1">
      <alignment horizontal="right" wrapText="1"/>
    </xf>
    <xf numFmtId="0" fontId="12" fillId="0" borderId="7" xfId="0" applyFont="1" applyFill="1" applyBorder="1"/>
    <xf numFmtId="164" fontId="12" fillId="0" borderId="9" xfId="0" applyNumberFormat="1" applyFont="1" applyFill="1" applyBorder="1"/>
    <xf numFmtId="167" fontId="12" fillId="0" borderId="1" xfId="0" applyNumberFormat="1" applyFont="1" applyFill="1" applyBorder="1" applyAlignment="1">
      <alignment horizontal="center" wrapText="1"/>
    </xf>
    <xf numFmtId="0" fontId="12" fillId="0" borderId="1" xfId="0" applyFont="1" applyFill="1" applyBorder="1" applyAlignment="1">
      <alignment horizontal="left" vertical="top" wrapText="1" indent="1"/>
    </xf>
    <xf numFmtId="0" fontId="12" fillId="0" borderId="0" xfId="0" applyFont="1" applyFill="1" applyAlignment="1">
      <alignment horizontal="left" vertical="center"/>
    </xf>
    <xf numFmtId="3" fontId="12" fillId="0" borderId="1" xfId="0" applyNumberFormat="1" applyFont="1" applyFill="1" applyBorder="1" applyAlignment="1">
      <alignment horizontal="center" wrapText="1"/>
    </xf>
    <xf numFmtId="166" fontId="12" fillId="0" borderId="1" xfId="0" applyNumberFormat="1" applyFont="1" applyFill="1" applyBorder="1" applyAlignment="1">
      <alignment horizontal="center" wrapText="1"/>
    </xf>
    <xf numFmtId="0" fontId="12" fillId="0" borderId="0" xfId="0" applyFont="1" applyFill="1" applyAlignment="1">
      <alignment vertical="center"/>
    </xf>
    <xf numFmtId="165" fontId="12" fillId="0" borderId="6" xfId="0" applyNumberFormat="1" applyFont="1" applyFill="1" applyBorder="1" applyAlignment="1">
      <alignment horizontal="right" wrapText="1"/>
    </xf>
    <xf numFmtId="0" fontId="12" fillId="0" borderId="3" xfId="0" applyFont="1" applyFill="1" applyBorder="1" applyAlignment="1">
      <alignment horizontal="center" wrapText="1"/>
    </xf>
    <xf numFmtId="0" fontId="12" fillId="0" borderId="3" xfId="0" applyNumberFormat="1" applyFont="1" applyFill="1" applyBorder="1" applyAlignment="1">
      <alignment horizontal="center" wrapText="1"/>
    </xf>
    <xf numFmtId="0" fontId="12" fillId="0" borderId="2" xfId="0" applyFont="1" applyFill="1" applyBorder="1" applyAlignment="1">
      <alignment vertical="top" wrapText="1"/>
    </xf>
    <xf numFmtId="0" fontId="12" fillId="0" borderId="5" xfId="0" applyFont="1" applyFill="1" applyBorder="1" applyAlignment="1">
      <alignment wrapText="1"/>
    </xf>
    <xf numFmtId="0" fontId="12" fillId="0" borderId="4" xfId="0" applyFont="1" applyFill="1" applyBorder="1" applyAlignment="1">
      <alignment horizontal="center" wrapText="1"/>
    </xf>
    <xf numFmtId="0" fontId="12" fillId="0" borderId="4" xfId="0" applyNumberFormat="1" applyFont="1" applyFill="1" applyBorder="1" applyAlignment="1">
      <alignment horizontal="center" wrapText="1"/>
    </xf>
    <xf numFmtId="0" fontId="21" fillId="0" borderId="2" xfId="0" applyFont="1" applyFill="1" applyBorder="1" applyAlignment="1">
      <alignment vertical="center" wrapText="1"/>
    </xf>
    <xf numFmtId="0" fontId="21" fillId="0" borderId="1" xfId="0" applyFont="1" applyFill="1" applyBorder="1" applyAlignment="1">
      <alignment horizontal="center" wrapText="1"/>
    </xf>
    <xf numFmtId="4" fontId="21" fillId="0" borderId="1" xfId="0" applyNumberFormat="1" applyFont="1" applyFill="1" applyBorder="1" applyAlignment="1">
      <alignment horizontal="center" wrapText="1"/>
    </xf>
    <xf numFmtId="165" fontId="21" fillId="0" borderId="1" xfId="0" applyNumberFormat="1" applyFont="1" applyFill="1" applyBorder="1" applyAlignment="1">
      <alignment horizontal="right" wrapText="1"/>
    </xf>
    <xf numFmtId="0" fontId="21" fillId="0" borderId="0" xfId="0" applyFont="1" applyFill="1"/>
    <xf numFmtId="0" fontId="12" fillId="0" borderId="7" xfId="0" applyFont="1" applyFill="1" applyBorder="1" applyAlignment="1">
      <alignment horizontal="center" wrapText="1"/>
    </xf>
    <xf numFmtId="0" fontId="12" fillId="0" borderId="8" xfId="0" applyFont="1" applyFill="1" applyBorder="1" applyAlignment="1">
      <alignment horizontal="center" wrapText="1"/>
    </xf>
    <xf numFmtId="4" fontId="12" fillId="0" borderId="8" xfId="0" applyNumberFormat="1" applyFont="1" applyFill="1" applyBorder="1" applyAlignment="1">
      <alignment horizontal="center" wrapText="1"/>
    </xf>
    <xf numFmtId="2" fontId="12" fillId="0" borderId="8" xfId="0" applyNumberFormat="1" applyFont="1" applyFill="1" applyBorder="1" applyAlignment="1">
      <alignment horizontal="center" wrapText="1"/>
    </xf>
    <xf numFmtId="164" fontId="12" fillId="0" borderId="9" xfId="0" applyNumberFormat="1" applyFont="1" applyFill="1" applyBorder="1" applyAlignment="1">
      <alignment horizontal="right" wrapText="1"/>
    </xf>
    <xf numFmtId="0" fontId="12" fillId="0" borderId="2" xfId="0" applyFont="1" applyFill="1" applyBorder="1" applyAlignment="1">
      <alignment horizontal="left" vertical="top" wrapText="1" indent="1"/>
    </xf>
    <xf numFmtId="0" fontId="12" fillId="0" borderId="0" xfId="0" applyFont="1" applyFill="1" applyAlignment="1"/>
    <xf numFmtId="1" fontId="12" fillId="0" borderId="25" xfId="0" applyNumberFormat="1" applyFont="1" applyFill="1" applyBorder="1"/>
    <xf numFmtId="0" fontId="12" fillId="0" borderId="26" xfId="0" applyFont="1" applyFill="1" applyBorder="1"/>
    <xf numFmtId="0" fontId="21" fillId="0" borderId="1" xfId="0" applyFont="1" applyFill="1" applyBorder="1" applyAlignment="1">
      <alignment horizontal="left" vertical="center"/>
    </xf>
    <xf numFmtId="0" fontId="21" fillId="0" borderId="4" xfId="0" applyFont="1" applyFill="1" applyBorder="1" applyAlignment="1">
      <alignment horizontal="center" wrapText="1"/>
    </xf>
    <xf numFmtId="4" fontId="21" fillId="0" borderId="4" xfId="0" applyNumberFormat="1" applyFont="1" applyFill="1" applyBorder="1" applyAlignment="1">
      <alignment horizontal="center" wrapText="1"/>
    </xf>
    <xf numFmtId="165" fontId="21" fillId="0" borderId="4" xfId="0" applyNumberFormat="1" applyFont="1" applyFill="1" applyBorder="1" applyAlignment="1">
      <alignment horizontal="right" wrapText="1"/>
    </xf>
    <xf numFmtId="1" fontId="12" fillId="0" borderId="27" xfId="0" applyNumberFormat="1" applyFont="1" applyFill="1" applyBorder="1"/>
    <xf numFmtId="0" fontId="12" fillId="0" borderId="28" xfId="0" applyFont="1" applyFill="1" applyBorder="1"/>
    <xf numFmtId="0" fontId="7" fillId="0" borderId="1" xfId="0" applyFont="1" applyFill="1" applyBorder="1" applyAlignment="1">
      <alignment horizontal="center" wrapText="1"/>
    </xf>
    <xf numFmtId="4" fontId="7" fillId="0" borderId="1" xfId="0" applyNumberFormat="1" applyFont="1" applyFill="1" applyBorder="1" applyAlignment="1">
      <alignment horizontal="center" wrapText="1"/>
    </xf>
    <xf numFmtId="165" fontId="7" fillId="0" borderId="1" xfId="0" applyNumberFormat="1" applyFont="1" applyFill="1" applyBorder="1" applyAlignment="1">
      <alignment horizontal="right" wrapText="1"/>
    </xf>
    <xf numFmtId="3" fontId="7" fillId="0" borderId="1" xfId="0" applyNumberFormat="1" applyFont="1" applyFill="1" applyBorder="1" applyAlignment="1">
      <alignment wrapText="1"/>
    </xf>
    <xf numFmtId="0" fontId="7" fillId="0" borderId="1" xfId="0" applyFont="1" applyFill="1" applyBorder="1" applyAlignment="1">
      <alignment horizontal="center"/>
    </xf>
    <xf numFmtId="4" fontId="7" fillId="0" borderId="1" xfId="0" applyNumberFormat="1" applyFont="1" applyFill="1" applyBorder="1" applyAlignment="1">
      <alignment horizontal="center"/>
    </xf>
    <xf numFmtId="2" fontId="7" fillId="0" borderId="1" xfId="0" applyNumberFormat="1" applyFont="1" applyFill="1" applyBorder="1" applyAlignment="1">
      <alignment horizontal="center"/>
    </xf>
    <xf numFmtId="165" fontId="7" fillId="0" borderId="1" xfId="0" applyNumberFormat="1" applyFont="1" applyFill="1" applyBorder="1" applyAlignment="1">
      <alignment horizontal="right" vertical="center"/>
    </xf>
    <xf numFmtId="0" fontId="7" fillId="0" borderId="0" xfId="0" applyFont="1" applyFill="1" applyAlignment="1">
      <alignment vertical="center"/>
    </xf>
    <xf numFmtId="0" fontId="22" fillId="0" borderId="0" xfId="0" applyFont="1" applyFill="1" applyAlignment="1">
      <alignment vertical="center"/>
    </xf>
    <xf numFmtId="0" fontId="17" fillId="0" borderId="0" xfId="0" applyFont="1" applyFill="1" applyAlignment="1">
      <alignment horizontal="center" vertical="center"/>
    </xf>
    <xf numFmtId="4" fontId="17" fillId="0" borderId="0" xfId="0" applyNumberFormat="1" applyFont="1" applyFill="1" applyAlignment="1">
      <alignment horizontal="center" vertical="center"/>
    </xf>
    <xf numFmtId="0" fontId="17" fillId="0" borderId="0" xfId="0" applyFont="1" applyFill="1"/>
    <xf numFmtId="0" fontId="23" fillId="0" borderId="0" xfId="0" applyFont="1" applyFill="1"/>
    <xf numFmtId="6" fontId="12" fillId="0" borderId="1" xfId="0" applyNumberFormat="1" applyFont="1" applyFill="1" applyBorder="1" applyAlignment="1">
      <alignment horizontal="right" wrapText="1"/>
    </xf>
    <xf numFmtId="0" fontId="17" fillId="0" borderId="10" xfId="0" applyFont="1" applyFill="1" applyBorder="1"/>
    <xf numFmtId="0" fontId="17" fillId="0" borderId="11" xfId="0" applyFont="1" applyFill="1" applyBorder="1"/>
    <xf numFmtId="0" fontId="17" fillId="0" borderId="12" xfId="0" applyFont="1" applyFill="1" applyBorder="1"/>
    <xf numFmtId="8" fontId="17" fillId="0" borderId="13" xfId="0" applyNumberFormat="1" applyFont="1" applyFill="1" applyBorder="1"/>
    <xf numFmtId="0" fontId="12" fillId="0" borderId="1" xfId="0" applyFont="1" applyFill="1" applyBorder="1" applyAlignment="1">
      <alignment wrapText="1"/>
    </xf>
    <xf numFmtId="0" fontId="17" fillId="0" borderId="7" xfId="0" applyFont="1" applyFill="1" applyBorder="1"/>
    <xf numFmtId="8" fontId="17" fillId="0" borderId="9" xfId="0" applyNumberFormat="1" applyFont="1" applyFill="1" applyBorder="1"/>
    <xf numFmtId="0" fontId="17" fillId="0" borderId="1" xfId="0" applyFont="1" applyFill="1" applyBorder="1" applyAlignment="1">
      <alignment wrapText="1"/>
    </xf>
    <xf numFmtId="0" fontId="14" fillId="0" borderId="0" xfId="0" applyFont="1" applyFill="1" applyAlignment="1">
      <alignment vertical="center"/>
    </xf>
    <xf numFmtId="8" fontId="12" fillId="0" borderId="1" xfId="0" applyNumberFormat="1" applyFont="1" applyFill="1" applyBorder="1" applyAlignment="1">
      <alignment horizontal="right" wrapText="1"/>
    </xf>
    <xf numFmtId="0" fontId="17" fillId="0" borderId="0" xfId="0" applyFont="1" applyFill="1" applyAlignment="1">
      <alignment horizontal="left" vertical="center"/>
    </xf>
    <xf numFmtId="0" fontId="7" fillId="0" borderId="1" xfId="0" applyFont="1" applyFill="1" applyBorder="1" applyAlignment="1">
      <alignment vertical="top" wrapText="1"/>
    </xf>
    <xf numFmtId="0" fontId="7" fillId="0" borderId="1" xfId="0" applyFont="1" applyFill="1" applyBorder="1" applyAlignment="1">
      <alignment wrapText="1"/>
    </xf>
    <xf numFmtId="6" fontId="7" fillId="0" borderId="1" xfId="0" applyNumberFormat="1" applyFont="1" applyFill="1" applyBorder="1" applyAlignment="1">
      <alignment horizontal="right" wrapText="1"/>
    </xf>
    <xf numFmtId="0" fontId="15" fillId="0" borderId="0" xfId="0" applyFont="1" applyFill="1" applyAlignment="1">
      <alignment horizontal="left"/>
    </xf>
    <xf numFmtId="0" fontId="17" fillId="0" borderId="0" xfId="0" applyFont="1"/>
    <xf numFmtId="0" fontId="22" fillId="0" borderId="44" xfId="0" applyFont="1" applyBorder="1" applyAlignment="1">
      <alignment vertical="center" wrapText="1"/>
    </xf>
    <xf numFmtId="0" fontId="12" fillId="0" borderId="23" xfId="0" applyFont="1" applyBorder="1" applyAlignment="1">
      <alignment vertical="center" wrapText="1"/>
    </xf>
    <xf numFmtId="0" fontId="12" fillId="0" borderId="35" xfId="0" applyFont="1" applyBorder="1" applyAlignment="1">
      <alignment vertical="center" wrapText="1"/>
    </xf>
    <xf numFmtId="0" fontId="12" fillId="0" borderId="4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4" xfId="0" applyFont="1" applyBorder="1" applyAlignment="1">
      <alignment vertical="center" wrapText="1"/>
    </xf>
    <xf numFmtId="0" fontId="17" fillId="0" borderId="45" xfId="0" applyFont="1" applyBorder="1" applyAlignment="1">
      <alignment vertical="top" wrapText="1"/>
    </xf>
    <xf numFmtId="0" fontId="17" fillId="0" borderId="22" xfId="0" applyFont="1" applyBorder="1" applyAlignment="1">
      <alignment vertical="top" wrapText="1"/>
    </xf>
    <xf numFmtId="0" fontId="12" fillId="0" borderId="43" xfId="0" applyFont="1" applyBorder="1" applyAlignment="1">
      <alignment vertical="center" wrapText="1"/>
    </xf>
    <xf numFmtId="0" fontId="12" fillId="0" borderId="46" xfId="0" applyFont="1" applyBorder="1" applyAlignment="1">
      <alignment vertical="center" wrapText="1"/>
    </xf>
    <xf numFmtId="6"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6" fontId="12" fillId="0" borderId="35" xfId="0" applyNumberFormat="1" applyFont="1" applyBorder="1" applyAlignment="1">
      <alignment horizontal="center" vertical="center" wrapText="1"/>
    </xf>
    <xf numFmtId="0" fontId="12" fillId="0" borderId="27" xfId="0" applyFont="1" applyBorder="1" applyAlignment="1">
      <alignment vertical="center" wrapText="1"/>
    </xf>
    <xf numFmtId="0" fontId="12" fillId="0" borderId="47" xfId="0" applyFont="1" applyBorder="1" applyAlignment="1">
      <alignment horizontal="center" vertical="center" wrapText="1"/>
    </xf>
    <xf numFmtId="6" fontId="12" fillId="0" borderId="47" xfId="0" applyNumberFormat="1" applyFont="1" applyBorder="1" applyAlignment="1">
      <alignment horizontal="center" vertical="center" wrapText="1"/>
    </xf>
    <xf numFmtId="6" fontId="12" fillId="0" borderId="28" xfId="0" applyNumberFormat="1"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vertical="center" wrapText="1"/>
    </xf>
    <xf numFmtId="0" fontId="10" fillId="0" borderId="20"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39" xfId="0" applyFont="1" applyBorder="1" applyAlignment="1">
      <alignment vertical="center" wrapText="1"/>
    </xf>
    <xf numFmtId="0" fontId="19" fillId="0" borderId="22" xfId="0" applyFont="1" applyBorder="1" applyAlignment="1">
      <alignment vertical="center" wrapText="1"/>
    </xf>
    <xf numFmtId="0" fontId="19" fillId="0" borderId="40" xfId="0" applyFont="1" applyBorder="1" applyAlignment="1">
      <alignment vertical="center" wrapText="1"/>
    </xf>
    <xf numFmtId="0" fontId="19" fillId="0" borderId="19" xfId="0" applyFont="1" applyBorder="1" applyAlignment="1">
      <alignment vertical="center" wrapText="1"/>
    </xf>
    <xf numFmtId="3" fontId="21" fillId="0" borderId="2" xfId="0" applyNumberFormat="1" applyFont="1" applyFill="1" applyBorder="1" applyAlignment="1">
      <alignment horizontal="center" wrapText="1"/>
    </xf>
    <xf numFmtId="3" fontId="21" fillId="0" borderId="5" xfId="0" applyNumberFormat="1" applyFont="1" applyFill="1" applyBorder="1" applyAlignment="1">
      <alignment horizontal="center" wrapText="1"/>
    </xf>
    <xf numFmtId="3" fontId="21" fillId="0" borderId="6" xfId="0" applyNumberFormat="1" applyFont="1" applyFill="1" applyBorder="1" applyAlignment="1">
      <alignment horizontal="center" wrapText="1"/>
    </xf>
    <xf numFmtId="3" fontId="7" fillId="0" borderId="2" xfId="0" applyNumberFormat="1" applyFont="1" applyFill="1" applyBorder="1" applyAlignment="1">
      <alignment horizontal="center" wrapText="1"/>
    </xf>
    <xf numFmtId="3" fontId="7" fillId="0" borderId="5" xfId="0" applyNumberFormat="1" applyFont="1" applyFill="1" applyBorder="1" applyAlignment="1">
      <alignment horizontal="center" wrapText="1"/>
    </xf>
    <xf numFmtId="3" fontId="7" fillId="0" borderId="6" xfId="0" applyNumberFormat="1" applyFont="1" applyFill="1" applyBorder="1" applyAlignment="1">
      <alignment horizontal="center" wrapText="1"/>
    </xf>
    <xf numFmtId="0" fontId="11" fillId="0" borderId="0" xfId="0" applyFont="1" applyFill="1" applyAlignment="1">
      <alignment horizontal="left" vertical="center" wrapText="1"/>
    </xf>
    <xf numFmtId="0" fontId="15" fillId="0" borderId="0" xfId="0" applyFont="1" applyFill="1" applyAlignment="1">
      <alignment horizontal="left" vertical="center" wrapText="1"/>
    </xf>
    <xf numFmtId="0" fontId="26" fillId="0" borderId="0" xfId="0" applyFont="1" applyFill="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Alignment="1">
      <alignment horizontal="left" vertical="center" wrapText="1"/>
    </xf>
    <xf numFmtId="0" fontId="14" fillId="0" borderId="25" xfId="0" applyFont="1" applyBorder="1" applyAlignment="1">
      <alignment vertical="center" wrapText="1"/>
    </xf>
    <xf numFmtId="0" fontId="14" fillId="0" borderId="41" xfId="0" applyFont="1" applyBorder="1" applyAlignment="1">
      <alignment vertical="center" wrapText="1"/>
    </xf>
    <xf numFmtId="0" fontId="14" fillId="0" borderId="26" xfId="0" applyFont="1" applyBorder="1" applyAlignment="1">
      <alignment vertical="center" wrapText="1"/>
    </xf>
    <xf numFmtId="0" fontId="22" fillId="0" borderId="4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43" xfId="0" applyFont="1" applyBorder="1" applyAlignment="1">
      <alignment horizontal="center" vertical="center" wrapText="1"/>
    </xf>
  </cellXfs>
  <cellStyles count="6">
    <cellStyle name="Comma 2" xfId="3" xr:uid="{7CB8C852-88E2-4428-9A4C-ABD76310D100}"/>
    <cellStyle name="Comma 2 2" xfId="4" xr:uid="{307FCE2D-3181-4F84-BDC5-89793D91CEFC}"/>
    <cellStyle name="Hyperlink 2" xfId="5" xr:uid="{0D49A9DB-128A-4931-86C9-2784E44DA644}"/>
    <cellStyle name="Normal" xfId="0" builtinId="0"/>
    <cellStyle name="Normal 2" xfId="1" xr:uid="{FD0A76A3-2C0F-4C3F-A37D-9F77253B5412}"/>
    <cellStyle name="Normal 2 2" xfId="2" xr:uid="{ED2AE1D9-992B-4CE0-85EA-ADA5B8A6D8A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tifile02\Documents%20and%20Settings\lkscruggs\Desktop\BIA%20MACT%20Survey%20and%20Supp\Update%20Survey-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rp Info"/>
      <sheetName val="FORM A- General Information"/>
      <sheetName val="Sheet3"/>
      <sheetName val="Sheet5"/>
      <sheetName val="FORM B- Tunnel Kilns"/>
      <sheetName val="Kiln size and control info"/>
      <sheetName val="Summary"/>
      <sheetName val="FORM B- Periodic Kilns"/>
      <sheetName val="Sheet6"/>
      <sheetName val="FORM C- APCD Info"/>
      <sheetName val="FORM D- Test Data"/>
      <sheetName val="FORM E- Monit-Other Costs"/>
      <sheetName val="FORM F- Additional Questions"/>
      <sheetName val="PICK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D4" t="str">
            <v>Tunnel</v>
          </cell>
          <cell r="E4" t="str">
            <v>Natural gas</v>
          </cell>
          <cell r="F4" t="str">
            <v>None</v>
          </cell>
          <cell r="H4" t="str">
            <v>Dry Limestone Scrubber (DLA)</v>
          </cell>
          <cell r="J4" t="str">
            <v>Yes</v>
          </cell>
          <cell r="M4" t="str">
            <v>Yearly</v>
          </cell>
        </row>
        <row r="5">
          <cell r="D5" t="str">
            <v>Tunnel- low profile or roller</v>
          </cell>
          <cell r="E5" t="str">
            <v>Sawdust</v>
          </cell>
          <cell r="F5" t="str">
            <v>Natural gas</v>
          </cell>
          <cell r="H5" t="str">
            <v>Dry Injection/Fabric Filter (DIFF)</v>
          </cell>
          <cell r="J5" t="str">
            <v>No</v>
          </cell>
          <cell r="M5" t="str">
            <v>Other</v>
          </cell>
        </row>
        <row r="6">
          <cell r="D6" t="str">
            <v>Tunnel-inactive</v>
          </cell>
          <cell r="E6" t="str">
            <v>Coal</v>
          </cell>
          <cell r="F6" t="str">
            <v>Sawdust</v>
          </cell>
          <cell r="H6" t="str">
            <v>Dry Lime Scrubber (DLS)</v>
          </cell>
        </row>
        <row r="7">
          <cell r="D7" t="str">
            <v>Tunnel- demolished</v>
          </cell>
          <cell r="E7" t="str">
            <v>Fuel Oil</v>
          </cell>
          <cell r="F7" t="str">
            <v>Coal</v>
          </cell>
          <cell r="H7" t="str">
            <v>Wet Scrubber</v>
          </cell>
        </row>
        <row r="8">
          <cell r="D8" t="str">
            <v>Periodic</v>
          </cell>
          <cell r="E8" t="str">
            <v>Landfill/ Biogas</v>
          </cell>
          <cell r="F8" t="str">
            <v>Fuel Oil</v>
          </cell>
          <cell r="H8" t="str">
            <v>Fabric Filter/ Baghouse only</v>
          </cell>
        </row>
        <row r="9">
          <cell r="D9" t="str">
            <v>Periodic-shuttle</v>
          </cell>
          <cell r="E9" t="str">
            <v>Pet-coke</v>
          </cell>
          <cell r="F9" t="str">
            <v>Propane</v>
          </cell>
          <cell r="H9" t="str">
            <v>Lime system (unsure if DIFF or DLS)</v>
          </cell>
        </row>
        <row r="10">
          <cell r="D10" t="str">
            <v>Periodic-beehive</v>
          </cell>
          <cell r="E10" t="str">
            <v>Other</v>
          </cell>
          <cell r="F10" t="str">
            <v>Landfilll/ Biogas</v>
          </cell>
          <cell r="H10" t="str">
            <v>Spray Dryer/ Electrostatic Precipitator</v>
          </cell>
        </row>
        <row r="11">
          <cell r="D11" t="str">
            <v>Periodic-inactive</v>
          </cell>
          <cell r="F11" t="str">
            <v>Wood waste- gasifier</v>
          </cell>
          <cell r="H11" t="str">
            <v>Other</v>
          </cell>
        </row>
        <row r="12">
          <cell r="D12" t="str">
            <v>Periodic-demolished</v>
          </cell>
          <cell r="F12"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29D8-9B2A-46AB-AB46-6F7996E744D4}">
  <dimension ref="B1:F47"/>
  <sheetViews>
    <sheetView tabSelected="1" workbookViewId="0"/>
  </sheetViews>
  <sheetFormatPr defaultRowHeight="14.5" x14ac:dyDescent="0.35"/>
  <cols>
    <col min="2" max="2" width="37.54296875" customWidth="1"/>
    <col min="3" max="3" width="11.453125" customWidth="1"/>
    <col min="5" max="5" width="18.81640625" customWidth="1"/>
  </cols>
  <sheetData>
    <row r="1" spans="2:6" ht="15" thickBot="1" x14ac:dyDescent="0.4">
      <c r="B1" t="s">
        <v>0</v>
      </c>
    </row>
    <row r="2" spans="2:6" x14ac:dyDescent="0.35">
      <c r="B2" s="10"/>
      <c r="C2" s="12"/>
      <c r="D2" s="12"/>
      <c r="E2" s="12"/>
      <c r="F2" s="12"/>
    </row>
    <row r="3" spans="2:6" x14ac:dyDescent="0.35">
      <c r="B3" s="11" t="s">
        <v>1</v>
      </c>
      <c r="C3" s="9" t="s">
        <v>2</v>
      </c>
      <c r="D3" s="9" t="s">
        <v>3</v>
      </c>
      <c r="E3" s="9" t="s">
        <v>4</v>
      </c>
      <c r="F3" s="9" t="s">
        <v>5</v>
      </c>
    </row>
    <row r="4" spans="2:6" ht="52" x14ac:dyDescent="0.35">
      <c r="B4" s="11"/>
      <c r="C4" s="9"/>
      <c r="D4" s="9"/>
      <c r="E4" s="9" t="s">
        <v>6</v>
      </c>
      <c r="F4" s="9" t="s">
        <v>0</v>
      </c>
    </row>
    <row r="5" spans="2:6" ht="26" x14ac:dyDescent="0.35">
      <c r="B5" s="11" t="s">
        <v>7</v>
      </c>
      <c r="C5" s="9" t="s">
        <v>8</v>
      </c>
      <c r="D5" s="9" t="s">
        <v>9</v>
      </c>
      <c r="E5" s="14"/>
      <c r="F5" s="9" t="s">
        <v>10</v>
      </c>
    </row>
    <row r="6" spans="2:6" x14ac:dyDescent="0.35">
      <c r="B6" s="15" t="s">
        <v>11</v>
      </c>
      <c r="C6" s="16">
        <v>0</v>
      </c>
      <c r="D6" s="16">
        <v>1</v>
      </c>
      <c r="E6" s="16">
        <v>0</v>
      </c>
      <c r="F6" s="16">
        <f>(C6*D6)+E6</f>
        <v>0</v>
      </c>
    </row>
    <row r="7" spans="2:6" x14ac:dyDescent="0.35">
      <c r="B7" s="15" t="s">
        <v>12</v>
      </c>
      <c r="C7" s="16">
        <v>0</v>
      </c>
      <c r="D7" s="16">
        <v>1</v>
      </c>
      <c r="E7" s="16">
        <v>0</v>
      </c>
      <c r="F7" s="16">
        <f t="shared" ref="F7:F27" si="0">(C7*D7)+E7</f>
        <v>0</v>
      </c>
    </row>
    <row r="8" spans="2:6" x14ac:dyDescent="0.35">
      <c r="B8" s="15" t="s">
        <v>13</v>
      </c>
      <c r="C8" s="16">
        <v>0</v>
      </c>
      <c r="D8" s="16">
        <v>1</v>
      </c>
      <c r="E8" s="16">
        <v>0</v>
      </c>
      <c r="F8" s="16">
        <f t="shared" si="0"/>
        <v>0</v>
      </c>
    </row>
    <row r="9" spans="2:6" x14ac:dyDescent="0.35">
      <c r="B9" s="15" t="s">
        <v>14</v>
      </c>
      <c r="C9" s="16">
        <v>0</v>
      </c>
      <c r="D9" s="16">
        <v>1</v>
      </c>
      <c r="E9" s="16">
        <v>0</v>
      </c>
      <c r="F9" s="16">
        <f t="shared" si="0"/>
        <v>0</v>
      </c>
    </row>
    <row r="10" spans="2:6" ht="15.5" x14ac:dyDescent="0.35">
      <c r="B10" s="15" t="s">
        <v>15</v>
      </c>
      <c r="C10" s="16">
        <f>'Respondent Burden 1995t09'!F10</f>
        <v>4.8000000000000007</v>
      </c>
      <c r="D10" s="16">
        <v>1</v>
      </c>
      <c r="E10" s="16">
        <v>0</v>
      </c>
      <c r="F10" s="16">
        <f t="shared" si="0"/>
        <v>4.8000000000000007</v>
      </c>
    </row>
    <row r="11" spans="2:6" ht="15.5" x14ac:dyDescent="0.35">
      <c r="B11" s="15" t="s">
        <v>16</v>
      </c>
      <c r="C11" s="16">
        <f>'Respondent Burden 1995t09'!F11</f>
        <v>2.4000000000000004</v>
      </c>
      <c r="D11" s="16">
        <v>1</v>
      </c>
      <c r="E11" s="16">
        <v>0</v>
      </c>
      <c r="F11" s="16">
        <f t="shared" si="0"/>
        <v>2.4000000000000004</v>
      </c>
    </row>
    <row r="12" spans="2:6" ht="15.5" x14ac:dyDescent="0.35">
      <c r="B12" s="15" t="s">
        <v>17</v>
      </c>
      <c r="C12" s="16">
        <f>'Respondent Burden 1995t09'!F12</f>
        <v>2.4000000000000004</v>
      </c>
      <c r="D12" s="16">
        <v>1</v>
      </c>
      <c r="E12" s="16">
        <v>0</v>
      </c>
      <c r="F12" s="16">
        <f t="shared" si="0"/>
        <v>2.4000000000000004</v>
      </c>
    </row>
    <row r="13" spans="2:6" ht="15.5" x14ac:dyDescent="0.35">
      <c r="B13" s="15" t="s">
        <v>18</v>
      </c>
      <c r="C13" s="16">
        <f>'Respondent Burden 1995t09'!F13</f>
        <v>2.4000000000000004</v>
      </c>
      <c r="D13" s="16">
        <v>1</v>
      </c>
      <c r="E13" s="16">
        <v>0</v>
      </c>
      <c r="F13" s="16">
        <f t="shared" si="0"/>
        <v>2.4000000000000004</v>
      </c>
    </row>
    <row r="14" spans="2:6" ht="15.5" x14ac:dyDescent="0.35">
      <c r="B14" s="15" t="s">
        <v>19</v>
      </c>
      <c r="C14" s="16">
        <f>'Respondent Burden 1995t09'!F14</f>
        <v>1.4000000000000001</v>
      </c>
      <c r="D14" s="16">
        <v>1</v>
      </c>
      <c r="E14" s="16">
        <v>0</v>
      </c>
      <c r="F14" s="16">
        <f t="shared" si="0"/>
        <v>1.4000000000000001</v>
      </c>
    </row>
    <row r="15" spans="2:6" ht="15.5" x14ac:dyDescent="0.35">
      <c r="B15" s="15" t="s">
        <v>20</v>
      </c>
      <c r="C15" s="16">
        <f>'Respondent Burden 1995t09'!F15</f>
        <v>1.4000000000000001</v>
      </c>
      <c r="D15" s="16">
        <v>1</v>
      </c>
      <c r="E15" s="16">
        <v>0</v>
      </c>
      <c r="F15" s="16">
        <f t="shared" si="0"/>
        <v>1.4000000000000001</v>
      </c>
    </row>
    <row r="16" spans="2:6" ht="15.5" x14ac:dyDescent="0.35">
      <c r="B16" s="15" t="s">
        <v>21</v>
      </c>
      <c r="C16" s="16">
        <f>'Respondent Burden 1995t09'!F16</f>
        <v>1.4000000000000001</v>
      </c>
      <c r="D16" s="16">
        <v>1</v>
      </c>
      <c r="E16" s="16">
        <v>0</v>
      </c>
      <c r="F16" s="16">
        <f t="shared" si="0"/>
        <v>1.4000000000000001</v>
      </c>
    </row>
    <row r="17" spans="2:6" ht="15.5" x14ac:dyDescent="0.35">
      <c r="B17" s="15" t="s">
        <v>22</v>
      </c>
      <c r="C17" s="16">
        <f>'Respondent Burden 1995t09'!F17</f>
        <v>0.8</v>
      </c>
      <c r="D17" s="16">
        <v>1</v>
      </c>
      <c r="E17" s="16">
        <v>0</v>
      </c>
      <c r="F17" s="16">
        <f t="shared" si="0"/>
        <v>0.8</v>
      </c>
    </row>
    <row r="18" spans="2:6" ht="15.5" x14ac:dyDescent="0.35">
      <c r="B18" s="15" t="s">
        <v>23</v>
      </c>
      <c r="C18" s="16">
        <f>'Respondent Burden 1995t09'!F18</f>
        <v>0.8</v>
      </c>
      <c r="D18" s="16">
        <v>1</v>
      </c>
      <c r="E18" s="16">
        <v>0</v>
      </c>
      <c r="F18" s="16">
        <f t="shared" si="0"/>
        <v>0.8</v>
      </c>
    </row>
    <row r="19" spans="2:6" ht="15.5" x14ac:dyDescent="0.35">
      <c r="B19" s="15" t="s">
        <v>24</v>
      </c>
      <c r="C19" s="16">
        <f>'Respondent Burden 1995t09'!F19</f>
        <v>0.8</v>
      </c>
      <c r="D19" s="16">
        <v>1</v>
      </c>
      <c r="E19" s="16">
        <v>0</v>
      </c>
      <c r="F19" s="16">
        <f t="shared" si="0"/>
        <v>0.8</v>
      </c>
    </row>
    <row r="20" spans="2:6" ht="15.5" x14ac:dyDescent="0.35">
      <c r="B20" s="15" t="s">
        <v>25</v>
      </c>
      <c r="C20" s="16">
        <f>'Respondent Burden 1995t09'!F20</f>
        <v>0.8</v>
      </c>
      <c r="D20" s="16">
        <v>1</v>
      </c>
      <c r="E20" s="16">
        <v>0</v>
      </c>
      <c r="F20" s="16">
        <f t="shared" si="0"/>
        <v>0.8</v>
      </c>
    </row>
    <row r="21" spans="2:6" ht="15.5" x14ac:dyDescent="0.35">
      <c r="B21" s="15" t="s">
        <v>26</v>
      </c>
      <c r="C21" s="16">
        <f>'Respondent Burden 1995t09'!F21</f>
        <v>1</v>
      </c>
      <c r="D21" s="16">
        <v>1</v>
      </c>
      <c r="E21" s="16">
        <v>0</v>
      </c>
      <c r="F21" s="16">
        <f t="shared" si="0"/>
        <v>1</v>
      </c>
    </row>
    <row r="22" spans="2:6" ht="15.5" x14ac:dyDescent="0.35">
      <c r="B22" s="15" t="s">
        <v>27</v>
      </c>
      <c r="C22" s="16">
        <f>'Respondent Burden 1995t09'!F22</f>
        <v>1</v>
      </c>
      <c r="D22" s="16">
        <v>1</v>
      </c>
      <c r="E22" s="16">
        <v>0</v>
      </c>
      <c r="F22" s="16">
        <f t="shared" si="0"/>
        <v>1</v>
      </c>
    </row>
    <row r="23" spans="2:6" ht="15.5" x14ac:dyDescent="0.35">
      <c r="B23" s="15" t="s">
        <v>28</v>
      </c>
      <c r="C23" s="16">
        <f>'Respondent Burden 1995t09'!F23</f>
        <v>1</v>
      </c>
      <c r="D23" s="16">
        <v>1</v>
      </c>
      <c r="E23" s="16">
        <v>0</v>
      </c>
      <c r="F23" s="16">
        <f t="shared" si="0"/>
        <v>1</v>
      </c>
    </row>
    <row r="24" spans="2:6" ht="15.5" x14ac:dyDescent="0.35">
      <c r="B24" s="15" t="s">
        <v>29</v>
      </c>
      <c r="C24" s="16">
        <f>'Respondent Burden 1995t09'!F24</f>
        <v>1</v>
      </c>
      <c r="D24" s="16">
        <v>1</v>
      </c>
      <c r="E24" s="16">
        <v>0</v>
      </c>
      <c r="F24" s="16">
        <f t="shared" si="0"/>
        <v>1</v>
      </c>
    </row>
    <row r="25" spans="2:6" ht="15.5" x14ac:dyDescent="0.35">
      <c r="B25" s="15" t="s">
        <v>30</v>
      </c>
      <c r="C25" s="16">
        <f>'Respondent Burden 1995t09'!F25</f>
        <v>1</v>
      </c>
      <c r="D25" s="16">
        <v>1</v>
      </c>
      <c r="E25" s="16">
        <v>0</v>
      </c>
      <c r="F25" s="16">
        <f t="shared" si="0"/>
        <v>1</v>
      </c>
    </row>
    <row r="26" spans="2:6" x14ac:dyDescent="0.35">
      <c r="B26" s="15" t="s">
        <v>31</v>
      </c>
      <c r="C26" s="16">
        <f>'Respondent Burden 1995t09'!F46</f>
        <v>12</v>
      </c>
      <c r="D26" s="16">
        <v>2</v>
      </c>
      <c r="E26" s="16">
        <v>0</v>
      </c>
      <c r="F26" s="16">
        <f t="shared" si="0"/>
        <v>24</v>
      </c>
    </row>
    <row r="27" spans="2:6" ht="15.5" x14ac:dyDescent="0.35">
      <c r="B27" s="15" t="s">
        <v>32</v>
      </c>
      <c r="C27" s="16">
        <f>'Respondent Burden 1995t09'!F47</f>
        <v>7</v>
      </c>
      <c r="D27" s="16">
        <v>4</v>
      </c>
      <c r="E27" s="16">
        <v>0</v>
      </c>
      <c r="F27" s="16">
        <f t="shared" si="0"/>
        <v>28</v>
      </c>
    </row>
    <row r="28" spans="2:6" ht="15.5" x14ac:dyDescent="0.35">
      <c r="B28" s="17"/>
      <c r="C28" s="18"/>
      <c r="D28" s="18"/>
      <c r="E28" s="18" t="s">
        <v>33</v>
      </c>
      <c r="F28" s="19">
        <f>SUM(F6:F27)</f>
        <v>76.400000000000006</v>
      </c>
    </row>
    <row r="30" spans="2:6" x14ac:dyDescent="0.35">
      <c r="B30" s="13" t="s">
        <v>173</v>
      </c>
    </row>
    <row r="31" spans="2:6" x14ac:dyDescent="0.35">
      <c r="B31" s="13" t="s">
        <v>174</v>
      </c>
    </row>
    <row r="32" spans="2:6" x14ac:dyDescent="0.35">
      <c r="B32" s="13" t="s">
        <v>175</v>
      </c>
    </row>
    <row r="33" spans="2:2" x14ac:dyDescent="0.35">
      <c r="B33" s="13" t="s">
        <v>176</v>
      </c>
    </row>
    <row r="34" spans="2:2" x14ac:dyDescent="0.35">
      <c r="B34" s="13" t="s">
        <v>177</v>
      </c>
    </row>
    <row r="35" spans="2:2" x14ac:dyDescent="0.35">
      <c r="B35" s="13" t="s">
        <v>178</v>
      </c>
    </row>
    <row r="36" spans="2:2" x14ac:dyDescent="0.35">
      <c r="B36" s="13" t="s">
        <v>179</v>
      </c>
    </row>
    <row r="37" spans="2:2" x14ac:dyDescent="0.35">
      <c r="B37" s="13" t="s">
        <v>34</v>
      </c>
    </row>
    <row r="38" spans="2:2" x14ac:dyDescent="0.35">
      <c r="B38" s="13" t="s">
        <v>35</v>
      </c>
    </row>
    <row r="39" spans="2:2" x14ac:dyDescent="0.35">
      <c r="B39" s="13" t="s">
        <v>36</v>
      </c>
    </row>
    <row r="40" spans="2:2" x14ac:dyDescent="0.35">
      <c r="B40" s="13" t="s">
        <v>37</v>
      </c>
    </row>
    <row r="41" spans="2:2" x14ac:dyDescent="0.35">
      <c r="B41" s="13" t="s">
        <v>38</v>
      </c>
    </row>
    <row r="42" spans="2:2" x14ac:dyDescent="0.35">
      <c r="B42" s="13" t="s">
        <v>39</v>
      </c>
    </row>
    <row r="43" spans="2:2" x14ac:dyDescent="0.35">
      <c r="B43" s="13" t="s">
        <v>40</v>
      </c>
    </row>
    <row r="44" spans="2:2" x14ac:dyDescent="0.35">
      <c r="B44" s="13" t="s">
        <v>41</v>
      </c>
    </row>
    <row r="45" spans="2:2" x14ac:dyDescent="0.35">
      <c r="B45" s="13" t="s">
        <v>42</v>
      </c>
    </row>
    <row r="46" spans="2:2" x14ac:dyDescent="0.35">
      <c r="B46" s="13" t="s">
        <v>180</v>
      </c>
    </row>
    <row r="47" spans="2:2" x14ac:dyDescent="0.35">
      <c r="B47" s="13" t="s">
        <v>43</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CBD7-567B-4664-B8E3-A94F618D7308}">
  <dimension ref="B1:G13"/>
  <sheetViews>
    <sheetView workbookViewId="0"/>
  </sheetViews>
  <sheetFormatPr defaultRowHeight="14.5" x14ac:dyDescent="0.35"/>
  <sheetData>
    <row r="1" spans="2:7" ht="15" thickBot="1" x14ac:dyDescent="0.4"/>
    <row r="2" spans="2:7" ht="15.5" x14ac:dyDescent="0.35">
      <c r="B2" s="143"/>
      <c r="C2" s="144"/>
      <c r="D2" s="144"/>
      <c r="E2" s="144"/>
      <c r="F2" s="144"/>
      <c r="G2" s="145"/>
    </row>
    <row r="3" spans="2:7" ht="15.5" thickBot="1" x14ac:dyDescent="0.4">
      <c r="B3" s="146" t="s">
        <v>8</v>
      </c>
      <c r="C3" s="147"/>
      <c r="D3" s="147"/>
      <c r="E3" s="147"/>
      <c r="F3" s="147"/>
      <c r="G3" s="148"/>
    </row>
    <row r="4" spans="2:7" x14ac:dyDescent="0.35">
      <c r="B4" s="149"/>
      <c r="C4" s="151"/>
      <c r="D4" s="152"/>
      <c r="E4" s="20"/>
      <c r="F4" s="151"/>
      <c r="G4" s="155"/>
    </row>
    <row r="5" spans="2:7" ht="58" thickBot="1" x14ac:dyDescent="0.4">
      <c r="B5" s="150"/>
      <c r="C5" s="153" t="s">
        <v>44</v>
      </c>
      <c r="D5" s="154"/>
      <c r="E5" s="30" t="s">
        <v>45</v>
      </c>
      <c r="F5" s="153"/>
      <c r="G5" s="156"/>
    </row>
    <row r="6" spans="2:7" x14ac:dyDescent="0.35">
      <c r="B6" s="21"/>
      <c r="C6" s="6"/>
      <c r="D6" s="6"/>
      <c r="E6" s="8"/>
      <c r="F6" s="25"/>
      <c r="G6" s="8"/>
    </row>
    <row r="7" spans="2:7" x14ac:dyDescent="0.35">
      <c r="B7" s="5"/>
      <c r="C7" s="7" t="s">
        <v>1</v>
      </c>
      <c r="D7" s="7" t="s">
        <v>2</v>
      </c>
      <c r="E7" s="9" t="s">
        <v>3</v>
      </c>
      <c r="F7" s="26" t="s">
        <v>4</v>
      </c>
      <c r="G7" s="9" t="s">
        <v>5</v>
      </c>
    </row>
    <row r="8" spans="2:7" ht="117" x14ac:dyDescent="0.35">
      <c r="B8" s="4" t="s">
        <v>46</v>
      </c>
      <c r="C8" s="6" t="s">
        <v>47</v>
      </c>
      <c r="D8" s="6" t="s">
        <v>48</v>
      </c>
      <c r="E8" s="8" t="s">
        <v>49</v>
      </c>
      <c r="F8" s="25" t="s">
        <v>50</v>
      </c>
      <c r="G8" s="8" t="s">
        <v>8</v>
      </c>
    </row>
    <row r="9" spans="2:7" ht="26.5" thickBot="1" x14ac:dyDescent="0.4">
      <c r="B9" s="22"/>
      <c r="C9" s="23"/>
      <c r="D9" s="23"/>
      <c r="E9" s="24"/>
      <c r="F9" s="27"/>
      <c r="G9" s="28" t="s">
        <v>51</v>
      </c>
    </row>
    <row r="10" spans="2:7" x14ac:dyDescent="0.35">
      <c r="B10" s="29">
        <v>1</v>
      </c>
      <c r="C10" s="3">
        <v>0</v>
      </c>
      <c r="D10" s="3">
        <v>12</v>
      </c>
      <c r="E10" s="3">
        <v>0</v>
      </c>
      <c r="F10" s="3">
        <v>0</v>
      </c>
      <c r="G10" s="3">
        <v>12</v>
      </c>
    </row>
    <row r="11" spans="2:7" x14ac:dyDescent="0.35">
      <c r="B11" s="29">
        <v>2</v>
      </c>
      <c r="C11" s="3">
        <v>0</v>
      </c>
      <c r="D11" s="3">
        <v>12</v>
      </c>
      <c r="E11" s="3">
        <v>0</v>
      </c>
      <c r="F11" s="3">
        <v>0</v>
      </c>
      <c r="G11" s="3">
        <v>12</v>
      </c>
    </row>
    <row r="12" spans="2:7" x14ac:dyDescent="0.35">
      <c r="B12" s="29">
        <v>3</v>
      </c>
      <c r="C12" s="3">
        <v>0</v>
      </c>
      <c r="D12" s="3">
        <v>12</v>
      </c>
      <c r="E12" s="3">
        <v>0</v>
      </c>
      <c r="F12" s="3">
        <v>0</v>
      </c>
      <c r="G12" s="3">
        <v>12</v>
      </c>
    </row>
    <row r="13" spans="2:7" x14ac:dyDescent="0.35">
      <c r="B13" s="29" t="s">
        <v>52</v>
      </c>
      <c r="C13" s="3">
        <v>0</v>
      </c>
      <c r="D13" s="3">
        <v>12</v>
      </c>
      <c r="E13" s="3">
        <v>0</v>
      </c>
      <c r="F13" s="3">
        <v>0</v>
      </c>
      <c r="G13" s="3">
        <v>12</v>
      </c>
    </row>
  </sheetData>
  <mergeCells count="6">
    <mergeCell ref="B2:G2"/>
    <mergeCell ref="B3:G3"/>
    <mergeCell ref="B4:B5"/>
    <mergeCell ref="C4:D4"/>
    <mergeCell ref="C5:D5"/>
    <mergeCell ref="F4: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233F-68C9-4A2F-A3CF-A295E032087B}">
  <dimension ref="B1:O88"/>
  <sheetViews>
    <sheetView zoomScale="90" zoomScaleNormal="90" workbookViewId="0">
      <pane xSplit="2" ySplit="3" topLeftCell="F4" activePane="bottomRight" state="frozen"/>
      <selection pane="topRight"/>
      <selection pane="bottomLeft"/>
      <selection pane="bottomRight"/>
    </sheetView>
  </sheetViews>
  <sheetFormatPr defaultColWidth="9.1796875" defaultRowHeight="13" x14ac:dyDescent="0.3"/>
  <cols>
    <col min="1" max="1" width="2.1796875" style="2" customWidth="1"/>
    <col min="2" max="2" width="41.6328125" style="2" customWidth="1"/>
    <col min="3" max="4" width="9.26953125" style="32" customWidth="1"/>
    <col min="5" max="5" width="9.26953125" style="33" customWidth="1"/>
    <col min="6" max="6" width="9.26953125" style="32" customWidth="1"/>
    <col min="7" max="7" width="9.26953125" style="33" customWidth="1"/>
    <col min="8" max="9" width="9.26953125" style="34" customWidth="1"/>
    <col min="10" max="10" width="12.81640625" style="35" customWidth="1"/>
    <col min="11" max="11" width="3.81640625" style="2" customWidth="1"/>
    <col min="12" max="12" width="20.7265625" style="2" customWidth="1"/>
    <col min="13" max="13" width="9.26953125" style="2" customWidth="1"/>
    <col min="14" max="14" width="9.1796875" style="2" customWidth="1"/>
    <col min="15" max="15" width="3.54296875" style="2" customWidth="1"/>
    <col min="16" max="16384" width="9.1796875" style="2"/>
  </cols>
  <sheetData>
    <row r="1" spans="2:15" x14ac:dyDescent="0.3">
      <c r="B1" s="31" t="s">
        <v>164</v>
      </c>
    </row>
    <row r="2" spans="2:15" x14ac:dyDescent="0.3">
      <c r="B2" s="36">
        <v>1995.09</v>
      </c>
    </row>
    <row r="3" spans="2:15" ht="78" x14ac:dyDescent="0.3">
      <c r="B3" s="37" t="s">
        <v>53</v>
      </c>
      <c r="C3" s="37" t="s">
        <v>54</v>
      </c>
      <c r="D3" s="37" t="s">
        <v>55</v>
      </c>
      <c r="E3" s="38" t="s">
        <v>56</v>
      </c>
      <c r="F3" s="37" t="s">
        <v>57</v>
      </c>
      <c r="G3" s="38" t="s">
        <v>58</v>
      </c>
      <c r="H3" s="39" t="s">
        <v>59</v>
      </c>
      <c r="I3" s="39" t="s">
        <v>60</v>
      </c>
      <c r="J3" s="40" t="s">
        <v>61</v>
      </c>
      <c r="K3" s="41"/>
      <c r="L3" s="41" t="s">
        <v>62</v>
      </c>
      <c r="M3" s="41"/>
      <c r="N3" s="41"/>
    </row>
    <row r="4" spans="2:15" x14ac:dyDescent="0.3">
      <c r="B4" s="42" t="s">
        <v>63</v>
      </c>
      <c r="C4" s="43" t="s">
        <v>64</v>
      </c>
      <c r="D4" s="44"/>
      <c r="E4" s="45"/>
      <c r="F4" s="44"/>
      <c r="G4" s="45"/>
      <c r="H4" s="46"/>
      <c r="I4" s="46"/>
      <c r="J4" s="47"/>
      <c r="O4" s="48" t="s">
        <v>65</v>
      </c>
    </row>
    <row r="5" spans="2:15" x14ac:dyDescent="0.3">
      <c r="B5" s="42" t="s">
        <v>66</v>
      </c>
      <c r="C5" s="43" t="s">
        <v>64</v>
      </c>
      <c r="D5" s="44"/>
      <c r="E5" s="45"/>
      <c r="F5" s="44"/>
      <c r="G5" s="45"/>
      <c r="H5" s="46"/>
      <c r="I5" s="46"/>
      <c r="J5" s="47"/>
      <c r="L5" s="49" t="s">
        <v>67</v>
      </c>
      <c r="M5" s="50"/>
      <c r="O5" s="48" t="s">
        <v>65</v>
      </c>
    </row>
    <row r="6" spans="2:15" ht="26" x14ac:dyDescent="0.3">
      <c r="B6" s="42" t="s">
        <v>68</v>
      </c>
      <c r="C6" s="51">
        <v>40</v>
      </c>
      <c r="D6" s="51">
        <v>1</v>
      </c>
      <c r="E6" s="52">
        <f>C6*D6</f>
        <v>40</v>
      </c>
      <c r="F6" s="51">
        <v>0</v>
      </c>
      <c r="G6" s="52">
        <f>E6*F6</f>
        <v>0</v>
      </c>
      <c r="H6" s="52">
        <f>G6*0.05</f>
        <v>0</v>
      </c>
      <c r="I6" s="52">
        <f>G6*0.1</f>
        <v>0</v>
      </c>
      <c r="J6" s="53">
        <f>G6*$M$6+H6*$M$7+I6*$M$8</f>
        <v>0</v>
      </c>
      <c r="L6" s="54" t="s">
        <v>69</v>
      </c>
      <c r="M6" s="55">
        <v>130.28</v>
      </c>
      <c r="O6" s="48" t="s">
        <v>65</v>
      </c>
    </row>
    <row r="7" spans="2:15" x14ac:dyDescent="0.3">
      <c r="B7" s="42" t="s">
        <v>70</v>
      </c>
      <c r="C7" s="43"/>
      <c r="D7" s="44"/>
      <c r="E7" s="56"/>
      <c r="F7" s="44"/>
      <c r="G7" s="56"/>
      <c r="H7" s="56"/>
      <c r="I7" s="56"/>
      <c r="J7" s="57"/>
      <c r="L7" s="54" t="s">
        <v>71</v>
      </c>
      <c r="M7" s="55">
        <v>163.16999999999999</v>
      </c>
      <c r="O7" s="48" t="s">
        <v>65</v>
      </c>
    </row>
    <row r="8" spans="2:15" x14ac:dyDescent="0.3">
      <c r="B8" s="42" t="s">
        <v>72</v>
      </c>
      <c r="C8" s="51">
        <v>2</v>
      </c>
      <c r="D8" s="51">
        <v>1</v>
      </c>
      <c r="E8" s="52">
        <f>C8*D8</f>
        <v>2</v>
      </c>
      <c r="F8" s="51">
        <f>$M$11</f>
        <v>12</v>
      </c>
      <c r="G8" s="52">
        <f>E8*F8</f>
        <v>24</v>
      </c>
      <c r="H8" s="52">
        <f>G8*0.05</f>
        <v>1.2000000000000002</v>
      </c>
      <c r="I8" s="52">
        <f>G8*0.1</f>
        <v>2.4000000000000004</v>
      </c>
      <c r="J8" s="58">
        <f>G8*$M$6+H8*$M$7+I8*$M$8</f>
        <v>3480.2280000000005</v>
      </c>
      <c r="L8" s="59" t="s">
        <v>73</v>
      </c>
      <c r="M8" s="60">
        <v>65.709999999999994</v>
      </c>
      <c r="O8" s="48" t="s">
        <v>65</v>
      </c>
    </row>
    <row r="9" spans="2:15" ht="15.5" x14ac:dyDescent="0.3">
      <c r="B9" s="42" t="s">
        <v>202</v>
      </c>
      <c r="C9" s="43"/>
      <c r="D9" s="44"/>
      <c r="E9" s="56"/>
      <c r="F9" s="44"/>
      <c r="G9" s="56"/>
      <c r="H9" s="56"/>
      <c r="I9" s="56"/>
      <c r="J9" s="57"/>
      <c r="O9" s="48" t="s">
        <v>65</v>
      </c>
    </row>
    <row r="10" spans="2:15" ht="15.5" x14ac:dyDescent="0.3">
      <c r="B10" s="42" t="s">
        <v>203</v>
      </c>
      <c r="C10" s="51">
        <v>40</v>
      </c>
      <c r="D10" s="61">
        <v>2.1</v>
      </c>
      <c r="E10" s="52">
        <f t="shared" ref="E10:E30" si="0">C10*D10</f>
        <v>84</v>
      </c>
      <c r="F10" s="51">
        <f>$M$11*0.4</f>
        <v>4.8000000000000007</v>
      </c>
      <c r="G10" s="52">
        <f>E10*F10</f>
        <v>403.20000000000005</v>
      </c>
      <c r="H10" s="52">
        <f t="shared" ref="H10:H30" si="1">G10*0.05</f>
        <v>20.160000000000004</v>
      </c>
      <c r="I10" s="52">
        <f t="shared" ref="I10:I30" si="2">G10*0.1</f>
        <v>40.320000000000007</v>
      </c>
      <c r="J10" s="58">
        <f t="shared" ref="J10:J30" si="3">G10*$M$6+H10*$M$7+I10*$M$8</f>
        <v>58467.830400000006</v>
      </c>
      <c r="M10" s="2" t="s">
        <v>74</v>
      </c>
      <c r="N10" s="2" t="s">
        <v>75</v>
      </c>
      <c r="O10" s="48" t="s">
        <v>65</v>
      </c>
    </row>
    <row r="11" spans="2:15" ht="15.5" x14ac:dyDescent="0.3">
      <c r="B11" s="62" t="s">
        <v>76</v>
      </c>
      <c r="C11" s="51">
        <v>40</v>
      </c>
      <c r="D11" s="61">
        <v>2.1</v>
      </c>
      <c r="E11" s="52">
        <f t="shared" ref="E11" si="4">C11*D11</f>
        <v>84</v>
      </c>
      <c r="F11" s="51">
        <f>$M$11*0.2</f>
        <v>2.4000000000000004</v>
      </c>
      <c r="G11" s="52">
        <f t="shared" ref="G11:G30" si="5">E11*F11</f>
        <v>201.60000000000002</v>
      </c>
      <c r="H11" s="52">
        <f t="shared" si="1"/>
        <v>10.080000000000002</v>
      </c>
      <c r="I11" s="52">
        <f t="shared" si="2"/>
        <v>20.160000000000004</v>
      </c>
      <c r="J11" s="58">
        <f t="shared" ref="J11" si="6">G11*$M$6+H11*$M$7+I11*$M$8</f>
        <v>29233.915200000003</v>
      </c>
      <c r="L11" s="63" t="s">
        <v>77</v>
      </c>
      <c r="M11" s="2">
        <f>SUM(M12,M13)</f>
        <v>12</v>
      </c>
      <c r="N11" s="2">
        <f>SUM(N12,N13)</f>
        <v>37</v>
      </c>
      <c r="O11" s="48" t="s">
        <v>65</v>
      </c>
    </row>
    <row r="12" spans="2:15" ht="15.5" x14ac:dyDescent="0.3">
      <c r="B12" s="62" t="s">
        <v>78</v>
      </c>
      <c r="C12" s="51">
        <v>40</v>
      </c>
      <c r="D12" s="61">
        <v>2.1</v>
      </c>
      <c r="E12" s="52">
        <f t="shared" si="0"/>
        <v>84</v>
      </c>
      <c r="F12" s="51">
        <f>$M$11*0.2</f>
        <v>2.4000000000000004</v>
      </c>
      <c r="G12" s="52">
        <f t="shared" ref="G12" si="7">E12*F12</f>
        <v>201.60000000000002</v>
      </c>
      <c r="H12" s="52">
        <f t="shared" ref="H12" si="8">G12*0.05</f>
        <v>10.080000000000002</v>
      </c>
      <c r="I12" s="52">
        <f t="shared" ref="I12" si="9">G12*0.1</f>
        <v>20.160000000000004</v>
      </c>
      <c r="J12" s="58">
        <f t="shared" si="3"/>
        <v>29233.915200000003</v>
      </c>
      <c r="L12" s="2" t="s">
        <v>79</v>
      </c>
      <c r="M12" s="2">
        <v>7</v>
      </c>
      <c r="N12" s="2">
        <v>17</v>
      </c>
      <c r="O12" s="48" t="s">
        <v>65</v>
      </c>
    </row>
    <row r="13" spans="2:15" ht="15.5" x14ac:dyDescent="0.3">
      <c r="B13" s="62" t="s">
        <v>80</v>
      </c>
      <c r="C13" s="51">
        <v>40</v>
      </c>
      <c r="D13" s="61">
        <v>2.1</v>
      </c>
      <c r="E13" s="52">
        <f t="shared" ref="E13:E14" si="10">C13*D13</f>
        <v>84</v>
      </c>
      <c r="F13" s="51">
        <f>$M$11*0.2</f>
        <v>2.4000000000000004</v>
      </c>
      <c r="G13" s="52">
        <f t="shared" ref="G13:G14" si="11">E13*F13</f>
        <v>201.60000000000002</v>
      </c>
      <c r="H13" s="52">
        <f t="shared" ref="H13:H14" si="12">G13*0.05</f>
        <v>10.080000000000002</v>
      </c>
      <c r="I13" s="52">
        <f t="shared" ref="I13:I14" si="13">G13*0.1</f>
        <v>20.160000000000004</v>
      </c>
      <c r="J13" s="58">
        <f t="shared" ref="J13:J14" si="14">G13*$M$6+H13*$M$7+I13*$M$8</f>
        <v>29233.915200000003</v>
      </c>
      <c r="L13" s="2" t="s">
        <v>81</v>
      </c>
      <c r="M13" s="2">
        <v>5</v>
      </c>
      <c r="N13" s="2">
        <v>20</v>
      </c>
      <c r="O13" s="48" t="s">
        <v>65</v>
      </c>
    </row>
    <row r="14" spans="2:15" ht="28.5" x14ac:dyDescent="0.3">
      <c r="B14" s="62" t="s">
        <v>82</v>
      </c>
      <c r="C14" s="51">
        <v>40</v>
      </c>
      <c r="D14" s="51">
        <v>2.4</v>
      </c>
      <c r="E14" s="52">
        <f t="shared" si="10"/>
        <v>96</v>
      </c>
      <c r="F14" s="51">
        <f>$M$12*0.2</f>
        <v>1.4000000000000001</v>
      </c>
      <c r="G14" s="52">
        <f t="shared" si="11"/>
        <v>134.4</v>
      </c>
      <c r="H14" s="52">
        <f t="shared" si="12"/>
        <v>6.7200000000000006</v>
      </c>
      <c r="I14" s="52">
        <f t="shared" si="13"/>
        <v>13.440000000000001</v>
      </c>
      <c r="J14" s="58">
        <f t="shared" si="14"/>
        <v>19489.276800000003</v>
      </c>
      <c r="O14" s="48" t="s">
        <v>65</v>
      </c>
    </row>
    <row r="15" spans="2:15" ht="28.5" x14ac:dyDescent="0.3">
      <c r="B15" s="62" t="s">
        <v>83</v>
      </c>
      <c r="C15" s="51">
        <v>40</v>
      </c>
      <c r="D15" s="51">
        <v>2.4</v>
      </c>
      <c r="E15" s="52">
        <f t="shared" si="0"/>
        <v>96</v>
      </c>
      <c r="F15" s="51">
        <f>$M$12*0.2</f>
        <v>1.4000000000000001</v>
      </c>
      <c r="G15" s="52">
        <f t="shared" ref="G15:G17" si="15">E15*F15</f>
        <v>134.4</v>
      </c>
      <c r="H15" s="52">
        <f t="shared" ref="H15:H17" si="16">G15*0.05</f>
        <v>6.7200000000000006</v>
      </c>
      <c r="I15" s="52">
        <f t="shared" ref="I15:I17" si="17">G15*0.1</f>
        <v>13.440000000000001</v>
      </c>
      <c r="J15" s="58">
        <f t="shared" si="3"/>
        <v>19489.276800000003</v>
      </c>
      <c r="O15" s="48" t="s">
        <v>65</v>
      </c>
    </row>
    <row r="16" spans="2:15" ht="28.5" x14ac:dyDescent="0.3">
      <c r="B16" s="62" t="s">
        <v>84</v>
      </c>
      <c r="C16" s="51">
        <v>40</v>
      </c>
      <c r="D16" s="51">
        <v>2.4</v>
      </c>
      <c r="E16" s="52">
        <f t="shared" si="0"/>
        <v>96</v>
      </c>
      <c r="F16" s="51">
        <f>M12*0.2</f>
        <v>1.4000000000000001</v>
      </c>
      <c r="G16" s="52">
        <f t="shared" si="15"/>
        <v>134.4</v>
      </c>
      <c r="H16" s="52">
        <f t="shared" si="16"/>
        <v>6.7200000000000006</v>
      </c>
      <c r="I16" s="52">
        <f t="shared" si="17"/>
        <v>13.440000000000001</v>
      </c>
      <c r="J16" s="58">
        <f t="shared" si="3"/>
        <v>19489.276800000003</v>
      </c>
      <c r="O16" s="48" t="s">
        <v>65</v>
      </c>
    </row>
    <row r="17" spans="2:15" ht="28.5" x14ac:dyDescent="0.3">
      <c r="B17" s="62" t="s">
        <v>85</v>
      </c>
      <c r="C17" s="51">
        <v>40</v>
      </c>
      <c r="D17" s="51">
        <v>1.3</v>
      </c>
      <c r="E17" s="52">
        <f t="shared" ref="E17" si="18">C17*D17</f>
        <v>52</v>
      </c>
      <c r="F17" s="51">
        <f>($M$13-1)*0.2</f>
        <v>0.8</v>
      </c>
      <c r="G17" s="52">
        <f t="shared" si="15"/>
        <v>41.6</v>
      </c>
      <c r="H17" s="52">
        <f t="shared" si="16"/>
        <v>2.08</v>
      </c>
      <c r="I17" s="52">
        <f t="shared" si="17"/>
        <v>4.16</v>
      </c>
      <c r="J17" s="58">
        <f t="shared" ref="J17" si="19">G17*$M$6+H17*$M$7+I17*$M$8</f>
        <v>6032.3952000000008</v>
      </c>
      <c r="L17" s="63"/>
      <c r="O17" s="48" t="s">
        <v>65</v>
      </c>
    </row>
    <row r="18" spans="2:15" ht="28.5" x14ac:dyDescent="0.3">
      <c r="B18" s="62" t="s">
        <v>86</v>
      </c>
      <c r="C18" s="51">
        <v>40</v>
      </c>
      <c r="D18" s="51">
        <v>1.3</v>
      </c>
      <c r="E18" s="52">
        <f t="shared" si="0"/>
        <v>52</v>
      </c>
      <c r="F18" s="51">
        <f>($M$13-1)*0.2</f>
        <v>0.8</v>
      </c>
      <c r="G18" s="52">
        <f t="shared" ref="G18:G20" si="20">E18*F18</f>
        <v>41.6</v>
      </c>
      <c r="H18" s="52">
        <f t="shared" ref="H18:H20" si="21">G18*0.05</f>
        <v>2.08</v>
      </c>
      <c r="I18" s="52">
        <f t="shared" ref="I18:I20" si="22">G18*0.1</f>
        <v>4.16</v>
      </c>
      <c r="J18" s="58">
        <f t="shared" si="3"/>
        <v>6032.3952000000008</v>
      </c>
      <c r="L18" s="63"/>
      <c r="O18" s="48" t="s">
        <v>65</v>
      </c>
    </row>
    <row r="19" spans="2:15" ht="28.5" x14ac:dyDescent="0.3">
      <c r="B19" s="62" t="s">
        <v>87</v>
      </c>
      <c r="C19" s="51">
        <v>40</v>
      </c>
      <c r="D19" s="51">
        <v>1.3</v>
      </c>
      <c r="E19" s="52">
        <f t="shared" ref="E19" si="23">C19*D19</f>
        <v>52</v>
      </c>
      <c r="F19" s="51">
        <f>($M$13-1)*0.2</f>
        <v>0.8</v>
      </c>
      <c r="G19" s="52">
        <f t="shared" ref="G19" si="24">E19*F19</f>
        <v>41.6</v>
      </c>
      <c r="H19" s="52">
        <f t="shared" ref="H19" si="25">G19*0.05</f>
        <v>2.08</v>
      </c>
      <c r="I19" s="52">
        <f t="shared" ref="I19" si="26">G19*0.1</f>
        <v>4.16</v>
      </c>
      <c r="J19" s="58">
        <f t="shared" ref="J19" si="27">G19*$M$6+H19*$M$7+I19*$M$8</f>
        <v>6032.3952000000008</v>
      </c>
      <c r="L19" s="63"/>
      <c r="O19" s="48" t="s">
        <v>65</v>
      </c>
    </row>
    <row r="20" spans="2:15" ht="28.5" x14ac:dyDescent="0.3">
      <c r="B20" s="62" t="s">
        <v>88</v>
      </c>
      <c r="C20" s="51">
        <v>40</v>
      </c>
      <c r="D20" s="51">
        <v>1.3</v>
      </c>
      <c r="E20" s="52">
        <f t="shared" si="0"/>
        <v>52</v>
      </c>
      <c r="F20" s="51">
        <f>($M$13-1)*0.2</f>
        <v>0.8</v>
      </c>
      <c r="G20" s="52">
        <f t="shared" si="20"/>
        <v>41.6</v>
      </c>
      <c r="H20" s="52">
        <f t="shared" si="21"/>
        <v>2.08</v>
      </c>
      <c r="I20" s="52">
        <f t="shared" si="22"/>
        <v>4.16</v>
      </c>
      <c r="J20" s="58">
        <f t="shared" si="3"/>
        <v>6032.3952000000008</v>
      </c>
      <c r="L20" s="63"/>
      <c r="O20" s="48" t="s">
        <v>65</v>
      </c>
    </row>
    <row r="21" spans="2:15" ht="28.5" x14ac:dyDescent="0.3">
      <c r="B21" s="62" t="s">
        <v>89</v>
      </c>
      <c r="C21" s="51">
        <v>40</v>
      </c>
      <c r="D21" s="51">
        <v>10.6</v>
      </c>
      <c r="E21" s="52">
        <f t="shared" si="0"/>
        <v>424</v>
      </c>
      <c r="F21" s="51">
        <f>$M$13*0.2</f>
        <v>1</v>
      </c>
      <c r="G21" s="52">
        <f t="shared" ref="G21:G25" si="28">E21*F21</f>
        <v>424</v>
      </c>
      <c r="H21" s="52">
        <f t="shared" ref="H21:H25" si="29">G21*0.05</f>
        <v>21.200000000000003</v>
      </c>
      <c r="I21" s="52">
        <f t="shared" ref="I21:I25" si="30">G21*0.1</f>
        <v>42.400000000000006</v>
      </c>
      <c r="J21" s="58">
        <f t="shared" si="3"/>
        <v>61484.027999999998</v>
      </c>
      <c r="L21" s="63"/>
      <c r="O21" s="48" t="s">
        <v>65</v>
      </c>
    </row>
    <row r="22" spans="2:15" ht="28.5" x14ac:dyDescent="0.3">
      <c r="B22" s="62" t="s">
        <v>90</v>
      </c>
      <c r="C22" s="51">
        <v>40</v>
      </c>
      <c r="D22" s="51">
        <v>10.6</v>
      </c>
      <c r="E22" s="52">
        <f t="shared" si="0"/>
        <v>424</v>
      </c>
      <c r="F22" s="51">
        <f>M13*0.2</f>
        <v>1</v>
      </c>
      <c r="G22" s="52">
        <f t="shared" si="28"/>
        <v>424</v>
      </c>
      <c r="H22" s="52">
        <f t="shared" si="29"/>
        <v>21.200000000000003</v>
      </c>
      <c r="I22" s="52">
        <f t="shared" si="30"/>
        <v>42.400000000000006</v>
      </c>
      <c r="J22" s="58">
        <f t="shared" si="3"/>
        <v>61484.027999999998</v>
      </c>
      <c r="L22" s="63"/>
      <c r="O22" s="48" t="s">
        <v>65</v>
      </c>
    </row>
    <row r="23" spans="2:15" ht="28.5" x14ac:dyDescent="0.3">
      <c r="B23" s="62" t="s">
        <v>91</v>
      </c>
      <c r="C23" s="51">
        <v>40</v>
      </c>
      <c r="D23" s="51">
        <v>10.6</v>
      </c>
      <c r="E23" s="52">
        <f t="shared" si="0"/>
        <v>424</v>
      </c>
      <c r="F23" s="51">
        <f>M13*0.2</f>
        <v>1</v>
      </c>
      <c r="G23" s="52">
        <f t="shared" si="28"/>
        <v>424</v>
      </c>
      <c r="H23" s="52">
        <f t="shared" si="29"/>
        <v>21.200000000000003</v>
      </c>
      <c r="I23" s="52">
        <f t="shared" si="30"/>
        <v>42.400000000000006</v>
      </c>
      <c r="J23" s="58">
        <f t="shared" si="3"/>
        <v>61484.027999999998</v>
      </c>
      <c r="L23" s="63"/>
      <c r="O23" s="48" t="s">
        <v>65</v>
      </c>
    </row>
    <row r="24" spans="2:15" ht="28.5" x14ac:dyDescent="0.3">
      <c r="B24" s="62" t="s">
        <v>92</v>
      </c>
      <c r="C24" s="51">
        <v>40</v>
      </c>
      <c r="D24" s="51">
        <v>10.6</v>
      </c>
      <c r="E24" s="52">
        <f t="shared" si="0"/>
        <v>424</v>
      </c>
      <c r="F24" s="51">
        <f>M13*0.2</f>
        <v>1</v>
      </c>
      <c r="G24" s="52">
        <f t="shared" si="28"/>
        <v>424</v>
      </c>
      <c r="H24" s="52">
        <f t="shared" si="29"/>
        <v>21.200000000000003</v>
      </c>
      <c r="I24" s="52">
        <f t="shared" si="30"/>
        <v>42.400000000000006</v>
      </c>
      <c r="J24" s="58">
        <f t="shared" si="3"/>
        <v>61484.027999999998</v>
      </c>
      <c r="L24" s="63"/>
      <c r="O24" s="48" t="s">
        <v>65</v>
      </c>
    </row>
    <row r="25" spans="2:15" ht="28.5" x14ac:dyDescent="0.3">
      <c r="B25" s="62" t="s">
        <v>93</v>
      </c>
      <c r="C25" s="51">
        <v>40</v>
      </c>
      <c r="D25" s="51">
        <v>10.6</v>
      </c>
      <c r="E25" s="52">
        <f t="shared" si="0"/>
        <v>424</v>
      </c>
      <c r="F25" s="51">
        <f>M13*0.2</f>
        <v>1</v>
      </c>
      <c r="G25" s="52">
        <f t="shared" si="28"/>
        <v>424</v>
      </c>
      <c r="H25" s="52">
        <f t="shared" si="29"/>
        <v>21.200000000000003</v>
      </c>
      <c r="I25" s="52">
        <f t="shared" si="30"/>
        <v>42.400000000000006</v>
      </c>
      <c r="J25" s="58">
        <f t="shared" si="3"/>
        <v>61484.027999999998</v>
      </c>
      <c r="O25" s="48" t="s">
        <v>65</v>
      </c>
    </row>
    <row r="26" spans="2:15" ht="39" x14ac:dyDescent="0.3">
      <c r="B26" s="42" t="s">
        <v>94</v>
      </c>
      <c r="C26" s="51">
        <v>40</v>
      </c>
      <c r="D26" s="51">
        <v>1</v>
      </c>
      <c r="E26" s="52">
        <f t="shared" si="0"/>
        <v>40</v>
      </c>
      <c r="F26" s="51">
        <v>0</v>
      </c>
      <c r="G26" s="52">
        <f t="shared" si="5"/>
        <v>0</v>
      </c>
      <c r="H26" s="52">
        <f t="shared" si="1"/>
        <v>0</v>
      </c>
      <c r="I26" s="52">
        <f t="shared" si="2"/>
        <v>0</v>
      </c>
      <c r="J26" s="53">
        <f t="shared" si="3"/>
        <v>0</v>
      </c>
      <c r="O26" s="48" t="s">
        <v>65</v>
      </c>
    </row>
    <row r="27" spans="2:15" ht="26" x14ac:dyDescent="0.3">
      <c r="B27" s="42" t="s">
        <v>95</v>
      </c>
      <c r="C27" s="51">
        <v>40</v>
      </c>
      <c r="D27" s="51">
        <v>1</v>
      </c>
      <c r="E27" s="52">
        <f t="shared" si="0"/>
        <v>40</v>
      </c>
      <c r="F27" s="51">
        <v>1</v>
      </c>
      <c r="G27" s="52">
        <f t="shared" si="5"/>
        <v>40</v>
      </c>
      <c r="H27" s="52">
        <f t="shared" si="1"/>
        <v>2</v>
      </c>
      <c r="I27" s="52">
        <f t="shared" si="2"/>
        <v>4</v>
      </c>
      <c r="J27" s="58">
        <f t="shared" si="3"/>
        <v>5800.38</v>
      </c>
      <c r="O27" s="48" t="s">
        <v>65</v>
      </c>
    </row>
    <row r="28" spans="2:15" ht="28.5" x14ac:dyDescent="0.3">
      <c r="B28" s="42" t="s">
        <v>96</v>
      </c>
      <c r="C28" s="61">
        <f>N11/M11</f>
        <v>3.0833333333333335</v>
      </c>
      <c r="D28" s="51">
        <v>365</v>
      </c>
      <c r="E28" s="64">
        <f>C28*D28</f>
        <v>1125.4166666666667</v>
      </c>
      <c r="F28" s="51">
        <f>$M$11</f>
        <v>12</v>
      </c>
      <c r="G28" s="64">
        <f>E28*F28</f>
        <v>13505</v>
      </c>
      <c r="H28" s="61">
        <f>G28*0.05</f>
        <v>675.25</v>
      </c>
      <c r="I28" s="65">
        <f>G28*0.1</f>
        <v>1350.5</v>
      </c>
      <c r="J28" s="58">
        <f t="shared" si="3"/>
        <v>1958353.2974999999</v>
      </c>
      <c r="O28" s="48" t="s">
        <v>65</v>
      </c>
    </row>
    <row r="29" spans="2:15" ht="15.5" x14ac:dyDescent="0.3">
      <c r="B29" s="42" t="s">
        <v>97</v>
      </c>
      <c r="C29" s="61">
        <v>2</v>
      </c>
      <c r="D29" s="51">
        <v>52</v>
      </c>
      <c r="E29" s="52">
        <f t="shared" si="0"/>
        <v>104</v>
      </c>
      <c r="F29" s="51">
        <f>$M$11</f>
        <v>12</v>
      </c>
      <c r="G29" s="65">
        <f t="shared" si="5"/>
        <v>1248</v>
      </c>
      <c r="H29" s="61">
        <f t="shared" si="1"/>
        <v>62.400000000000006</v>
      </c>
      <c r="I29" s="61">
        <f t="shared" si="2"/>
        <v>124.80000000000001</v>
      </c>
      <c r="J29" s="58">
        <f t="shared" si="3"/>
        <v>180971.856</v>
      </c>
      <c r="M29" s="66"/>
      <c r="N29" s="66"/>
      <c r="O29" s="48" t="s">
        <v>65</v>
      </c>
    </row>
    <row r="30" spans="2:15" ht="41.5" x14ac:dyDescent="0.3">
      <c r="B30" s="42" t="s">
        <v>192</v>
      </c>
      <c r="C30" s="51">
        <v>2</v>
      </c>
      <c r="D30" s="51">
        <v>12</v>
      </c>
      <c r="E30" s="52">
        <f t="shared" si="0"/>
        <v>24</v>
      </c>
      <c r="F30" s="51">
        <f>$M$11</f>
        <v>12</v>
      </c>
      <c r="G30" s="52">
        <f t="shared" si="5"/>
        <v>288</v>
      </c>
      <c r="H30" s="52">
        <f t="shared" si="1"/>
        <v>14.4</v>
      </c>
      <c r="I30" s="52">
        <f t="shared" si="2"/>
        <v>28.8</v>
      </c>
      <c r="J30" s="58">
        <f t="shared" si="3"/>
        <v>41762.735999999997</v>
      </c>
      <c r="O30" s="48" t="s">
        <v>65</v>
      </c>
    </row>
    <row r="31" spans="2:15" x14ac:dyDescent="0.3">
      <c r="B31" s="42" t="s">
        <v>98</v>
      </c>
      <c r="C31" s="43" t="s">
        <v>99</v>
      </c>
      <c r="D31" s="44"/>
      <c r="E31" s="45"/>
      <c r="F31" s="44"/>
      <c r="G31" s="45"/>
      <c r="H31" s="46"/>
      <c r="I31" s="46"/>
      <c r="J31" s="57"/>
      <c r="O31" s="48" t="s">
        <v>65</v>
      </c>
    </row>
    <row r="32" spans="2:15" x14ac:dyDescent="0.3">
      <c r="B32" s="42" t="s">
        <v>100</v>
      </c>
      <c r="C32" s="43" t="s">
        <v>99</v>
      </c>
      <c r="D32" s="44"/>
      <c r="E32" s="45"/>
      <c r="F32" s="44"/>
      <c r="G32" s="45"/>
      <c r="H32" s="46"/>
      <c r="I32" s="46"/>
      <c r="J32" s="57"/>
      <c r="O32" s="48" t="s">
        <v>65</v>
      </c>
    </row>
    <row r="33" spans="2:15" x14ac:dyDescent="0.3">
      <c r="B33" s="42" t="s">
        <v>101</v>
      </c>
      <c r="C33" s="43"/>
      <c r="D33" s="44"/>
      <c r="E33" s="45"/>
      <c r="F33" s="44"/>
      <c r="G33" s="45"/>
      <c r="H33" s="46"/>
      <c r="I33" s="46"/>
      <c r="J33" s="57"/>
      <c r="O33" s="48" t="s">
        <v>65</v>
      </c>
    </row>
    <row r="34" spans="2:15" x14ac:dyDescent="0.3">
      <c r="B34" s="42" t="s">
        <v>102</v>
      </c>
      <c r="C34" s="51">
        <v>2</v>
      </c>
      <c r="D34" s="51">
        <v>1</v>
      </c>
      <c r="E34" s="52">
        <f>C34*D34</f>
        <v>2</v>
      </c>
      <c r="F34" s="52">
        <v>0</v>
      </c>
      <c r="G34" s="52">
        <f>E34*F34</f>
        <v>0</v>
      </c>
      <c r="H34" s="52">
        <f>G34*0.05</f>
        <v>0</v>
      </c>
      <c r="I34" s="52">
        <f>G34*0.1</f>
        <v>0</v>
      </c>
      <c r="J34" s="53">
        <f>G34*$M$6+H34*$M$7+I34*$M$8</f>
        <v>0</v>
      </c>
      <c r="O34" s="48" t="s">
        <v>65</v>
      </c>
    </row>
    <row r="35" spans="2:15" x14ac:dyDescent="0.3">
      <c r="B35" s="42" t="s">
        <v>103</v>
      </c>
      <c r="C35" s="51">
        <v>2</v>
      </c>
      <c r="D35" s="51">
        <v>1</v>
      </c>
      <c r="E35" s="52">
        <f>C35*D35</f>
        <v>2</v>
      </c>
      <c r="F35" s="52">
        <v>0</v>
      </c>
      <c r="G35" s="52">
        <f>E35*F35</f>
        <v>0</v>
      </c>
      <c r="H35" s="52">
        <f>G35*0.05</f>
        <v>0</v>
      </c>
      <c r="I35" s="52">
        <f>G35*0.1</f>
        <v>0</v>
      </c>
      <c r="J35" s="53">
        <f>G35*$M$6+H35*$M$7+I35*$M$8</f>
        <v>0</v>
      </c>
      <c r="O35" s="48" t="s">
        <v>65</v>
      </c>
    </row>
    <row r="36" spans="2:15" x14ac:dyDescent="0.3">
      <c r="B36" s="42" t="s">
        <v>104</v>
      </c>
      <c r="C36" s="51">
        <v>2</v>
      </c>
      <c r="D36" s="51">
        <v>1</v>
      </c>
      <c r="E36" s="52">
        <f>C36*D36</f>
        <v>2</v>
      </c>
      <c r="F36" s="52">
        <v>0</v>
      </c>
      <c r="G36" s="52">
        <f>E36*F36</f>
        <v>0</v>
      </c>
      <c r="H36" s="52">
        <f>G36*0.05</f>
        <v>0</v>
      </c>
      <c r="I36" s="52">
        <f>G36*0.1</f>
        <v>0</v>
      </c>
      <c r="J36" s="53">
        <f>G36*$M$6+H36*$M$7+I36*$M$8</f>
        <v>0</v>
      </c>
      <c r="O36" s="48" t="s">
        <v>65</v>
      </c>
    </row>
    <row r="37" spans="2:15" x14ac:dyDescent="0.3">
      <c r="B37" s="42" t="s">
        <v>105</v>
      </c>
      <c r="C37" s="51">
        <v>2</v>
      </c>
      <c r="D37" s="51">
        <v>1</v>
      </c>
      <c r="E37" s="52">
        <f>C37*D37</f>
        <v>2</v>
      </c>
      <c r="F37" s="52">
        <v>0</v>
      </c>
      <c r="G37" s="52">
        <f>E37*F37</f>
        <v>0</v>
      </c>
      <c r="H37" s="52">
        <f>G37*0.05</f>
        <v>0</v>
      </c>
      <c r="I37" s="52">
        <f>G37*0.1</f>
        <v>0</v>
      </c>
      <c r="J37" s="53">
        <f>G37*$M$6+H37*$M$7+I37*$M$8</f>
        <v>0</v>
      </c>
      <c r="O37" s="48" t="s">
        <v>65</v>
      </c>
    </row>
    <row r="38" spans="2:15" x14ac:dyDescent="0.3">
      <c r="B38" s="42" t="s">
        <v>106</v>
      </c>
      <c r="C38" s="51">
        <v>2</v>
      </c>
      <c r="D38" s="51">
        <v>1</v>
      </c>
      <c r="E38" s="52">
        <f>C38*D38</f>
        <v>2</v>
      </c>
      <c r="F38" s="52">
        <v>0</v>
      </c>
      <c r="G38" s="52">
        <f>E38*F38</f>
        <v>0</v>
      </c>
      <c r="H38" s="52">
        <f>G38*0.05</f>
        <v>0</v>
      </c>
      <c r="I38" s="52">
        <f>G38*0.1</f>
        <v>0</v>
      </c>
      <c r="J38" s="53">
        <f>G38*$M$6+H38*$M$7+I38*$M$8</f>
        <v>0</v>
      </c>
      <c r="O38" s="48" t="s">
        <v>65</v>
      </c>
    </row>
    <row r="39" spans="2:15" x14ac:dyDescent="0.3">
      <c r="B39" s="42" t="s">
        <v>107</v>
      </c>
      <c r="C39" s="43"/>
      <c r="D39" s="44"/>
      <c r="E39" s="56"/>
      <c r="F39" s="56"/>
      <c r="G39" s="56"/>
      <c r="H39" s="56"/>
      <c r="I39" s="56"/>
      <c r="J39" s="67"/>
      <c r="O39" s="48" t="s">
        <v>65</v>
      </c>
    </row>
    <row r="40" spans="2:15" x14ac:dyDescent="0.3">
      <c r="B40" s="42" t="s">
        <v>108</v>
      </c>
      <c r="C40" s="51">
        <v>2</v>
      </c>
      <c r="D40" s="51">
        <v>1</v>
      </c>
      <c r="E40" s="52">
        <f>C40*D40</f>
        <v>2</v>
      </c>
      <c r="F40" s="52">
        <v>0</v>
      </c>
      <c r="G40" s="52">
        <f>E40*F40</f>
        <v>0</v>
      </c>
      <c r="H40" s="52">
        <f>G40*0.05</f>
        <v>0</v>
      </c>
      <c r="I40" s="52">
        <f>G40*0.1</f>
        <v>0</v>
      </c>
      <c r="J40" s="53">
        <f>G40*$M$6+H40*$M$7+I40*$M$8</f>
        <v>0</v>
      </c>
      <c r="O40" s="48" t="s">
        <v>65</v>
      </c>
    </row>
    <row r="41" spans="2:15" ht="15.5" x14ac:dyDescent="0.3">
      <c r="B41" s="42" t="s">
        <v>193</v>
      </c>
      <c r="C41" s="51">
        <v>2</v>
      </c>
      <c r="D41" s="51">
        <v>1.5</v>
      </c>
      <c r="E41" s="52">
        <f>C41*D41</f>
        <v>3</v>
      </c>
      <c r="F41" s="52">
        <v>0</v>
      </c>
      <c r="G41" s="52">
        <f>E41*F41</f>
        <v>0</v>
      </c>
      <c r="H41" s="52">
        <f>G41*0.05</f>
        <v>0</v>
      </c>
      <c r="I41" s="52">
        <f>G41*0.1</f>
        <v>0</v>
      </c>
      <c r="J41" s="53">
        <f>G41*$M$6+H41*$M$7+I41*$M$8</f>
        <v>0</v>
      </c>
      <c r="O41" s="48" t="s">
        <v>65</v>
      </c>
    </row>
    <row r="42" spans="2:15" x14ac:dyDescent="0.3">
      <c r="B42" s="42" t="s">
        <v>109</v>
      </c>
      <c r="C42" s="51">
        <v>40</v>
      </c>
      <c r="D42" s="51">
        <v>1</v>
      </c>
      <c r="E42" s="52">
        <f>C42*D42</f>
        <v>40</v>
      </c>
      <c r="F42" s="52">
        <v>0</v>
      </c>
      <c r="G42" s="52">
        <f>E42*F42</f>
        <v>0</v>
      </c>
      <c r="H42" s="52">
        <f>G42*0.05</f>
        <v>0</v>
      </c>
      <c r="I42" s="52">
        <f>G42*0.1</f>
        <v>0</v>
      </c>
      <c r="J42" s="53">
        <f>G42*$M$6+H42*$M$7+I42*$M$8</f>
        <v>0</v>
      </c>
      <c r="O42" s="48" t="s">
        <v>65</v>
      </c>
    </row>
    <row r="43" spans="2:15" x14ac:dyDescent="0.3">
      <c r="B43" s="42" t="s">
        <v>110</v>
      </c>
      <c r="C43" s="68">
        <v>8</v>
      </c>
      <c r="D43" s="68">
        <v>1</v>
      </c>
      <c r="E43" s="69">
        <f>C43*D43</f>
        <v>8</v>
      </c>
      <c r="F43" s="69">
        <v>0</v>
      </c>
      <c r="G43" s="69">
        <f>E43*F43</f>
        <v>0</v>
      </c>
      <c r="H43" s="69">
        <f>G43*0.05</f>
        <v>0</v>
      </c>
      <c r="I43" s="69">
        <f>G43*0.1</f>
        <v>0</v>
      </c>
      <c r="J43" s="53">
        <f>G43*$M$6+H43*$M$7+I43*$M$8</f>
        <v>0</v>
      </c>
      <c r="O43" s="48" t="s">
        <v>65</v>
      </c>
    </row>
    <row r="44" spans="2:15" x14ac:dyDescent="0.3">
      <c r="B44" s="70" t="s">
        <v>111</v>
      </c>
      <c r="C44" s="43" t="s">
        <v>64</v>
      </c>
      <c r="D44" s="71"/>
      <c r="E44" s="45"/>
      <c r="F44" s="44"/>
      <c r="G44" s="45"/>
      <c r="H44" s="46"/>
      <c r="I44" s="46"/>
      <c r="J44" s="57"/>
      <c r="O44" s="48" t="s">
        <v>65</v>
      </c>
    </row>
    <row r="45" spans="2:15" ht="15.5" x14ac:dyDescent="0.3">
      <c r="B45" s="70" t="s">
        <v>194</v>
      </c>
      <c r="C45" s="43" t="s">
        <v>99</v>
      </c>
      <c r="D45" s="71"/>
      <c r="E45" s="45"/>
      <c r="F45" s="44"/>
      <c r="G45" s="45"/>
      <c r="H45" s="46"/>
      <c r="I45" s="46"/>
      <c r="J45" s="57"/>
      <c r="O45" s="48" t="s">
        <v>65</v>
      </c>
    </row>
    <row r="46" spans="2:15" ht="15.5" x14ac:dyDescent="0.3">
      <c r="B46" s="42" t="s">
        <v>195</v>
      </c>
      <c r="C46" s="72">
        <v>40</v>
      </c>
      <c r="D46" s="72">
        <v>2</v>
      </c>
      <c r="E46" s="73">
        <f>C46*D46</f>
        <v>80</v>
      </c>
      <c r="F46" s="73">
        <f>$M$11</f>
        <v>12</v>
      </c>
      <c r="G46" s="73">
        <f>E46*F46</f>
        <v>960</v>
      </c>
      <c r="H46" s="73">
        <f>G46*0.05</f>
        <v>48</v>
      </c>
      <c r="I46" s="73">
        <f>G46*0.1</f>
        <v>96</v>
      </c>
      <c r="J46" s="58">
        <f>G46*$M$6+H46*$M$7+I46*$M$8</f>
        <v>139209.12</v>
      </c>
      <c r="O46" s="48" t="s">
        <v>65</v>
      </c>
    </row>
    <row r="47" spans="2:15" ht="32.25" customHeight="1" x14ac:dyDescent="0.3">
      <c r="B47" s="42" t="s">
        <v>112</v>
      </c>
      <c r="C47" s="51">
        <v>12</v>
      </c>
      <c r="D47" s="51">
        <v>4</v>
      </c>
      <c r="E47" s="52">
        <f>C47*D47</f>
        <v>48</v>
      </c>
      <c r="F47" s="52">
        <f>$M$12</f>
        <v>7</v>
      </c>
      <c r="G47" s="52">
        <f>E47*F47</f>
        <v>336</v>
      </c>
      <c r="H47" s="52">
        <f>G47*0.05</f>
        <v>16.8</v>
      </c>
      <c r="I47" s="52">
        <f>G47*0.1</f>
        <v>33.6</v>
      </c>
      <c r="J47" s="58">
        <f>G47*$M$6+H47*$M$7+I47*$M$8</f>
        <v>48723.192000000003</v>
      </c>
      <c r="O47" s="48" t="s">
        <v>65</v>
      </c>
    </row>
    <row r="48" spans="2:15" s="78" customFormat="1" ht="13.5" x14ac:dyDescent="0.35">
      <c r="B48" s="74" t="s">
        <v>113</v>
      </c>
      <c r="C48" s="75"/>
      <c r="D48" s="75"/>
      <c r="E48" s="76"/>
      <c r="F48" s="75"/>
      <c r="G48" s="157">
        <f>SUM(G4:I47)</f>
        <v>23113.39</v>
      </c>
      <c r="H48" s="158"/>
      <c r="I48" s="159"/>
      <c r="J48" s="77">
        <f>SUM(J4:J47)</f>
        <v>2914487.9367</v>
      </c>
      <c r="O48" s="48" t="s">
        <v>65</v>
      </c>
    </row>
    <row r="49" spans="2:15" x14ac:dyDescent="0.3">
      <c r="B49" s="70" t="s">
        <v>114</v>
      </c>
      <c r="C49" s="43"/>
      <c r="D49" s="44"/>
      <c r="E49" s="45"/>
      <c r="F49" s="44"/>
      <c r="G49" s="45"/>
      <c r="H49" s="46"/>
      <c r="I49" s="46"/>
      <c r="J49" s="57"/>
      <c r="O49" s="48" t="s">
        <v>65</v>
      </c>
    </row>
    <row r="50" spans="2:15" x14ac:dyDescent="0.3">
      <c r="B50" s="70" t="s">
        <v>115</v>
      </c>
      <c r="C50" s="79" t="s">
        <v>116</v>
      </c>
      <c r="D50" s="80"/>
      <c r="E50" s="81"/>
      <c r="F50" s="80"/>
      <c r="G50" s="81"/>
      <c r="H50" s="82"/>
      <c r="I50" s="82"/>
      <c r="J50" s="83"/>
      <c r="O50" s="48" t="s">
        <v>65</v>
      </c>
    </row>
    <row r="51" spans="2:15" x14ac:dyDescent="0.3">
      <c r="B51" s="42" t="s">
        <v>117</v>
      </c>
      <c r="C51" s="72">
        <v>3</v>
      </c>
      <c r="D51" s="72">
        <v>1</v>
      </c>
      <c r="E51" s="73">
        <f t="shared" ref="E51:E62" si="31">C51*D51</f>
        <v>3</v>
      </c>
      <c r="F51" s="72">
        <v>0</v>
      </c>
      <c r="G51" s="73">
        <f t="shared" ref="G51:G62" si="32">E51*F51</f>
        <v>0</v>
      </c>
      <c r="H51" s="73">
        <f t="shared" ref="H51:H62" si="33">G51*0.05</f>
        <v>0</v>
      </c>
      <c r="I51" s="73">
        <f t="shared" ref="I51:I62" si="34">G51*0.1</f>
        <v>0</v>
      </c>
      <c r="J51" s="53">
        <f t="shared" ref="J51:J62" si="35">G51*$M$6+H51*$M$7+I51*$M$8</f>
        <v>0</v>
      </c>
      <c r="O51" s="48" t="s">
        <v>65</v>
      </c>
    </row>
    <row r="52" spans="2:15" x14ac:dyDescent="0.3">
      <c r="B52" s="42" t="s">
        <v>118</v>
      </c>
      <c r="C52" s="51">
        <v>12</v>
      </c>
      <c r="D52" s="51">
        <v>1</v>
      </c>
      <c r="E52" s="52">
        <f t="shared" si="31"/>
        <v>12</v>
      </c>
      <c r="F52" s="51">
        <v>0</v>
      </c>
      <c r="G52" s="52">
        <f t="shared" si="32"/>
        <v>0</v>
      </c>
      <c r="H52" s="52">
        <f t="shared" si="33"/>
        <v>0</v>
      </c>
      <c r="I52" s="52">
        <f t="shared" si="34"/>
        <v>0</v>
      </c>
      <c r="J52" s="53">
        <f t="shared" si="35"/>
        <v>0</v>
      </c>
      <c r="O52" s="48" t="s">
        <v>65</v>
      </c>
    </row>
    <row r="53" spans="2:15" x14ac:dyDescent="0.3">
      <c r="B53" s="42" t="s">
        <v>119</v>
      </c>
      <c r="C53" s="51">
        <v>3</v>
      </c>
      <c r="D53" s="51">
        <v>1</v>
      </c>
      <c r="E53" s="52">
        <f t="shared" si="31"/>
        <v>3</v>
      </c>
      <c r="F53" s="51">
        <v>0</v>
      </c>
      <c r="G53" s="52">
        <f t="shared" si="32"/>
        <v>0</v>
      </c>
      <c r="H53" s="52">
        <f t="shared" si="33"/>
        <v>0</v>
      </c>
      <c r="I53" s="52">
        <f t="shared" si="34"/>
        <v>0</v>
      </c>
      <c r="J53" s="53">
        <f t="shared" si="35"/>
        <v>0</v>
      </c>
      <c r="O53" s="48" t="s">
        <v>65</v>
      </c>
    </row>
    <row r="54" spans="2:15" ht="26" x14ac:dyDescent="0.3">
      <c r="B54" s="42" t="s">
        <v>120</v>
      </c>
      <c r="C54" s="51"/>
      <c r="D54" s="51"/>
      <c r="E54" s="52"/>
      <c r="F54" s="51"/>
      <c r="G54" s="52"/>
      <c r="H54" s="52"/>
      <c r="I54" s="52"/>
      <c r="J54" s="58"/>
      <c r="O54" s="48"/>
    </row>
    <row r="55" spans="2:15" ht="15.5" x14ac:dyDescent="0.3">
      <c r="B55" s="84" t="s">
        <v>196</v>
      </c>
      <c r="C55" s="51">
        <v>4</v>
      </c>
      <c r="D55" s="61">
        <v>52</v>
      </c>
      <c r="E55" s="52">
        <f t="shared" ref="E55:E60" si="36">C55*D55</f>
        <v>208</v>
      </c>
      <c r="F55" s="51">
        <f>$M$11</f>
        <v>12</v>
      </c>
      <c r="G55" s="64">
        <f t="shared" si="32"/>
        <v>2496</v>
      </c>
      <c r="H55" s="64">
        <f t="shared" si="33"/>
        <v>124.80000000000001</v>
      </c>
      <c r="I55" s="64">
        <f t="shared" si="34"/>
        <v>249.60000000000002</v>
      </c>
      <c r="J55" s="58">
        <f t="shared" ref="J55" si="37">G55*$M$6+H55*$M$7+I55*$M$8</f>
        <v>361943.712</v>
      </c>
      <c r="O55" s="48"/>
    </row>
    <row r="56" spans="2:15" ht="15.5" x14ac:dyDescent="0.3">
      <c r="B56" s="70" t="s">
        <v>197</v>
      </c>
      <c r="C56" s="51">
        <f>8*1</f>
        <v>8</v>
      </c>
      <c r="D56" s="61">
        <v>2.1</v>
      </c>
      <c r="E56" s="52">
        <f t="shared" si="36"/>
        <v>16.8</v>
      </c>
      <c r="F56" s="51">
        <f>$M$11*0.4</f>
        <v>4.8000000000000007</v>
      </c>
      <c r="G56" s="52">
        <f t="shared" ref="G56" si="38">E56*F56</f>
        <v>80.640000000000015</v>
      </c>
      <c r="H56" s="52">
        <f t="shared" ref="H56" si="39">G56*0.05</f>
        <v>4.0320000000000009</v>
      </c>
      <c r="I56" s="52">
        <f t="shared" ref="I56" si="40">G56*0.1</f>
        <v>8.0640000000000018</v>
      </c>
      <c r="J56" s="58">
        <f t="shared" si="35"/>
        <v>11693.566080000002</v>
      </c>
      <c r="O56" s="48"/>
    </row>
    <row r="57" spans="2:15" ht="28.5" x14ac:dyDescent="0.3">
      <c r="B57" s="70" t="s">
        <v>198</v>
      </c>
      <c r="C57" s="51">
        <f>8*3</f>
        <v>24</v>
      </c>
      <c r="D57" s="61">
        <v>2.1</v>
      </c>
      <c r="E57" s="52">
        <f t="shared" si="36"/>
        <v>50.400000000000006</v>
      </c>
      <c r="F57" s="72">
        <f>$M$11*0.2</f>
        <v>2.4000000000000004</v>
      </c>
      <c r="G57" s="52">
        <f t="shared" ref="G57:G60" si="41">E57*F57</f>
        <v>120.96000000000004</v>
      </c>
      <c r="H57" s="52">
        <f t="shared" ref="H57:H60" si="42">G57*0.05</f>
        <v>6.0480000000000018</v>
      </c>
      <c r="I57" s="52">
        <f t="shared" ref="I57:I60" si="43">G57*0.1</f>
        <v>12.096000000000004</v>
      </c>
      <c r="J57" s="58">
        <f t="shared" si="35"/>
        <v>17540.349120000006</v>
      </c>
      <c r="O57" s="48"/>
    </row>
    <row r="58" spans="2:15" ht="28.5" x14ac:dyDescent="0.3">
      <c r="B58" s="70" t="s">
        <v>199</v>
      </c>
      <c r="C58" s="72">
        <f>8*3</f>
        <v>24</v>
      </c>
      <c r="D58" s="51">
        <v>2.4</v>
      </c>
      <c r="E58" s="52">
        <f t="shared" si="36"/>
        <v>57.599999999999994</v>
      </c>
      <c r="F58" s="51">
        <f>$M$12*0.2</f>
        <v>1.4000000000000001</v>
      </c>
      <c r="G58" s="52">
        <f t="shared" si="41"/>
        <v>80.64</v>
      </c>
      <c r="H58" s="52">
        <f t="shared" si="42"/>
        <v>4.032</v>
      </c>
      <c r="I58" s="52">
        <f t="shared" si="43"/>
        <v>8.0640000000000001</v>
      </c>
      <c r="J58" s="58">
        <f t="shared" si="35"/>
        <v>11693.566080000001</v>
      </c>
      <c r="O58" s="48"/>
    </row>
    <row r="59" spans="2:15" ht="28.5" x14ac:dyDescent="0.3">
      <c r="B59" s="70" t="s">
        <v>200</v>
      </c>
      <c r="C59" s="72">
        <f>8*4</f>
        <v>32</v>
      </c>
      <c r="D59" s="51">
        <v>1.3</v>
      </c>
      <c r="E59" s="52">
        <f t="shared" si="36"/>
        <v>41.6</v>
      </c>
      <c r="F59" s="51">
        <f>($M$13-1)*0.2</f>
        <v>0.8</v>
      </c>
      <c r="G59" s="52">
        <f t="shared" si="41"/>
        <v>33.28</v>
      </c>
      <c r="H59" s="52">
        <f t="shared" si="42"/>
        <v>1.6640000000000001</v>
      </c>
      <c r="I59" s="52">
        <f t="shared" si="43"/>
        <v>3.3280000000000003</v>
      </c>
      <c r="J59" s="58">
        <f t="shared" si="35"/>
        <v>4825.9161599999998</v>
      </c>
      <c r="O59" s="48"/>
    </row>
    <row r="60" spans="2:15" ht="41.5" x14ac:dyDescent="0.3">
      <c r="B60" s="70" t="s">
        <v>201</v>
      </c>
      <c r="C60" s="72">
        <f>8*5</f>
        <v>40</v>
      </c>
      <c r="D60" s="51">
        <v>10.6</v>
      </c>
      <c r="E60" s="52">
        <f t="shared" si="36"/>
        <v>424</v>
      </c>
      <c r="F60" s="51">
        <f>$M$13*0.2</f>
        <v>1</v>
      </c>
      <c r="G60" s="52">
        <f t="shared" si="41"/>
        <v>424</v>
      </c>
      <c r="H60" s="52">
        <f t="shared" si="42"/>
        <v>21.200000000000003</v>
      </c>
      <c r="I60" s="52">
        <f t="shared" si="43"/>
        <v>42.400000000000006</v>
      </c>
      <c r="J60" s="58">
        <f t="shared" si="35"/>
        <v>61484.027999999998</v>
      </c>
      <c r="L60" s="85"/>
      <c r="M60" s="85"/>
      <c r="O60" s="48"/>
    </row>
    <row r="61" spans="2:15" x14ac:dyDescent="0.3">
      <c r="B61" s="42" t="s">
        <v>121</v>
      </c>
      <c r="C61" s="51">
        <v>3</v>
      </c>
      <c r="D61" s="51">
        <v>1</v>
      </c>
      <c r="E61" s="52">
        <f t="shared" si="31"/>
        <v>3</v>
      </c>
      <c r="F61" s="51">
        <v>0</v>
      </c>
      <c r="G61" s="52">
        <f t="shared" si="32"/>
        <v>0</v>
      </c>
      <c r="H61" s="52">
        <f t="shared" si="33"/>
        <v>0</v>
      </c>
      <c r="I61" s="52">
        <f t="shared" si="34"/>
        <v>0</v>
      </c>
      <c r="J61" s="53">
        <f t="shared" si="35"/>
        <v>0</v>
      </c>
      <c r="O61" s="48"/>
    </row>
    <row r="62" spans="2:15" ht="26" x14ac:dyDescent="0.3">
      <c r="B62" s="42" t="s">
        <v>122</v>
      </c>
      <c r="C62" s="51">
        <v>3</v>
      </c>
      <c r="D62" s="51">
        <v>1</v>
      </c>
      <c r="E62" s="52">
        <f t="shared" si="31"/>
        <v>3</v>
      </c>
      <c r="F62" s="51">
        <v>0</v>
      </c>
      <c r="G62" s="52">
        <f t="shared" si="32"/>
        <v>0</v>
      </c>
      <c r="H62" s="52">
        <f t="shared" si="33"/>
        <v>0</v>
      </c>
      <c r="I62" s="52">
        <f t="shared" si="34"/>
        <v>0</v>
      </c>
      <c r="J62" s="53">
        <f t="shared" si="35"/>
        <v>0</v>
      </c>
      <c r="O62" s="48" t="s">
        <v>65</v>
      </c>
    </row>
    <row r="63" spans="2:15" ht="13.5" thickBot="1" x14ac:dyDescent="0.35">
      <c r="B63" s="42" t="s">
        <v>123</v>
      </c>
      <c r="C63" s="51" t="s">
        <v>124</v>
      </c>
      <c r="D63" s="51"/>
      <c r="E63" s="52"/>
      <c r="F63" s="51"/>
      <c r="G63" s="52"/>
      <c r="H63" s="52"/>
      <c r="I63" s="52"/>
      <c r="J63" s="58"/>
      <c r="O63" s="48" t="s">
        <v>65</v>
      </c>
    </row>
    <row r="64" spans="2:15" x14ac:dyDescent="0.3">
      <c r="B64" s="70" t="s">
        <v>125</v>
      </c>
      <c r="C64" s="43" t="s">
        <v>64</v>
      </c>
      <c r="D64" s="44"/>
      <c r="E64" s="45"/>
      <c r="F64" s="44"/>
      <c r="G64" s="45"/>
      <c r="H64" s="46"/>
      <c r="I64" s="46"/>
      <c r="J64" s="57"/>
      <c r="L64" s="86">
        <f>F10+F11+F12+F13+F14+F15+F16+F17+F18+F19+F20+F21+F22+F23+F24+F25+F46*2+F47*4</f>
        <v>76.400000000000006</v>
      </c>
      <c r="M64" s="87" t="s">
        <v>126</v>
      </c>
      <c r="O64" s="48" t="s">
        <v>65</v>
      </c>
    </row>
    <row r="65" spans="2:15" s="78" customFormat="1" ht="14" thickBot="1" x14ac:dyDescent="0.4">
      <c r="B65" s="88" t="s">
        <v>127</v>
      </c>
      <c r="C65" s="89"/>
      <c r="D65" s="89"/>
      <c r="E65" s="90"/>
      <c r="F65" s="89"/>
      <c r="G65" s="157">
        <f>SUM(G49:I64)</f>
        <v>3720.8480000000004</v>
      </c>
      <c r="H65" s="158"/>
      <c r="I65" s="159"/>
      <c r="J65" s="91">
        <f>SUM(J49:J64)</f>
        <v>469181.13744000008</v>
      </c>
      <c r="L65" s="92">
        <f>G66/L64</f>
        <v>350.78534031413608</v>
      </c>
      <c r="M65" s="93" t="s">
        <v>128</v>
      </c>
      <c r="O65" s="48" t="s">
        <v>65</v>
      </c>
    </row>
    <row r="66" spans="2:15" ht="15" x14ac:dyDescent="0.3">
      <c r="B66" s="1" t="s">
        <v>129</v>
      </c>
      <c r="C66" s="94"/>
      <c r="D66" s="94"/>
      <c r="E66" s="95"/>
      <c r="F66" s="94"/>
      <c r="G66" s="160">
        <f>ROUND(SUM(G49:I64,G4:I47),-2)</f>
        <v>26800</v>
      </c>
      <c r="H66" s="161"/>
      <c r="I66" s="162"/>
      <c r="J66" s="96">
        <f>ROUND(SUM(J49:J64,J4:J47),-4)</f>
        <v>3380000</v>
      </c>
      <c r="O66" s="48" t="s">
        <v>65</v>
      </c>
    </row>
    <row r="67" spans="2:15" ht="15" x14ac:dyDescent="0.3">
      <c r="B67" s="1" t="s">
        <v>130</v>
      </c>
      <c r="C67" s="94"/>
      <c r="D67" s="94"/>
      <c r="E67" s="95"/>
      <c r="F67" s="94"/>
      <c r="G67" s="97"/>
      <c r="H67" s="97"/>
      <c r="I67" s="97"/>
      <c r="J67" s="96">
        <f>'O&amp;M 1995t09'!H10</f>
        <v>107000</v>
      </c>
      <c r="O67" s="48" t="s">
        <v>65</v>
      </c>
    </row>
    <row r="68" spans="2:15" ht="15" x14ac:dyDescent="0.3">
      <c r="B68" s="1" t="s">
        <v>131</v>
      </c>
      <c r="C68" s="98"/>
      <c r="D68" s="98"/>
      <c r="E68" s="99"/>
      <c r="F68" s="98"/>
      <c r="G68" s="99"/>
      <c r="H68" s="100"/>
      <c r="I68" s="100"/>
      <c r="J68" s="101">
        <f>ROUND(J66+J67,-4)</f>
        <v>3490000</v>
      </c>
      <c r="O68" s="48" t="s">
        <v>65</v>
      </c>
    </row>
    <row r="69" spans="2:15" x14ac:dyDescent="0.3">
      <c r="O69" s="48" t="s">
        <v>65</v>
      </c>
    </row>
    <row r="70" spans="2:15" x14ac:dyDescent="0.3">
      <c r="O70" s="48" t="s">
        <v>65</v>
      </c>
    </row>
    <row r="71" spans="2:15" x14ac:dyDescent="0.3">
      <c r="B71" s="102" t="s">
        <v>132</v>
      </c>
      <c r="O71" s="48" t="s">
        <v>65</v>
      </c>
    </row>
    <row r="72" spans="2:15" ht="31.5" customHeight="1" x14ac:dyDescent="0.3">
      <c r="B72" s="163" t="s">
        <v>204</v>
      </c>
      <c r="C72" s="163"/>
      <c r="D72" s="163"/>
      <c r="E72" s="163"/>
      <c r="F72" s="163"/>
      <c r="G72" s="163"/>
      <c r="H72" s="163"/>
      <c r="I72" s="163"/>
      <c r="J72" s="163"/>
      <c r="O72" s="48" t="s">
        <v>65</v>
      </c>
    </row>
    <row r="73" spans="2:15" ht="58.5" customHeight="1" x14ac:dyDescent="0.3">
      <c r="B73" s="163" t="s">
        <v>133</v>
      </c>
      <c r="C73" s="163"/>
      <c r="D73" s="163"/>
      <c r="E73" s="163"/>
      <c r="F73" s="163"/>
      <c r="G73" s="163"/>
      <c r="H73" s="163"/>
      <c r="I73" s="163"/>
      <c r="J73" s="163"/>
      <c r="O73" s="48" t="s">
        <v>65</v>
      </c>
    </row>
    <row r="74" spans="2:15" ht="48" customHeight="1" x14ac:dyDescent="0.3">
      <c r="B74" s="163" t="s">
        <v>165</v>
      </c>
      <c r="C74" s="163"/>
      <c r="D74" s="163"/>
      <c r="E74" s="163"/>
      <c r="F74" s="163"/>
      <c r="G74" s="163"/>
      <c r="H74" s="163"/>
      <c r="I74" s="163"/>
      <c r="J74" s="163"/>
      <c r="O74" s="48" t="s">
        <v>65</v>
      </c>
    </row>
    <row r="75" spans="2:15" ht="46.5" customHeight="1" x14ac:dyDescent="0.3">
      <c r="B75" s="163" t="s">
        <v>134</v>
      </c>
      <c r="C75" s="163"/>
      <c r="D75" s="163"/>
      <c r="E75" s="163"/>
      <c r="F75" s="163"/>
      <c r="G75" s="163"/>
      <c r="H75" s="163"/>
      <c r="I75" s="163"/>
      <c r="J75" s="163"/>
      <c r="O75" s="48" t="s">
        <v>65</v>
      </c>
    </row>
    <row r="76" spans="2:15" ht="48" customHeight="1" x14ac:dyDescent="0.3">
      <c r="B76" s="163" t="s">
        <v>166</v>
      </c>
      <c r="C76" s="163"/>
      <c r="D76" s="163"/>
      <c r="E76" s="163"/>
      <c r="F76" s="163"/>
      <c r="G76" s="163"/>
      <c r="H76" s="163"/>
      <c r="I76" s="163"/>
      <c r="J76" s="163"/>
      <c r="O76" s="48" t="s">
        <v>65</v>
      </c>
    </row>
    <row r="77" spans="2:15" ht="55.5" customHeight="1" x14ac:dyDescent="0.3">
      <c r="B77" s="167" t="s">
        <v>167</v>
      </c>
      <c r="C77" s="167"/>
      <c r="D77" s="167"/>
      <c r="E77" s="167"/>
      <c r="F77" s="167"/>
      <c r="G77" s="167"/>
      <c r="H77" s="167"/>
      <c r="I77" s="167"/>
      <c r="J77" s="167"/>
      <c r="O77" s="48" t="s">
        <v>65</v>
      </c>
    </row>
    <row r="78" spans="2:15" ht="57" customHeight="1" x14ac:dyDescent="0.3">
      <c r="B78" s="167" t="s">
        <v>170</v>
      </c>
      <c r="C78" s="167"/>
      <c r="D78" s="167"/>
      <c r="E78" s="167"/>
      <c r="F78" s="167"/>
      <c r="G78" s="167"/>
      <c r="H78" s="167"/>
      <c r="I78" s="167"/>
      <c r="J78" s="167"/>
      <c r="O78" s="48" t="s">
        <v>65</v>
      </c>
    </row>
    <row r="79" spans="2:15" ht="60" customHeight="1" x14ac:dyDescent="0.3">
      <c r="B79" s="167" t="s">
        <v>168</v>
      </c>
      <c r="C79" s="167"/>
      <c r="D79" s="167"/>
      <c r="E79" s="167"/>
      <c r="F79" s="167"/>
      <c r="G79" s="167"/>
      <c r="H79" s="167"/>
      <c r="I79" s="167"/>
      <c r="J79" s="167"/>
      <c r="O79" s="48" t="s">
        <v>65</v>
      </c>
    </row>
    <row r="80" spans="2:15" ht="60.75" customHeight="1" x14ac:dyDescent="0.3">
      <c r="B80" s="167" t="s">
        <v>205</v>
      </c>
      <c r="C80" s="167"/>
      <c r="D80" s="167"/>
      <c r="E80" s="167"/>
      <c r="F80" s="167"/>
      <c r="G80" s="167"/>
      <c r="H80" s="167"/>
      <c r="I80" s="167"/>
      <c r="J80" s="167"/>
      <c r="O80" s="48" t="s">
        <v>65</v>
      </c>
    </row>
    <row r="81" spans="2:15" ht="15.5" x14ac:dyDescent="0.3">
      <c r="B81" s="163" t="s">
        <v>135</v>
      </c>
      <c r="C81" s="163"/>
      <c r="D81" s="163"/>
      <c r="E81" s="163"/>
      <c r="F81" s="163"/>
      <c r="G81" s="163"/>
      <c r="H81" s="163"/>
      <c r="I81" s="163"/>
      <c r="J81" s="163"/>
      <c r="O81" s="48" t="s">
        <v>65</v>
      </c>
    </row>
    <row r="82" spans="2:15" ht="33" customHeight="1" x14ac:dyDescent="0.3">
      <c r="B82" s="165" t="s">
        <v>191</v>
      </c>
      <c r="C82" s="166"/>
      <c r="D82" s="166"/>
      <c r="E82" s="166"/>
      <c r="F82" s="166"/>
      <c r="G82" s="166"/>
      <c r="H82" s="166"/>
      <c r="I82" s="166"/>
      <c r="J82" s="166"/>
      <c r="O82" s="48" t="s">
        <v>65</v>
      </c>
    </row>
    <row r="83" spans="2:15" ht="45.75" customHeight="1" x14ac:dyDescent="0.3">
      <c r="B83" s="163" t="s">
        <v>169</v>
      </c>
      <c r="C83" s="163"/>
      <c r="D83" s="163"/>
      <c r="E83" s="163"/>
      <c r="F83" s="163"/>
      <c r="G83" s="163"/>
      <c r="H83" s="163"/>
      <c r="I83" s="163"/>
      <c r="J83" s="163"/>
      <c r="O83" s="48" t="s">
        <v>65</v>
      </c>
    </row>
    <row r="84" spans="2:15" ht="33" customHeight="1" x14ac:dyDescent="0.3">
      <c r="B84" s="163" t="s">
        <v>171</v>
      </c>
      <c r="C84" s="163"/>
      <c r="D84" s="163"/>
      <c r="E84" s="163"/>
      <c r="F84" s="163"/>
      <c r="G84" s="163"/>
      <c r="H84" s="163"/>
      <c r="I84" s="163"/>
      <c r="J84" s="163"/>
      <c r="O84" s="48" t="s">
        <v>65</v>
      </c>
    </row>
    <row r="85" spans="2:15" ht="39" customHeight="1" x14ac:dyDescent="0.3">
      <c r="B85" s="167" t="s">
        <v>136</v>
      </c>
      <c r="C85" s="167"/>
      <c r="D85" s="167"/>
      <c r="E85" s="167"/>
      <c r="F85" s="167"/>
      <c r="G85" s="167"/>
      <c r="H85" s="167"/>
      <c r="I85" s="167"/>
      <c r="J85" s="167"/>
      <c r="O85" s="48" t="s">
        <v>65</v>
      </c>
    </row>
    <row r="86" spans="2:15" ht="18.5" x14ac:dyDescent="0.3">
      <c r="B86" s="164" t="s">
        <v>172</v>
      </c>
      <c r="C86" s="164"/>
      <c r="D86" s="164"/>
      <c r="E86" s="164"/>
      <c r="F86" s="164"/>
      <c r="G86" s="164"/>
      <c r="H86" s="164"/>
      <c r="I86" s="164"/>
      <c r="J86" s="164"/>
      <c r="O86" s="48" t="s">
        <v>65</v>
      </c>
    </row>
    <row r="87" spans="2:15" x14ac:dyDescent="0.3">
      <c r="O87" s="48" t="s">
        <v>65</v>
      </c>
    </row>
    <row r="88" spans="2:15" x14ac:dyDescent="0.3">
      <c r="O88" s="48" t="s">
        <v>65</v>
      </c>
    </row>
  </sheetData>
  <mergeCells count="18">
    <mergeCell ref="B86:J86"/>
    <mergeCell ref="B74:J74"/>
    <mergeCell ref="B75:J75"/>
    <mergeCell ref="B76:J76"/>
    <mergeCell ref="B81:J81"/>
    <mergeCell ref="B82:J82"/>
    <mergeCell ref="B77:J77"/>
    <mergeCell ref="B78:J78"/>
    <mergeCell ref="B79:J79"/>
    <mergeCell ref="B80:J80"/>
    <mergeCell ref="B85:J85"/>
    <mergeCell ref="B83:J83"/>
    <mergeCell ref="B84:J84"/>
    <mergeCell ref="G48:I48"/>
    <mergeCell ref="G65:I65"/>
    <mergeCell ref="G66:I66"/>
    <mergeCell ref="B72:J72"/>
    <mergeCell ref="B73:J7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4997D-03BA-42C4-8618-B744C6A6D665}">
  <dimension ref="B1:O55"/>
  <sheetViews>
    <sheetView zoomScale="70" zoomScaleNormal="70" workbookViewId="0"/>
  </sheetViews>
  <sheetFormatPr defaultColWidth="9.1796875" defaultRowHeight="14.5" x14ac:dyDescent="0.35"/>
  <cols>
    <col min="1" max="1" width="2.453125" style="106" customWidth="1"/>
    <col min="2" max="2" width="35.81640625" style="106" customWidth="1"/>
    <col min="3" max="3" width="10.453125" style="104" customWidth="1"/>
    <col min="4" max="4" width="9.1796875" style="104"/>
    <col min="5" max="5" width="9.1796875" style="105"/>
    <col min="6" max="6" width="9.1796875" style="104"/>
    <col min="7" max="9" width="9.1796875" style="105"/>
    <col min="10" max="10" width="10.453125" style="104" customWidth="1"/>
    <col min="11" max="11" width="9.1796875" style="106"/>
    <col min="12" max="12" width="13.26953125" style="106" customWidth="1"/>
    <col min="13" max="16384" width="9.1796875" style="106"/>
  </cols>
  <sheetData>
    <row r="1" spans="2:15" ht="15" x14ac:dyDescent="0.35">
      <c r="B1" s="103" t="s">
        <v>181</v>
      </c>
    </row>
    <row r="2" spans="2:15" x14ac:dyDescent="0.35">
      <c r="B2" s="36">
        <v>1995.09</v>
      </c>
    </row>
    <row r="3" spans="2:15" ht="78" x14ac:dyDescent="0.35">
      <c r="B3" s="37" t="s">
        <v>53</v>
      </c>
      <c r="C3" s="37" t="s">
        <v>54</v>
      </c>
      <c r="D3" s="37" t="s">
        <v>137</v>
      </c>
      <c r="E3" s="38" t="s">
        <v>138</v>
      </c>
      <c r="F3" s="37" t="s">
        <v>139</v>
      </c>
      <c r="G3" s="38" t="s">
        <v>58</v>
      </c>
      <c r="H3" s="38" t="s">
        <v>59</v>
      </c>
      <c r="I3" s="38" t="s">
        <v>60</v>
      </c>
      <c r="J3" s="40" t="s">
        <v>61</v>
      </c>
      <c r="L3" s="107" t="s">
        <v>62</v>
      </c>
      <c r="M3" s="107"/>
      <c r="N3" s="107"/>
    </row>
    <row r="4" spans="2:15" x14ac:dyDescent="0.35">
      <c r="B4" s="42" t="s">
        <v>140</v>
      </c>
      <c r="C4" s="51">
        <v>40</v>
      </c>
      <c r="D4" s="51">
        <v>1</v>
      </c>
      <c r="E4" s="51">
        <f>C4*D4</f>
        <v>40</v>
      </c>
      <c r="F4" s="51">
        <v>0</v>
      </c>
      <c r="G4" s="51">
        <f>E4*F4</f>
        <v>0</v>
      </c>
      <c r="H4" s="51">
        <f>G4*0.05</f>
        <v>0</v>
      </c>
      <c r="I4" s="51">
        <f>G4*0.1</f>
        <v>0</v>
      </c>
      <c r="J4" s="108">
        <f>G4*$M$5+H4*$M$6+I4*$M$7</f>
        <v>0</v>
      </c>
      <c r="L4" s="109" t="s">
        <v>67</v>
      </c>
      <c r="M4" s="110"/>
    </row>
    <row r="5" spans="2:15" x14ac:dyDescent="0.35">
      <c r="B5" s="42" t="s">
        <v>141</v>
      </c>
      <c r="C5" s="51">
        <v>2</v>
      </c>
      <c r="D5" s="51">
        <v>1</v>
      </c>
      <c r="E5" s="51">
        <f>C5*D5</f>
        <v>2</v>
      </c>
      <c r="F5" s="51">
        <v>0</v>
      </c>
      <c r="G5" s="51">
        <f>E5*F5</f>
        <v>0</v>
      </c>
      <c r="H5" s="51">
        <f>G5*0.05</f>
        <v>0</v>
      </c>
      <c r="I5" s="51">
        <f>G5*0.1</f>
        <v>0</v>
      </c>
      <c r="J5" s="108">
        <f>G5*$M$5+H5*$M$6+I5*$M$7</f>
        <v>0</v>
      </c>
      <c r="L5" s="111" t="s">
        <v>69</v>
      </c>
      <c r="M5" s="112">
        <v>52.37</v>
      </c>
    </row>
    <row r="6" spans="2:15" x14ac:dyDescent="0.35">
      <c r="B6" s="42" t="s">
        <v>142</v>
      </c>
      <c r="C6" s="51">
        <v>40</v>
      </c>
      <c r="D6" s="51">
        <v>1</v>
      </c>
      <c r="E6" s="51">
        <f>C6*D6</f>
        <v>40</v>
      </c>
      <c r="F6" s="51">
        <v>0</v>
      </c>
      <c r="G6" s="51">
        <f>E6*F6</f>
        <v>0</v>
      </c>
      <c r="H6" s="51">
        <f>G6*0.05</f>
        <v>0</v>
      </c>
      <c r="I6" s="51">
        <f>G6*0.1</f>
        <v>0</v>
      </c>
      <c r="J6" s="108">
        <f>G6*$M$5+H6*$M$6+I6*$M$7</f>
        <v>0</v>
      </c>
      <c r="L6" s="111" t="s">
        <v>71</v>
      </c>
      <c r="M6" s="112">
        <v>70.56</v>
      </c>
    </row>
    <row r="7" spans="2:15" x14ac:dyDescent="0.35">
      <c r="B7" s="42" t="s">
        <v>143</v>
      </c>
      <c r="C7" s="113"/>
      <c r="D7" s="113"/>
      <c r="E7" s="113"/>
      <c r="F7" s="113"/>
      <c r="G7" s="113"/>
      <c r="H7" s="113"/>
      <c r="I7" s="113"/>
      <c r="J7" s="113"/>
      <c r="L7" s="114" t="s">
        <v>73</v>
      </c>
      <c r="M7" s="115">
        <v>28.34</v>
      </c>
    </row>
    <row r="8" spans="2:15" x14ac:dyDescent="0.35">
      <c r="B8" s="42" t="s">
        <v>144</v>
      </c>
      <c r="C8" s="51" t="s">
        <v>64</v>
      </c>
      <c r="D8" s="51"/>
      <c r="E8" s="113"/>
      <c r="F8" s="113"/>
      <c r="G8" s="113"/>
      <c r="H8" s="113"/>
      <c r="I8" s="113"/>
      <c r="J8" s="113"/>
      <c r="L8" s="2"/>
      <c r="M8" s="2" t="s">
        <v>74</v>
      </c>
      <c r="N8" s="2" t="s">
        <v>75</v>
      </c>
    </row>
    <row r="9" spans="2:15" x14ac:dyDescent="0.35">
      <c r="B9" s="42" t="s">
        <v>104</v>
      </c>
      <c r="C9" s="51" t="s">
        <v>64</v>
      </c>
      <c r="D9" s="51"/>
      <c r="E9" s="113"/>
      <c r="F9" s="113"/>
      <c r="G9" s="113"/>
      <c r="H9" s="113"/>
      <c r="I9" s="113"/>
      <c r="J9" s="113"/>
      <c r="L9" s="63" t="s">
        <v>77</v>
      </c>
      <c r="M9" s="2">
        <f>SUM(M10,M11)</f>
        <v>12</v>
      </c>
      <c r="N9" s="2">
        <f>SUM(N10,N11)</f>
        <v>37</v>
      </c>
    </row>
    <row r="10" spans="2:15" x14ac:dyDescent="0.35">
      <c r="B10" s="42" t="s">
        <v>105</v>
      </c>
      <c r="C10" s="51" t="s">
        <v>64</v>
      </c>
      <c r="D10" s="116"/>
      <c r="E10" s="113"/>
      <c r="F10" s="113"/>
      <c r="G10" s="113"/>
      <c r="H10" s="113"/>
      <c r="I10" s="113"/>
      <c r="J10" s="113"/>
      <c r="L10" s="2" t="s">
        <v>79</v>
      </c>
      <c r="M10" s="2">
        <v>7</v>
      </c>
      <c r="N10" s="2">
        <v>17</v>
      </c>
    </row>
    <row r="11" spans="2:15" ht="26" x14ac:dyDescent="0.35">
      <c r="B11" s="42" t="s">
        <v>145</v>
      </c>
      <c r="C11" s="51" t="s">
        <v>64</v>
      </c>
      <c r="D11" s="51"/>
      <c r="E11" s="113"/>
      <c r="F11" s="113"/>
      <c r="G11" s="113"/>
      <c r="H11" s="113"/>
      <c r="I11" s="113"/>
      <c r="J11" s="113"/>
      <c r="L11" s="2" t="s">
        <v>81</v>
      </c>
      <c r="M11" s="2">
        <v>5</v>
      </c>
      <c r="N11" s="2">
        <v>20</v>
      </c>
      <c r="O11" s="117"/>
    </row>
    <row r="12" spans="2:15" ht="15.5" x14ac:dyDescent="0.35">
      <c r="B12" s="42" t="s">
        <v>146</v>
      </c>
      <c r="C12" s="51">
        <v>2</v>
      </c>
      <c r="D12" s="51">
        <v>1</v>
      </c>
      <c r="E12" s="51">
        <f t="shared" ref="E12:E20" si="0">C12*D12</f>
        <v>2</v>
      </c>
      <c r="F12" s="51">
        <v>0</v>
      </c>
      <c r="G12" s="51">
        <f t="shared" ref="G12:G20" si="1">E12*F12</f>
        <v>0</v>
      </c>
      <c r="H12" s="51">
        <f t="shared" ref="H12:H21" si="2">G12*0.05</f>
        <v>0</v>
      </c>
      <c r="I12" s="51">
        <f t="shared" ref="I12:I21" si="3">G12*0.1</f>
        <v>0</v>
      </c>
      <c r="J12" s="108">
        <f t="shared" ref="J12:J21" si="4">G12*$M$5+H12*$M$6+I12*$M$7</f>
        <v>0</v>
      </c>
      <c r="N12" s="117"/>
      <c r="O12" s="117"/>
    </row>
    <row r="13" spans="2:15" ht="15.5" x14ac:dyDescent="0.35">
      <c r="B13" s="42" t="s">
        <v>183</v>
      </c>
      <c r="C13" s="51">
        <v>2</v>
      </c>
      <c r="D13" s="51">
        <v>1</v>
      </c>
      <c r="E13" s="51">
        <f t="shared" si="0"/>
        <v>2</v>
      </c>
      <c r="F13" s="51">
        <v>0</v>
      </c>
      <c r="G13" s="51">
        <f t="shared" si="1"/>
        <v>0</v>
      </c>
      <c r="H13" s="51">
        <f t="shared" si="2"/>
        <v>0</v>
      </c>
      <c r="I13" s="51">
        <f t="shared" si="3"/>
        <v>0</v>
      </c>
      <c r="J13" s="108">
        <f t="shared" si="4"/>
        <v>0</v>
      </c>
      <c r="N13" s="117"/>
      <c r="O13" s="117"/>
    </row>
    <row r="14" spans="2:15" ht="28.5" x14ac:dyDescent="0.35">
      <c r="B14" s="42" t="s">
        <v>184</v>
      </c>
      <c r="C14" s="51">
        <v>8</v>
      </c>
      <c r="D14" s="61">
        <v>2.1</v>
      </c>
      <c r="E14" s="51">
        <f t="shared" si="0"/>
        <v>16.8</v>
      </c>
      <c r="F14" s="51">
        <f>$M$9*0.4</f>
        <v>4.8000000000000007</v>
      </c>
      <c r="G14" s="51">
        <f t="shared" si="1"/>
        <v>80.640000000000015</v>
      </c>
      <c r="H14" s="51">
        <f t="shared" si="2"/>
        <v>4.0320000000000009</v>
      </c>
      <c r="I14" s="51">
        <f t="shared" si="3"/>
        <v>8.0640000000000018</v>
      </c>
      <c r="J14" s="118">
        <f t="shared" ref="J14:J18" si="5">G14*$M$5+H14*$M$6+I14*$M$7</f>
        <v>4736.1484800000007</v>
      </c>
      <c r="L14" s="2"/>
    </row>
    <row r="15" spans="2:15" ht="41.5" x14ac:dyDescent="0.35">
      <c r="B15" s="70" t="s">
        <v>185</v>
      </c>
      <c r="C15" s="51">
        <f>8*3</f>
        <v>24</v>
      </c>
      <c r="D15" s="61">
        <v>2.1</v>
      </c>
      <c r="E15" s="51">
        <f t="shared" ref="E15" si="6">C15*D15</f>
        <v>50.400000000000006</v>
      </c>
      <c r="F15" s="51">
        <f>$M$9*0.2</f>
        <v>2.4000000000000004</v>
      </c>
      <c r="G15" s="51">
        <f t="shared" ref="G15" si="7">E15*F15</f>
        <v>120.96000000000004</v>
      </c>
      <c r="H15" s="51">
        <f t="shared" ref="H15" si="8">G15*0.05</f>
        <v>6.0480000000000018</v>
      </c>
      <c r="I15" s="51">
        <f t="shared" ref="I15" si="9">G15*0.1</f>
        <v>12.096000000000004</v>
      </c>
      <c r="J15" s="118">
        <f t="shared" si="5"/>
        <v>7104.2227200000025</v>
      </c>
      <c r="L15" s="2"/>
    </row>
    <row r="16" spans="2:15" ht="41.5" x14ac:dyDescent="0.35">
      <c r="B16" s="70" t="s">
        <v>186</v>
      </c>
      <c r="C16" s="51">
        <f>8*3</f>
        <v>24</v>
      </c>
      <c r="D16" s="51">
        <v>2.4</v>
      </c>
      <c r="E16" s="51">
        <f t="shared" ref="E16:E18" si="10">C16*D16</f>
        <v>57.599999999999994</v>
      </c>
      <c r="F16" s="51">
        <f>$M$10*0.2</f>
        <v>1.4000000000000001</v>
      </c>
      <c r="G16" s="51">
        <f t="shared" ref="G16:G18" si="11">E16*F16</f>
        <v>80.64</v>
      </c>
      <c r="H16" s="51">
        <f t="shared" ref="H16:H18" si="12">G16*0.05</f>
        <v>4.032</v>
      </c>
      <c r="I16" s="51">
        <f t="shared" ref="I16:I18" si="13">G16*0.1</f>
        <v>8.0640000000000001</v>
      </c>
      <c r="J16" s="118">
        <f t="shared" si="5"/>
        <v>4736.1484799999998</v>
      </c>
      <c r="L16" s="2"/>
    </row>
    <row r="17" spans="2:12" ht="41.5" x14ac:dyDescent="0.35">
      <c r="B17" s="70" t="s">
        <v>189</v>
      </c>
      <c r="C17" s="51">
        <f>8*4</f>
        <v>32</v>
      </c>
      <c r="D17" s="51">
        <v>1.3</v>
      </c>
      <c r="E17" s="51">
        <f t="shared" si="10"/>
        <v>41.6</v>
      </c>
      <c r="F17" s="51">
        <f>($M$11-1)*0.2</f>
        <v>0.8</v>
      </c>
      <c r="G17" s="51">
        <f t="shared" si="11"/>
        <v>33.28</v>
      </c>
      <c r="H17" s="51">
        <f t="shared" si="12"/>
        <v>1.6640000000000001</v>
      </c>
      <c r="I17" s="51">
        <f t="shared" si="13"/>
        <v>3.3280000000000003</v>
      </c>
      <c r="J17" s="118">
        <f t="shared" si="5"/>
        <v>1954.60096</v>
      </c>
      <c r="L17" s="2"/>
    </row>
    <row r="18" spans="2:12" ht="54.5" x14ac:dyDescent="0.35">
      <c r="B18" s="70" t="s">
        <v>190</v>
      </c>
      <c r="C18" s="51">
        <f>8*5</f>
        <v>40</v>
      </c>
      <c r="D18" s="51">
        <v>10.6</v>
      </c>
      <c r="E18" s="51">
        <f t="shared" si="10"/>
        <v>424</v>
      </c>
      <c r="F18" s="51">
        <f>$M$11*0.2</f>
        <v>1</v>
      </c>
      <c r="G18" s="51">
        <f t="shared" si="11"/>
        <v>424</v>
      </c>
      <c r="H18" s="51">
        <f t="shared" si="12"/>
        <v>21.200000000000003</v>
      </c>
      <c r="I18" s="51">
        <f t="shared" si="13"/>
        <v>42.400000000000006</v>
      </c>
      <c r="J18" s="118">
        <f t="shared" si="5"/>
        <v>24902.367999999999</v>
      </c>
      <c r="L18" s="85"/>
    </row>
    <row r="19" spans="2:12" ht="15.5" x14ac:dyDescent="0.35">
      <c r="B19" s="42" t="s">
        <v>147</v>
      </c>
      <c r="C19" s="51">
        <v>8</v>
      </c>
      <c r="D19" s="51">
        <v>2</v>
      </c>
      <c r="E19" s="51">
        <f t="shared" si="0"/>
        <v>16</v>
      </c>
      <c r="F19" s="51">
        <f>M9</f>
        <v>12</v>
      </c>
      <c r="G19" s="51">
        <f t="shared" si="1"/>
        <v>192</v>
      </c>
      <c r="H19" s="51">
        <f t="shared" si="2"/>
        <v>9.6000000000000014</v>
      </c>
      <c r="I19" s="51">
        <f t="shared" si="3"/>
        <v>19.200000000000003</v>
      </c>
      <c r="J19" s="118">
        <f t="shared" si="4"/>
        <v>11276.544</v>
      </c>
    </row>
    <row r="20" spans="2:12" x14ac:dyDescent="0.35">
      <c r="B20" s="42" t="s">
        <v>148</v>
      </c>
      <c r="C20" s="51">
        <v>2</v>
      </c>
      <c r="D20" s="51">
        <v>1</v>
      </c>
      <c r="E20" s="51">
        <f t="shared" si="0"/>
        <v>2</v>
      </c>
      <c r="F20" s="51">
        <v>0</v>
      </c>
      <c r="G20" s="51">
        <f t="shared" si="1"/>
        <v>0</v>
      </c>
      <c r="H20" s="51">
        <f t="shared" si="2"/>
        <v>0</v>
      </c>
      <c r="I20" s="51">
        <f t="shared" si="3"/>
        <v>0</v>
      </c>
      <c r="J20" s="108">
        <f t="shared" si="4"/>
        <v>0</v>
      </c>
      <c r="K20" s="104"/>
    </row>
    <row r="21" spans="2:12" ht="31.5" x14ac:dyDescent="0.35">
      <c r="B21" s="42" t="s">
        <v>214</v>
      </c>
      <c r="C21" s="51">
        <v>1</v>
      </c>
      <c r="D21" s="51">
        <v>4</v>
      </c>
      <c r="E21" s="51">
        <f>C21*D21</f>
        <v>4</v>
      </c>
      <c r="F21" s="51">
        <f>M10</f>
        <v>7</v>
      </c>
      <c r="G21" s="51">
        <f>E21*F21</f>
        <v>28</v>
      </c>
      <c r="H21" s="51">
        <f t="shared" si="2"/>
        <v>1.4000000000000001</v>
      </c>
      <c r="I21" s="51">
        <f t="shared" si="3"/>
        <v>2.8000000000000003</v>
      </c>
      <c r="J21" s="118">
        <f t="shared" si="4"/>
        <v>1644.4960000000001</v>
      </c>
      <c r="K21" s="119"/>
    </row>
    <row r="22" spans="2:12" ht="15" x14ac:dyDescent="0.35">
      <c r="B22" s="120" t="s">
        <v>149</v>
      </c>
      <c r="C22" s="121"/>
      <c r="D22" s="121"/>
      <c r="E22" s="121"/>
      <c r="F22" s="121"/>
      <c r="G22" s="160">
        <f>ROUND(SUM(G4:I21),-1)</f>
        <v>1100</v>
      </c>
      <c r="H22" s="161"/>
      <c r="I22" s="162"/>
      <c r="J22" s="122">
        <f>ROUND(SUM(J4:J21),-2)</f>
        <v>56400</v>
      </c>
      <c r="K22" s="104"/>
    </row>
    <row r="23" spans="2:12" x14ac:dyDescent="0.35">
      <c r="E23" s="104"/>
      <c r="F23" s="105"/>
      <c r="G23" s="104"/>
      <c r="J23" s="105"/>
      <c r="K23" s="104"/>
    </row>
    <row r="24" spans="2:12" ht="15" x14ac:dyDescent="0.35">
      <c r="B24" s="103" t="s">
        <v>132</v>
      </c>
      <c r="E24" s="104"/>
      <c r="F24" s="105"/>
      <c r="G24" s="104"/>
      <c r="J24" s="105"/>
      <c r="K24" s="104"/>
    </row>
    <row r="25" spans="2:12" ht="30.75" customHeight="1" x14ac:dyDescent="0.35">
      <c r="B25" s="163" t="s">
        <v>211</v>
      </c>
      <c r="C25" s="163"/>
      <c r="D25" s="163"/>
      <c r="E25" s="163"/>
      <c r="F25" s="163"/>
      <c r="G25" s="163"/>
      <c r="H25" s="163"/>
      <c r="I25" s="163"/>
      <c r="J25" s="163"/>
      <c r="K25" s="104"/>
    </row>
    <row r="26" spans="2:12" ht="63" customHeight="1" x14ac:dyDescent="0.35">
      <c r="B26" s="163" t="s">
        <v>210</v>
      </c>
      <c r="C26" s="163"/>
      <c r="D26" s="163"/>
      <c r="E26" s="163"/>
      <c r="F26" s="163"/>
      <c r="G26" s="163"/>
      <c r="H26" s="163"/>
      <c r="I26" s="163"/>
      <c r="J26" s="163"/>
      <c r="K26" s="104"/>
    </row>
    <row r="27" spans="2:12" ht="36" customHeight="1" x14ac:dyDescent="0.35">
      <c r="B27" s="163" t="s">
        <v>209</v>
      </c>
      <c r="C27" s="163"/>
      <c r="D27" s="163"/>
      <c r="E27" s="163"/>
      <c r="F27" s="163"/>
      <c r="G27" s="163"/>
      <c r="H27" s="163"/>
      <c r="I27" s="163"/>
      <c r="J27" s="163"/>
      <c r="K27" s="104"/>
    </row>
    <row r="28" spans="2:12" ht="50.25" customHeight="1" x14ac:dyDescent="0.35">
      <c r="B28" s="163" t="s">
        <v>208</v>
      </c>
      <c r="C28" s="163"/>
      <c r="D28" s="163"/>
      <c r="E28" s="163"/>
      <c r="F28" s="163"/>
      <c r="G28" s="163"/>
      <c r="H28" s="163"/>
      <c r="I28" s="163"/>
      <c r="J28" s="163"/>
      <c r="K28" s="104"/>
    </row>
    <row r="29" spans="2:12" ht="69" customHeight="1" x14ac:dyDescent="0.35">
      <c r="B29" s="167" t="s">
        <v>182</v>
      </c>
      <c r="C29" s="167"/>
      <c r="D29" s="167"/>
      <c r="E29" s="167"/>
      <c r="F29" s="167"/>
      <c r="G29" s="167"/>
      <c r="H29" s="167"/>
      <c r="I29" s="167"/>
      <c r="J29" s="167"/>
      <c r="K29" s="104"/>
    </row>
    <row r="30" spans="2:12" ht="59.25" customHeight="1" x14ac:dyDescent="0.35">
      <c r="B30" s="167" t="s">
        <v>187</v>
      </c>
      <c r="C30" s="167"/>
      <c r="D30" s="167"/>
      <c r="E30" s="167"/>
      <c r="F30" s="167"/>
      <c r="G30" s="167"/>
      <c r="H30" s="167"/>
      <c r="I30" s="167"/>
      <c r="J30" s="167"/>
      <c r="K30" s="104"/>
    </row>
    <row r="31" spans="2:12" ht="63" customHeight="1" x14ac:dyDescent="0.35">
      <c r="B31" s="167" t="s">
        <v>188</v>
      </c>
      <c r="C31" s="167"/>
      <c r="D31" s="167"/>
      <c r="E31" s="167"/>
      <c r="F31" s="167"/>
      <c r="G31" s="167"/>
      <c r="H31" s="167"/>
      <c r="I31" s="167"/>
      <c r="J31" s="167"/>
      <c r="K31" s="104"/>
    </row>
    <row r="32" spans="2:12" ht="72" customHeight="1" x14ac:dyDescent="0.35">
      <c r="B32" s="167" t="s">
        <v>212</v>
      </c>
      <c r="C32" s="167"/>
      <c r="D32" s="167"/>
      <c r="E32" s="167"/>
      <c r="F32" s="167"/>
      <c r="G32" s="167"/>
      <c r="H32" s="167"/>
      <c r="I32" s="167"/>
      <c r="J32" s="167"/>
      <c r="K32" s="104"/>
    </row>
    <row r="33" spans="2:11" ht="15.5" x14ac:dyDescent="0.35">
      <c r="B33" s="163" t="s">
        <v>206</v>
      </c>
      <c r="C33" s="163"/>
      <c r="D33" s="163"/>
      <c r="E33" s="163"/>
      <c r="F33" s="163"/>
      <c r="G33" s="163"/>
      <c r="H33" s="163"/>
      <c r="I33" s="163"/>
      <c r="J33" s="163"/>
      <c r="K33" s="104"/>
    </row>
    <row r="34" spans="2:11" ht="30.75" customHeight="1" x14ac:dyDescent="0.35">
      <c r="B34" s="163" t="s">
        <v>207</v>
      </c>
      <c r="C34" s="163"/>
      <c r="D34" s="163"/>
      <c r="E34" s="163"/>
      <c r="F34" s="163"/>
      <c r="G34" s="163"/>
      <c r="H34" s="163"/>
      <c r="I34" s="163"/>
      <c r="J34" s="163"/>
      <c r="K34" s="104"/>
    </row>
    <row r="35" spans="2:11" ht="15.5" x14ac:dyDescent="0.35">
      <c r="B35" s="163" t="s">
        <v>213</v>
      </c>
      <c r="C35" s="163"/>
      <c r="D35" s="163"/>
      <c r="E35" s="163"/>
      <c r="F35" s="163"/>
      <c r="G35" s="163"/>
      <c r="H35" s="163"/>
      <c r="I35" s="163"/>
      <c r="J35" s="163"/>
      <c r="K35" s="104"/>
    </row>
    <row r="36" spans="2:11" ht="18.5" x14ac:dyDescent="0.35">
      <c r="B36" s="123"/>
      <c r="E36" s="104"/>
      <c r="F36" s="105"/>
      <c r="G36" s="104"/>
      <c r="J36" s="105"/>
      <c r="K36" s="104"/>
    </row>
    <row r="37" spans="2:11" x14ac:dyDescent="0.35">
      <c r="E37" s="104"/>
      <c r="F37" s="105"/>
      <c r="G37" s="104"/>
      <c r="J37" s="105"/>
      <c r="K37" s="104"/>
    </row>
    <row r="38" spans="2:11" x14ac:dyDescent="0.35">
      <c r="E38" s="104"/>
      <c r="F38" s="105"/>
      <c r="G38" s="104"/>
      <c r="J38" s="105"/>
      <c r="K38" s="104"/>
    </row>
    <row r="39" spans="2:11" x14ac:dyDescent="0.35">
      <c r="E39" s="104"/>
      <c r="F39" s="105"/>
      <c r="G39" s="104"/>
      <c r="J39" s="105"/>
      <c r="K39" s="104"/>
    </row>
    <row r="40" spans="2:11" x14ac:dyDescent="0.35">
      <c r="E40" s="104"/>
      <c r="F40" s="105"/>
      <c r="G40" s="104"/>
      <c r="J40" s="105"/>
      <c r="K40" s="104"/>
    </row>
    <row r="41" spans="2:11" x14ac:dyDescent="0.35">
      <c r="E41" s="104"/>
      <c r="F41" s="105"/>
      <c r="G41" s="104"/>
      <c r="J41" s="105"/>
      <c r="K41" s="104"/>
    </row>
    <row r="42" spans="2:11" x14ac:dyDescent="0.35">
      <c r="E42" s="104"/>
      <c r="F42" s="105"/>
      <c r="G42" s="104"/>
      <c r="J42" s="105"/>
      <c r="K42" s="104"/>
    </row>
    <row r="43" spans="2:11" x14ac:dyDescent="0.35">
      <c r="K43" s="104"/>
    </row>
    <row r="44" spans="2:11" x14ac:dyDescent="0.35">
      <c r="K44" s="104"/>
    </row>
    <row r="45" spans="2:11" x14ac:dyDescent="0.35">
      <c r="K45" s="104"/>
    </row>
    <row r="46" spans="2:11" x14ac:dyDescent="0.35">
      <c r="K46" s="104"/>
    </row>
    <row r="47" spans="2:11" x14ac:dyDescent="0.35">
      <c r="F47" s="105"/>
      <c r="G47" s="104"/>
      <c r="J47" s="105"/>
      <c r="K47" s="104"/>
    </row>
    <row r="48" spans="2:11" x14ac:dyDescent="0.35">
      <c r="K48" s="104"/>
    </row>
    <row r="49" spans="11:11" x14ac:dyDescent="0.35">
      <c r="K49" s="104"/>
    </row>
    <row r="50" spans="11:11" ht="31.5" customHeight="1" x14ac:dyDescent="0.35">
      <c r="K50" s="104"/>
    </row>
    <row r="55" spans="11:11" x14ac:dyDescent="0.35">
      <c r="K55" s="104"/>
    </row>
  </sheetData>
  <mergeCells count="12">
    <mergeCell ref="B34:J34"/>
    <mergeCell ref="B35:J35"/>
    <mergeCell ref="G22:I22"/>
    <mergeCell ref="B25:J25"/>
    <mergeCell ref="B26:J26"/>
    <mergeCell ref="B27:J27"/>
    <mergeCell ref="B28:J28"/>
    <mergeCell ref="B29:J29"/>
    <mergeCell ref="B30:J30"/>
    <mergeCell ref="B31:J31"/>
    <mergeCell ref="B32:J32"/>
    <mergeCell ref="B33:J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BF75-14C0-4C11-82C4-81927C231CB0}">
  <dimension ref="B1:H10"/>
  <sheetViews>
    <sheetView workbookViewId="0"/>
  </sheetViews>
  <sheetFormatPr defaultColWidth="8.81640625" defaultRowHeight="14.5" x14ac:dyDescent="0.35"/>
  <cols>
    <col min="1" max="1" width="8.81640625" style="124"/>
    <col min="2" max="2" width="19.54296875" style="124" customWidth="1"/>
    <col min="3" max="3" width="17.81640625" style="124" customWidth="1"/>
    <col min="4" max="4" width="8.81640625" style="124"/>
    <col min="5" max="5" width="10.26953125" style="124" bestFit="1" customWidth="1"/>
    <col min="6" max="6" width="8.81640625" style="124"/>
    <col min="7" max="7" width="12.26953125" style="124" customWidth="1"/>
    <col min="8" max="16384" width="8.81640625" style="124"/>
  </cols>
  <sheetData>
    <row r="1" spans="2:8" ht="15" thickBot="1" x14ac:dyDescent="0.4">
      <c r="B1" s="36">
        <v>1995.09</v>
      </c>
    </row>
    <row r="2" spans="2:8" ht="15.5" x14ac:dyDescent="0.35">
      <c r="B2" s="168"/>
      <c r="C2" s="169"/>
      <c r="D2" s="169"/>
      <c r="E2" s="169"/>
      <c r="F2" s="169"/>
      <c r="G2" s="169"/>
      <c r="H2" s="170"/>
    </row>
    <row r="3" spans="2:8" ht="15.5" thickBot="1" x14ac:dyDescent="0.4">
      <c r="B3" s="171" t="s">
        <v>150</v>
      </c>
      <c r="C3" s="172"/>
      <c r="D3" s="172"/>
      <c r="E3" s="172"/>
      <c r="F3" s="172"/>
      <c r="G3" s="172"/>
      <c r="H3" s="173"/>
    </row>
    <row r="4" spans="2:8" ht="15" x14ac:dyDescent="0.35">
      <c r="B4" s="125"/>
      <c r="C4" s="126"/>
      <c r="D4" s="126"/>
      <c r="E4" s="126"/>
      <c r="F4" s="126"/>
      <c r="G4" s="126"/>
      <c r="H4" s="127"/>
    </row>
    <row r="5" spans="2:8" x14ac:dyDescent="0.35">
      <c r="B5" s="128" t="s">
        <v>1</v>
      </c>
      <c r="C5" s="129" t="s">
        <v>2</v>
      </c>
      <c r="D5" s="129" t="s">
        <v>3</v>
      </c>
      <c r="E5" s="129" t="s">
        <v>4</v>
      </c>
      <c r="F5" s="129" t="s">
        <v>5</v>
      </c>
      <c r="G5" s="129" t="s">
        <v>151</v>
      </c>
      <c r="H5" s="130" t="s">
        <v>152</v>
      </c>
    </row>
    <row r="6" spans="2:8" ht="78" x14ac:dyDescent="0.35">
      <c r="B6" s="131" t="s">
        <v>153</v>
      </c>
      <c r="C6" s="126" t="s">
        <v>154</v>
      </c>
      <c r="D6" s="126" t="s">
        <v>155</v>
      </c>
      <c r="E6" s="126" t="s">
        <v>156</v>
      </c>
      <c r="F6" s="126" t="s">
        <v>157</v>
      </c>
      <c r="G6" s="126" t="s">
        <v>158</v>
      </c>
      <c r="H6" s="127" t="s">
        <v>159</v>
      </c>
    </row>
    <row r="7" spans="2:8" ht="15" thickBot="1" x14ac:dyDescent="0.4">
      <c r="B7" s="132"/>
      <c r="C7" s="133"/>
      <c r="D7" s="133"/>
      <c r="E7" s="133"/>
      <c r="F7" s="133"/>
      <c r="G7" s="133"/>
      <c r="H7" s="134" t="s">
        <v>160</v>
      </c>
    </row>
    <row r="8" spans="2:8" x14ac:dyDescent="0.35">
      <c r="B8" s="135" t="s">
        <v>161</v>
      </c>
      <c r="C8" s="136">
        <v>9000</v>
      </c>
      <c r="D8" s="137">
        <v>0</v>
      </c>
      <c r="E8" s="136">
        <v>0</v>
      </c>
      <c r="F8" s="136">
        <v>500</v>
      </c>
      <c r="G8" s="137">
        <v>12</v>
      </c>
      <c r="H8" s="138">
        <f>F8*G8</f>
        <v>6000</v>
      </c>
    </row>
    <row r="9" spans="2:8" ht="26" x14ac:dyDescent="0.35">
      <c r="B9" s="135" t="s">
        <v>162</v>
      </c>
      <c r="C9" s="136">
        <v>37000</v>
      </c>
      <c r="D9" s="137">
        <v>0</v>
      </c>
      <c r="E9" s="136">
        <v>0</v>
      </c>
      <c r="F9" s="136">
        <v>8421</v>
      </c>
      <c r="G9" s="137">
        <v>12</v>
      </c>
      <c r="H9" s="138">
        <f>F9*G9</f>
        <v>101052</v>
      </c>
    </row>
    <row r="10" spans="2:8" ht="15" thickBot="1" x14ac:dyDescent="0.4">
      <c r="B10" s="139" t="s">
        <v>163</v>
      </c>
      <c r="C10" s="140"/>
      <c r="D10" s="140"/>
      <c r="E10" s="141">
        <v>0</v>
      </c>
      <c r="F10" s="140"/>
      <c r="G10" s="140"/>
      <c r="H10" s="142">
        <f>ROUND((SUM(H8:H9)),-3)</f>
        <v>107000</v>
      </c>
    </row>
  </sheetData>
  <mergeCells count="2">
    <mergeCell ref="B2:H2"/>
    <mergeCell ref="B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2023-04-28T13:43:26+00:00</Document_x0020_Creation_x0020_Date>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96fc5250-dc30-4f01-945b-7e46a880eeb3">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2130DD1-CF6E-43F0-A31A-6DC364D474FE}">
  <ds:schemaRefs>
    <ds:schemaRef ds:uri="http://schemas.microsoft.com/sharepoint/v3/contenttype/forms"/>
  </ds:schemaRefs>
</ds:datastoreItem>
</file>

<file path=customXml/itemProps2.xml><?xml version="1.0" encoding="utf-8"?>
<ds:datastoreItem xmlns:ds="http://schemas.openxmlformats.org/officeDocument/2006/customXml" ds:itemID="{F4D2275A-5CC9-4AF9-ADFD-E24ECE26CD46}">
  <ds:schemaRefs>
    <ds:schemaRef ds:uri="http://schemas.microsoft.com/office/infopath/2007/PartnerControls"/>
    <ds:schemaRef ds:uri="http://schemas.microsoft.com/office/2006/documentManagement/types"/>
    <ds:schemaRef ds:uri="4ffa91fb-a0ff-4ac5-b2db-65c790d184a4"/>
    <ds:schemaRef ds:uri="http://purl.org/dc/terms/"/>
    <ds:schemaRef ds:uri="e61ac00b-0d4f-42a1-b880-88bbeab503f5"/>
    <ds:schemaRef ds:uri="http://schemas.openxmlformats.org/package/2006/metadata/core-properties"/>
    <ds:schemaRef ds:uri="http://purl.org/dc/dcmitype/"/>
    <ds:schemaRef ds:uri="3dcaa8dd-69bb-4434-9a41-0922d27df4fd"/>
    <ds:schemaRef ds:uri="http://schemas.microsoft.com/sharepoint/v3/fields"/>
    <ds:schemaRef ds:uri="http://schemas.microsoft.com/sharepoint.v3"/>
    <ds:schemaRef ds:uri="http://purl.org/dc/elements/1.1/"/>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27618EC-11AF-4DEE-9D63-3E2AE10A528E}"/>
</file>

<file path=customXml/itemProps4.xml><?xml version="1.0" encoding="utf-8"?>
<ds:datastoreItem xmlns:ds="http://schemas.openxmlformats.org/officeDocument/2006/customXml" ds:itemID="{FBD7DDA0-11AD-430D-9C3B-40B035D2E4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Annual Responses</vt:lpstr>
      <vt:lpstr>No. Respondents</vt:lpstr>
      <vt:lpstr>Respondent Burden 1995t09</vt:lpstr>
      <vt:lpstr>Agency Burden 1995t09</vt:lpstr>
      <vt:lpstr>O&amp;M 1995t09</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JSellers</dc:creator>
  <cp:keywords/>
  <dc:description/>
  <cp:lastModifiedBy>Donna Lee Jones</cp:lastModifiedBy>
  <cp:revision/>
  <dcterms:created xsi:type="dcterms:W3CDTF">2012-03-22T14:58:53Z</dcterms:created>
  <dcterms:modified xsi:type="dcterms:W3CDTF">2024-03-28T23:55:46Z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Record">
    <vt:lpwstr>Shared</vt:lpwstr>
  </property>
  <property fmtid="{D5CDD505-2E9C-101B-9397-08002B2CF9AE}" pid="10" name="Order">
    <vt:r8>372700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y fmtid="{D5CDD505-2E9C-101B-9397-08002B2CF9AE}" pid="18" name="Language">
    <vt:lpwstr>English</vt:lpwstr>
  </property>
  <property fmtid="{D5CDD505-2E9C-101B-9397-08002B2CF9AE}" pid="19" name="_docset_NoMedatataSyncRequired">
    <vt:lpwstr>False</vt:lpwstr>
  </property>
  <property fmtid="{D5CDD505-2E9C-101B-9397-08002B2CF9AE}" pid="20" name="SPPDPhase">
    <vt:lpwstr>4- RL Review</vt:lpwstr>
  </property>
  <property fmtid="{D5CDD505-2E9C-101B-9397-08002B2CF9AE}" pid="21" name="Group">
    <vt:lpwstr>MICG</vt:lpwstr>
  </property>
  <property fmtid="{D5CDD505-2E9C-101B-9397-08002B2CF9AE}" pid="22" name="Lead">
    <vt:lpwstr>72;#Jones, DonnaLee</vt:lpwstr>
  </property>
  <property fmtid="{D5CDD505-2E9C-101B-9397-08002B2CF9AE}" pid="23" name="DocumentSetDescription">
    <vt:lpwstr>RTR for coke ovens NESHAP, 40 CFR part 63, subpart CCCCC, and technology review of Coke Oven Batteries, 40 CFR part 63, subpart L.</vt:lpwstr>
  </property>
  <property fmtid="{D5CDD505-2E9C-101B-9397-08002B2CF9AE}" pid="24" name="Review Type">
    <vt:lpwstr>112-TR</vt:lpwstr>
  </property>
  <property fmtid="{D5CDD505-2E9C-101B-9397-08002B2CF9AE}" pid="25" name="Court Order">
    <vt:bool>true</vt:bool>
  </property>
  <property fmtid="{D5CDD505-2E9C-101B-9397-08002B2CF9AE}" pid="26" name="Package Type">
    <vt:lpwstr>OMB</vt:lpwstr>
  </property>
  <property fmtid="{D5CDD505-2E9C-101B-9397-08002B2CF9AE}" pid="27" name="Action Type">
    <vt:lpwstr>Final</vt:lpwstr>
  </property>
  <property fmtid="{D5CDD505-2E9C-101B-9397-08002B2CF9AE}" pid="28" name="Document_x0020_Type">
    <vt:lpwstr/>
  </property>
</Properties>
</file>