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hidePivotFieldList="1" defaultThemeVersion="124226"/>
  <mc:AlternateContent xmlns:mc="http://schemas.openxmlformats.org/markup-compatibility/2006">
    <mc:Choice Requires="x15">
      <x15ac:absPath xmlns:x15ac="http://schemas.microsoft.com/office/spreadsheetml/2010/11/ac" url="https://ustsa.sharepoint.com/teams/TSA-IT-MSDTeam/PRAAUD/PRA Archive/FY25_26/1652-0050 CFI 100_Pipelines/"/>
    </mc:Choice>
  </mc:AlternateContent>
  <xr:revisionPtr revIDLastSave="0" documentId="8_{37C20F22-D296-43C6-AC1A-4C19B2DB4B12}" xr6:coauthVersionLast="47" xr6:coauthVersionMax="47" xr10:uidLastSave="{00000000-0000-0000-0000-000000000000}"/>
  <bookViews>
    <workbookView xWindow="28680" yWindow="-120" windowWidth="29040" windowHeight="15720" tabRatio="881" firstSheet="1" activeTab="3" xr2:uid="{00000000-000D-0000-FFFF-FFFF00000000}"/>
  </bookViews>
  <sheets>
    <sheet name="SSI Cover Sheet" sheetId="24" r:id="rId1"/>
    <sheet name="Profile" sheetId="34" r:id="rId2"/>
    <sheet name="Data String" sheetId="61" state="veryHidden" r:id="rId3"/>
    <sheet name="Checklist" sheetId="55" r:id="rId4"/>
    <sheet name="Previous CFSR Implementation" sheetId="47" state="veryHidden" r:id="rId5"/>
    <sheet name="Technical" sheetId="57" state="veryHidden" r:id="rId6"/>
    <sheet name="Weights" sheetId="59" state="veryHidden" r:id="rId7"/>
    <sheet name="Comprehensive Summary" sheetId="58" r:id="rId8"/>
    <sheet name="Comprehensive Charting" sheetId="38" state="veryHidden" r:id="rId9"/>
    <sheet name="Dropdown Menus" sheetId="37" state="veryHidden" r:id="rId10"/>
    <sheet name="6 Comments" sheetId="68" r:id="rId11"/>
    <sheet name="7 Recommendations" sheetId="63" r:id="rId12"/>
    <sheet name="7B Recommendations Transfer" sheetId="74" state="veryHidden" r:id="rId13"/>
    <sheet name="8 Considerations" sheetId="66" r:id="rId14"/>
    <sheet name="9 Best Practices" sheetId="65" r:id="rId15"/>
    <sheet name="10 Photographs" sheetId="73" r:id="rId16"/>
    <sheet name="11 Meeting Attendees" sheetId="67" r:id="rId17"/>
    <sheet name="SAI List" sheetId="72" r:id="rId18"/>
    <sheet name="12 Definitions" sheetId="70" r:id="rId19"/>
    <sheet name="PRA Burden Statement" sheetId="75" r:id="rId20"/>
  </sheets>
  <definedNames>
    <definedName name="_xlnm._FilterDatabase" localSheetId="3" hidden="1">Checklist!$A$8:$G$277</definedName>
    <definedName name="_xlnm._FilterDatabase" localSheetId="1" hidden="1">Profile!$A$17:$F$23</definedName>
    <definedName name="_xlnm._FilterDatabase" localSheetId="5" hidden="1">Technical!$A$8:$Q$470</definedName>
    <definedName name="_xlnm._FilterDatabase" localSheetId="6" hidden="1">Weights!$A$8:$G$277</definedName>
    <definedName name="_xlnm.Print_Area" localSheetId="16">'11 Meeting Attendees'!$A$1:$F$47</definedName>
    <definedName name="_xlnm.Print_Area" localSheetId="10">'6 Comments'!$A$1:$A$56</definedName>
    <definedName name="_xlnm.Print_Area" localSheetId="11">'7 Recommendations'!$A$1:$D$42</definedName>
    <definedName name="_xlnm.Print_Area" localSheetId="13">'8 Considerations'!$A$1:$D$23</definedName>
    <definedName name="_xlnm.Print_Area" localSheetId="14">'9 Best Practices'!$A$1:$D$13</definedName>
    <definedName name="_xlnm.Print_Area" localSheetId="3">Checklist!$A$1:$G$277</definedName>
    <definedName name="_xlnm.Print_Area" localSheetId="8">'Comprehensive Charting'!$A$1:$P$88</definedName>
    <definedName name="_xlnm.Print_Area" localSheetId="7">'Comprehensive Summary'!$A$1:$G$33</definedName>
    <definedName name="_xlnm.Print_Area" localSheetId="4">'Previous CFSR Implementation'!$A$1:$P$31</definedName>
    <definedName name="_xlnm.Print_Area" localSheetId="1">Profile!$A$1:$M$82</definedName>
    <definedName name="_xlnm.Print_Area" localSheetId="0">'SSI Cover Sheet'!$A$1:$J$49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67" l="1"/>
  <c r="D273" i="57"/>
  <c r="D249" i="57" l="1"/>
  <c r="EU4" i="61" l="1"/>
  <c r="ET4" i="61"/>
  <c r="ES4" i="61"/>
  <c r="ER4" i="61"/>
  <c r="EQ4" i="61"/>
  <c r="EQ3" i="61" s="1"/>
  <c r="EU5" i="61"/>
  <c r="ET5" i="61"/>
  <c r="ET3" i="61" s="1"/>
  <c r="ES5" i="61"/>
  <c r="ES3" i="61" s="1"/>
  <c r="ER5" i="61"/>
  <c r="ER3" i="61" s="1"/>
  <c r="EQ5" i="61"/>
  <c r="C81" i="59"/>
  <c r="B81" i="59"/>
  <c r="A81" i="59"/>
  <c r="C80" i="59"/>
  <c r="B80" i="59"/>
  <c r="A80" i="59"/>
  <c r="C79" i="59"/>
  <c r="B79" i="59"/>
  <c r="A79" i="59"/>
  <c r="C78" i="59"/>
  <c r="B78" i="59"/>
  <c r="A78" i="59"/>
  <c r="C77" i="59"/>
  <c r="B77" i="59"/>
  <c r="A77" i="59"/>
  <c r="A82" i="59"/>
  <c r="B82" i="59"/>
  <c r="C82" i="59"/>
  <c r="A83" i="59"/>
  <c r="B83" i="59"/>
  <c r="C83" i="59"/>
  <c r="A84" i="59"/>
  <c r="B84" i="59"/>
  <c r="C84" i="59"/>
  <c r="A85" i="59"/>
  <c r="B85" i="59"/>
  <c r="C85" i="59"/>
  <c r="A86" i="59"/>
  <c r="B86" i="59"/>
  <c r="C86" i="59"/>
  <c r="A87" i="59"/>
  <c r="B87" i="59"/>
  <c r="C87" i="59"/>
  <c r="L81" i="57"/>
  <c r="F81" i="57"/>
  <c r="M81" i="57" s="1"/>
  <c r="E81" i="57"/>
  <c r="H81" i="57" s="1"/>
  <c r="D81" i="57"/>
  <c r="K81" i="57" s="1"/>
  <c r="N81" i="57" s="1"/>
  <c r="L80" i="57"/>
  <c r="F80" i="57"/>
  <c r="M80" i="57" s="1"/>
  <c r="E80" i="57"/>
  <c r="H80" i="57" s="1"/>
  <c r="D80" i="57"/>
  <c r="K80" i="57" s="1"/>
  <c r="L79" i="57"/>
  <c r="F79" i="57"/>
  <c r="M79" i="57" s="1"/>
  <c r="E79" i="57"/>
  <c r="H79" i="57" s="1"/>
  <c r="D79" i="57"/>
  <c r="K79" i="57" s="1"/>
  <c r="N79" i="57" s="1"/>
  <c r="L78" i="57"/>
  <c r="F78" i="57"/>
  <c r="M78" i="57" s="1"/>
  <c r="E78" i="57"/>
  <c r="H78" i="57" s="1"/>
  <c r="D78" i="57"/>
  <c r="K78" i="57" s="1"/>
  <c r="N78" i="57" s="1"/>
  <c r="L77" i="57"/>
  <c r="F77" i="57"/>
  <c r="M77" i="57" s="1"/>
  <c r="E77" i="57"/>
  <c r="H77" i="57" s="1"/>
  <c r="D77" i="57"/>
  <c r="K77" i="57" s="1"/>
  <c r="L76" i="57"/>
  <c r="F76" i="57"/>
  <c r="M76" i="57" s="1"/>
  <c r="E76" i="57"/>
  <c r="H76" i="57" s="1"/>
  <c r="D76" i="57"/>
  <c r="K76" i="57" s="1"/>
  <c r="N76" i="57" s="1"/>
  <c r="B78" i="57"/>
  <c r="O76" i="57" l="1"/>
  <c r="P76" i="57"/>
  <c r="EU3" i="61"/>
  <c r="N77" i="57"/>
  <c r="P77" i="57" s="1"/>
  <c r="N80" i="57"/>
  <c r="O77" i="57"/>
  <c r="O80" i="57"/>
  <c r="O79" i="57"/>
  <c r="P79" i="57" s="1"/>
  <c r="O78" i="57"/>
  <c r="P78" i="57" s="1"/>
  <c r="O81" i="57"/>
  <c r="P81" i="57" s="1"/>
  <c r="G76" i="57"/>
  <c r="G77" i="57"/>
  <c r="I77" i="57" s="1"/>
  <c r="G78" i="57"/>
  <c r="I78" i="57" s="1"/>
  <c r="G79" i="57"/>
  <c r="I79" i="57" s="1"/>
  <c r="G80" i="57"/>
  <c r="I80" i="57" s="1"/>
  <c r="G81" i="57"/>
  <c r="I81" i="57" s="1"/>
  <c r="D154" i="57"/>
  <c r="P80" i="57" l="1"/>
  <c r="I76" i="57"/>
  <c r="D207" i="57"/>
  <c r="GN5" i="61"/>
  <c r="GN4" i="61"/>
  <c r="FY5" i="61"/>
  <c r="FX5" i="61"/>
  <c r="FW5" i="61"/>
  <c r="FV5" i="61"/>
  <c r="FU5" i="61"/>
  <c r="FT5" i="61"/>
  <c r="FY4" i="61"/>
  <c r="FX4" i="61"/>
  <c r="FW4" i="61"/>
  <c r="FV4" i="61"/>
  <c r="FU4" i="61"/>
  <c r="FT4" i="61"/>
  <c r="DG5" i="61"/>
  <c r="DG4" i="61"/>
  <c r="AL3" i="61"/>
  <c r="AK3" i="61"/>
  <c r="AJ3" i="61"/>
  <c r="AI3" i="61"/>
  <c r="FW3" i="61" l="1"/>
  <c r="FT3" i="61"/>
  <c r="FV3" i="61"/>
  <c r="GN3" i="61"/>
  <c r="FY3" i="61"/>
  <c r="FX3" i="61"/>
  <c r="FU3" i="61"/>
  <c r="DG3" i="61"/>
  <c r="L217" i="57" l="1"/>
  <c r="F217" i="57"/>
  <c r="M217" i="57" s="1"/>
  <c r="E217" i="57"/>
  <c r="D217" i="57"/>
  <c r="K217" i="57" s="1"/>
  <c r="C217" i="57"/>
  <c r="B217" i="57"/>
  <c r="A217" i="57"/>
  <c r="L216" i="57"/>
  <c r="F216" i="57"/>
  <c r="M216" i="57" s="1"/>
  <c r="E216" i="57"/>
  <c r="D216" i="57"/>
  <c r="K216" i="57" s="1"/>
  <c r="C216" i="57"/>
  <c r="B216" i="57"/>
  <c r="A216" i="57"/>
  <c r="L215" i="57"/>
  <c r="F215" i="57"/>
  <c r="E215" i="57"/>
  <c r="D215" i="57"/>
  <c r="K215" i="57" s="1"/>
  <c r="C215" i="57"/>
  <c r="B215" i="57"/>
  <c r="A215" i="57"/>
  <c r="M214" i="57"/>
  <c r="L214" i="57"/>
  <c r="F214" i="57"/>
  <c r="E214" i="57"/>
  <c r="D214" i="57"/>
  <c r="C214" i="57"/>
  <c r="B214" i="57"/>
  <c r="A214" i="57"/>
  <c r="C217" i="59"/>
  <c r="B217" i="59"/>
  <c r="A217" i="59"/>
  <c r="C216" i="59"/>
  <c r="B216" i="59"/>
  <c r="A216" i="59"/>
  <c r="C215" i="59"/>
  <c r="B215" i="59"/>
  <c r="A215" i="59"/>
  <c r="C214" i="59"/>
  <c r="B214" i="59"/>
  <c r="A214" i="59"/>
  <c r="L126" i="57"/>
  <c r="F126" i="57"/>
  <c r="M126" i="57" s="1"/>
  <c r="E126" i="57"/>
  <c r="D126" i="57"/>
  <c r="K126" i="57" s="1"/>
  <c r="C126" i="57"/>
  <c r="B126" i="57"/>
  <c r="A126" i="57"/>
  <c r="C126" i="59"/>
  <c r="B126" i="59"/>
  <c r="A126" i="59"/>
  <c r="D111" i="57"/>
  <c r="K111" i="57" s="1"/>
  <c r="D110" i="57"/>
  <c r="K110" i="57" s="1"/>
  <c r="D109" i="57"/>
  <c r="D108" i="57"/>
  <c r="K108" i="57" s="1"/>
  <c r="D107" i="57"/>
  <c r="K107" i="57" s="1"/>
  <c r="D106" i="57"/>
  <c r="K106" i="57" s="1"/>
  <c r="L111" i="57"/>
  <c r="F111" i="57"/>
  <c r="M111" i="57" s="1"/>
  <c r="E111" i="57"/>
  <c r="C111" i="57"/>
  <c r="B111" i="57"/>
  <c r="A111" i="57"/>
  <c r="L110" i="57"/>
  <c r="F110" i="57"/>
  <c r="M110" i="57" s="1"/>
  <c r="E110" i="57"/>
  <c r="C110" i="57"/>
  <c r="B110" i="57"/>
  <c r="A110" i="57"/>
  <c r="L109" i="57"/>
  <c r="F109" i="57"/>
  <c r="M109" i="57" s="1"/>
  <c r="E109" i="57"/>
  <c r="C109" i="57"/>
  <c r="B109" i="57"/>
  <c r="A109" i="57"/>
  <c r="L108" i="57"/>
  <c r="F108" i="57"/>
  <c r="M108" i="57" s="1"/>
  <c r="E108" i="57"/>
  <c r="C108" i="57"/>
  <c r="B108" i="57"/>
  <c r="A108" i="57"/>
  <c r="L107" i="57"/>
  <c r="F107" i="57"/>
  <c r="M107" i="57" s="1"/>
  <c r="E107" i="57"/>
  <c r="C107" i="57"/>
  <c r="B107" i="57"/>
  <c r="A107" i="57"/>
  <c r="L106" i="57"/>
  <c r="F106" i="57"/>
  <c r="M106" i="57" s="1"/>
  <c r="E106" i="57"/>
  <c r="C106" i="57"/>
  <c r="B106" i="57"/>
  <c r="A106" i="57"/>
  <c r="C111" i="59"/>
  <c r="B111" i="59"/>
  <c r="A111" i="59"/>
  <c r="C110" i="59"/>
  <c r="B110" i="59"/>
  <c r="A110" i="59"/>
  <c r="C109" i="59"/>
  <c r="B109" i="59"/>
  <c r="A109" i="59"/>
  <c r="C108" i="59"/>
  <c r="B108" i="59"/>
  <c r="A108" i="59"/>
  <c r="C107" i="59"/>
  <c r="B107" i="59"/>
  <c r="A107" i="59"/>
  <c r="C106" i="59"/>
  <c r="B106" i="59"/>
  <c r="A106" i="59"/>
  <c r="L41" i="57"/>
  <c r="E41" i="57"/>
  <c r="C41" i="59"/>
  <c r="B41" i="59"/>
  <c r="A41" i="59"/>
  <c r="F41" i="57"/>
  <c r="M41" i="57" s="1"/>
  <c r="D41" i="57"/>
  <c r="K41" i="57" s="1"/>
  <c r="C41" i="57"/>
  <c r="B41" i="57"/>
  <c r="A41" i="57"/>
  <c r="O216" i="57" l="1"/>
  <c r="H217" i="57"/>
  <c r="G214" i="57"/>
  <c r="H214" i="57"/>
  <c r="I214" i="57" s="1"/>
  <c r="O214" i="57"/>
  <c r="O217" i="57"/>
  <c r="O111" i="57"/>
  <c r="H216" i="57"/>
  <c r="H215" i="57"/>
  <c r="H107" i="57"/>
  <c r="G215" i="57"/>
  <c r="K214" i="57"/>
  <c r="N214" i="57" s="1"/>
  <c r="P214" i="57" s="1"/>
  <c r="G109" i="57"/>
  <c r="N217" i="57"/>
  <c r="N126" i="57"/>
  <c r="N216" i="57"/>
  <c r="P216" i="57" s="1"/>
  <c r="G216" i="57"/>
  <c r="M215" i="57"/>
  <c r="O215" i="57" s="1"/>
  <c r="G217" i="57"/>
  <c r="I217" i="57" s="1"/>
  <c r="H106" i="57"/>
  <c r="H110" i="57"/>
  <c r="H108" i="57"/>
  <c r="H126" i="57"/>
  <c r="N108" i="57"/>
  <c r="O107" i="57"/>
  <c r="O109" i="57"/>
  <c r="O126" i="57"/>
  <c r="G126" i="57"/>
  <c r="N110" i="57"/>
  <c r="O110" i="57"/>
  <c r="H109" i="57"/>
  <c r="H41" i="57"/>
  <c r="O106" i="57"/>
  <c r="H111" i="57"/>
  <c r="G107" i="57"/>
  <c r="N106" i="57"/>
  <c r="G111" i="57"/>
  <c r="O108" i="57"/>
  <c r="N111" i="57"/>
  <c r="N107" i="57"/>
  <c r="G106" i="57"/>
  <c r="K109" i="57"/>
  <c r="N109" i="57" s="1"/>
  <c r="G110" i="57"/>
  <c r="G108" i="57"/>
  <c r="N41" i="57"/>
  <c r="O41" i="57"/>
  <c r="G41" i="57"/>
  <c r="BN3" i="61"/>
  <c r="BM3" i="61"/>
  <c r="BL3" i="61"/>
  <c r="BK3" i="61"/>
  <c r="BP3" i="61"/>
  <c r="BO3" i="61"/>
  <c r="BJ3" i="61"/>
  <c r="BI3" i="61"/>
  <c r="BH3" i="61"/>
  <c r="BG3" i="61"/>
  <c r="I215" i="57" l="1"/>
  <c r="P111" i="57"/>
  <c r="P217" i="57"/>
  <c r="I107" i="57"/>
  <c r="I216" i="57"/>
  <c r="P109" i="57"/>
  <c r="P106" i="57"/>
  <c r="P107" i="57"/>
  <c r="I126" i="57"/>
  <c r="I109" i="57"/>
  <c r="P126" i="57"/>
  <c r="P110" i="57"/>
  <c r="N215" i="57"/>
  <c r="P215" i="57" s="1"/>
  <c r="I110" i="57"/>
  <c r="I106" i="57"/>
  <c r="I108" i="57"/>
  <c r="P108" i="57"/>
  <c r="I41" i="57"/>
  <c r="I111" i="57"/>
  <c r="P41" i="57"/>
  <c r="N3" i="61"/>
  <c r="AN36" i="74" l="1"/>
  <c r="AN35" i="74"/>
  <c r="AN30" i="74"/>
  <c r="AN29" i="74"/>
  <c r="AN27" i="74"/>
  <c r="AN24" i="74"/>
  <c r="AN23" i="74"/>
  <c r="AN18" i="74"/>
  <c r="AN17" i="74"/>
  <c r="AN15" i="74"/>
  <c r="AN12" i="74"/>
  <c r="AN11" i="74"/>
  <c r="AN6" i="74"/>
  <c r="AN5" i="74"/>
  <c r="AN3" i="74"/>
  <c r="AR34" i="74"/>
  <c r="AR33" i="74"/>
  <c r="AR30" i="74"/>
  <c r="AR29" i="74"/>
  <c r="AR28" i="74"/>
  <c r="AR27" i="74"/>
  <c r="AR22" i="74"/>
  <c r="AR21" i="74"/>
  <c r="AR18" i="74"/>
  <c r="AR17" i="74"/>
  <c r="AR16" i="74"/>
  <c r="AR15" i="74"/>
  <c r="AR10" i="74"/>
  <c r="AR9" i="74"/>
  <c r="AR6" i="74"/>
  <c r="AR5" i="74"/>
  <c r="AR3" i="74"/>
  <c r="AR2" i="74"/>
  <c r="AL36" i="74"/>
  <c r="AR36" i="74" s="1"/>
  <c r="AL35" i="74"/>
  <c r="AR35" i="74" s="1"/>
  <c r="AL34" i="74"/>
  <c r="AN34" i="74" s="1"/>
  <c r="AL33" i="74"/>
  <c r="AN33" i="74" s="1"/>
  <c r="AL32" i="74"/>
  <c r="AR32" i="74" s="1"/>
  <c r="AL31" i="74"/>
  <c r="AR31" i="74" s="1"/>
  <c r="AL30" i="74"/>
  <c r="AL29" i="74"/>
  <c r="AL28" i="74"/>
  <c r="AN28" i="74" s="1"/>
  <c r="AL27" i="74"/>
  <c r="AL26" i="74"/>
  <c r="AR26" i="74" s="1"/>
  <c r="AL25" i="74"/>
  <c r="AR25" i="74" s="1"/>
  <c r="AL24" i="74"/>
  <c r="AR24" i="74" s="1"/>
  <c r="AL23" i="74"/>
  <c r="AR23" i="74" s="1"/>
  <c r="AL22" i="74"/>
  <c r="AN22" i="74" s="1"/>
  <c r="AL21" i="74"/>
  <c r="AN21" i="74" s="1"/>
  <c r="AL20" i="74"/>
  <c r="AR20" i="74" s="1"/>
  <c r="AL19" i="74"/>
  <c r="AR19" i="74" s="1"/>
  <c r="AL18" i="74"/>
  <c r="AL17" i="74"/>
  <c r="AL16" i="74"/>
  <c r="AN16" i="74" s="1"/>
  <c r="AL15" i="74"/>
  <c r="AL14" i="74"/>
  <c r="AR14" i="74" s="1"/>
  <c r="AL13" i="74"/>
  <c r="AR13" i="74" s="1"/>
  <c r="AL12" i="74"/>
  <c r="AR12" i="74" s="1"/>
  <c r="AL11" i="74"/>
  <c r="AR11" i="74" s="1"/>
  <c r="AL10" i="74"/>
  <c r="AN10" i="74" s="1"/>
  <c r="AL9" i="74"/>
  <c r="AN9" i="74" s="1"/>
  <c r="AL8" i="74"/>
  <c r="AR8" i="74" s="1"/>
  <c r="AL7" i="74"/>
  <c r="AR7" i="74" s="1"/>
  <c r="AL6" i="74"/>
  <c r="AL5" i="74"/>
  <c r="AL4" i="74"/>
  <c r="AR4" i="74" s="1"/>
  <c r="AL3" i="74"/>
  <c r="AL2" i="74"/>
  <c r="AN2" i="74" s="1"/>
  <c r="AK2" i="74"/>
  <c r="AJ2" i="74"/>
  <c r="AI2" i="74"/>
  <c r="AH2" i="74"/>
  <c r="AG2" i="74"/>
  <c r="AF2" i="74"/>
  <c r="AE2" i="74"/>
  <c r="AD2" i="74"/>
  <c r="AC2" i="74"/>
  <c r="AB2" i="74"/>
  <c r="AA2" i="74"/>
  <c r="Z2" i="74"/>
  <c r="Y2" i="74"/>
  <c r="X2" i="74"/>
  <c r="W2" i="74"/>
  <c r="V2" i="74"/>
  <c r="U2" i="74"/>
  <c r="T2" i="74"/>
  <c r="S2" i="74"/>
  <c r="R2" i="74"/>
  <c r="Q2" i="74"/>
  <c r="P2" i="74"/>
  <c r="O2" i="74"/>
  <c r="L2" i="74"/>
  <c r="K2" i="74"/>
  <c r="J2" i="74"/>
  <c r="I2" i="74"/>
  <c r="H2" i="74"/>
  <c r="G2" i="74"/>
  <c r="F2" i="74"/>
  <c r="E2" i="74"/>
  <c r="AX1" i="74"/>
  <c r="AN25" i="74" l="1"/>
  <c r="AN13" i="74"/>
  <c r="AN14" i="74"/>
  <c r="AN26" i="74"/>
  <c r="AN4" i="74"/>
  <c r="AN7" i="74"/>
  <c r="AN19" i="74"/>
  <c r="AN31" i="74"/>
  <c r="AN8" i="74"/>
  <c r="AN20" i="74"/>
  <c r="AN32" i="74"/>
  <c r="KB4" i="61"/>
  <c r="KA4" i="61"/>
  <c r="JZ4" i="61"/>
  <c r="JY4" i="61"/>
  <c r="JX4" i="61"/>
  <c r="KC5" i="61"/>
  <c r="KB5" i="61"/>
  <c r="KA5" i="61"/>
  <c r="JZ5" i="61"/>
  <c r="JY5" i="61"/>
  <c r="JX5" i="61"/>
  <c r="KC4" i="61"/>
  <c r="KA3" i="61" l="1"/>
  <c r="KB3" i="61"/>
  <c r="JZ3" i="61"/>
  <c r="KC3" i="61"/>
  <c r="L83" i="57"/>
  <c r="F83" i="57"/>
  <c r="M83" i="57" s="1"/>
  <c r="E83" i="57"/>
  <c r="D83" i="57"/>
  <c r="C83" i="57"/>
  <c r="B83" i="57"/>
  <c r="A83" i="57"/>
  <c r="E31" i="57"/>
  <c r="C31" i="59"/>
  <c r="B31" i="59"/>
  <c r="A31" i="59"/>
  <c r="L31" i="57"/>
  <c r="F31" i="57"/>
  <c r="M31" i="57" s="1"/>
  <c r="D31" i="57"/>
  <c r="C31" i="57"/>
  <c r="B31" i="57"/>
  <c r="A31" i="57"/>
  <c r="EW5" i="61"/>
  <c r="EW4" i="61"/>
  <c r="CW5" i="61"/>
  <c r="CW4" i="61"/>
  <c r="H31" i="57" l="1"/>
  <c r="H83" i="57"/>
  <c r="O83" i="57"/>
  <c r="G83" i="57"/>
  <c r="K83" i="57"/>
  <c r="N83" i="57" s="1"/>
  <c r="G31" i="57"/>
  <c r="O31" i="57"/>
  <c r="K31" i="57"/>
  <c r="N31" i="57" s="1"/>
  <c r="EW3" i="61"/>
  <c r="CW3" i="61"/>
  <c r="CX4" i="61"/>
  <c r="I31" i="57" l="1"/>
  <c r="I83" i="57"/>
  <c r="P83" i="57"/>
  <c r="P31" i="57"/>
  <c r="JP4" i="61"/>
  <c r="CV4" i="61"/>
  <c r="A1" i="73" l="1"/>
  <c r="D92" i="57" l="1"/>
  <c r="D86" i="57"/>
  <c r="F277" i="57" l="1"/>
  <c r="F275" i="57"/>
  <c r="F274" i="57"/>
  <c r="F273" i="57"/>
  <c r="F272" i="57"/>
  <c r="F271" i="57"/>
  <c r="F270" i="57"/>
  <c r="F269" i="57"/>
  <c r="F268" i="57"/>
  <c r="F267" i="57"/>
  <c r="F266" i="57"/>
  <c r="F265" i="57"/>
  <c r="F264" i="57"/>
  <c r="F263" i="57"/>
  <c r="F262" i="57"/>
  <c r="F261" i="57"/>
  <c r="F260" i="57"/>
  <c r="F259" i="57"/>
  <c r="F258" i="57"/>
  <c r="F257" i="57"/>
  <c r="F256" i="57"/>
  <c r="F255" i="57"/>
  <c r="F254" i="57"/>
  <c r="F253" i="57"/>
  <c r="F251" i="57"/>
  <c r="F250" i="57"/>
  <c r="F249" i="57"/>
  <c r="F247" i="57"/>
  <c r="F246" i="57"/>
  <c r="F245" i="57"/>
  <c r="F244" i="57"/>
  <c r="F243" i="57"/>
  <c r="F242" i="57"/>
  <c r="F241" i="57"/>
  <c r="F240" i="57"/>
  <c r="F239" i="57"/>
  <c r="F238" i="57"/>
  <c r="F237" i="57"/>
  <c r="F235" i="57"/>
  <c r="F234" i="57"/>
  <c r="F233" i="57"/>
  <c r="F232" i="57"/>
  <c r="F231" i="57"/>
  <c r="F230" i="57"/>
  <c r="F229" i="57"/>
  <c r="F228" i="57"/>
  <c r="F227" i="57"/>
  <c r="F223" i="57"/>
  <c r="F222" i="57"/>
  <c r="F221" i="57"/>
  <c r="F220" i="57"/>
  <c r="F219" i="57"/>
  <c r="F218" i="57"/>
  <c r="F213" i="57"/>
  <c r="F212" i="57"/>
  <c r="F211" i="57"/>
  <c r="F210" i="57"/>
  <c r="F209" i="57"/>
  <c r="F208" i="57"/>
  <c r="F207" i="57"/>
  <c r="F205" i="57"/>
  <c r="F204" i="57"/>
  <c r="F203" i="57"/>
  <c r="F202" i="57"/>
  <c r="F201" i="57"/>
  <c r="F200" i="57"/>
  <c r="F199" i="57"/>
  <c r="F198" i="57"/>
  <c r="F197" i="57"/>
  <c r="F196" i="57"/>
  <c r="F194" i="57"/>
  <c r="F193" i="57"/>
  <c r="F192" i="57"/>
  <c r="F191" i="57"/>
  <c r="F190" i="57"/>
  <c r="F189" i="57"/>
  <c r="F188" i="57"/>
  <c r="F187" i="57"/>
  <c r="F186" i="57"/>
  <c r="F185" i="57"/>
  <c r="F184" i="57"/>
  <c r="F183" i="57"/>
  <c r="F181" i="57"/>
  <c r="F180" i="57"/>
  <c r="F179" i="57"/>
  <c r="F178" i="57"/>
  <c r="F177" i="57"/>
  <c r="F176" i="57"/>
  <c r="F175" i="57"/>
  <c r="F174" i="57"/>
  <c r="F172" i="57"/>
  <c r="F171" i="57"/>
  <c r="F170" i="57"/>
  <c r="F169" i="57"/>
  <c r="F168" i="57"/>
  <c r="F167" i="57"/>
  <c r="F166" i="57"/>
  <c r="F165" i="57"/>
  <c r="F164" i="57"/>
  <c r="F163" i="57"/>
  <c r="F162" i="57"/>
  <c r="F161" i="57"/>
  <c r="F160" i="57"/>
  <c r="F158" i="57"/>
  <c r="F157" i="57"/>
  <c r="F156" i="57"/>
  <c r="F155" i="57"/>
  <c r="F154" i="57"/>
  <c r="F153" i="57"/>
  <c r="F152" i="57"/>
  <c r="F151" i="57"/>
  <c r="F150" i="57"/>
  <c r="F149" i="57"/>
  <c r="F148" i="57"/>
  <c r="F146" i="57"/>
  <c r="F145" i="57"/>
  <c r="F144" i="57"/>
  <c r="F143" i="57"/>
  <c r="F142" i="57"/>
  <c r="F141" i="57"/>
  <c r="F140" i="57"/>
  <c r="F139" i="57"/>
  <c r="F138" i="57"/>
  <c r="F136" i="57"/>
  <c r="F135" i="57"/>
  <c r="F134" i="57"/>
  <c r="F133" i="57"/>
  <c r="F132" i="57"/>
  <c r="F131" i="57"/>
  <c r="F130" i="57"/>
  <c r="F129" i="57"/>
  <c r="F128" i="57"/>
  <c r="F125" i="57"/>
  <c r="F124" i="57"/>
  <c r="F123" i="57"/>
  <c r="F122" i="57"/>
  <c r="F121" i="57"/>
  <c r="F120" i="57"/>
  <c r="F119" i="57"/>
  <c r="F118" i="57"/>
  <c r="F117" i="57"/>
  <c r="F116" i="57"/>
  <c r="F114" i="57"/>
  <c r="F113" i="57"/>
  <c r="F112" i="57"/>
  <c r="F105" i="57"/>
  <c r="F104" i="57"/>
  <c r="F103" i="57"/>
  <c r="F102" i="57"/>
  <c r="F101" i="57"/>
  <c r="F100" i="57"/>
  <c r="F99" i="57"/>
  <c r="F92" i="57"/>
  <c r="F91" i="57"/>
  <c r="F90" i="57"/>
  <c r="F89" i="57"/>
  <c r="F88" i="57"/>
  <c r="F87" i="57"/>
  <c r="F86" i="57"/>
  <c r="F85" i="57"/>
  <c r="F84" i="57"/>
  <c r="F75" i="57"/>
  <c r="F74" i="57"/>
  <c r="F73" i="57"/>
  <c r="F72" i="57"/>
  <c r="F71" i="57"/>
  <c r="F70" i="57"/>
  <c r="F69" i="57"/>
  <c r="F68" i="57"/>
  <c r="F67" i="57"/>
  <c r="F66" i="57"/>
  <c r="F65" i="57"/>
  <c r="F63" i="57"/>
  <c r="F62" i="57"/>
  <c r="F61" i="57"/>
  <c r="F60" i="57"/>
  <c r="F59" i="57"/>
  <c r="F58" i="57"/>
  <c r="F57" i="57"/>
  <c r="F56" i="57"/>
  <c r="F55" i="57"/>
  <c r="F53" i="57"/>
  <c r="F52" i="57"/>
  <c r="F51" i="57"/>
  <c r="F50" i="57"/>
  <c r="F49" i="57"/>
  <c r="F48" i="57"/>
  <c r="F47" i="57"/>
  <c r="F45" i="57"/>
  <c r="F43" i="57"/>
  <c r="F42" i="57"/>
  <c r="F40" i="57"/>
  <c r="F39" i="57"/>
  <c r="F37" i="57"/>
  <c r="F36" i="57"/>
  <c r="F35" i="57"/>
  <c r="F34" i="57"/>
  <c r="F33" i="57"/>
  <c r="F29" i="57"/>
  <c r="F28" i="57"/>
  <c r="F27" i="57"/>
  <c r="F26" i="57"/>
  <c r="F25" i="57"/>
  <c r="F24" i="57"/>
  <c r="F23" i="57"/>
  <c r="MI5" i="61" l="1"/>
  <c r="MH5" i="61"/>
  <c r="MG5" i="61"/>
  <c r="ME5" i="61"/>
  <c r="MD5" i="61"/>
  <c r="MC5" i="61"/>
  <c r="MB5" i="61"/>
  <c r="MA5" i="61"/>
  <c r="LY5" i="61"/>
  <c r="LX5" i="61"/>
  <c r="LW5" i="61"/>
  <c r="LU5" i="61"/>
  <c r="LT5" i="61"/>
  <c r="LS5" i="61"/>
  <c r="LR5" i="61"/>
  <c r="LQ5" i="61"/>
  <c r="LP5" i="61"/>
  <c r="LO5" i="61"/>
  <c r="LN5" i="61"/>
  <c r="LM5" i="61"/>
  <c r="LL5" i="61"/>
  <c r="LK5" i="61"/>
  <c r="LJ5" i="61"/>
  <c r="LI5" i="61"/>
  <c r="LH5" i="61"/>
  <c r="LG5" i="61"/>
  <c r="LF5" i="61"/>
  <c r="LE5" i="61"/>
  <c r="LD5" i="61"/>
  <c r="LC5" i="61"/>
  <c r="LB5" i="61"/>
  <c r="LA5" i="61"/>
  <c r="KZ5" i="61"/>
  <c r="KY5" i="61"/>
  <c r="KX5" i="61"/>
  <c r="KW5" i="61"/>
  <c r="KV5" i="61"/>
  <c r="KU5" i="61"/>
  <c r="KT5" i="61"/>
  <c r="KS5" i="61"/>
  <c r="KR5" i="61"/>
  <c r="KQ5" i="61"/>
  <c r="KP5" i="61"/>
  <c r="KO5" i="61"/>
  <c r="KN5" i="61"/>
  <c r="KM5" i="61"/>
  <c r="KL5" i="61"/>
  <c r="KK5" i="61"/>
  <c r="KJ5" i="61"/>
  <c r="KI5" i="61"/>
  <c r="KH5" i="61"/>
  <c r="KG5" i="61"/>
  <c r="KF5" i="61"/>
  <c r="KE5" i="61"/>
  <c r="KD5" i="61"/>
  <c r="JW5" i="61"/>
  <c r="JV5" i="61"/>
  <c r="JU5" i="61"/>
  <c r="JT5" i="61"/>
  <c r="JS5" i="61"/>
  <c r="JR5" i="61"/>
  <c r="JQ5" i="61"/>
  <c r="JP5" i="61"/>
  <c r="JO5" i="61"/>
  <c r="JN5" i="61"/>
  <c r="JM5" i="61"/>
  <c r="JL5" i="61"/>
  <c r="JK5" i="61"/>
  <c r="JJ5" i="61"/>
  <c r="JI5" i="61"/>
  <c r="JH5" i="61"/>
  <c r="JG5" i="61"/>
  <c r="JF5" i="61"/>
  <c r="JE5" i="61"/>
  <c r="JD5" i="61"/>
  <c r="JC5" i="61"/>
  <c r="JB5" i="61"/>
  <c r="JA5" i="61"/>
  <c r="IZ5" i="61"/>
  <c r="IY5" i="61"/>
  <c r="IX5" i="61"/>
  <c r="IW5" i="61"/>
  <c r="IV5" i="61"/>
  <c r="IU5" i="61"/>
  <c r="IT5" i="61"/>
  <c r="IS5" i="61"/>
  <c r="IR5" i="61"/>
  <c r="IQ5" i="61"/>
  <c r="IP5" i="61"/>
  <c r="IO5" i="61"/>
  <c r="IN5" i="61"/>
  <c r="IM5" i="61"/>
  <c r="IL5" i="61"/>
  <c r="IK5" i="61"/>
  <c r="IJ5" i="61"/>
  <c r="II5" i="61"/>
  <c r="IH5" i="61"/>
  <c r="IG5" i="61"/>
  <c r="IF5" i="61"/>
  <c r="IE5" i="61"/>
  <c r="ID5" i="61"/>
  <c r="IC5" i="61"/>
  <c r="IB5" i="61"/>
  <c r="IA5" i="61"/>
  <c r="HZ5" i="61"/>
  <c r="HY5" i="61"/>
  <c r="HX5" i="61"/>
  <c r="HW5" i="61"/>
  <c r="HV5" i="61"/>
  <c r="HU5" i="61"/>
  <c r="HT5" i="61"/>
  <c r="HS5" i="61"/>
  <c r="HR5" i="61"/>
  <c r="HQ5" i="61"/>
  <c r="HP5" i="61"/>
  <c r="HO5" i="61"/>
  <c r="HN5" i="61"/>
  <c r="HM5" i="61"/>
  <c r="HL5" i="61"/>
  <c r="HK5" i="61"/>
  <c r="HJ5" i="61"/>
  <c r="HI5" i="61"/>
  <c r="HH5" i="61"/>
  <c r="HG5" i="61"/>
  <c r="HF5" i="61"/>
  <c r="HE5" i="61"/>
  <c r="HD5" i="61"/>
  <c r="HC5" i="61"/>
  <c r="HB5" i="61"/>
  <c r="HA5" i="61"/>
  <c r="GZ5" i="61"/>
  <c r="GY5" i="61"/>
  <c r="GX5" i="61"/>
  <c r="GW5" i="61"/>
  <c r="GV5" i="61"/>
  <c r="GU5" i="61"/>
  <c r="GT5" i="61"/>
  <c r="GS5" i="61"/>
  <c r="GR5" i="61"/>
  <c r="GQ5" i="61"/>
  <c r="GP5" i="61"/>
  <c r="GO5" i="61"/>
  <c r="GM5" i="61"/>
  <c r="GL5" i="61"/>
  <c r="GK5" i="61"/>
  <c r="GJ5" i="61"/>
  <c r="GI5" i="61"/>
  <c r="GH5" i="61"/>
  <c r="GG5" i="61"/>
  <c r="GF5" i="61"/>
  <c r="GE5" i="61"/>
  <c r="GD5" i="61"/>
  <c r="GC5" i="61"/>
  <c r="GB5" i="61"/>
  <c r="FZ5" i="61"/>
  <c r="FS5" i="61"/>
  <c r="FR5" i="61"/>
  <c r="FP5" i="61"/>
  <c r="FO5" i="61"/>
  <c r="FN5" i="61"/>
  <c r="FJ5" i="61"/>
  <c r="FI5" i="61"/>
  <c r="FH5" i="61"/>
  <c r="FG5" i="61"/>
  <c r="FF5" i="61"/>
  <c r="FE5" i="61"/>
  <c r="FD5" i="61"/>
  <c r="FC5" i="61"/>
  <c r="FB5" i="61"/>
  <c r="FA5" i="61"/>
  <c r="EZ5" i="61"/>
  <c r="EY5" i="61"/>
  <c r="EX5" i="61"/>
  <c r="EV5" i="61"/>
  <c r="EP5" i="61"/>
  <c r="EO5" i="61"/>
  <c r="EN5" i="61"/>
  <c r="EM5" i="61"/>
  <c r="EL5" i="61"/>
  <c r="EK5" i="61"/>
  <c r="EJ5" i="61"/>
  <c r="EI5" i="61"/>
  <c r="EH5" i="61"/>
  <c r="EG5" i="61"/>
  <c r="EF5" i="61"/>
  <c r="EE5" i="61"/>
  <c r="ED5" i="61"/>
  <c r="EC5" i="61"/>
  <c r="EB5" i="61"/>
  <c r="EA5" i="61"/>
  <c r="DZ5" i="61"/>
  <c r="DY5" i="61"/>
  <c r="DX5" i="61"/>
  <c r="DW5" i="61"/>
  <c r="DV5" i="61"/>
  <c r="DU5" i="61"/>
  <c r="DT5" i="61"/>
  <c r="DR5" i="61"/>
  <c r="DQ5" i="61"/>
  <c r="DP5" i="61"/>
  <c r="DO5" i="61"/>
  <c r="DN5" i="61"/>
  <c r="DM5" i="61"/>
  <c r="DL5" i="61"/>
  <c r="DK5" i="61"/>
  <c r="DJ5" i="61"/>
  <c r="DI5" i="61"/>
  <c r="DF5" i="61"/>
  <c r="DE5" i="61"/>
  <c r="DD5" i="61"/>
  <c r="DC5" i="61"/>
  <c r="DB5" i="61"/>
  <c r="DA5" i="61"/>
  <c r="CY5" i="61"/>
  <c r="CX5" i="61"/>
  <c r="CV5" i="61"/>
  <c r="CU5" i="61"/>
  <c r="CT5" i="61"/>
  <c r="CR5" i="61"/>
  <c r="CQ5" i="61"/>
  <c r="CP5" i="61"/>
  <c r="CJ5" i="61"/>
  <c r="CI5" i="61"/>
  <c r="CH5" i="61"/>
  <c r="CG5" i="61"/>
  <c r="CF5" i="61"/>
  <c r="CE5" i="61"/>
  <c r="CD5" i="61"/>
  <c r="CC5" i="61"/>
  <c r="CB5" i="61"/>
  <c r="MI4" i="61"/>
  <c r="MH4" i="61"/>
  <c r="MG4" i="61"/>
  <c r="ME4" i="61"/>
  <c r="MD4" i="61"/>
  <c r="MC4" i="61"/>
  <c r="MB4" i="61"/>
  <c r="MA4" i="61"/>
  <c r="LY4" i="61"/>
  <c r="LX4" i="61"/>
  <c r="LW4" i="61"/>
  <c r="LU4" i="61"/>
  <c r="LT4" i="61"/>
  <c r="LS4" i="61"/>
  <c r="LR4" i="61"/>
  <c r="LQ4" i="61"/>
  <c r="LP4" i="61"/>
  <c r="LO4" i="61"/>
  <c r="LN4" i="61"/>
  <c r="LM4" i="61"/>
  <c r="LL4" i="61"/>
  <c r="LK4" i="61"/>
  <c r="LJ4" i="61"/>
  <c r="LI4" i="61"/>
  <c r="LH4" i="61"/>
  <c r="LG4" i="61"/>
  <c r="LF4" i="61"/>
  <c r="LE4" i="61"/>
  <c r="LD4" i="61"/>
  <c r="LC4" i="61"/>
  <c r="LB4" i="61"/>
  <c r="LA4" i="61"/>
  <c r="KZ4" i="61"/>
  <c r="KY4" i="61"/>
  <c r="KX4" i="61"/>
  <c r="KW4" i="61"/>
  <c r="KV4" i="61"/>
  <c r="KU4" i="61"/>
  <c r="KT4" i="61"/>
  <c r="KS4" i="61"/>
  <c r="KR4" i="61"/>
  <c r="KQ4" i="61"/>
  <c r="KP4" i="61"/>
  <c r="KO4" i="61"/>
  <c r="KN4" i="61"/>
  <c r="KM4" i="61"/>
  <c r="KL4" i="61"/>
  <c r="KK4" i="61"/>
  <c r="KJ4" i="61"/>
  <c r="KI4" i="61"/>
  <c r="KH4" i="61"/>
  <c r="KG4" i="61"/>
  <c r="KF4" i="61"/>
  <c r="KE4" i="61"/>
  <c r="KD4" i="61"/>
  <c r="JW4" i="61"/>
  <c r="JV4" i="61"/>
  <c r="JU4" i="61"/>
  <c r="JT4" i="61"/>
  <c r="JS4" i="61"/>
  <c r="JR4" i="61"/>
  <c r="JQ4" i="61"/>
  <c r="JO4" i="61"/>
  <c r="JN4" i="61"/>
  <c r="JM4" i="61"/>
  <c r="JL4" i="61"/>
  <c r="JK4" i="61"/>
  <c r="JJ4" i="61"/>
  <c r="JI4" i="61"/>
  <c r="JH4" i="61"/>
  <c r="JG4" i="61"/>
  <c r="JF4" i="61"/>
  <c r="JE4" i="61"/>
  <c r="JD4" i="61"/>
  <c r="JC4" i="61"/>
  <c r="JB4" i="61"/>
  <c r="JA4" i="61"/>
  <c r="IZ4" i="61"/>
  <c r="IY4" i="61"/>
  <c r="IX4" i="61"/>
  <c r="IW4" i="61"/>
  <c r="IV4" i="61"/>
  <c r="IU4" i="61"/>
  <c r="IT4" i="61"/>
  <c r="IS4" i="61"/>
  <c r="IR4" i="61"/>
  <c r="IQ4" i="61"/>
  <c r="IP4" i="61"/>
  <c r="IO4" i="61"/>
  <c r="IN4" i="61"/>
  <c r="IM4" i="61"/>
  <c r="IL4" i="61"/>
  <c r="IK4" i="61"/>
  <c r="IJ4" i="61"/>
  <c r="II4" i="61"/>
  <c r="IH4" i="61"/>
  <c r="IG4" i="61"/>
  <c r="IF4" i="61"/>
  <c r="IE4" i="61"/>
  <c r="ID4" i="61"/>
  <c r="IC4" i="61"/>
  <c r="IB4" i="61"/>
  <c r="IA4" i="61"/>
  <c r="HZ4" i="61"/>
  <c r="HY4" i="61"/>
  <c r="HX4" i="61"/>
  <c r="HW4" i="61"/>
  <c r="HV4" i="61"/>
  <c r="HU4" i="61"/>
  <c r="HT4" i="61"/>
  <c r="HS4" i="61"/>
  <c r="HR4" i="61"/>
  <c r="HQ4" i="61"/>
  <c r="HP4" i="61"/>
  <c r="HO4" i="61"/>
  <c r="HN4" i="61"/>
  <c r="HM4" i="61"/>
  <c r="HL4" i="61"/>
  <c r="HK4" i="61"/>
  <c r="HJ4" i="61"/>
  <c r="HI4" i="61"/>
  <c r="HH4" i="61"/>
  <c r="HG4" i="61"/>
  <c r="HF4" i="61"/>
  <c r="HE4" i="61"/>
  <c r="HD4" i="61"/>
  <c r="HC4" i="61"/>
  <c r="HB4" i="61"/>
  <c r="HA4" i="61"/>
  <c r="GZ4" i="61"/>
  <c r="GY4" i="61"/>
  <c r="GX4" i="61"/>
  <c r="GW4" i="61"/>
  <c r="GV4" i="61"/>
  <c r="GU4" i="61"/>
  <c r="GT4" i="61"/>
  <c r="GS4" i="61"/>
  <c r="GR4" i="61"/>
  <c r="GQ4" i="61"/>
  <c r="GP4" i="61"/>
  <c r="GO4" i="61"/>
  <c r="GM4" i="61"/>
  <c r="GL4" i="61"/>
  <c r="GK4" i="61"/>
  <c r="GJ4" i="61"/>
  <c r="GI4" i="61"/>
  <c r="GH4" i="61"/>
  <c r="GG4" i="61"/>
  <c r="GF4" i="61"/>
  <c r="GE4" i="61"/>
  <c r="GD4" i="61"/>
  <c r="GC4" i="61"/>
  <c r="GB4" i="61"/>
  <c r="FZ4" i="61"/>
  <c r="FS4" i="61"/>
  <c r="FR4" i="61"/>
  <c r="FP4" i="61"/>
  <c r="FO4" i="61"/>
  <c r="FN4" i="61"/>
  <c r="FJ4" i="61"/>
  <c r="FI4" i="61"/>
  <c r="FH4" i="61"/>
  <c r="FG4" i="61"/>
  <c r="FF4" i="61"/>
  <c r="FE4" i="61"/>
  <c r="FD4" i="61"/>
  <c r="FC4" i="61"/>
  <c r="FB4" i="61"/>
  <c r="FA4" i="61"/>
  <c r="EZ4" i="61"/>
  <c r="EY4" i="61"/>
  <c r="EX4" i="61"/>
  <c r="EV4" i="61"/>
  <c r="EP4" i="61"/>
  <c r="EP3" i="61" s="1"/>
  <c r="EO4" i="61"/>
  <c r="EN4" i="61"/>
  <c r="EM4" i="61"/>
  <c r="EL4" i="61"/>
  <c r="EK4" i="61"/>
  <c r="EJ4" i="61"/>
  <c r="EI4" i="61"/>
  <c r="EH4" i="61"/>
  <c r="EG4" i="61"/>
  <c r="EF4" i="61"/>
  <c r="EE4" i="61"/>
  <c r="ED4" i="61"/>
  <c r="EC4" i="61"/>
  <c r="EB4" i="61"/>
  <c r="EA4" i="61"/>
  <c r="DZ4" i="61"/>
  <c r="DY4" i="61"/>
  <c r="DX4" i="61"/>
  <c r="DW4" i="61"/>
  <c r="DV4" i="61"/>
  <c r="DU4" i="61"/>
  <c r="DT4" i="61"/>
  <c r="DR4" i="61"/>
  <c r="DQ4" i="61"/>
  <c r="DP4" i="61"/>
  <c r="DO4" i="61"/>
  <c r="DN4" i="61"/>
  <c r="DM4" i="61"/>
  <c r="DL4" i="61"/>
  <c r="DK4" i="61"/>
  <c r="DJ4" i="61"/>
  <c r="DI4" i="61"/>
  <c r="DF4" i="61"/>
  <c r="DE4" i="61"/>
  <c r="DD4" i="61"/>
  <c r="DC4" i="61"/>
  <c r="DB4" i="61"/>
  <c r="DA4" i="61"/>
  <c r="CY4" i="61"/>
  <c r="CU4" i="61"/>
  <c r="CT4" i="61"/>
  <c r="CR4" i="61"/>
  <c r="CQ4" i="61"/>
  <c r="CP4" i="61"/>
  <c r="CJ4" i="61"/>
  <c r="CI4" i="61"/>
  <c r="CH4" i="61"/>
  <c r="CG4" i="61"/>
  <c r="CF4" i="61"/>
  <c r="CE4" i="61"/>
  <c r="CD4" i="61"/>
  <c r="CC4" i="61"/>
  <c r="CB4" i="61"/>
  <c r="MI3" i="61" l="1"/>
  <c r="MH3" i="61"/>
  <c r="MG3" i="61"/>
  <c r="ME3" i="61"/>
  <c r="MD3" i="61"/>
  <c r="MC3" i="61"/>
  <c r="MB3" i="61"/>
  <c r="MA3" i="61"/>
  <c r="LY3" i="61"/>
  <c r="LX3" i="61"/>
  <c r="LW3" i="61"/>
  <c r="LU3" i="61"/>
  <c r="LT3" i="61"/>
  <c r="LS3" i="61"/>
  <c r="LR3" i="61"/>
  <c r="LQ3" i="61"/>
  <c r="LP3" i="61"/>
  <c r="LO3" i="61"/>
  <c r="LN3" i="61"/>
  <c r="LM3" i="61"/>
  <c r="LL3" i="61"/>
  <c r="LK3" i="61"/>
  <c r="LI3" i="61"/>
  <c r="LH3" i="61"/>
  <c r="LG3" i="61"/>
  <c r="LF3" i="61"/>
  <c r="LE3" i="61"/>
  <c r="LD3" i="61"/>
  <c r="LC3" i="61"/>
  <c r="LB3" i="61"/>
  <c r="LA3" i="61"/>
  <c r="KZ3" i="61"/>
  <c r="KY3" i="61"/>
  <c r="KX3" i="61"/>
  <c r="KW3" i="61"/>
  <c r="KV3" i="61"/>
  <c r="KU3" i="61"/>
  <c r="KS3" i="61"/>
  <c r="KR3" i="61"/>
  <c r="KQ3" i="61"/>
  <c r="KP3" i="61"/>
  <c r="KO3" i="61"/>
  <c r="KN3" i="61"/>
  <c r="KM3" i="61"/>
  <c r="KL3" i="61"/>
  <c r="KK3" i="61"/>
  <c r="KI3" i="61"/>
  <c r="KH3" i="61"/>
  <c r="KG3" i="61"/>
  <c r="KF3" i="61"/>
  <c r="KE3" i="61"/>
  <c r="KD3" i="61"/>
  <c r="JY3" i="61"/>
  <c r="JX3" i="61"/>
  <c r="JW3" i="61"/>
  <c r="JV3" i="61"/>
  <c r="JU3" i="61"/>
  <c r="JT3" i="61"/>
  <c r="JS3" i="61"/>
  <c r="JR3" i="61"/>
  <c r="JQ3" i="61"/>
  <c r="JP3" i="61"/>
  <c r="JO3" i="61"/>
  <c r="JN3" i="61"/>
  <c r="JM3" i="61"/>
  <c r="JL3" i="61"/>
  <c r="JK3" i="61"/>
  <c r="JJ3" i="61"/>
  <c r="JI3" i="61"/>
  <c r="JH3" i="61"/>
  <c r="JG3" i="61"/>
  <c r="JF3" i="61"/>
  <c r="JD3" i="61"/>
  <c r="JC3" i="61"/>
  <c r="JB3" i="61"/>
  <c r="JA3" i="61"/>
  <c r="IZ3" i="61"/>
  <c r="IY3" i="61"/>
  <c r="IX3" i="61"/>
  <c r="IW3" i="61"/>
  <c r="IV3" i="61"/>
  <c r="IU3" i="61"/>
  <c r="IT3" i="61"/>
  <c r="IS3" i="61"/>
  <c r="IQ3" i="61"/>
  <c r="IP3" i="61"/>
  <c r="IO3" i="61"/>
  <c r="IN3" i="61"/>
  <c r="IM3" i="61"/>
  <c r="IL3" i="61"/>
  <c r="IK3" i="61"/>
  <c r="IJ3" i="61"/>
  <c r="IH3" i="61"/>
  <c r="IG3" i="61"/>
  <c r="IF3" i="61"/>
  <c r="IE3" i="61"/>
  <c r="ID3" i="61"/>
  <c r="IC3" i="61"/>
  <c r="IB3" i="61"/>
  <c r="IA3" i="61"/>
  <c r="HZ3" i="61"/>
  <c r="HY3" i="61"/>
  <c r="HX3" i="61"/>
  <c r="HW3" i="61"/>
  <c r="HV3" i="61"/>
  <c r="HT3" i="61"/>
  <c r="HS3" i="61"/>
  <c r="HR3" i="61"/>
  <c r="HQ3" i="61"/>
  <c r="HP3" i="61"/>
  <c r="HO3" i="61"/>
  <c r="HN3" i="61"/>
  <c r="HM3" i="61"/>
  <c r="HL3" i="61"/>
  <c r="HK3" i="61"/>
  <c r="HJ3" i="61"/>
  <c r="HI3" i="61"/>
  <c r="HH3" i="61"/>
  <c r="HG3" i="61"/>
  <c r="HF3" i="61"/>
  <c r="HE3" i="61"/>
  <c r="HD3" i="61"/>
  <c r="HC3" i="61"/>
  <c r="HB3" i="61"/>
  <c r="HA3" i="61"/>
  <c r="GZ3" i="61"/>
  <c r="GX3" i="61"/>
  <c r="GW3" i="61"/>
  <c r="GV3" i="61"/>
  <c r="GU3" i="61"/>
  <c r="GT3" i="61"/>
  <c r="GS3" i="61"/>
  <c r="GR3" i="61"/>
  <c r="GQ3" i="61"/>
  <c r="GP3" i="61"/>
  <c r="GM3" i="61"/>
  <c r="GL3" i="61"/>
  <c r="GK3" i="61"/>
  <c r="GJ3" i="61"/>
  <c r="GI3" i="61"/>
  <c r="GH3" i="61"/>
  <c r="GG3" i="61"/>
  <c r="GF3" i="61"/>
  <c r="GE3" i="61"/>
  <c r="GD3" i="61"/>
  <c r="GB3" i="61"/>
  <c r="FZ3" i="61"/>
  <c r="FS3" i="61"/>
  <c r="FR3" i="61"/>
  <c r="FP3" i="61"/>
  <c r="FO3" i="61"/>
  <c r="FN3" i="61"/>
  <c r="FJ3" i="61"/>
  <c r="FI3" i="61"/>
  <c r="FH3" i="61"/>
  <c r="FG3" i="61"/>
  <c r="FF3" i="61"/>
  <c r="FE3" i="61"/>
  <c r="FD3" i="61"/>
  <c r="FC3" i="61"/>
  <c r="FB3" i="61"/>
  <c r="FA3" i="61"/>
  <c r="EZ3" i="61"/>
  <c r="EY3" i="61"/>
  <c r="EX3" i="61"/>
  <c r="EV3" i="61"/>
  <c r="EO3" i="61"/>
  <c r="EN3" i="61"/>
  <c r="EM3" i="61"/>
  <c r="EL3" i="61"/>
  <c r="EK3" i="61"/>
  <c r="EJ3" i="61"/>
  <c r="EI3" i="61"/>
  <c r="EH3" i="61"/>
  <c r="EG3" i="61"/>
  <c r="EF3" i="61"/>
  <c r="EE3" i="61"/>
  <c r="EC3" i="61"/>
  <c r="EB3" i="61"/>
  <c r="EA3" i="61"/>
  <c r="DZ3" i="61"/>
  <c r="DY3" i="61"/>
  <c r="DX3" i="61"/>
  <c r="DW3" i="61"/>
  <c r="DV3" i="61"/>
  <c r="DU3" i="61"/>
  <c r="DR3" i="61"/>
  <c r="DQ3" i="61"/>
  <c r="DP3" i="61"/>
  <c r="DO3" i="61"/>
  <c r="DN3" i="61"/>
  <c r="DM3" i="61"/>
  <c r="DK3" i="61"/>
  <c r="DJ3" i="61"/>
  <c r="DI3" i="61"/>
  <c r="DF3" i="61"/>
  <c r="DE3" i="61"/>
  <c r="DD3" i="61"/>
  <c r="DC3" i="61"/>
  <c r="DB3" i="61"/>
  <c r="DA3" i="61"/>
  <c r="CY3" i="61"/>
  <c r="CX3" i="61"/>
  <c r="CV3" i="61"/>
  <c r="CU3" i="61"/>
  <c r="CT3" i="61"/>
  <c r="CR3" i="61"/>
  <c r="CQ3" i="61"/>
  <c r="CP3" i="61"/>
  <c r="CJ3" i="61"/>
  <c r="CI3" i="61"/>
  <c r="CH3" i="61"/>
  <c r="CG3" i="61"/>
  <c r="CF3" i="61"/>
  <c r="CE3" i="61"/>
  <c r="CD3" i="61"/>
  <c r="CC3" i="61"/>
  <c r="CB3" i="61"/>
  <c r="M277" i="57"/>
  <c r="M275" i="57"/>
  <c r="M274" i="57"/>
  <c r="M272" i="57"/>
  <c r="M271" i="57"/>
  <c r="M270" i="57"/>
  <c r="M269" i="57"/>
  <c r="M268" i="57"/>
  <c r="M267" i="57"/>
  <c r="M266" i="57"/>
  <c r="M265" i="57"/>
  <c r="M264" i="57"/>
  <c r="M263" i="57"/>
  <c r="M221" i="57"/>
  <c r="M220" i="57"/>
  <c r="M219" i="57"/>
  <c r="M218" i="57"/>
  <c r="M213" i="57"/>
  <c r="M212" i="57"/>
  <c r="M211" i="57"/>
  <c r="M210" i="57"/>
  <c r="M209" i="57"/>
  <c r="M208" i="57"/>
  <c r="M207" i="57"/>
  <c r="M171" i="57"/>
  <c r="M158" i="57"/>
  <c r="M157" i="57"/>
  <c r="M156" i="57"/>
  <c r="M155" i="57"/>
  <c r="M154" i="57"/>
  <c r="M152" i="57"/>
  <c r="M151" i="57"/>
  <c r="M150" i="57"/>
  <c r="M148" i="57"/>
  <c r="M125" i="57"/>
  <c r="M124" i="57"/>
  <c r="M113" i="57"/>
  <c r="M112" i="57"/>
  <c r="M105" i="57"/>
  <c r="M103" i="57"/>
  <c r="M101" i="57"/>
  <c r="M100" i="57"/>
  <c r="M99" i="57"/>
  <c r="M91" i="57"/>
  <c r="M90" i="57"/>
  <c r="M89" i="57"/>
  <c r="M88" i="57"/>
  <c r="M87" i="57"/>
  <c r="M86" i="57"/>
  <c r="M85" i="57"/>
  <c r="M84" i="57"/>
  <c r="M53" i="57"/>
  <c r="M45" i="57"/>
  <c r="M43" i="57"/>
  <c r="M42" i="57"/>
  <c r="M40" i="57"/>
  <c r="M39" i="57"/>
  <c r="M37" i="57"/>
  <c r="M36" i="57"/>
  <c r="M35" i="57"/>
  <c r="M34" i="57"/>
  <c r="M33" i="57"/>
  <c r="M29" i="57"/>
  <c r="M28" i="57"/>
  <c r="M27" i="57"/>
  <c r="M26" i="57"/>
  <c r="M25" i="57"/>
  <c r="M24" i="57"/>
  <c r="M23" i="57"/>
  <c r="L91" i="57" l="1"/>
  <c r="O91" i="57" s="1"/>
  <c r="L90" i="57"/>
  <c r="O90" i="57" s="1"/>
  <c r="L89" i="57"/>
  <c r="O89" i="57" s="1"/>
  <c r="L88" i="57"/>
  <c r="O88" i="57" s="1"/>
  <c r="L87" i="57"/>
  <c r="O87" i="57" s="1"/>
  <c r="E96" i="57"/>
  <c r="H96" i="57" s="1"/>
  <c r="D96" i="57"/>
  <c r="E95" i="57"/>
  <c r="H95" i="57" s="1"/>
  <c r="D95" i="57"/>
  <c r="E94" i="57"/>
  <c r="H94" i="57" s="1"/>
  <c r="D94" i="57"/>
  <c r="E93" i="57"/>
  <c r="H93" i="57" s="1"/>
  <c r="D93" i="57"/>
  <c r="E91" i="57"/>
  <c r="H91" i="57" s="1"/>
  <c r="D91" i="57"/>
  <c r="E90" i="57"/>
  <c r="H90" i="57" s="1"/>
  <c r="D90" i="57"/>
  <c r="E89" i="57"/>
  <c r="H89" i="57" s="1"/>
  <c r="D89" i="57"/>
  <c r="E88" i="57"/>
  <c r="H88" i="57" s="1"/>
  <c r="D88" i="57"/>
  <c r="E87" i="57"/>
  <c r="H87" i="57" s="1"/>
  <c r="D87" i="57"/>
  <c r="L86" i="57"/>
  <c r="O86" i="57" s="1"/>
  <c r="E86" i="57"/>
  <c r="K86" i="57"/>
  <c r="L277" i="57"/>
  <c r="O277" i="57" s="1"/>
  <c r="L275" i="57"/>
  <c r="O275" i="57" s="1"/>
  <c r="O274" i="57" s="1"/>
  <c r="E277" i="57"/>
  <c r="H277" i="57" s="1"/>
  <c r="E276" i="57"/>
  <c r="H276" i="57" s="1"/>
  <c r="E275" i="57"/>
  <c r="H275" i="57" s="1"/>
  <c r="H274" i="57" s="1"/>
  <c r="E273" i="57"/>
  <c r="H273" i="57" s="1"/>
  <c r="L272" i="57"/>
  <c r="O272" i="57" s="1"/>
  <c r="E272" i="57"/>
  <c r="H272" i="57" s="1"/>
  <c r="D272" i="57"/>
  <c r="L271" i="57"/>
  <c r="O271" i="57" s="1"/>
  <c r="E271" i="57"/>
  <c r="H271" i="57" s="1"/>
  <c r="D271" i="57"/>
  <c r="L270" i="57"/>
  <c r="O270" i="57" s="1"/>
  <c r="E270" i="57"/>
  <c r="H270" i="57" s="1"/>
  <c r="D270" i="57"/>
  <c r="L269" i="57"/>
  <c r="O269" i="57" s="1"/>
  <c r="E269" i="57"/>
  <c r="H269" i="57" s="1"/>
  <c r="D269" i="57"/>
  <c r="L267" i="57"/>
  <c r="O267" i="57" s="1"/>
  <c r="E267" i="57"/>
  <c r="H267" i="57" s="1"/>
  <c r="D267" i="57"/>
  <c r="L266" i="57"/>
  <c r="O266" i="57" s="1"/>
  <c r="E266" i="57"/>
  <c r="H266" i="57" s="1"/>
  <c r="D266" i="57"/>
  <c r="L265" i="57"/>
  <c r="O265" i="57" s="1"/>
  <c r="E265" i="57"/>
  <c r="H265" i="57" s="1"/>
  <c r="D265" i="57"/>
  <c r="L263" i="57"/>
  <c r="O263" i="57" s="1"/>
  <c r="E263" i="57"/>
  <c r="H263" i="57" s="1"/>
  <c r="D263" i="57"/>
  <c r="E262" i="57"/>
  <c r="H262" i="57" s="1"/>
  <c r="D262" i="57"/>
  <c r="E261" i="57"/>
  <c r="H261" i="57" s="1"/>
  <c r="D261" i="57"/>
  <c r="E260" i="57"/>
  <c r="H260" i="57" s="1"/>
  <c r="D260" i="57"/>
  <c r="E259" i="57"/>
  <c r="H259" i="57" s="1"/>
  <c r="D259" i="57"/>
  <c r="E258" i="57"/>
  <c r="H258" i="57" s="1"/>
  <c r="D258" i="57"/>
  <c r="E257" i="57"/>
  <c r="H257" i="57" s="1"/>
  <c r="D257" i="57"/>
  <c r="E256" i="57"/>
  <c r="H256" i="57" s="1"/>
  <c r="D256" i="57"/>
  <c r="E255" i="57"/>
  <c r="H255" i="57" s="1"/>
  <c r="D255" i="57"/>
  <c r="E254" i="57"/>
  <c r="H254" i="57" s="1"/>
  <c r="D254" i="57"/>
  <c r="E253" i="57"/>
  <c r="H253" i="57" s="1"/>
  <c r="D253" i="57"/>
  <c r="E251" i="57"/>
  <c r="H251" i="57" s="1"/>
  <c r="D251" i="57"/>
  <c r="E250" i="57"/>
  <c r="H250" i="57" s="1"/>
  <c r="D250" i="57"/>
  <c r="E249" i="57"/>
  <c r="H249" i="57" s="1"/>
  <c r="E248" i="57"/>
  <c r="H248" i="57" s="1"/>
  <c r="D248" i="57"/>
  <c r="E247" i="57"/>
  <c r="H247" i="57" s="1"/>
  <c r="D247" i="57"/>
  <c r="E246" i="57"/>
  <c r="H246" i="57" s="1"/>
  <c r="D246" i="57"/>
  <c r="E245" i="57"/>
  <c r="H245" i="57" s="1"/>
  <c r="D245" i="57"/>
  <c r="E244" i="57"/>
  <c r="H244" i="57" s="1"/>
  <c r="D244" i="57"/>
  <c r="E243" i="57"/>
  <c r="H243" i="57" s="1"/>
  <c r="D243" i="57"/>
  <c r="E242" i="57"/>
  <c r="H242" i="57" s="1"/>
  <c r="D242" i="57"/>
  <c r="E241" i="57"/>
  <c r="H241" i="57" s="1"/>
  <c r="D241" i="57"/>
  <c r="E240" i="57"/>
  <c r="H240" i="57" s="1"/>
  <c r="D240" i="57"/>
  <c r="E239" i="57"/>
  <c r="H239" i="57" s="1"/>
  <c r="D239" i="57"/>
  <c r="E238" i="57"/>
  <c r="H238" i="57" s="1"/>
  <c r="D238" i="57"/>
  <c r="E237" i="57"/>
  <c r="H237" i="57" s="1"/>
  <c r="D237" i="57"/>
  <c r="E235" i="57"/>
  <c r="H235" i="57" s="1"/>
  <c r="D235" i="57"/>
  <c r="E234" i="57"/>
  <c r="H234" i="57" s="1"/>
  <c r="D234" i="57"/>
  <c r="E233" i="57"/>
  <c r="H233" i="57" s="1"/>
  <c r="D233" i="57"/>
  <c r="E232" i="57"/>
  <c r="H232" i="57" s="1"/>
  <c r="D232" i="57"/>
  <c r="E231" i="57"/>
  <c r="H231" i="57" s="1"/>
  <c r="D231" i="57"/>
  <c r="E230" i="57"/>
  <c r="H230" i="57" s="1"/>
  <c r="D230" i="57"/>
  <c r="E229" i="57"/>
  <c r="H229" i="57" s="1"/>
  <c r="D229" i="57"/>
  <c r="E228" i="57"/>
  <c r="H228" i="57" s="1"/>
  <c r="D228" i="57"/>
  <c r="E227" i="57"/>
  <c r="H227" i="57" s="1"/>
  <c r="D227" i="57"/>
  <c r="E225" i="57"/>
  <c r="H225" i="57" s="1"/>
  <c r="D225" i="57"/>
  <c r="E224" i="57"/>
  <c r="H224" i="57" s="1"/>
  <c r="D224" i="57"/>
  <c r="E223" i="57"/>
  <c r="H223" i="57" s="1"/>
  <c r="E222" i="57"/>
  <c r="H222" i="57" s="1"/>
  <c r="E221" i="57"/>
  <c r="H221" i="57" s="1"/>
  <c r="E220" i="57"/>
  <c r="H220" i="57" s="1"/>
  <c r="E219" i="57"/>
  <c r="H219" i="57" s="1"/>
  <c r="E218" i="57"/>
  <c r="H218" i="57" s="1"/>
  <c r="E213" i="57"/>
  <c r="H213" i="57" s="1"/>
  <c r="E212" i="57"/>
  <c r="H212" i="57" s="1"/>
  <c r="E211" i="57"/>
  <c r="H211" i="57" s="1"/>
  <c r="E210" i="57"/>
  <c r="H210" i="57" s="1"/>
  <c r="E209" i="57"/>
  <c r="H209" i="57" s="1"/>
  <c r="E208" i="57"/>
  <c r="H208" i="57" s="1"/>
  <c r="L221" i="57"/>
  <c r="O221" i="57" s="1"/>
  <c r="L220" i="57"/>
  <c r="O220" i="57" s="1"/>
  <c r="L219" i="57"/>
  <c r="O219" i="57" s="1"/>
  <c r="L218" i="57"/>
  <c r="O218" i="57" s="1"/>
  <c r="L213" i="57"/>
  <c r="O213" i="57" s="1"/>
  <c r="L212" i="57"/>
  <c r="O212" i="57" s="1"/>
  <c r="L211" i="57"/>
  <c r="O211" i="57" s="1"/>
  <c r="L210" i="57"/>
  <c r="O210" i="57" s="1"/>
  <c r="L209" i="57"/>
  <c r="O209" i="57" s="1"/>
  <c r="L208" i="57"/>
  <c r="O208" i="57" s="1"/>
  <c r="L207" i="57"/>
  <c r="O207" i="57" s="1"/>
  <c r="D206" i="57"/>
  <c r="E206" i="57"/>
  <c r="H206" i="57" s="1"/>
  <c r="E205" i="57"/>
  <c r="H205" i="57" s="1"/>
  <c r="E204" i="57"/>
  <c r="H204" i="57" s="1"/>
  <c r="E203" i="57"/>
  <c r="H203" i="57" s="1"/>
  <c r="E202" i="57"/>
  <c r="H202" i="57" s="1"/>
  <c r="E201" i="57"/>
  <c r="H201" i="57" s="1"/>
  <c r="E200" i="57"/>
  <c r="H200" i="57" s="1"/>
  <c r="E199" i="57"/>
  <c r="H199" i="57" s="1"/>
  <c r="E198" i="57"/>
  <c r="H198" i="57" s="1"/>
  <c r="E197" i="57"/>
  <c r="H197" i="57" s="1"/>
  <c r="E196" i="57"/>
  <c r="H196" i="57" s="1"/>
  <c r="E194" i="57"/>
  <c r="H194" i="57" s="1"/>
  <c r="E193" i="57"/>
  <c r="H193" i="57" s="1"/>
  <c r="E192" i="57"/>
  <c r="H192" i="57" s="1"/>
  <c r="E191" i="57"/>
  <c r="H191" i="57" s="1"/>
  <c r="E190" i="57"/>
  <c r="H190" i="57" s="1"/>
  <c r="E189" i="57"/>
  <c r="H189" i="57" s="1"/>
  <c r="E188" i="57"/>
  <c r="H188" i="57" s="1"/>
  <c r="E187" i="57"/>
  <c r="H187" i="57" s="1"/>
  <c r="E186" i="57"/>
  <c r="H186" i="57" s="1"/>
  <c r="E185" i="57"/>
  <c r="H185" i="57" s="1"/>
  <c r="E184" i="57"/>
  <c r="H184" i="57" s="1"/>
  <c r="E183" i="57"/>
  <c r="H183" i="57" s="1"/>
  <c r="E181" i="57"/>
  <c r="H181" i="57" s="1"/>
  <c r="E180" i="57"/>
  <c r="H180" i="57" s="1"/>
  <c r="E179" i="57"/>
  <c r="H179" i="57" s="1"/>
  <c r="E178" i="57"/>
  <c r="H178" i="57" s="1"/>
  <c r="E177" i="57"/>
  <c r="H177" i="57" s="1"/>
  <c r="E176" i="57"/>
  <c r="H176" i="57" s="1"/>
  <c r="E175" i="57"/>
  <c r="H175" i="57" s="1"/>
  <c r="E174" i="57"/>
  <c r="H174" i="57" s="1"/>
  <c r="L171" i="57"/>
  <c r="O171" i="57" s="1"/>
  <c r="E172" i="57"/>
  <c r="H172" i="57" s="1"/>
  <c r="E171" i="57"/>
  <c r="H171" i="57" s="1"/>
  <c r="E170" i="57"/>
  <c r="H170" i="57" s="1"/>
  <c r="E169" i="57"/>
  <c r="H169" i="57" s="1"/>
  <c r="E168" i="57"/>
  <c r="H168" i="57" s="1"/>
  <c r="E167" i="57"/>
  <c r="H167" i="57" s="1"/>
  <c r="E166" i="57"/>
  <c r="H166" i="57" s="1"/>
  <c r="E165" i="57"/>
  <c r="H165" i="57" s="1"/>
  <c r="E164" i="57"/>
  <c r="H164" i="57" s="1"/>
  <c r="E163" i="57"/>
  <c r="H163" i="57" s="1"/>
  <c r="E162" i="57"/>
  <c r="H162" i="57" s="1"/>
  <c r="E161" i="57"/>
  <c r="H161" i="57" s="1"/>
  <c r="E160" i="57"/>
  <c r="H160" i="57" s="1"/>
  <c r="E158" i="57"/>
  <c r="H158" i="57" s="1"/>
  <c r="D158" i="57"/>
  <c r="E157" i="57"/>
  <c r="H157" i="57" s="1"/>
  <c r="D157" i="57"/>
  <c r="E156" i="57"/>
  <c r="H156" i="57" s="1"/>
  <c r="D156" i="57"/>
  <c r="E155" i="57"/>
  <c r="H155" i="57" s="1"/>
  <c r="D155" i="57"/>
  <c r="E154" i="57"/>
  <c r="H154" i="57" s="1"/>
  <c r="E153" i="57"/>
  <c r="H153" i="57" s="1"/>
  <c r="D153" i="57"/>
  <c r="E147" i="57"/>
  <c r="H147" i="57" s="1"/>
  <c r="D147" i="57"/>
  <c r="C277" i="57"/>
  <c r="B277" i="57"/>
  <c r="A277" i="57"/>
  <c r="C276" i="57"/>
  <c r="B276" i="57"/>
  <c r="A276" i="57"/>
  <c r="C275" i="57"/>
  <c r="B275" i="57"/>
  <c r="A275" i="57"/>
  <c r="C273" i="57"/>
  <c r="B273" i="57"/>
  <c r="A273" i="57"/>
  <c r="C272" i="57"/>
  <c r="B272" i="57"/>
  <c r="A272" i="57"/>
  <c r="C271" i="57"/>
  <c r="B271" i="57"/>
  <c r="A271" i="57"/>
  <c r="C270" i="57"/>
  <c r="B270" i="57"/>
  <c r="A270" i="57"/>
  <c r="C269" i="57"/>
  <c r="B269" i="57"/>
  <c r="A269" i="57"/>
  <c r="C267" i="57"/>
  <c r="B267" i="57"/>
  <c r="A267" i="57"/>
  <c r="C266" i="57"/>
  <c r="B266" i="57"/>
  <c r="A266" i="57"/>
  <c r="C265" i="57"/>
  <c r="B265" i="57"/>
  <c r="A265" i="57"/>
  <c r="C263" i="57"/>
  <c r="B263" i="57"/>
  <c r="A263" i="57"/>
  <c r="C262" i="57"/>
  <c r="B262" i="57"/>
  <c r="A262" i="57"/>
  <c r="C261" i="57"/>
  <c r="B261" i="57"/>
  <c r="A261" i="57"/>
  <c r="C260" i="57"/>
  <c r="B260" i="57"/>
  <c r="A260" i="57"/>
  <c r="C259" i="57"/>
  <c r="B259" i="57"/>
  <c r="A259" i="57"/>
  <c r="C258" i="57"/>
  <c r="B258" i="57"/>
  <c r="A258" i="57"/>
  <c r="C257" i="57"/>
  <c r="B257" i="57"/>
  <c r="A257" i="57"/>
  <c r="C256" i="57"/>
  <c r="B256" i="57"/>
  <c r="A256" i="57"/>
  <c r="C255" i="57"/>
  <c r="B255" i="57"/>
  <c r="A255" i="57"/>
  <c r="C254" i="57"/>
  <c r="B254" i="57"/>
  <c r="A254" i="57"/>
  <c r="C253" i="57"/>
  <c r="B253" i="57"/>
  <c r="A253" i="57"/>
  <c r="C252" i="57"/>
  <c r="B252" i="57"/>
  <c r="A252" i="57"/>
  <c r="C251" i="57"/>
  <c r="B251" i="57"/>
  <c r="A251" i="57"/>
  <c r="C250" i="57"/>
  <c r="B250" i="57"/>
  <c r="A250" i="57"/>
  <c r="C249" i="57"/>
  <c r="B249" i="57"/>
  <c r="A249" i="57"/>
  <c r="C248" i="57"/>
  <c r="B248" i="57"/>
  <c r="A248" i="57"/>
  <c r="C247" i="57"/>
  <c r="B247" i="57"/>
  <c r="A247" i="57"/>
  <c r="C246" i="57"/>
  <c r="B246" i="57"/>
  <c r="A246" i="57"/>
  <c r="C245" i="57"/>
  <c r="B245" i="57"/>
  <c r="A245" i="57"/>
  <c r="C244" i="57"/>
  <c r="B244" i="57"/>
  <c r="A244" i="57"/>
  <c r="C243" i="57"/>
  <c r="B243" i="57"/>
  <c r="A243" i="57"/>
  <c r="C242" i="57"/>
  <c r="B242" i="57"/>
  <c r="A242" i="57"/>
  <c r="C241" i="57"/>
  <c r="B241" i="57"/>
  <c r="A241" i="57"/>
  <c r="C240" i="57"/>
  <c r="B240" i="57"/>
  <c r="A240" i="57"/>
  <c r="C239" i="57"/>
  <c r="B239" i="57"/>
  <c r="A239" i="57"/>
  <c r="C238" i="57"/>
  <c r="B238" i="57"/>
  <c r="A238" i="57"/>
  <c r="C237" i="57"/>
  <c r="B237" i="57"/>
  <c r="A237" i="57"/>
  <c r="C236" i="57"/>
  <c r="B236" i="57"/>
  <c r="A236" i="57"/>
  <c r="C235" i="57"/>
  <c r="B235" i="57"/>
  <c r="A235" i="57"/>
  <c r="C234" i="57"/>
  <c r="B234" i="57"/>
  <c r="A234" i="57"/>
  <c r="C233" i="57"/>
  <c r="B233" i="57"/>
  <c r="A233" i="57"/>
  <c r="C232" i="57"/>
  <c r="B232" i="57"/>
  <c r="A232" i="57"/>
  <c r="C231" i="57"/>
  <c r="B231" i="57"/>
  <c r="A231" i="57"/>
  <c r="C230" i="57"/>
  <c r="B230" i="57"/>
  <c r="A230" i="57"/>
  <c r="C229" i="57"/>
  <c r="B229" i="57"/>
  <c r="A229" i="57"/>
  <c r="C228" i="57"/>
  <c r="B228" i="57"/>
  <c r="A228" i="57"/>
  <c r="C227" i="57"/>
  <c r="B227" i="57"/>
  <c r="A227" i="57"/>
  <c r="C226" i="57"/>
  <c r="B226" i="57"/>
  <c r="A226" i="57"/>
  <c r="C225" i="57"/>
  <c r="B225" i="57"/>
  <c r="A225" i="57"/>
  <c r="C224" i="57"/>
  <c r="B224" i="57"/>
  <c r="A224" i="57"/>
  <c r="C223" i="57"/>
  <c r="B223" i="57"/>
  <c r="A223" i="57"/>
  <c r="C222" i="57"/>
  <c r="B222" i="57"/>
  <c r="A222" i="57"/>
  <c r="C221" i="57"/>
  <c r="B221" i="57"/>
  <c r="A221" i="57"/>
  <c r="C220" i="57"/>
  <c r="B220" i="57"/>
  <c r="A220" i="57"/>
  <c r="C219" i="57"/>
  <c r="B219" i="57"/>
  <c r="A219" i="57"/>
  <c r="C218" i="57"/>
  <c r="B218" i="57"/>
  <c r="A218" i="57"/>
  <c r="C213" i="57"/>
  <c r="B213" i="57"/>
  <c r="A213" i="57"/>
  <c r="C212" i="57"/>
  <c r="B212" i="57"/>
  <c r="A212" i="57"/>
  <c r="C211" i="57"/>
  <c r="B211" i="57"/>
  <c r="A211" i="57"/>
  <c r="C210" i="57"/>
  <c r="B210" i="57"/>
  <c r="A210" i="57"/>
  <c r="C209" i="57"/>
  <c r="B209" i="57"/>
  <c r="A209" i="57"/>
  <c r="C208" i="57"/>
  <c r="B208" i="57"/>
  <c r="A208" i="57"/>
  <c r="C207" i="57"/>
  <c r="B207" i="57"/>
  <c r="A207" i="57"/>
  <c r="C206" i="57"/>
  <c r="B206" i="57"/>
  <c r="A206" i="57"/>
  <c r="C205" i="57"/>
  <c r="B205" i="57"/>
  <c r="A205" i="57"/>
  <c r="C204" i="57"/>
  <c r="B204" i="57"/>
  <c r="A204" i="57"/>
  <c r="C203" i="57"/>
  <c r="B203" i="57"/>
  <c r="A203" i="57"/>
  <c r="C202" i="57"/>
  <c r="B202" i="57"/>
  <c r="A202" i="57"/>
  <c r="C201" i="57"/>
  <c r="B201" i="57"/>
  <c r="A201" i="57"/>
  <c r="C200" i="57"/>
  <c r="B200" i="57"/>
  <c r="A200" i="57"/>
  <c r="C199" i="57"/>
  <c r="B199" i="57"/>
  <c r="A199" i="57"/>
  <c r="C198" i="57"/>
  <c r="B198" i="57"/>
  <c r="A198" i="57"/>
  <c r="C197" i="57"/>
  <c r="B197" i="57"/>
  <c r="A197" i="57"/>
  <c r="C196" i="57"/>
  <c r="B196" i="57"/>
  <c r="A196" i="57"/>
  <c r="C195" i="57"/>
  <c r="B195" i="57"/>
  <c r="A195" i="57"/>
  <c r="C194" i="57"/>
  <c r="B194" i="57"/>
  <c r="A194" i="57"/>
  <c r="C193" i="57"/>
  <c r="B193" i="57"/>
  <c r="A193" i="57"/>
  <c r="C192" i="57"/>
  <c r="B192" i="57"/>
  <c r="A192" i="57"/>
  <c r="C191" i="57"/>
  <c r="B191" i="57"/>
  <c r="A191" i="57"/>
  <c r="C190" i="57"/>
  <c r="B190" i="57"/>
  <c r="A190" i="57"/>
  <c r="C189" i="57"/>
  <c r="B189" i="57"/>
  <c r="A189" i="57"/>
  <c r="C188" i="57"/>
  <c r="B188" i="57"/>
  <c r="A188" i="57"/>
  <c r="C187" i="57"/>
  <c r="B187" i="57"/>
  <c r="A187" i="57"/>
  <c r="C186" i="57"/>
  <c r="B186" i="57"/>
  <c r="A186" i="57"/>
  <c r="C185" i="57"/>
  <c r="B185" i="57"/>
  <c r="A185" i="57"/>
  <c r="C184" i="57"/>
  <c r="B184" i="57"/>
  <c r="A184" i="57"/>
  <c r="C183" i="57"/>
  <c r="B183" i="57"/>
  <c r="A183" i="57"/>
  <c r="C182" i="57"/>
  <c r="B182" i="57"/>
  <c r="A182" i="57"/>
  <c r="C181" i="57"/>
  <c r="B181" i="57"/>
  <c r="A181" i="57"/>
  <c r="C180" i="57"/>
  <c r="B180" i="57"/>
  <c r="A180" i="57"/>
  <c r="C179" i="57"/>
  <c r="B179" i="57"/>
  <c r="A179" i="57"/>
  <c r="C178" i="57"/>
  <c r="B178" i="57"/>
  <c r="A178" i="57"/>
  <c r="C177" i="57"/>
  <c r="B177" i="57"/>
  <c r="A177" i="57"/>
  <c r="C176" i="57"/>
  <c r="B176" i="57"/>
  <c r="A176" i="57"/>
  <c r="C175" i="57"/>
  <c r="B175" i="57"/>
  <c r="A175" i="57"/>
  <c r="C174" i="57"/>
  <c r="B174" i="57"/>
  <c r="A174" i="57"/>
  <c r="C173" i="57"/>
  <c r="B173" i="57"/>
  <c r="A173" i="57"/>
  <c r="C172" i="57"/>
  <c r="B172" i="57"/>
  <c r="A172" i="57"/>
  <c r="C171" i="57"/>
  <c r="B171" i="57"/>
  <c r="A171" i="57"/>
  <c r="C170" i="57"/>
  <c r="B170" i="57"/>
  <c r="A170" i="57"/>
  <c r="C169" i="57"/>
  <c r="B169" i="57"/>
  <c r="A169" i="57"/>
  <c r="C168" i="57"/>
  <c r="B168" i="57"/>
  <c r="A168" i="57"/>
  <c r="C167" i="57"/>
  <c r="B167" i="57"/>
  <c r="A167" i="57"/>
  <c r="C166" i="57"/>
  <c r="B166" i="57"/>
  <c r="A166" i="57"/>
  <c r="C165" i="57"/>
  <c r="B165" i="57"/>
  <c r="A165" i="57"/>
  <c r="C164" i="57"/>
  <c r="B164" i="57"/>
  <c r="A164" i="57"/>
  <c r="C163" i="57"/>
  <c r="B163" i="57"/>
  <c r="A163" i="57"/>
  <c r="C162" i="57"/>
  <c r="B162" i="57"/>
  <c r="A162" i="57"/>
  <c r="C161" i="57"/>
  <c r="B161" i="57"/>
  <c r="A161" i="57"/>
  <c r="C160" i="57"/>
  <c r="B160" i="57"/>
  <c r="A160" i="57"/>
  <c r="C159" i="57"/>
  <c r="B159" i="57"/>
  <c r="A159" i="57"/>
  <c r="C158" i="57"/>
  <c r="B158" i="57"/>
  <c r="A158" i="57"/>
  <c r="C157" i="57"/>
  <c r="B157" i="57"/>
  <c r="A157" i="57"/>
  <c r="C156" i="57"/>
  <c r="B156" i="57"/>
  <c r="A156" i="57"/>
  <c r="C155" i="57"/>
  <c r="B155" i="57"/>
  <c r="A155" i="57"/>
  <c r="C154" i="57"/>
  <c r="B154" i="57"/>
  <c r="A154" i="57"/>
  <c r="C153" i="57"/>
  <c r="B153" i="57"/>
  <c r="A153" i="57"/>
  <c r="C152" i="57"/>
  <c r="B152" i="57"/>
  <c r="A152" i="57"/>
  <c r="C151" i="57"/>
  <c r="B151" i="57"/>
  <c r="A151" i="57"/>
  <c r="C150" i="57"/>
  <c r="B150" i="57"/>
  <c r="A150" i="57"/>
  <c r="C149" i="57"/>
  <c r="B149" i="57"/>
  <c r="A149" i="57"/>
  <c r="C148" i="57"/>
  <c r="B148" i="57"/>
  <c r="A148" i="57"/>
  <c r="C147" i="57"/>
  <c r="B147" i="57"/>
  <c r="A147" i="57"/>
  <c r="C146" i="57"/>
  <c r="B146" i="57"/>
  <c r="A146" i="57"/>
  <c r="C145" i="57"/>
  <c r="B145" i="57"/>
  <c r="A145" i="57"/>
  <c r="C144" i="57"/>
  <c r="B144" i="57"/>
  <c r="A144" i="57"/>
  <c r="C143" i="57"/>
  <c r="B143" i="57"/>
  <c r="A143" i="57"/>
  <c r="C142" i="57"/>
  <c r="B142" i="57"/>
  <c r="A142" i="57"/>
  <c r="C141" i="57"/>
  <c r="B141" i="57"/>
  <c r="A141" i="57"/>
  <c r="C140" i="57"/>
  <c r="B140" i="57"/>
  <c r="A140" i="57"/>
  <c r="C139" i="57"/>
  <c r="B139" i="57"/>
  <c r="A139" i="57"/>
  <c r="C138" i="57"/>
  <c r="B138" i="57"/>
  <c r="A138" i="57"/>
  <c r="C137" i="57"/>
  <c r="B137" i="57"/>
  <c r="A137" i="57"/>
  <c r="C136" i="57"/>
  <c r="B136" i="57"/>
  <c r="A136" i="57"/>
  <c r="C135" i="57"/>
  <c r="B135" i="57"/>
  <c r="A135" i="57"/>
  <c r="C134" i="57"/>
  <c r="B134" i="57"/>
  <c r="A134" i="57"/>
  <c r="C133" i="57"/>
  <c r="B133" i="57"/>
  <c r="A133" i="57"/>
  <c r="C132" i="57"/>
  <c r="B132" i="57"/>
  <c r="A132" i="57"/>
  <c r="C131" i="57"/>
  <c r="B131" i="57"/>
  <c r="A131" i="57"/>
  <c r="C130" i="57"/>
  <c r="B130" i="57"/>
  <c r="A130" i="57"/>
  <c r="C129" i="57"/>
  <c r="B129" i="57"/>
  <c r="A129" i="57"/>
  <c r="C128" i="57"/>
  <c r="B128" i="57"/>
  <c r="A128" i="57"/>
  <c r="C127" i="57"/>
  <c r="B127" i="57"/>
  <c r="A127" i="57"/>
  <c r="C125" i="57"/>
  <c r="B125" i="57"/>
  <c r="A125" i="57"/>
  <c r="C124" i="57"/>
  <c r="B124" i="57"/>
  <c r="A124" i="57"/>
  <c r="C123" i="57"/>
  <c r="B123" i="57"/>
  <c r="A123" i="57"/>
  <c r="C122" i="57"/>
  <c r="B122" i="57"/>
  <c r="A122" i="57"/>
  <c r="C121" i="57"/>
  <c r="B121" i="57"/>
  <c r="A121" i="57"/>
  <c r="C120" i="57"/>
  <c r="B120" i="57"/>
  <c r="A120" i="57"/>
  <c r="C119" i="57"/>
  <c r="B119" i="57"/>
  <c r="A119" i="57"/>
  <c r="C118" i="57"/>
  <c r="B118" i="57"/>
  <c r="A118" i="57"/>
  <c r="C117" i="57"/>
  <c r="B117" i="57"/>
  <c r="A117" i="57"/>
  <c r="C116" i="57"/>
  <c r="B116" i="57"/>
  <c r="A116" i="57"/>
  <c r="C115" i="57"/>
  <c r="B115" i="57"/>
  <c r="A115" i="57"/>
  <c r="C112" i="57"/>
  <c r="B112" i="57"/>
  <c r="A112" i="57"/>
  <c r="C105" i="57"/>
  <c r="B105" i="57"/>
  <c r="A105" i="57"/>
  <c r="C104" i="57"/>
  <c r="B104" i="57"/>
  <c r="A104" i="57"/>
  <c r="C102" i="57"/>
  <c r="B102" i="57"/>
  <c r="A102" i="57"/>
  <c r="C101" i="57"/>
  <c r="B101" i="57"/>
  <c r="A101" i="57"/>
  <c r="C100" i="57"/>
  <c r="B100" i="57"/>
  <c r="A100" i="57"/>
  <c r="E92" i="57"/>
  <c r="C96" i="57"/>
  <c r="B96" i="57"/>
  <c r="A96" i="57"/>
  <c r="C95" i="57"/>
  <c r="B95" i="57"/>
  <c r="A95" i="57"/>
  <c r="C94" i="57"/>
  <c r="B94" i="57"/>
  <c r="A94" i="57"/>
  <c r="C93" i="57"/>
  <c r="B93" i="57"/>
  <c r="A93" i="57"/>
  <c r="C92" i="57"/>
  <c r="B92" i="57"/>
  <c r="A92" i="57"/>
  <c r="C91" i="57"/>
  <c r="B91" i="57"/>
  <c r="A91" i="57"/>
  <c r="C90" i="57"/>
  <c r="B90" i="57"/>
  <c r="A90" i="57"/>
  <c r="C89" i="57"/>
  <c r="B89" i="57"/>
  <c r="A89" i="57"/>
  <c r="C88" i="57"/>
  <c r="B88" i="57"/>
  <c r="A88" i="57"/>
  <c r="C87" i="57"/>
  <c r="B87" i="57"/>
  <c r="A87" i="57"/>
  <c r="C86" i="57"/>
  <c r="B86" i="57"/>
  <c r="A86" i="57"/>
  <c r="C85" i="57"/>
  <c r="B85" i="57"/>
  <c r="A85" i="57"/>
  <c r="C84" i="57"/>
  <c r="B84" i="57"/>
  <c r="A84" i="57"/>
  <c r="C82" i="57"/>
  <c r="B82" i="57"/>
  <c r="A82" i="57"/>
  <c r="C76" i="57"/>
  <c r="B76" i="57"/>
  <c r="A76" i="57"/>
  <c r="C75" i="57"/>
  <c r="B75" i="57"/>
  <c r="A75" i="57"/>
  <c r="C74" i="57"/>
  <c r="B74" i="57"/>
  <c r="A74" i="57"/>
  <c r="C73" i="57"/>
  <c r="B73" i="57"/>
  <c r="A73" i="57"/>
  <c r="C72" i="57"/>
  <c r="B72" i="57"/>
  <c r="A72" i="57"/>
  <c r="C71" i="57"/>
  <c r="B71" i="57"/>
  <c r="A71" i="57"/>
  <c r="C70" i="57"/>
  <c r="B70" i="57"/>
  <c r="A70" i="57"/>
  <c r="C69" i="57"/>
  <c r="B69" i="57"/>
  <c r="A69" i="57"/>
  <c r="C68" i="57"/>
  <c r="B68" i="57"/>
  <c r="A68" i="57"/>
  <c r="C67" i="57"/>
  <c r="B67" i="57"/>
  <c r="A67" i="57"/>
  <c r="C66" i="57"/>
  <c r="B66" i="57"/>
  <c r="A66" i="57"/>
  <c r="C65" i="57"/>
  <c r="B65" i="57"/>
  <c r="A65" i="57"/>
  <c r="C64" i="57"/>
  <c r="B64" i="57"/>
  <c r="A64" i="57"/>
  <c r="C63" i="57"/>
  <c r="B63" i="57"/>
  <c r="A63" i="57"/>
  <c r="C62" i="57"/>
  <c r="B62" i="57"/>
  <c r="A62" i="57"/>
  <c r="C61" i="57"/>
  <c r="B61" i="57"/>
  <c r="A61" i="57"/>
  <c r="C60" i="57"/>
  <c r="B60" i="57"/>
  <c r="A60" i="57"/>
  <c r="C59" i="57"/>
  <c r="B59" i="57"/>
  <c r="A59" i="57"/>
  <c r="C58" i="57"/>
  <c r="B58" i="57"/>
  <c r="A58" i="57"/>
  <c r="C57" i="57"/>
  <c r="B57" i="57"/>
  <c r="A57" i="57"/>
  <c r="C56" i="57"/>
  <c r="B56" i="57"/>
  <c r="A56" i="57"/>
  <c r="C55" i="57"/>
  <c r="B55" i="57"/>
  <c r="A55" i="57"/>
  <c r="C54" i="57"/>
  <c r="B54" i="57"/>
  <c r="A54" i="57"/>
  <c r="C52" i="57"/>
  <c r="B52" i="57"/>
  <c r="A52" i="57"/>
  <c r="C51" i="57"/>
  <c r="B51" i="57"/>
  <c r="A51" i="57"/>
  <c r="C50" i="57"/>
  <c r="B50" i="57"/>
  <c r="A50" i="57"/>
  <c r="C49" i="57"/>
  <c r="B49" i="57"/>
  <c r="A49" i="57"/>
  <c r="C48" i="57"/>
  <c r="B48" i="57"/>
  <c r="A48" i="57"/>
  <c r="C47" i="57"/>
  <c r="B47" i="57"/>
  <c r="A47" i="57"/>
  <c r="C46" i="57"/>
  <c r="B46" i="57"/>
  <c r="A46" i="57"/>
  <c r="C45" i="57"/>
  <c r="B45" i="57"/>
  <c r="A45" i="57"/>
  <c r="C44" i="57"/>
  <c r="B44" i="57"/>
  <c r="A44" i="57"/>
  <c r="C43" i="57"/>
  <c r="B43" i="57"/>
  <c r="A43" i="57"/>
  <c r="C40" i="57"/>
  <c r="B40" i="57"/>
  <c r="A40" i="57"/>
  <c r="C39" i="57"/>
  <c r="B39" i="57"/>
  <c r="A39" i="57"/>
  <c r="C38" i="57"/>
  <c r="B38" i="57"/>
  <c r="A38" i="57"/>
  <c r="C37" i="57"/>
  <c r="B37" i="57"/>
  <c r="A37" i="57"/>
  <c r="C36" i="57"/>
  <c r="B36" i="57"/>
  <c r="A36" i="57"/>
  <c r="C35" i="57"/>
  <c r="B35" i="57"/>
  <c r="A35" i="57"/>
  <c r="C33" i="57"/>
  <c r="B33" i="57"/>
  <c r="A33" i="57"/>
  <c r="C32" i="57"/>
  <c r="B32" i="57"/>
  <c r="A32" i="57"/>
  <c r="C30" i="57"/>
  <c r="B30" i="57"/>
  <c r="A30" i="57"/>
  <c r="C29" i="57"/>
  <c r="B29" i="57"/>
  <c r="A29" i="57"/>
  <c r="C28" i="57"/>
  <c r="B28" i="57"/>
  <c r="A28" i="57"/>
  <c r="C26" i="57"/>
  <c r="B26" i="57"/>
  <c r="A26" i="57"/>
  <c r="C25" i="57"/>
  <c r="B25" i="57"/>
  <c r="A25" i="57"/>
  <c r="C24" i="57"/>
  <c r="B24" i="57"/>
  <c r="A24" i="57"/>
  <c r="C22" i="57"/>
  <c r="B22" i="57"/>
  <c r="A22" i="57"/>
  <c r="C20" i="57"/>
  <c r="B20" i="57"/>
  <c r="A20" i="57"/>
  <c r="C18" i="57"/>
  <c r="B18" i="57"/>
  <c r="A18" i="57"/>
  <c r="C17" i="57"/>
  <c r="B17" i="57"/>
  <c r="A17" i="57"/>
  <c r="C16" i="57"/>
  <c r="B16" i="57"/>
  <c r="A16" i="57"/>
  <c r="C15" i="57"/>
  <c r="B15" i="57"/>
  <c r="A15" i="57"/>
  <c r="C14" i="57"/>
  <c r="B14" i="57"/>
  <c r="A14" i="57"/>
  <c r="C13" i="57"/>
  <c r="B13" i="57"/>
  <c r="A13" i="57"/>
  <c r="C12" i="57"/>
  <c r="B12" i="57"/>
  <c r="A12" i="57"/>
  <c r="C11" i="57"/>
  <c r="B11" i="57"/>
  <c r="A11" i="57"/>
  <c r="H268" i="57" l="1"/>
  <c r="O268" i="57"/>
  <c r="H264" i="57"/>
  <c r="O264" i="57"/>
  <c r="G94" i="57"/>
  <c r="I94" i="57" s="1"/>
  <c r="G96" i="57"/>
  <c r="I96" i="57" s="1"/>
  <c r="N86" i="57"/>
  <c r="P86" i="57" s="1"/>
  <c r="G271" i="57"/>
  <c r="I271" i="57" s="1"/>
  <c r="G153" i="57"/>
  <c r="I153" i="57" s="1"/>
  <c r="G155" i="57"/>
  <c r="I155" i="57" s="1"/>
  <c r="G157" i="57"/>
  <c r="I157" i="57" s="1"/>
  <c r="G225" i="57"/>
  <c r="I225" i="57" s="1"/>
  <c r="G228" i="57"/>
  <c r="I228" i="57" s="1"/>
  <c r="G230" i="57"/>
  <c r="I230" i="57" s="1"/>
  <c r="G232" i="57"/>
  <c r="I232" i="57" s="1"/>
  <c r="G234" i="57"/>
  <c r="I234" i="57" s="1"/>
  <c r="G237" i="57"/>
  <c r="I237" i="57" s="1"/>
  <c r="G239" i="57"/>
  <c r="I239" i="57" s="1"/>
  <c r="G241" i="57"/>
  <c r="I241" i="57" s="1"/>
  <c r="G243" i="57"/>
  <c r="I243" i="57" s="1"/>
  <c r="G245" i="57"/>
  <c r="I245" i="57" s="1"/>
  <c r="G247" i="57"/>
  <c r="I247" i="57" s="1"/>
  <c r="G249" i="57"/>
  <c r="I249" i="57" s="1"/>
  <c r="G251" i="57"/>
  <c r="I251" i="57" s="1"/>
  <c r="G254" i="57"/>
  <c r="I254" i="57" s="1"/>
  <c r="G256" i="57"/>
  <c r="I256" i="57" s="1"/>
  <c r="G258" i="57"/>
  <c r="I258" i="57" s="1"/>
  <c r="G260" i="57"/>
  <c r="I260" i="57" s="1"/>
  <c r="G262" i="57"/>
  <c r="I262" i="57" s="1"/>
  <c r="G266" i="57"/>
  <c r="I266" i="57" s="1"/>
  <c r="G206" i="57"/>
  <c r="I206" i="57" s="1"/>
  <c r="H92" i="57"/>
  <c r="G92" i="57"/>
  <c r="K87" i="57"/>
  <c r="N87" i="57" s="1"/>
  <c r="G87" i="57"/>
  <c r="K89" i="57"/>
  <c r="N89" i="57" s="1"/>
  <c r="P89" i="57" s="1"/>
  <c r="G89" i="57"/>
  <c r="I89" i="57" s="1"/>
  <c r="K91" i="57"/>
  <c r="N91" i="57" s="1"/>
  <c r="G91" i="57"/>
  <c r="G147" i="57"/>
  <c r="I147" i="57" s="1"/>
  <c r="G156" i="57"/>
  <c r="I156" i="57" s="1"/>
  <c r="G158" i="57"/>
  <c r="I158" i="57" s="1"/>
  <c r="G224" i="57"/>
  <c r="G227" i="57"/>
  <c r="I227" i="57" s="1"/>
  <c r="G229" i="57"/>
  <c r="G231" i="57"/>
  <c r="I231" i="57" s="1"/>
  <c r="G233" i="57"/>
  <c r="I233" i="57" s="1"/>
  <c r="G235" i="57"/>
  <c r="I235" i="57" s="1"/>
  <c r="G238" i="57"/>
  <c r="I238" i="57" s="1"/>
  <c r="G240" i="57"/>
  <c r="I240" i="57" s="1"/>
  <c r="G242" i="57"/>
  <c r="I242" i="57" s="1"/>
  <c r="G244" i="57"/>
  <c r="I244" i="57" s="1"/>
  <c r="G248" i="57"/>
  <c r="I248" i="57" s="1"/>
  <c r="G250" i="57"/>
  <c r="I250" i="57" s="1"/>
  <c r="G253" i="57"/>
  <c r="I253" i="57" s="1"/>
  <c r="G255" i="57"/>
  <c r="I255" i="57" s="1"/>
  <c r="G257" i="57"/>
  <c r="I257" i="57" s="1"/>
  <c r="G259" i="57"/>
  <c r="I259" i="57" s="1"/>
  <c r="G263" i="57"/>
  <c r="I263" i="57" s="1"/>
  <c r="G273" i="57"/>
  <c r="I273" i="57" s="1"/>
  <c r="H86" i="57"/>
  <c r="G86" i="57"/>
  <c r="G88" i="57"/>
  <c r="I88" i="57" s="1"/>
  <c r="K90" i="57"/>
  <c r="N90" i="57" s="1"/>
  <c r="G90" i="57"/>
  <c r="G93" i="57"/>
  <c r="I93" i="57" s="1"/>
  <c r="G95" i="57"/>
  <c r="I95" i="57" s="1"/>
  <c r="K270" i="57"/>
  <c r="N270" i="57" s="1"/>
  <c r="P270" i="57" s="1"/>
  <c r="G270" i="57"/>
  <c r="I270" i="57" s="1"/>
  <c r="K267" i="57"/>
  <c r="N267" i="57" s="1"/>
  <c r="P267" i="57" s="1"/>
  <c r="G267" i="57"/>
  <c r="I267" i="57" s="1"/>
  <c r="K272" i="57"/>
  <c r="N272" i="57" s="1"/>
  <c r="P272" i="57" s="1"/>
  <c r="G272" i="57"/>
  <c r="I272" i="57" s="1"/>
  <c r="K269" i="57"/>
  <c r="N269" i="57" s="1"/>
  <c r="G269" i="57"/>
  <c r="K265" i="57"/>
  <c r="N265" i="57" s="1"/>
  <c r="G265" i="57"/>
  <c r="G261" i="57"/>
  <c r="I261" i="57" s="1"/>
  <c r="G246" i="57"/>
  <c r="I246" i="57" s="1"/>
  <c r="G154" i="57"/>
  <c r="I154" i="57" s="1"/>
  <c r="I229" i="57"/>
  <c r="K263" i="57"/>
  <c r="N263" i="57" s="1"/>
  <c r="P263" i="57" s="1"/>
  <c r="K88" i="57"/>
  <c r="N88" i="57" s="1"/>
  <c r="P88" i="57" s="1"/>
  <c r="K271" i="57"/>
  <c r="N271" i="57" s="1"/>
  <c r="P271" i="57" s="1"/>
  <c r="K266" i="57"/>
  <c r="N266" i="57" s="1"/>
  <c r="P266" i="57" s="1"/>
  <c r="C277" i="59"/>
  <c r="B277" i="59"/>
  <c r="A277" i="59"/>
  <c r="C276" i="59"/>
  <c r="B276" i="59"/>
  <c r="A276" i="59"/>
  <c r="C275" i="59"/>
  <c r="B275" i="59"/>
  <c r="A275" i="59"/>
  <c r="C273" i="59"/>
  <c r="B273" i="59"/>
  <c r="A273" i="59"/>
  <c r="C272" i="59"/>
  <c r="B272" i="59"/>
  <c r="A272" i="59"/>
  <c r="C271" i="59"/>
  <c r="B271" i="59"/>
  <c r="A271" i="59"/>
  <c r="C270" i="59"/>
  <c r="B270" i="59"/>
  <c r="A270" i="59"/>
  <c r="C269" i="59"/>
  <c r="B269" i="59"/>
  <c r="A269" i="59"/>
  <c r="C267" i="59"/>
  <c r="B267" i="59"/>
  <c r="A267" i="59"/>
  <c r="C266" i="59"/>
  <c r="B266" i="59"/>
  <c r="A266" i="59"/>
  <c r="C265" i="59"/>
  <c r="B265" i="59"/>
  <c r="A265" i="59"/>
  <c r="A274" i="59"/>
  <c r="A268" i="59"/>
  <c r="A264" i="59"/>
  <c r="C263" i="59"/>
  <c r="B263" i="59"/>
  <c r="A263" i="59"/>
  <c r="C262" i="59"/>
  <c r="B262" i="59"/>
  <c r="A262" i="59"/>
  <c r="C261" i="59"/>
  <c r="B261" i="59"/>
  <c r="A261" i="59"/>
  <c r="C260" i="59"/>
  <c r="B260" i="59"/>
  <c r="A260" i="59"/>
  <c r="C259" i="59"/>
  <c r="B259" i="59"/>
  <c r="A259" i="59"/>
  <c r="C258" i="59"/>
  <c r="B258" i="59"/>
  <c r="A258" i="59"/>
  <c r="C257" i="59"/>
  <c r="B257" i="59"/>
  <c r="A257" i="59"/>
  <c r="C256" i="59"/>
  <c r="B256" i="59"/>
  <c r="A256" i="59"/>
  <c r="C255" i="59"/>
  <c r="B255" i="59"/>
  <c r="A255" i="59"/>
  <c r="C254" i="59"/>
  <c r="B254" i="59"/>
  <c r="A254" i="59"/>
  <c r="C253" i="59"/>
  <c r="B253" i="59"/>
  <c r="A253" i="59"/>
  <c r="C252" i="59"/>
  <c r="B252" i="59"/>
  <c r="A252" i="59"/>
  <c r="C251" i="59"/>
  <c r="B251" i="59"/>
  <c r="A251" i="59"/>
  <c r="C250" i="59"/>
  <c r="B250" i="59"/>
  <c r="A250" i="59"/>
  <c r="C249" i="59"/>
  <c r="B249" i="59"/>
  <c r="A249" i="59"/>
  <c r="C248" i="59"/>
  <c r="B248" i="59"/>
  <c r="A248" i="59"/>
  <c r="C247" i="59"/>
  <c r="B247" i="59"/>
  <c r="A247" i="59"/>
  <c r="C246" i="59"/>
  <c r="B246" i="59"/>
  <c r="A246" i="59"/>
  <c r="C245" i="59"/>
  <c r="B245" i="59"/>
  <c r="A245" i="59"/>
  <c r="C244" i="59"/>
  <c r="B244" i="59"/>
  <c r="A244" i="59"/>
  <c r="C243" i="59"/>
  <c r="B243" i="59"/>
  <c r="A243" i="59"/>
  <c r="C242" i="59"/>
  <c r="B242" i="59"/>
  <c r="A242" i="59"/>
  <c r="C241" i="59"/>
  <c r="B241" i="59"/>
  <c r="A241" i="59"/>
  <c r="C240" i="59"/>
  <c r="B240" i="59"/>
  <c r="A240" i="59"/>
  <c r="C239" i="59"/>
  <c r="B239" i="59"/>
  <c r="A239" i="59"/>
  <c r="C238" i="59"/>
  <c r="B238" i="59"/>
  <c r="A238" i="59"/>
  <c r="C237" i="59"/>
  <c r="B237" i="59"/>
  <c r="A237" i="59"/>
  <c r="C236" i="59"/>
  <c r="B236" i="59"/>
  <c r="A236" i="59"/>
  <c r="C235" i="59"/>
  <c r="B235" i="59"/>
  <c r="A235" i="59"/>
  <c r="C234" i="59"/>
  <c r="B234" i="59"/>
  <c r="A234" i="59"/>
  <c r="C233" i="59"/>
  <c r="B233" i="59"/>
  <c r="A233" i="59"/>
  <c r="C232" i="59"/>
  <c r="B232" i="59"/>
  <c r="A232" i="59"/>
  <c r="C231" i="59"/>
  <c r="B231" i="59"/>
  <c r="A231" i="59"/>
  <c r="C230" i="59"/>
  <c r="B230" i="59"/>
  <c r="A230" i="59"/>
  <c r="C229" i="59"/>
  <c r="B229" i="59"/>
  <c r="A229" i="59"/>
  <c r="C228" i="59"/>
  <c r="B228" i="59"/>
  <c r="A228" i="59"/>
  <c r="C227" i="59"/>
  <c r="B227" i="59"/>
  <c r="A227" i="59"/>
  <c r="C226" i="59"/>
  <c r="B226" i="59"/>
  <c r="A226" i="59"/>
  <c r="C225" i="59"/>
  <c r="B225" i="59"/>
  <c r="A225" i="59"/>
  <c r="C224" i="59"/>
  <c r="B224" i="59"/>
  <c r="A224" i="59"/>
  <c r="C223" i="59"/>
  <c r="B223" i="59"/>
  <c r="A223" i="59"/>
  <c r="C222" i="59"/>
  <c r="B222" i="59"/>
  <c r="A222" i="59"/>
  <c r="C221" i="59"/>
  <c r="B221" i="59"/>
  <c r="A221" i="59"/>
  <c r="C220" i="59"/>
  <c r="B220" i="59"/>
  <c r="A220" i="59"/>
  <c r="C219" i="59"/>
  <c r="B219" i="59"/>
  <c r="A219" i="59"/>
  <c r="C218" i="59"/>
  <c r="B218" i="59"/>
  <c r="A218" i="59"/>
  <c r="C213" i="59"/>
  <c r="B213" i="59"/>
  <c r="A213" i="59"/>
  <c r="C212" i="59"/>
  <c r="B212" i="59"/>
  <c r="A212" i="59"/>
  <c r="C211" i="59"/>
  <c r="B211" i="59"/>
  <c r="A211" i="59"/>
  <c r="C210" i="59"/>
  <c r="B210" i="59"/>
  <c r="A210" i="59"/>
  <c r="C209" i="59"/>
  <c r="B209" i="59"/>
  <c r="A209" i="59"/>
  <c r="C208" i="59"/>
  <c r="B208" i="59"/>
  <c r="A208" i="59"/>
  <c r="C207" i="59"/>
  <c r="B207" i="59"/>
  <c r="A207" i="59"/>
  <c r="C206" i="59"/>
  <c r="B206" i="59"/>
  <c r="A206" i="59"/>
  <c r="C205" i="59"/>
  <c r="B205" i="59"/>
  <c r="A205" i="59"/>
  <c r="C204" i="59"/>
  <c r="B204" i="59"/>
  <c r="A204" i="59"/>
  <c r="C203" i="59"/>
  <c r="B203" i="59"/>
  <c r="A203" i="59"/>
  <c r="C202" i="59"/>
  <c r="B202" i="59"/>
  <c r="A202" i="59"/>
  <c r="C201" i="59"/>
  <c r="B201" i="59"/>
  <c r="A201" i="59"/>
  <c r="C200" i="59"/>
  <c r="B200" i="59"/>
  <c r="A200" i="59"/>
  <c r="C199" i="59"/>
  <c r="B199" i="59"/>
  <c r="A199" i="59"/>
  <c r="C198" i="59"/>
  <c r="B198" i="59"/>
  <c r="A198" i="59"/>
  <c r="C197" i="59"/>
  <c r="B197" i="59"/>
  <c r="A197" i="59"/>
  <c r="C196" i="59"/>
  <c r="B196" i="59"/>
  <c r="A196" i="59"/>
  <c r="C195" i="59"/>
  <c r="B195" i="59"/>
  <c r="A195" i="59"/>
  <c r="C194" i="59"/>
  <c r="B194" i="59"/>
  <c r="A194" i="59"/>
  <c r="C193" i="59"/>
  <c r="B193" i="59"/>
  <c r="A193" i="59"/>
  <c r="C192" i="59"/>
  <c r="B192" i="59"/>
  <c r="A192" i="59"/>
  <c r="C191" i="59"/>
  <c r="B191" i="59"/>
  <c r="A191" i="59"/>
  <c r="C190" i="59"/>
  <c r="B190" i="59"/>
  <c r="A190" i="59"/>
  <c r="C189" i="59"/>
  <c r="B189" i="59"/>
  <c r="A189" i="59"/>
  <c r="C188" i="59"/>
  <c r="B188" i="59"/>
  <c r="A188" i="59"/>
  <c r="C187" i="59"/>
  <c r="B187" i="59"/>
  <c r="A187" i="59"/>
  <c r="C186" i="59"/>
  <c r="B186" i="59"/>
  <c r="A186" i="59"/>
  <c r="C185" i="59"/>
  <c r="B185" i="59"/>
  <c r="A185" i="59"/>
  <c r="C184" i="59"/>
  <c r="B184" i="59"/>
  <c r="A184" i="59"/>
  <c r="C183" i="59"/>
  <c r="B183" i="59"/>
  <c r="A183" i="59"/>
  <c r="C182" i="59"/>
  <c r="B182" i="59"/>
  <c r="A182" i="59"/>
  <c r="C181" i="59"/>
  <c r="B181" i="59"/>
  <c r="A181" i="59"/>
  <c r="C180" i="59"/>
  <c r="B180" i="59"/>
  <c r="A180" i="59"/>
  <c r="C179" i="59"/>
  <c r="B179" i="59"/>
  <c r="A179" i="59"/>
  <c r="C178" i="59"/>
  <c r="B178" i="59"/>
  <c r="A178" i="59"/>
  <c r="C177" i="59"/>
  <c r="B177" i="59"/>
  <c r="A177" i="59"/>
  <c r="C176" i="59"/>
  <c r="B176" i="59"/>
  <c r="A176" i="59"/>
  <c r="C175" i="59"/>
  <c r="B175" i="59"/>
  <c r="A175" i="59"/>
  <c r="C174" i="59"/>
  <c r="B174" i="59"/>
  <c r="A174" i="59"/>
  <c r="C173" i="59"/>
  <c r="B173" i="59"/>
  <c r="A173" i="59"/>
  <c r="C172" i="59"/>
  <c r="B172" i="59"/>
  <c r="A172" i="59"/>
  <c r="C171" i="59"/>
  <c r="B171" i="59"/>
  <c r="A171" i="59"/>
  <c r="C170" i="59"/>
  <c r="B170" i="59"/>
  <c r="A170" i="59"/>
  <c r="C169" i="59"/>
  <c r="B169" i="59"/>
  <c r="A169" i="59"/>
  <c r="C168" i="59"/>
  <c r="B168" i="59"/>
  <c r="A168" i="59"/>
  <c r="C167" i="59"/>
  <c r="B167" i="59"/>
  <c r="A167" i="59"/>
  <c r="C166" i="59"/>
  <c r="B166" i="59"/>
  <c r="A166" i="59"/>
  <c r="C165" i="59"/>
  <c r="B165" i="59"/>
  <c r="A165" i="59"/>
  <c r="C164" i="59"/>
  <c r="B164" i="59"/>
  <c r="A164" i="59"/>
  <c r="C163" i="59"/>
  <c r="B163" i="59"/>
  <c r="A163" i="59"/>
  <c r="C162" i="59"/>
  <c r="B162" i="59"/>
  <c r="A162" i="59"/>
  <c r="C161" i="59"/>
  <c r="B161" i="59"/>
  <c r="A161" i="59"/>
  <c r="C160" i="59"/>
  <c r="B160" i="59"/>
  <c r="A160" i="59"/>
  <c r="C159" i="59"/>
  <c r="B159" i="59"/>
  <c r="A159" i="59"/>
  <c r="C158" i="59"/>
  <c r="B158" i="59"/>
  <c r="A158" i="59"/>
  <c r="C157" i="59"/>
  <c r="B157" i="59"/>
  <c r="A157" i="59"/>
  <c r="C156" i="59"/>
  <c r="B156" i="59"/>
  <c r="A156" i="59"/>
  <c r="C155" i="59"/>
  <c r="B155" i="59"/>
  <c r="A155" i="59"/>
  <c r="C154" i="59"/>
  <c r="B154" i="59"/>
  <c r="A154" i="59"/>
  <c r="C153" i="59"/>
  <c r="B153" i="59"/>
  <c r="A153" i="59"/>
  <c r="C152" i="59"/>
  <c r="B152" i="59"/>
  <c r="A152" i="59"/>
  <c r="C151" i="59"/>
  <c r="B151" i="59"/>
  <c r="A151" i="59"/>
  <c r="C150" i="59"/>
  <c r="B150" i="59"/>
  <c r="A150" i="59"/>
  <c r="C149" i="59"/>
  <c r="B149" i="59"/>
  <c r="A149" i="59"/>
  <c r="C148" i="59"/>
  <c r="B148" i="59"/>
  <c r="A148" i="59"/>
  <c r="C147" i="59"/>
  <c r="B147" i="59"/>
  <c r="A147" i="59"/>
  <c r="C146" i="59"/>
  <c r="B146" i="59"/>
  <c r="A146" i="59"/>
  <c r="C145" i="59"/>
  <c r="B145" i="59"/>
  <c r="A145" i="59"/>
  <c r="C144" i="59"/>
  <c r="B144" i="59"/>
  <c r="A144" i="59"/>
  <c r="C143" i="59"/>
  <c r="B143" i="59"/>
  <c r="A143" i="59"/>
  <c r="C142" i="59"/>
  <c r="B142" i="59"/>
  <c r="A142" i="59"/>
  <c r="C141" i="59"/>
  <c r="B141" i="59"/>
  <c r="A141" i="59"/>
  <c r="C140" i="59"/>
  <c r="B140" i="59"/>
  <c r="A140" i="59"/>
  <c r="C139" i="59"/>
  <c r="B139" i="59"/>
  <c r="A139" i="59"/>
  <c r="C138" i="59"/>
  <c r="B138" i="59"/>
  <c r="A138" i="59"/>
  <c r="C137" i="59"/>
  <c r="B137" i="59"/>
  <c r="A137" i="59"/>
  <c r="C136" i="59"/>
  <c r="B136" i="59"/>
  <c r="A136" i="59"/>
  <c r="C135" i="59"/>
  <c r="B135" i="59"/>
  <c r="A135" i="59"/>
  <c r="C134" i="59"/>
  <c r="B134" i="59"/>
  <c r="A134" i="59"/>
  <c r="C133" i="59"/>
  <c r="B133" i="59"/>
  <c r="A133" i="59"/>
  <c r="C132" i="59"/>
  <c r="B132" i="59"/>
  <c r="A132" i="59"/>
  <c r="C131" i="59"/>
  <c r="B131" i="59"/>
  <c r="A131" i="59"/>
  <c r="C130" i="59"/>
  <c r="B130" i="59"/>
  <c r="A130" i="59"/>
  <c r="C129" i="59"/>
  <c r="B129" i="59"/>
  <c r="A129" i="59"/>
  <c r="C128" i="59"/>
  <c r="B128" i="59"/>
  <c r="A128" i="59"/>
  <c r="C127" i="59"/>
  <c r="B127" i="59"/>
  <c r="A127" i="59"/>
  <c r="C125" i="59"/>
  <c r="B125" i="59"/>
  <c r="A125" i="59"/>
  <c r="C124" i="59"/>
  <c r="B124" i="59"/>
  <c r="A124" i="59"/>
  <c r="C123" i="59"/>
  <c r="B123" i="59"/>
  <c r="A123" i="59"/>
  <c r="C122" i="59"/>
  <c r="B122" i="59"/>
  <c r="A122" i="59"/>
  <c r="C121" i="59"/>
  <c r="B121" i="59"/>
  <c r="A121" i="59"/>
  <c r="C120" i="59"/>
  <c r="B120" i="59"/>
  <c r="A120" i="59"/>
  <c r="C119" i="59"/>
  <c r="B119" i="59"/>
  <c r="A119" i="59"/>
  <c r="C118" i="59"/>
  <c r="B118" i="59"/>
  <c r="A118" i="59"/>
  <c r="C117" i="59"/>
  <c r="B117" i="59"/>
  <c r="A117" i="59"/>
  <c r="C116" i="59"/>
  <c r="B116" i="59"/>
  <c r="A116" i="59"/>
  <c r="C115" i="59"/>
  <c r="B115" i="59"/>
  <c r="A115" i="59"/>
  <c r="C114" i="59"/>
  <c r="B114" i="59"/>
  <c r="A114" i="59"/>
  <c r="C112" i="59"/>
  <c r="B112" i="59"/>
  <c r="A112" i="59"/>
  <c r="C105" i="59"/>
  <c r="B105" i="59"/>
  <c r="A105" i="59"/>
  <c r="C104" i="59"/>
  <c r="B104" i="59"/>
  <c r="A104" i="59"/>
  <c r="C102" i="59"/>
  <c r="B102" i="59"/>
  <c r="A102" i="59"/>
  <c r="C101" i="59"/>
  <c r="B101" i="59"/>
  <c r="A101" i="59"/>
  <c r="C100" i="59"/>
  <c r="B100" i="59"/>
  <c r="A100" i="59"/>
  <c r="C98" i="59"/>
  <c r="B98" i="59"/>
  <c r="A98" i="59"/>
  <c r="A113" i="59"/>
  <c r="A103" i="59"/>
  <c r="A99" i="59"/>
  <c r="A97" i="59"/>
  <c r="C96" i="59"/>
  <c r="B96" i="59"/>
  <c r="A96" i="59"/>
  <c r="C95" i="59"/>
  <c r="B95" i="59"/>
  <c r="A95" i="59"/>
  <c r="C94" i="59"/>
  <c r="B94" i="59"/>
  <c r="A94" i="59"/>
  <c r="C93" i="59"/>
  <c r="B93" i="59"/>
  <c r="A93" i="59"/>
  <c r="C92" i="59"/>
  <c r="B92" i="59"/>
  <c r="A92" i="59"/>
  <c r="C91" i="59"/>
  <c r="B91" i="59"/>
  <c r="A91" i="59"/>
  <c r="C90" i="59"/>
  <c r="B90" i="59"/>
  <c r="A90" i="59"/>
  <c r="C89" i="59"/>
  <c r="B89" i="59"/>
  <c r="A89" i="59"/>
  <c r="C88" i="59"/>
  <c r="B88" i="59"/>
  <c r="A88" i="59"/>
  <c r="C76" i="59"/>
  <c r="B76" i="59"/>
  <c r="A76" i="59"/>
  <c r="C75" i="59"/>
  <c r="B75" i="59"/>
  <c r="A75" i="59"/>
  <c r="C74" i="59"/>
  <c r="B74" i="59"/>
  <c r="A74" i="59"/>
  <c r="C73" i="59"/>
  <c r="B73" i="59"/>
  <c r="A73" i="59"/>
  <c r="C72" i="59"/>
  <c r="B72" i="59"/>
  <c r="A72" i="59"/>
  <c r="C71" i="59"/>
  <c r="B71" i="59"/>
  <c r="A71" i="59"/>
  <c r="C70" i="59"/>
  <c r="B70" i="59"/>
  <c r="A70" i="59"/>
  <c r="C69" i="59"/>
  <c r="B69" i="59"/>
  <c r="A69" i="59"/>
  <c r="C68" i="59"/>
  <c r="B68" i="59"/>
  <c r="A68" i="59"/>
  <c r="C67" i="59"/>
  <c r="B67" i="59"/>
  <c r="A67" i="59"/>
  <c r="C66" i="59"/>
  <c r="B66" i="59"/>
  <c r="A66" i="59"/>
  <c r="C65" i="59"/>
  <c r="B65" i="59"/>
  <c r="A65" i="59"/>
  <c r="C64" i="59"/>
  <c r="B64" i="59"/>
  <c r="A64" i="59"/>
  <c r="C63" i="59"/>
  <c r="B63" i="59"/>
  <c r="A63" i="59"/>
  <c r="C62" i="59"/>
  <c r="B62" i="59"/>
  <c r="A62" i="59"/>
  <c r="C61" i="59"/>
  <c r="B61" i="59"/>
  <c r="A61" i="59"/>
  <c r="C60" i="59"/>
  <c r="B60" i="59"/>
  <c r="A60" i="59"/>
  <c r="C59" i="59"/>
  <c r="B59" i="59"/>
  <c r="A59" i="59"/>
  <c r="C58" i="59"/>
  <c r="B58" i="59"/>
  <c r="A58" i="59"/>
  <c r="C57" i="59"/>
  <c r="B57" i="59"/>
  <c r="A57" i="59"/>
  <c r="C56" i="59"/>
  <c r="B56" i="59"/>
  <c r="A56" i="59"/>
  <c r="C55" i="59"/>
  <c r="B55" i="59"/>
  <c r="A55" i="59"/>
  <c r="C54" i="59"/>
  <c r="B54" i="59"/>
  <c r="A54" i="59"/>
  <c r="C52" i="59"/>
  <c r="B52" i="59"/>
  <c r="A52" i="59"/>
  <c r="C51" i="59"/>
  <c r="B51" i="59"/>
  <c r="A51" i="59"/>
  <c r="C50" i="59"/>
  <c r="B50" i="59"/>
  <c r="A50" i="59"/>
  <c r="C49" i="59"/>
  <c r="B49" i="59"/>
  <c r="A49" i="59"/>
  <c r="C48" i="59"/>
  <c r="B48" i="59"/>
  <c r="A48" i="59"/>
  <c r="C47" i="59"/>
  <c r="B47" i="59"/>
  <c r="A47" i="59"/>
  <c r="C46" i="59"/>
  <c r="B46" i="59"/>
  <c r="A46" i="59"/>
  <c r="C45" i="59"/>
  <c r="B45" i="59"/>
  <c r="A45" i="59"/>
  <c r="C44" i="59"/>
  <c r="B44" i="59"/>
  <c r="A44" i="59"/>
  <c r="C43" i="59"/>
  <c r="B43" i="59"/>
  <c r="A43" i="59"/>
  <c r="C40" i="59"/>
  <c r="B40" i="59"/>
  <c r="A40" i="59"/>
  <c r="C39" i="59"/>
  <c r="B39" i="59"/>
  <c r="A39" i="59"/>
  <c r="C38" i="59"/>
  <c r="B38" i="59"/>
  <c r="A38" i="59"/>
  <c r="C37" i="59"/>
  <c r="B37" i="59"/>
  <c r="A37" i="59"/>
  <c r="C36" i="59"/>
  <c r="B36" i="59"/>
  <c r="A36" i="59"/>
  <c r="C35" i="59"/>
  <c r="B35" i="59"/>
  <c r="A35" i="59"/>
  <c r="C33" i="59"/>
  <c r="B33" i="59"/>
  <c r="A33" i="59"/>
  <c r="C32" i="59"/>
  <c r="B32" i="59"/>
  <c r="A32" i="59"/>
  <c r="C30" i="59"/>
  <c r="B30" i="59"/>
  <c r="A30" i="59"/>
  <c r="C29" i="59"/>
  <c r="B29" i="59"/>
  <c r="A29" i="59"/>
  <c r="C28" i="59"/>
  <c r="B28" i="59"/>
  <c r="A28" i="59"/>
  <c r="C26" i="59"/>
  <c r="B26" i="59"/>
  <c r="A26" i="59"/>
  <c r="C25" i="59"/>
  <c r="B25" i="59"/>
  <c r="A25" i="59"/>
  <c r="C24" i="59"/>
  <c r="B24" i="59"/>
  <c r="A24" i="59"/>
  <c r="C22" i="59"/>
  <c r="B22" i="59"/>
  <c r="A22" i="59"/>
  <c r="C20" i="59"/>
  <c r="B20" i="59"/>
  <c r="A20" i="59"/>
  <c r="C18" i="59"/>
  <c r="B18" i="59"/>
  <c r="A18" i="59"/>
  <c r="C17" i="59"/>
  <c r="B17" i="59"/>
  <c r="A17" i="59"/>
  <c r="C16" i="59"/>
  <c r="B16" i="59"/>
  <c r="A16" i="59"/>
  <c r="C15" i="59"/>
  <c r="B15" i="59"/>
  <c r="A15" i="59"/>
  <c r="C14" i="59"/>
  <c r="B14" i="59"/>
  <c r="A14" i="59"/>
  <c r="C13" i="59"/>
  <c r="B13" i="59"/>
  <c r="A13" i="59"/>
  <c r="C12" i="59"/>
  <c r="B12" i="59"/>
  <c r="A12" i="59"/>
  <c r="C11" i="59"/>
  <c r="B11" i="59"/>
  <c r="A11" i="59"/>
  <c r="A53" i="59"/>
  <c r="A42" i="59"/>
  <c r="A34" i="59"/>
  <c r="A27" i="59"/>
  <c r="A23" i="59"/>
  <c r="A21" i="59"/>
  <c r="A19" i="59"/>
  <c r="I224" i="57" l="1"/>
  <c r="N264" i="57"/>
  <c r="G268" i="57"/>
  <c r="N268" i="57"/>
  <c r="I265" i="57"/>
  <c r="G264" i="57"/>
  <c r="I86" i="57"/>
  <c r="I91" i="57"/>
  <c r="P91" i="57"/>
  <c r="I87" i="57"/>
  <c r="P87" i="57"/>
  <c r="I92" i="57"/>
  <c r="P265" i="57"/>
  <c r="I90" i="57"/>
  <c r="P90" i="57"/>
  <c r="I269" i="57"/>
  <c r="P269" i="57" l="1"/>
  <c r="D171" i="57"/>
  <c r="G171" i="57" l="1"/>
  <c r="I171" i="57" s="1"/>
  <c r="A45" i="38"/>
  <c r="OV3" i="61" l="1"/>
  <c r="OU3" i="61"/>
  <c r="OT3" i="61"/>
  <c r="OS3" i="61"/>
  <c r="OR3" i="61"/>
  <c r="OQ3" i="61"/>
  <c r="OP3" i="61"/>
  <c r="OO3" i="61"/>
  <c r="ON3" i="61"/>
  <c r="OM3" i="61"/>
  <c r="OL3" i="61"/>
  <c r="OK3" i="61"/>
  <c r="OJ3" i="61"/>
  <c r="OI3" i="61"/>
  <c r="OH3" i="61"/>
  <c r="OG3" i="61"/>
  <c r="OF3" i="61"/>
  <c r="OE3" i="61"/>
  <c r="OD3" i="61"/>
  <c r="OC3" i="61"/>
  <c r="OB3" i="61"/>
  <c r="OA3" i="61"/>
  <c r="NZ3" i="61"/>
  <c r="NY3" i="61"/>
  <c r="NX3" i="61"/>
  <c r="NW3" i="61"/>
  <c r="NV3" i="61"/>
  <c r="NU3" i="61"/>
  <c r="NT3" i="61"/>
  <c r="NS3" i="61"/>
  <c r="NR3" i="61"/>
  <c r="NQ3" i="61"/>
  <c r="NP3" i="61"/>
  <c r="NO3" i="61"/>
  <c r="NN3" i="61"/>
  <c r="BE3" i="61"/>
  <c r="BD3" i="61"/>
  <c r="BC3" i="61"/>
  <c r="BA3" i="61"/>
  <c r="AY3" i="61"/>
  <c r="AX3" i="61"/>
  <c r="AW3" i="61"/>
  <c r="AV3" i="61"/>
  <c r="AU3" i="61"/>
  <c r="AT3" i="61"/>
  <c r="AS3" i="61"/>
  <c r="AR3" i="61"/>
  <c r="AQ3" i="61"/>
  <c r="AP3" i="61"/>
  <c r="AO3" i="61"/>
  <c r="AN3" i="61"/>
  <c r="AM3" i="61"/>
  <c r="A1" i="38" l="1"/>
  <c r="A6" i="58"/>
  <c r="MF3" i="61"/>
  <c r="LZ3" i="61"/>
  <c r="LV3" i="61"/>
  <c r="LJ3" i="61"/>
  <c r="KT3" i="61"/>
  <c r="KJ3" i="61"/>
  <c r="JE3" i="61"/>
  <c r="IR3" i="61"/>
  <c r="II3" i="61"/>
  <c r="HU3" i="61"/>
  <c r="GY3" i="61"/>
  <c r="GO3" i="61"/>
  <c r="GC3" i="61"/>
  <c r="GA3" i="61"/>
  <c r="FQ3" i="61"/>
  <c r="FM3" i="61"/>
  <c r="FL3" i="61"/>
  <c r="FK3" i="61"/>
  <c r="ED3" i="61"/>
  <c r="DT3" i="61"/>
  <c r="DS3" i="61"/>
  <c r="DL3" i="61"/>
  <c r="DH3" i="61"/>
  <c r="CZ3" i="61"/>
  <c r="CS3" i="61"/>
  <c r="CO3" i="61"/>
  <c r="CN3" i="61"/>
  <c r="CM3" i="61"/>
  <c r="CL3" i="61"/>
  <c r="CK3" i="61"/>
  <c r="CA3" i="61"/>
  <c r="BF3" i="61"/>
  <c r="BB3" i="61"/>
  <c r="AZ3" i="61"/>
  <c r="AA3" i="61" l="1"/>
  <c r="Z3" i="61"/>
  <c r="S3" i="61"/>
  <c r="V3" i="61"/>
  <c r="U3" i="61"/>
  <c r="T3" i="61"/>
  <c r="R3" i="61"/>
  <c r="Q3" i="61"/>
  <c r="P3" i="61"/>
  <c r="O3" i="61"/>
  <c r="E207" i="57" l="1"/>
  <c r="H207" i="57" s="1"/>
  <c r="G207" i="57" l="1"/>
  <c r="K207" i="57"/>
  <c r="N207" i="57" s="1"/>
  <c r="E66" i="57"/>
  <c r="H66" i="57" s="1"/>
  <c r="D66" i="57"/>
  <c r="L23" i="57"/>
  <c r="D102" i="57"/>
  <c r="D219" i="57"/>
  <c r="G219" i="57" s="1"/>
  <c r="D218" i="57"/>
  <c r="G218" i="57" s="1"/>
  <c r="D213" i="57"/>
  <c r="G213" i="57" s="1"/>
  <c r="D212" i="57"/>
  <c r="G212" i="57" s="1"/>
  <c r="D211" i="57"/>
  <c r="G211" i="57" s="1"/>
  <c r="D210" i="57"/>
  <c r="G210" i="57" s="1"/>
  <c r="D209" i="57"/>
  <c r="G209" i="57" s="1"/>
  <c r="D208" i="57"/>
  <c r="G208" i="57" s="1"/>
  <c r="D205" i="57"/>
  <c r="D204" i="57"/>
  <c r="D203" i="57"/>
  <c r="D202" i="57"/>
  <c r="D201" i="57"/>
  <c r="D200" i="57"/>
  <c r="D199" i="57"/>
  <c r="D198" i="57"/>
  <c r="D197" i="57"/>
  <c r="D196" i="57"/>
  <c r="D190" i="57"/>
  <c r="D189" i="57"/>
  <c r="D188" i="57"/>
  <c r="D187" i="57"/>
  <c r="D186" i="57"/>
  <c r="D185" i="57"/>
  <c r="D184" i="57"/>
  <c r="D183" i="57"/>
  <c r="D181" i="57"/>
  <c r="D180" i="57"/>
  <c r="D179" i="57"/>
  <c r="D178" i="57"/>
  <c r="D177" i="57"/>
  <c r="D176" i="57"/>
  <c r="D175" i="57"/>
  <c r="D174" i="57"/>
  <c r="D169" i="57"/>
  <c r="D168" i="57"/>
  <c r="D167" i="57"/>
  <c r="D166" i="57"/>
  <c r="D165" i="57"/>
  <c r="D164" i="57"/>
  <c r="D163" i="57"/>
  <c r="D162" i="57"/>
  <c r="D161" i="57"/>
  <c r="D160" i="57"/>
  <c r="D145" i="57"/>
  <c r="D144" i="57"/>
  <c r="D143" i="57"/>
  <c r="D142" i="57"/>
  <c r="D141" i="57"/>
  <c r="D140" i="57"/>
  <c r="D139" i="57"/>
  <c r="D138" i="57"/>
  <c r="D135" i="57"/>
  <c r="D134" i="57"/>
  <c r="D133" i="57"/>
  <c r="D132" i="57"/>
  <c r="D131" i="57"/>
  <c r="D130" i="57"/>
  <c r="D129" i="57"/>
  <c r="D128" i="57"/>
  <c r="D122" i="57"/>
  <c r="D121" i="57"/>
  <c r="D120" i="57"/>
  <c r="D119" i="57"/>
  <c r="D118" i="57"/>
  <c r="D117" i="57"/>
  <c r="D116" i="57"/>
  <c r="D75" i="57"/>
  <c r="D74" i="57"/>
  <c r="D73" i="57"/>
  <c r="D72" i="57"/>
  <c r="D71" i="57"/>
  <c r="D70" i="57"/>
  <c r="D69" i="57"/>
  <c r="D68" i="57"/>
  <c r="D67" i="57"/>
  <c r="D65" i="57"/>
  <c r="D63" i="57"/>
  <c r="D62" i="57"/>
  <c r="D61" i="57"/>
  <c r="D60" i="57"/>
  <c r="D59" i="57"/>
  <c r="D58" i="57"/>
  <c r="D57" i="57"/>
  <c r="D56" i="57"/>
  <c r="D55" i="57"/>
  <c r="D52" i="57"/>
  <c r="D51" i="57"/>
  <c r="D50" i="57"/>
  <c r="D49" i="57"/>
  <c r="D48" i="57"/>
  <c r="D47" i="57"/>
  <c r="D114" i="57"/>
  <c r="K171" i="57"/>
  <c r="N171" i="57" s="1"/>
  <c r="D151" i="57"/>
  <c r="D277" i="57"/>
  <c r="G277" i="57" s="1"/>
  <c r="D276" i="57"/>
  <c r="D275" i="57"/>
  <c r="G275" i="57" s="1"/>
  <c r="D223" i="57"/>
  <c r="D222" i="57"/>
  <c r="D221" i="57"/>
  <c r="G221" i="57" s="1"/>
  <c r="D220" i="57"/>
  <c r="G220" i="57" s="1"/>
  <c r="D194" i="57"/>
  <c r="D193" i="57"/>
  <c r="D192" i="57"/>
  <c r="D191" i="57"/>
  <c r="D172" i="57"/>
  <c r="D170" i="57"/>
  <c r="K158" i="57"/>
  <c r="K157" i="57"/>
  <c r="K155" i="57"/>
  <c r="K154" i="57"/>
  <c r="D152" i="57"/>
  <c r="D150" i="57"/>
  <c r="D149" i="57"/>
  <c r="D148" i="57"/>
  <c r="D146" i="57"/>
  <c r="D136" i="57"/>
  <c r="D125" i="57"/>
  <c r="D124" i="57"/>
  <c r="D123" i="57"/>
  <c r="D112" i="57"/>
  <c r="K112" i="57" s="1"/>
  <c r="D105" i="57"/>
  <c r="D104" i="57"/>
  <c r="D101" i="57"/>
  <c r="D100" i="57"/>
  <c r="K100" i="57" s="1"/>
  <c r="D85" i="57"/>
  <c r="D84" i="57"/>
  <c r="D45" i="57"/>
  <c r="D43" i="57"/>
  <c r="D40" i="57"/>
  <c r="D39" i="57"/>
  <c r="D38" i="57"/>
  <c r="D37" i="57"/>
  <c r="D36" i="57"/>
  <c r="D35" i="57"/>
  <c r="D33" i="57"/>
  <c r="D29" i="57"/>
  <c r="D28" i="57"/>
  <c r="D26" i="57"/>
  <c r="D25" i="57"/>
  <c r="D24" i="57"/>
  <c r="A274" i="57"/>
  <c r="A268" i="57"/>
  <c r="A264" i="57"/>
  <c r="A113" i="57"/>
  <c r="A103" i="57"/>
  <c r="A99" i="57"/>
  <c r="A97" i="57"/>
  <c r="A53" i="57"/>
  <c r="A42" i="57"/>
  <c r="A34" i="57"/>
  <c r="A27" i="57"/>
  <c r="A23" i="57"/>
  <c r="A21" i="57"/>
  <c r="A19" i="57"/>
  <c r="K274" i="57"/>
  <c r="E274" i="57"/>
  <c r="C274" i="57"/>
  <c r="B274" i="57"/>
  <c r="E268" i="57"/>
  <c r="K268" i="57"/>
  <c r="C268" i="57"/>
  <c r="B268" i="57"/>
  <c r="E264" i="57"/>
  <c r="K264" i="57"/>
  <c r="C264" i="57"/>
  <c r="B264" i="57"/>
  <c r="L154" i="57"/>
  <c r="O154" i="57" s="1"/>
  <c r="E152" i="57"/>
  <c r="H152" i="57" s="1"/>
  <c r="E151" i="57"/>
  <c r="H151" i="57" s="1"/>
  <c r="E150" i="57"/>
  <c r="H150" i="57" s="1"/>
  <c r="E149" i="57"/>
  <c r="H149" i="57" s="1"/>
  <c r="E148" i="57"/>
  <c r="H148" i="57" s="1"/>
  <c r="E146" i="57"/>
  <c r="H146" i="57" s="1"/>
  <c r="E145" i="57"/>
  <c r="H145" i="57" s="1"/>
  <c r="E144" i="57"/>
  <c r="H144" i="57" s="1"/>
  <c r="E143" i="57"/>
  <c r="H143" i="57" s="1"/>
  <c r="E142" i="57"/>
  <c r="H142" i="57" s="1"/>
  <c r="E141" i="57"/>
  <c r="H141" i="57" s="1"/>
  <c r="E140" i="57"/>
  <c r="H140" i="57" s="1"/>
  <c r="E139" i="57"/>
  <c r="H139" i="57" s="1"/>
  <c r="E138" i="57"/>
  <c r="H138" i="57" s="1"/>
  <c r="E136" i="57"/>
  <c r="H136" i="57" s="1"/>
  <c r="E135" i="57"/>
  <c r="H135" i="57" s="1"/>
  <c r="E134" i="57"/>
  <c r="H134" i="57" s="1"/>
  <c r="E133" i="57"/>
  <c r="H133" i="57" s="1"/>
  <c r="E132" i="57"/>
  <c r="H132" i="57" s="1"/>
  <c r="E131" i="57"/>
  <c r="H131" i="57" s="1"/>
  <c r="E130" i="57"/>
  <c r="H130" i="57" s="1"/>
  <c r="E129" i="57"/>
  <c r="H129" i="57" s="1"/>
  <c r="E128" i="57"/>
  <c r="H128" i="57" s="1"/>
  <c r="E125" i="57"/>
  <c r="H125" i="57" s="1"/>
  <c r="E124" i="57"/>
  <c r="H124" i="57" s="1"/>
  <c r="E123" i="57"/>
  <c r="H123" i="57" s="1"/>
  <c r="E122" i="57"/>
  <c r="H122" i="57" s="1"/>
  <c r="E121" i="57"/>
  <c r="H121" i="57" s="1"/>
  <c r="E120" i="57"/>
  <c r="H120" i="57" s="1"/>
  <c r="E119" i="57"/>
  <c r="H119" i="57" s="1"/>
  <c r="E118" i="57"/>
  <c r="H118" i="57" s="1"/>
  <c r="E117" i="57"/>
  <c r="H117" i="57" s="1"/>
  <c r="E116" i="57"/>
  <c r="H116" i="57" s="1"/>
  <c r="E114" i="57"/>
  <c r="H114" i="57" s="1"/>
  <c r="C114" i="57"/>
  <c r="B114" i="57"/>
  <c r="A114" i="57"/>
  <c r="L113" i="57"/>
  <c r="E113" i="57"/>
  <c r="C113" i="57"/>
  <c r="B113" i="57"/>
  <c r="L112" i="57"/>
  <c r="O112" i="57" s="1"/>
  <c r="E112" i="57"/>
  <c r="H112" i="57" s="1"/>
  <c r="L105" i="57"/>
  <c r="O105" i="57" s="1"/>
  <c r="O103" i="57" s="1"/>
  <c r="E105" i="57"/>
  <c r="H105" i="57" s="1"/>
  <c r="E104" i="57"/>
  <c r="H104" i="57" s="1"/>
  <c r="K103" i="57"/>
  <c r="E103" i="57"/>
  <c r="C103" i="57"/>
  <c r="B103" i="57"/>
  <c r="E102" i="57"/>
  <c r="H102" i="57" s="1"/>
  <c r="L101" i="57"/>
  <c r="O101" i="57" s="1"/>
  <c r="E101" i="57"/>
  <c r="H101" i="57" s="1"/>
  <c r="L100" i="57"/>
  <c r="O100" i="57" s="1"/>
  <c r="E100" i="57"/>
  <c r="H100" i="57" s="1"/>
  <c r="L99" i="57"/>
  <c r="K99" i="57"/>
  <c r="E99" i="57"/>
  <c r="C99" i="57"/>
  <c r="B99" i="57"/>
  <c r="C98" i="57"/>
  <c r="B98" i="57"/>
  <c r="A98" i="57"/>
  <c r="C97" i="57"/>
  <c r="B97" i="57"/>
  <c r="L85" i="57"/>
  <c r="O85" i="57" s="1"/>
  <c r="E85" i="57"/>
  <c r="H85" i="57" s="1"/>
  <c r="E84" i="57"/>
  <c r="H84" i="57" s="1"/>
  <c r="H53" i="57" s="1"/>
  <c r="E75" i="57"/>
  <c r="H75" i="57" s="1"/>
  <c r="E74" i="57"/>
  <c r="H74" i="57" s="1"/>
  <c r="E73" i="57"/>
  <c r="H73" i="57" s="1"/>
  <c r="E72" i="57"/>
  <c r="H72" i="57" s="1"/>
  <c r="E71" i="57"/>
  <c r="H71" i="57" s="1"/>
  <c r="E70" i="57"/>
  <c r="H70" i="57" s="1"/>
  <c r="E69" i="57"/>
  <c r="H69" i="57" s="1"/>
  <c r="E68" i="57"/>
  <c r="H68" i="57" s="1"/>
  <c r="E67" i="57"/>
  <c r="H67" i="57" s="1"/>
  <c r="E65" i="57"/>
  <c r="H65" i="57" s="1"/>
  <c r="E63" i="57"/>
  <c r="H63" i="57" s="1"/>
  <c r="E62" i="57"/>
  <c r="H62" i="57" s="1"/>
  <c r="E61" i="57"/>
  <c r="H61" i="57" s="1"/>
  <c r="E60" i="57"/>
  <c r="H60" i="57" s="1"/>
  <c r="E59" i="57"/>
  <c r="H59" i="57" s="1"/>
  <c r="E58" i="57"/>
  <c r="H58" i="57" s="1"/>
  <c r="E57" i="57"/>
  <c r="H57" i="57" s="1"/>
  <c r="E56" i="57"/>
  <c r="H56" i="57" s="1"/>
  <c r="E55" i="57"/>
  <c r="H55" i="57" s="1"/>
  <c r="L53" i="57"/>
  <c r="E53" i="57"/>
  <c r="K53" i="57"/>
  <c r="C53" i="57"/>
  <c r="B53" i="57"/>
  <c r="E52" i="57"/>
  <c r="H52" i="57" s="1"/>
  <c r="E51" i="57"/>
  <c r="H51" i="57" s="1"/>
  <c r="E50" i="57"/>
  <c r="H50" i="57" s="1"/>
  <c r="E49" i="57"/>
  <c r="H49" i="57" s="1"/>
  <c r="E48" i="57"/>
  <c r="H48" i="57" s="1"/>
  <c r="E47" i="57"/>
  <c r="H47" i="57" s="1"/>
  <c r="L45" i="57"/>
  <c r="O45" i="57" s="1"/>
  <c r="E45" i="57"/>
  <c r="H45" i="57" s="1"/>
  <c r="E43" i="57"/>
  <c r="H43" i="57" s="1"/>
  <c r="L42" i="57"/>
  <c r="E42" i="57"/>
  <c r="K42" i="57"/>
  <c r="C42" i="57"/>
  <c r="B42" i="57"/>
  <c r="E40" i="57"/>
  <c r="H40" i="57" s="1"/>
  <c r="E39" i="57"/>
  <c r="H39" i="57" s="1"/>
  <c r="E38" i="57"/>
  <c r="H38" i="57" s="1"/>
  <c r="E37" i="57"/>
  <c r="H37" i="57" s="1"/>
  <c r="E36" i="57"/>
  <c r="H36" i="57" s="1"/>
  <c r="E35" i="57"/>
  <c r="H35" i="57" s="1"/>
  <c r="K34" i="57"/>
  <c r="E34" i="57"/>
  <c r="C34" i="57"/>
  <c r="B34" i="57"/>
  <c r="E33" i="57"/>
  <c r="H33" i="57" s="1"/>
  <c r="E29" i="57"/>
  <c r="H29" i="57" s="1"/>
  <c r="E28" i="57"/>
  <c r="H28" i="57" s="1"/>
  <c r="E27" i="57"/>
  <c r="C27" i="57"/>
  <c r="B27" i="57"/>
  <c r="E26" i="57"/>
  <c r="H26" i="57" s="1"/>
  <c r="E25" i="57"/>
  <c r="H25" i="57" s="1"/>
  <c r="E24" i="57"/>
  <c r="H24" i="57" s="1"/>
  <c r="E23" i="57"/>
  <c r="C23" i="57"/>
  <c r="B23" i="57"/>
  <c r="C21" i="57"/>
  <c r="B21" i="57"/>
  <c r="C19" i="57"/>
  <c r="B19" i="57"/>
  <c r="H34" i="57" l="1"/>
  <c r="H27" i="57"/>
  <c r="H103" i="57"/>
  <c r="H99" i="57"/>
  <c r="H23" i="57"/>
  <c r="H42" i="57"/>
  <c r="O99" i="57"/>
  <c r="I207" i="57"/>
  <c r="H113" i="57"/>
  <c r="N112" i="57"/>
  <c r="N100" i="57"/>
  <c r="G38" i="57"/>
  <c r="I38" i="57" s="1"/>
  <c r="G84" i="57"/>
  <c r="G104" i="57"/>
  <c r="G124" i="57"/>
  <c r="N154" i="57"/>
  <c r="G114" i="57"/>
  <c r="G50" i="57"/>
  <c r="I50" i="57" s="1"/>
  <c r="G56" i="57"/>
  <c r="G60" i="57"/>
  <c r="I60" i="57" s="1"/>
  <c r="G65" i="57"/>
  <c r="I65" i="57" s="1"/>
  <c r="G70" i="57"/>
  <c r="G74" i="57"/>
  <c r="G118" i="57"/>
  <c r="I118" i="57" s="1"/>
  <c r="G122" i="57"/>
  <c r="I122" i="57" s="1"/>
  <c r="G141" i="57"/>
  <c r="I141" i="57" s="1"/>
  <c r="G145" i="57"/>
  <c r="I145" i="57" s="1"/>
  <c r="G35" i="57"/>
  <c r="G105" i="57"/>
  <c r="G47" i="57"/>
  <c r="I47" i="57" s="1"/>
  <c r="G51" i="57"/>
  <c r="I51" i="57" s="1"/>
  <c r="G57" i="57"/>
  <c r="I57" i="57" s="1"/>
  <c r="G61" i="57"/>
  <c r="I61" i="57" s="1"/>
  <c r="G67" i="57"/>
  <c r="I67" i="57" s="1"/>
  <c r="G71" i="57"/>
  <c r="I71" i="57" s="1"/>
  <c r="G75" i="57"/>
  <c r="I75" i="57" s="1"/>
  <c r="G119" i="57"/>
  <c r="I119" i="57" s="1"/>
  <c r="G138" i="57"/>
  <c r="G142" i="57"/>
  <c r="I142" i="57" s="1"/>
  <c r="G100" i="57"/>
  <c r="G116" i="57"/>
  <c r="G120" i="57"/>
  <c r="G139" i="57"/>
  <c r="I139" i="57" s="1"/>
  <c r="G143" i="57"/>
  <c r="I143" i="57" s="1"/>
  <c r="G163" i="57"/>
  <c r="I163" i="57" s="1"/>
  <c r="G179" i="57"/>
  <c r="I179" i="57" s="1"/>
  <c r="G188" i="57"/>
  <c r="I188" i="57" s="1"/>
  <c r="G201" i="57"/>
  <c r="I201" i="57" s="1"/>
  <c r="G135" i="57"/>
  <c r="G167" i="57"/>
  <c r="I167" i="57" s="1"/>
  <c r="G132" i="57"/>
  <c r="I132" i="57" s="1"/>
  <c r="G160" i="57"/>
  <c r="I160" i="57" s="1"/>
  <c r="G168" i="57"/>
  <c r="I168" i="57" s="1"/>
  <c r="G185" i="57"/>
  <c r="I185" i="57" s="1"/>
  <c r="G198" i="57"/>
  <c r="I198" i="57" s="1"/>
  <c r="G102" i="57"/>
  <c r="I102" i="57" s="1"/>
  <c r="G36" i="57"/>
  <c r="I36" i="57" s="1"/>
  <c r="G40" i="57"/>
  <c r="G112" i="57"/>
  <c r="I112" i="57" s="1"/>
  <c r="G136" i="57"/>
  <c r="G150" i="57"/>
  <c r="G48" i="57"/>
  <c r="G52" i="57"/>
  <c r="I52" i="57" s="1"/>
  <c r="G58" i="57"/>
  <c r="I58" i="57" s="1"/>
  <c r="G62" i="57"/>
  <c r="I62" i="57" s="1"/>
  <c r="G68" i="57"/>
  <c r="I68" i="57" s="1"/>
  <c r="G72" i="57"/>
  <c r="I72" i="57" s="1"/>
  <c r="G129" i="57"/>
  <c r="G133" i="57"/>
  <c r="G161" i="57"/>
  <c r="I161" i="57" s="1"/>
  <c r="G165" i="57"/>
  <c r="I165" i="57" s="1"/>
  <c r="G169" i="57"/>
  <c r="I169" i="57" s="1"/>
  <c r="G177" i="57"/>
  <c r="I177" i="57" s="1"/>
  <c r="G181" i="57"/>
  <c r="I181" i="57" s="1"/>
  <c r="G186" i="57"/>
  <c r="I186" i="57" s="1"/>
  <c r="G190" i="57"/>
  <c r="I190" i="57" s="1"/>
  <c r="G199" i="57"/>
  <c r="I199" i="57" s="1"/>
  <c r="G203" i="57"/>
  <c r="I203" i="57" s="1"/>
  <c r="G131" i="57"/>
  <c r="G175" i="57"/>
  <c r="I175" i="57" s="1"/>
  <c r="G184" i="57"/>
  <c r="I184" i="57" s="1"/>
  <c r="G197" i="57"/>
  <c r="I197" i="57" s="1"/>
  <c r="G205" i="57"/>
  <c r="I205" i="57" s="1"/>
  <c r="G45" i="57"/>
  <c r="G149" i="57"/>
  <c r="I149" i="57" s="1"/>
  <c r="G128" i="57"/>
  <c r="I128" i="57" s="1"/>
  <c r="G164" i="57"/>
  <c r="I164" i="57" s="1"/>
  <c r="G176" i="57"/>
  <c r="I176" i="57" s="1"/>
  <c r="G180" i="57"/>
  <c r="I180" i="57" s="1"/>
  <c r="G189" i="57"/>
  <c r="I189" i="57" s="1"/>
  <c r="G202" i="57"/>
  <c r="I202" i="57" s="1"/>
  <c r="G101" i="57"/>
  <c r="I101" i="57" s="1"/>
  <c r="G123" i="57"/>
  <c r="G146" i="57"/>
  <c r="I146" i="57" s="1"/>
  <c r="G152" i="57"/>
  <c r="G49" i="57"/>
  <c r="I49" i="57" s="1"/>
  <c r="G55" i="57"/>
  <c r="G59" i="57"/>
  <c r="I59" i="57" s="1"/>
  <c r="G63" i="57"/>
  <c r="I63" i="57" s="1"/>
  <c r="G69" i="57"/>
  <c r="I69" i="57" s="1"/>
  <c r="G73" i="57"/>
  <c r="I73" i="57" s="1"/>
  <c r="G117" i="57"/>
  <c r="G121" i="57"/>
  <c r="I121" i="57" s="1"/>
  <c r="G130" i="57"/>
  <c r="I130" i="57" s="1"/>
  <c r="G134" i="57"/>
  <c r="I134" i="57" s="1"/>
  <c r="G140" i="57"/>
  <c r="G144" i="57"/>
  <c r="G162" i="57"/>
  <c r="I162" i="57" s="1"/>
  <c r="G166" i="57"/>
  <c r="I166" i="57" s="1"/>
  <c r="G174" i="57"/>
  <c r="I174" i="57" s="1"/>
  <c r="G178" i="57"/>
  <c r="I178" i="57" s="1"/>
  <c r="G183" i="57"/>
  <c r="I183" i="57" s="1"/>
  <c r="G187" i="57"/>
  <c r="I187" i="57" s="1"/>
  <c r="G196" i="57"/>
  <c r="I196" i="57" s="1"/>
  <c r="G200" i="57"/>
  <c r="I200" i="57" s="1"/>
  <c r="G204" i="57"/>
  <c r="I204" i="57" s="1"/>
  <c r="G66" i="57"/>
  <c r="I66" i="57" s="1"/>
  <c r="K152" i="57"/>
  <c r="G276" i="57"/>
  <c r="I276" i="57" s="1"/>
  <c r="G223" i="57"/>
  <c r="I223" i="57" s="1"/>
  <c r="G222" i="57"/>
  <c r="I222" i="57" s="1"/>
  <c r="G194" i="57"/>
  <c r="I194" i="57" s="1"/>
  <c r="G193" i="57"/>
  <c r="I193" i="57" s="1"/>
  <c r="G192" i="57"/>
  <c r="I192" i="57" s="1"/>
  <c r="G191" i="57"/>
  <c r="I191" i="57" s="1"/>
  <c r="G172" i="57"/>
  <c r="I172" i="57" s="1"/>
  <c r="G170" i="57"/>
  <c r="I170" i="57" s="1"/>
  <c r="K151" i="57"/>
  <c r="G151" i="57"/>
  <c r="K148" i="57"/>
  <c r="G148" i="57"/>
  <c r="K125" i="57"/>
  <c r="G125" i="57"/>
  <c r="K85" i="57"/>
  <c r="N85" i="57" s="1"/>
  <c r="P85" i="57" s="1"/>
  <c r="G85" i="57"/>
  <c r="K43" i="57"/>
  <c r="G43" i="57"/>
  <c r="K39" i="57"/>
  <c r="G39" i="57"/>
  <c r="K37" i="57"/>
  <c r="G37" i="57"/>
  <c r="K33" i="57"/>
  <c r="G33" i="57"/>
  <c r="I33" i="57" s="1"/>
  <c r="K29" i="57"/>
  <c r="G29" i="57"/>
  <c r="K28" i="57"/>
  <c r="G28" i="57"/>
  <c r="K26" i="57"/>
  <c r="G26" i="57"/>
  <c r="K25" i="57"/>
  <c r="G25" i="57"/>
  <c r="K24" i="57"/>
  <c r="G24" i="57"/>
  <c r="K210" i="57"/>
  <c r="N210" i="57" s="1"/>
  <c r="K211" i="57"/>
  <c r="N211" i="57" s="1"/>
  <c r="I219" i="57"/>
  <c r="K275" i="57"/>
  <c r="N275" i="57" s="1"/>
  <c r="K218" i="57"/>
  <c r="N218" i="57" s="1"/>
  <c r="K221" i="57"/>
  <c r="N221" i="57" s="1"/>
  <c r="I277" i="57"/>
  <c r="I208" i="57"/>
  <c r="I212" i="57"/>
  <c r="K220" i="57"/>
  <c r="N220" i="57" s="1"/>
  <c r="I209" i="57"/>
  <c r="I213" i="57"/>
  <c r="I56" i="57"/>
  <c r="P207" i="57"/>
  <c r="K277" i="57"/>
  <c r="N277" i="57" s="1"/>
  <c r="P277" i="57" s="1"/>
  <c r="P171" i="57"/>
  <c r="K35" i="57"/>
  <c r="K209" i="57"/>
  <c r="N209" i="57" s="1"/>
  <c r="P209" i="57" s="1"/>
  <c r="K213" i="57"/>
  <c r="N213" i="57" s="1"/>
  <c r="P213" i="57" s="1"/>
  <c r="K27" i="57"/>
  <c r="K23" i="57"/>
  <c r="K36" i="57"/>
  <c r="K40" i="57"/>
  <c r="K45" i="57"/>
  <c r="N45" i="57" s="1"/>
  <c r="P45" i="57" s="1"/>
  <c r="K84" i="57"/>
  <c r="K97" i="57"/>
  <c r="K101" i="57"/>
  <c r="N101" i="57" s="1"/>
  <c r="K105" i="57"/>
  <c r="N105" i="57" s="1"/>
  <c r="K113" i="57"/>
  <c r="K124" i="57"/>
  <c r="K150" i="57"/>
  <c r="K156" i="57"/>
  <c r="K212" i="57"/>
  <c r="N212" i="57" s="1"/>
  <c r="P212" i="57" s="1"/>
  <c r="K208" i="57"/>
  <c r="N208" i="57" s="1"/>
  <c r="P208" i="57" s="1"/>
  <c r="K219" i="57"/>
  <c r="N219" i="57" s="1"/>
  <c r="P219" i="57" s="1"/>
  <c r="A1" i="67"/>
  <c r="A1" i="68"/>
  <c r="A1" i="65"/>
  <c r="A1" i="66"/>
  <c r="A1" i="63"/>
  <c r="A6" i="55"/>
  <c r="G113" i="57" l="1"/>
  <c r="I113" i="57" s="1"/>
  <c r="C19" i="58" s="1"/>
  <c r="I84" i="57"/>
  <c r="G53" i="57"/>
  <c r="I53" i="57" s="1"/>
  <c r="C15" i="58" s="1"/>
  <c r="G27" i="57"/>
  <c r="I27" i="57" s="1"/>
  <c r="C12" i="58" s="1"/>
  <c r="N274" i="57"/>
  <c r="H7" i="57"/>
  <c r="G34" i="57"/>
  <c r="I34" i="57" s="1"/>
  <c r="C13" i="58" s="1"/>
  <c r="N103" i="57"/>
  <c r="P103" i="57" s="1"/>
  <c r="E18" i="58" s="1"/>
  <c r="G274" i="57"/>
  <c r="I274" i="57" s="1"/>
  <c r="C22" i="58" s="1"/>
  <c r="G42" i="57"/>
  <c r="I42" i="57" s="1"/>
  <c r="C14" i="58" s="1"/>
  <c r="G103" i="57"/>
  <c r="G99" i="57"/>
  <c r="I99" i="57" s="1"/>
  <c r="C17" i="58" s="1"/>
  <c r="N99" i="57"/>
  <c r="G23" i="57"/>
  <c r="I23" i="57" s="1"/>
  <c r="C11" i="58" s="1"/>
  <c r="I125" i="57"/>
  <c r="I275" i="57"/>
  <c r="I100" i="57"/>
  <c r="I220" i="57"/>
  <c r="P220" i="57"/>
  <c r="I221" i="57"/>
  <c r="P221" i="57"/>
  <c r="P211" i="57"/>
  <c r="I211" i="57"/>
  <c r="I218" i="57"/>
  <c r="P218" i="57"/>
  <c r="P210" i="57"/>
  <c r="I210" i="57"/>
  <c r="I114" i="57"/>
  <c r="I35" i="57"/>
  <c r="P112" i="57"/>
  <c r="I37" i="57"/>
  <c r="I117" i="57"/>
  <c r="I28" i="57"/>
  <c r="I25" i="57"/>
  <c r="I40" i="57"/>
  <c r="I45" i="57"/>
  <c r="I85" i="57"/>
  <c r="I105" i="57"/>
  <c r="I24" i="57"/>
  <c r="I29" i="57"/>
  <c r="I152" i="57"/>
  <c r="I150" i="57"/>
  <c r="I104" i="57"/>
  <c r="I39" i="57"/>
  <c r="I264" i="57"/>
  <c r="C20" i="58" s="1"/>
  <c r="P105" i="57"/>
  <c r="P101" i="57"/>
  <c r="I43" i="57"/>
  <c r="P154" i="57"/>
  <c r="I138" i="57"/>
  <c r="I148" i="57"/>
  <c r="I140" i="57"/>
  <c r="I129" i="57"/>
  <c r="I55" i="57"/>
  <c r="I131" i="57"/>
  <c r="I124" i="57"/>
  <c r="I135" i="57"/>
  <c r="I144" i="57"/>
  <c r="I136" i="57"/>
  <c r="I48" i="57"/>
  <c r="I26" i="57"/>
  <c r="I151" i="57"/>
  <c r="I133" i="57"/>
  <c r="I123" i="57"/>
  <c r="I120" i="57"/>
  <c r="I116" i="57"/>
  <c r="I74" i="57"/>
  <c r="I70" i="57"/>
  <c r="O49" i="38"/>
  <c r="N49" i="38"/>
  <c r="M49" i="38"/>
  <c r="L49" i="38"/>
  <c r="K49" i="38"/>
  <c r="J49" i="38"/>
  <c r="H49" i="38"/>
  <c r="G49" i="38"/>
  <c r="F49" i="38"/>
  <c r="E49" i="38"/>
  <c r="D49" i="38"/>
  <c r="G7" i="57" l="1"/>
  <c r="P100" i="57"/>
  <c r="P99" i="57"/>
  <c r="E17" i="58" s="1"/>
  <c r="P275" i="57"/>
  <c r="P274" i="57"/>
  <c r="E22" i="58" s="1"/>
  <c r="I103" i="57"/>
  <c r="C18" i="58" s="1"/>
  <c r="I268" i="57"/>
  <c r="C21" i="58" s="1"/>
  <c r="P264" i="57"/>
  <c r="E20" i="58" s="1"/>
  <c r="P268" i="57"/>
  <c r="E21" i="58" s="1"/>
  <c r="T22" i="57"/>
  <c r="G22" i="58" s="1"/>
  <c r="O48" i="38" s="1"/>
  <c r="O51" i="38" s="1"/>
  <c r="T21" i="57"/>
  <c r="G21" i="58" s="1"/>
  <c r="N48" i="38" s="1"/>
  <c r="N51" i="38" s="1"/>
  <c r="T20" i="57"/>
  <c r="G20" i="58" s="1"/>
  <c r="M48" i="38" s="1"/>
  <c r="M51" i="38" s="1"/>
  <c r="T19" i="57"/>
  <c r="G19" i="58" s="1"/>
  <c r="L48" i="38" s="1"/>
  <c r="L51" i="38" s="1"/>
  <c r="T18" i="57"/>
  <c r="G18" i="58" s="1"/>
  <c r="K48" i="38" s="1"/>
  <c r="K51" i="38" s="1"/>
  <c r="T17" i="57"/>
  <c r="G17" i="58" s="1"/>
  <c r="J48" i="38" s="1"/>
  <c r="J51" i="38" s="1"/>
  <c r="T16" i="57"/>
  <c r="G16" i="58" s="1"/>
  <c r="T15" i="57"/>
  <c r="G15" i="58" s="1"/>
  <c r="H48" i="38" s="1"/>
  <c r="H51" i="38" s="1"/>
  <c r="T14" i="57"/>
  <c r="G14" i="58" s="1"/>
  <c r="G48" i="38" s="1"/>
  <c r="G51" i="38" s="1"/>
  <c r="T13" i="57"/>
  <c r="G13" i="58" s="1"/>
  <c r="F48" i="38" s="1"/>
  <c r="F51" i="38" s="1"/>
  <c r="T12" i="57"/>
  <c r="G12" i="58" s="1"/>
  <c r="E48" i="38" s="1"/>
  <c r="E51" i="38" s="1"/>
  <c r="T11" i="57"/>
  <c r="G11" i="58" s="1"/>
  <c r="D48" i="38" s="1"/>
  <c r="D51" i="38" s="1"/>
  <c r="T10" i="57"/>
  <c r="G10" i="58" s="1"/>
  <c r="T9" i="57"/>
  <c r="T24" i="57" l="1"/>
  <c r="G24" i="58" s="1"/>
  <c r="P48" i="38" s="1"/>
  <c r="G9" i="58"/>
  <c r="P19" i="47"/>
  <c r="P49" i="38" s="1"/>
  <c r="P51" i="38" l="1"/>
  <c r="P5" i="38" l="1"/>
  <c r="O5" i="38"/>
  <c r="N5" i="38"/>
  <c r="M5" i="38"/>
  <c r="L5" i="38"/>
  <c r="K5" i="38"/>
  <c r="J5" i="38"/>
  <c r="H5" i="38"/>
  <c r="G5" i="38"/>
  <c r="F5" i="38"/>
  <c r="E5" i="38"/>
  <c r="D5" i="38"/>
  <c r="BU3" i="61"/>
  <c r="BT3" i="61"/>
  <c r="BS3" i="61"/>
  <c r="BR3" i="61"/>
  <c r="BQ3" i="61"/>
  <c r="W3" i="61" l="1"/>
  <c r="Y3" i="61"/>
  <c r="X3" i="61" s="1"/>
  <c r="J3" i="61"/>
  <c r="I3" i="61"/>
  <c r="AE3" i="61"/>
  <c r="AD3" i="61"/>
  <c r="M3" i="61"/>
  <c r="AH3" i="61"/>
  <c r="AG3" i="61"/>
  <c r="AF3" i="61"/>
  <c r="AC3" i="61"/>
  <c r="AB3" i="61"/>
  <c r="L3" i="61"/>
  <c r="K3" i="61"/>
  <c r="A8" i="61"/>
  <c r="BZ3" i="61"/>
  <c r="BY3" i="61"/>
  <c r="BX3" i="61"/>
  <c r="BW3" i="61"/>
  <c r="BV3" i="61"/>
  <c r="L274" i="57" l="1"/>
  <c r="C274" i="59"/>
  <c r="B274" i="59"/>
  <c r="L268" i="57"/>
  <c r="C268" i="59"/>
  <c r="B268" i="59"/>
  <c r="L264" i="57"/>
  <c r="C264" i="59"/>
  <c r="B264" i="59"/>
  <c r="L158" i="57"/>
  <c r="L157" i="57"/>
  <c r="L156" i="57"/>
  <c r="L155" i="57"/>
  <c r="L152" i="57"/>
  <c r="L151" i="57"/>
  <c r="L150" i="57"/>
  <c r="L148" i="57"/>
  <c r="L125" i="57"/>
  <c r="L124" i="57"/>
  <c r="C113" i="59"/>
  <c r="B113" i="59"/>
  <c r="L103" i="57"/>
  <c r="C103" i="59"/>
  <c r="B103" i="59"/>
  <c r="C99" i="59"/>
  <c r="B99" i="59"/>
  <c r="C97" i="59"/>
  <c r="B97" i="59"/>
  <c r="L84" i="57"/>
  <c r="C53" i="59"/>
  <c r="B53" i="59"/>
  <c r="L43" i="57"/>
  <c r="C42" i="59"/>
  <c r="B42" i="59"/>
  <c r="L40" i="57"/>
  <c r="L39" i="57"/>
  <c r="L37" i="57"/>
  <c r="L36" i="57"/>
  <c r="L35" i="57"/>
  <c r="L34" i="57"/>
  <c r="C34" i="59"/>
  <c r="B34" i="59"/>
  <c r="L33" i="57"/>
  <c r="L29" i="57"/>
  <c r="L28" i="57"/>
  <c r="L27" i="57"/>
  <c r="C27" i="59"/>
  <c r="B27" i="59"/>
  <c r="L26" i="57"/>
  <c r="L25" i="57"/>
  <c r="L24" i="57"/>
  <c r="C23" i="59"/>
  <c r="B23" i="59"/>
  <c r="C21" i="59"/>
  <c r="B21" i="59"/>
  <c r="C19" i="59"/>
  <c r="B19" i="59"/>
  <c r="C10" i="59"/>
  <c r="B10" i="59"/>
  <c r="A10" i="59"/>
  <c r="C9" i="59"/>
  <c r="B9" i="59"/>
  <c r="A9" i="59"/>
  <c r="O26" i="57" l="1"/>
  <c r="N26" i="57"/>
  <c r="O28" i="57"/>
  <c r="N28" i="57"/>
  <c r="O37" i="57"/>
  <c r="N37" i="57"/>
  <c r="O124" i="57"/>
  <c r="N124" i="57"/>
  <c r="O151" i="57"/>
  <c r="N151" i="57"/>
  <c r="O157" i="57"/>
  <c r="N157" i="57"/>
  <c r="O25" i="57"/>
  <c r="N25" i="57"/>
  <c r="O29" i="57"/>
  <c r="N29" i="57"/>
  <c r="O39" i="57"/>
  <c r="N39" i="57"/>
  <c r="O125" i="57"/>
  <c r="N125" i="57"/>
  <c r="P125" i="57" s="1"/>
  <c r="O152" i="57"/>
  <c r="N152" i="57"/>
  <c r="P152" i="57" s="1"/>
  <c r="O158" i="57"/>
  <c r="N158" i="57"/>
  <c r="O36" i="57"/>
  <c r="N36" i="57"/>
  <c r="P36" i="57" s="1"/>
  <c r="O150" i="57"/>
  <c r="N150" i="57"/>
  <c r="O156" i="57"/>
  <c r="N156" i="57"/>
  <c r="O43" i="57"/>
  <c r="O42" i="57" s="1"/>
  <c r="N43" i="57"/>
  <c r="N42" i="57" s="1"/>
  <c r="O24" i="57"/>
  <c r="O23" i="57" s="1"/>
  <c r="N24" i="57"/>
  <c r="N23" i="57" s="1"/>
  <c r="O33" i="57"/>
  <c r="N33" i="57"/>
  <c r="O35" i="57"/>
  <c r="N35" i="57"/>
  <c r="O40" i="57"/>
  <c r="N40" i="57"/>
  <c r="P40" i="57" s="1"/>
  <c r="O84" i="57"/>
  <c r="O53" i="57" s="1"/>
  <c r="N84" i="57"/>
  <c r="N53" i="57" s="1"/>
  <c r="O148" i="57"/>
  <c r="N148" i="57"/>
  <c r="P148" i="57" s="1"/>
  <c r="O155" i="57"/>
  <c r="N155" i="57"/>
  <c r="P155" i="57" s="1"/>
  <c r="F6" i="58"/>
  <c r="F5" i="58"/>
  <c r="P37" i="57" l="1"/>
  <c r="O27" i="57"/>
  <c r="O34" i="57"/>
  <c r="N113" i="57"/>
  <c r="N34" i="57"/>
  <c r="N27" i="57"/>
  <c r="O113" i="57"/>
  <c r="P29" i="57"/>
  <c r="P156" i="57"/>
  <c r="P25" i="57"/>
  <c r="P150" i="57"/>
  <c r="P33" i="57"/>
  <c r="P158" i="57"/>
  <c r="P157" i="57"/>
  <c r="P151" i="57"/>
  <c r="P84" i="57"/>
  <c r="P39" i="57"/>
  <c r="P26" i="57"/>
  <c r="P43" i="57"/>
  <c r="P42" i="57"/>
  <c r="E14" i="58" s="1"/>
  <c r="P28" i="57"/>
  <c r="P24" i="57"/>
  <c r="P124" i="57"/>
  <c r="P35" i="57"/>
  <c r="A10" i="57"/>
  <c r="C10" i="57"/>
  <c r="B10" i="57"/>
  <c r="C9" i="57"/>
  <c r="B9" i="57"/>
  <c r="A9" i="57"/>
  <c r="O7" i="57" l="1"/>
  <c r="N7" i="57"/>
  <c r="P53" i="57"/>
  <c r="E15" i="58" s="1"/>
  <c r="P27" i="57"/>
  <c r="E12" i="58" s="1"/>
  <c r="P23" i="57"/>
  <c r="E11" i="58" s="1"/>
  <c r="P34" i="57"/>
  <c r="E13" i="58" s="1"/>
  <c r="P113" i="57"/>
  <c r="E19" i="58" s="1"/>
  <c r="G6" i="55"/>
  <c r="MV3" i="61" l="1"/>
  <c r="ML3" i="61"/>
  <c r="MR3" i="61"/>
  <c r="MN3" i="61"/>
  <c r="MK3" i="61"/>
  <c r="J4" i="38"/>
  <c r="F4" i="38"/>
  <c r="N4" i="38"/>
  <c r="D4" i="38"/>
  <c r="MW3" i="61" l="1"/>
  <c r="MP3" i="61"/>
  <c r="MU3" i="61"/>
  <c r="NK3" i="61"/>
  <c r="MQ3" i="61"/>
  <c r="NA3" i="61"/>
  <c r="MS3" i="61"/>
  <c r="MT3" i="61"/>
  <c r="NC3" i="61"/>
  <c r="MZ3" i="61"/>
  <c r="MO3" i="61"/>
  <c r="MM3" i="61"/>
  <c r="NG3" i="61"/>
  <c r="I7" i="57"/>
  <c r="C24" i="58" s="1"/>
  <c r="E4" i="38"/>
  <c r="H4" i="38"/>
  <c r="K4" i="38"/>
  <c r="M4" i="38"/>
  <c r="G4" i="38"/>
  <c r="O4" i="38"/>
  <c r="L4" i="38"/>
  <c r="NI3" i="61" l="1"/>
  <c r="NB3" i="61"/>
  <c r="NL3" i="61"/>
  <c r="NH3" i="61"/>
  <c r="NF3" i="61"/>
  <c r="NE3" i="61"/>
  <c r="MJ3" i="61"/>
  <c r="NJ3" i="61"/>
  <c r="ND3" i="61"/>
  <c r="P7" i="57"/>
  <c r="E24" i="58" l="1"/>
  <c r="P4" i="38" s="1"/>
  <c r="MY3" i="61"/>
  <c r="MX3" i="61"/>
  <c r="NM3" i="61" l="1"/>
  <c r="O7" i="38" l="1"/>
  <c r="G7" i="38"/>
  <c r="E7" i="38"/>
  <c r="F7" i="38"/>
  <c r="K7" i="38"/>
  <c r="J7" i="38"/>
  <c r="D7" i="38"/>
  <c r="L7" i="38"/>
  <c r="M7" i="38"/>
  <c r="H7" i="38"/>
  <c r="N7" i="38"/>
  <c r="P7"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jacob.mehl</author>
    <author>Transportation Security Administration</author>
  </authors>
  <commentList>
    <comment ref="J5" authorId="0" shapeId="0" xr:uid="{00000000-0006-0000-0100-000001000000}">
      <text>
        <r>
          <rPr>
            <sz val="8"/>
            <color indexed="81"/>
            <rFont val="Tahoma"/>
            <family val="2"/>
          </rPr>
          <t>Please enter the 3-letter airport code of your field office assignment.</t>
        </r>
      </text>
    </comment>
    <comment ref="M5" authorId="1" shapeId="0" xr:uid="{00000000-0006-0000-0100-000002000000}">
      <text>
        <r>
          <rPr>
            <sz val="8"/>
            <color indexed="81"/>
            <rFont val="Tahoma"/>
            <family val="2"/>
          </rPr>
          <t>TSA Region #1-5</t>
        </r>
      </text>
    </comment>
    <comment ref="J7" authorId="2" shapeId="0" xr:uid="{00000000-0006-0000-0100-000003000000}">
      <text>
        <r>
          <rPr>
            <b/>
            <sz val="9"/>
            <color indexed="81"/>
            <rFont val="Tahoma"/>
            <family val="2"/>
          </rPr>
          <t>Choose HTUA from dropdown menu.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lisa.walby</author>
  </authors>
  <commentList>
    <comment ref="H8" authorId="0" shapeId="0" xr:uid="{00000000-0006-0000-0500-000001000000}">
      <text>
        <r>
          <rPr>
            <sz val="8"/>
            <color indexed="81"/>
            <rFont val="Tahoma"/>
            <family val="2"/>
          </rPr>
          <t xml:space="preserve">This is the actual weight assigned but because of the way the spreadsheet was set up we devided all weights by the max score of 4
</t>
        </r>
      </text>
    </comment>
    <comment ref="O8" authorId="0" shapeId="0" xr:uid="{00000000-0006-0000-0500-000002000000}">
      <text>
        <r>
          <rPr>
            <sz val="8"/>
            <color indexed="81"/>
            <rFont val="Tahoma"/>
            <family val="2"/>
          </rPr>
          <t xml:space="preserve">This is the actual weight assigned but because of the way the spreadsheet was set up we devided all weights by the max score of 4
</t>
        </r>
      </text>
    </comment>
  </commentList>
</comments>
</file>

<file path=xl/sharedStrings.xml><?xml version="1.0" encoding="utf-8"?>
<sst xmlns="http://schemas.openxmlformats.org/spreadsheetml/2006/main" count="1927" uniqueCount="700">
  <si>
    <t>Score</t>
  </si>
  <si>
    <t>Color Key:</t>
  </si>
  <si>
    <t>Weight</t>
  </si>
  <si>
    <t>Points</t>
  </si>
  <si>
    <t>Grade</t>
  </si>
  <si>
    <t>Possible</t>
  </si>
  <si>
    <t>Does not meet requirements as described in reference materials.</t>
  </si>
  <si>
    <t>Requirements are partially met and/or are in the process of being completed.</t>
  </si>
  <si>
    <t>Requirements have been met.</t>
  </si>
  <si>
    <t>DO NOT MODIFY OR ENTER ANY DATA ON THIS SHEET!</t>
  </si>
  <si>
    <t>X</t>
  </si>
  <si>
    <t>Supervisory Approval</t>
  </si>
  <si>
    <t>AFSD-I</t>
  </si>
  <si>
    <t>STSI</t>
  </si>
  <si>
    <t>DEPARTMENT OF HOMELAND SECURITY</t>
  </si>
  <si>
    <t>Transportation Security Administration</t>
  </si>
  <si>
    <t>Date of Visit</t>
  </si>
  <si>
    <t>TSA Field Office</t>
  </si>
  <si>
    <t>Region #</t>
  </si>
  <si>
    <t>Street</t>
  </si>
  <si>
    <t>TYPE OF VISIT</t>
  </si>
  <si>
    <t>City</t>
  </si>
  <si>
    <t>State</t>
  </si>
  <si>
    <t>MD</t>
  </si>
  <si>
    <t>Zip Code</t>
  </si>
  <si>
    <t>Is This A Revisit?</t>
  </si>
  <si>
    <t>Yes</t>
  </si>
  <si>
    <t>National Capital Region DC</t>
  </si>
  <si>
    <t>Telephone</t>
  </si>
  <si>
    <t>Security Personnel Interviewed</t>
  </si>
  <si>
    <t>Name</t>
  </si>
  <si>
    <t>Dropdown Menus</t>
  </si>
  <si>
    <t>Lead Inspector:</t>
  </si>
  <si>
    <t>Assessment Date:</t>
  </si>
  <si>
    <t>N/A</t>
  </si>
  <si>
    <t>Anaheim/Santa Ana CA</t>
  </si>
  <si>
    <t>Atlanta GA</t>
  </si>
  <si>
    <t>Baltimore MD</t>
  </si>
  <si>
    <t>Baton Rouge LA</t>
  </si>
  <si>
    <t>Bay Area CA</t>
  </si>
  <si>
    <t>Boston MA</t>
  </si>
  <si>
    <t>Buffalo NY</t>
  </si>
  <si>
    <t>Charlotte NC</t>
  </si>
  <si>
    <t>Chicago IL</t>
  </si>
  <si>
    <t>Cincinatti OH</t>
  </si>
  <si>
    <t>Cleveland OH</t>
  </si>
  <si>
    <t>Columbus OH</t>
  </si>
  <si>
    <t>Dallas/Fort Worth/Arlington TX</t>
  </si>
  <si>
    <t>Denver CO</t>
  </si>
  <si>
    <t>Detroit MI</t>
  </si>
  <si>
    <t>Fort Lauderdale FL</t>
  </si>
  <si>
    <t>Honolulu HI</t>
  </si>
  <si>
    <t>Houston TX</t>
  </si>
  <si>
    <t>Indianapolis IN</t>
  </si>
  <si>
    <t>Jacksonville FL</t>
  </si>
  <si>
    <t>Jersey City/Newark NJ</t>
  </si>
  <si>
    <t>Kansas City MO</t>
  </si>
  <si>
    <t>Las Vegas NV</t>
  </si>
  <si>
    <t>Los Angeles/Long Beach CA</t>
  </si>
  <si>
    <t>Louisville KY</t>
  </si>
  <si>
    <t>Memphis TN</t>
  </si>
  <si>
    <t>Miami FL</t>
  </si>
  <si>
    <t>Milwaukee WI</t>
  </si>
  <si>
    <t>New Orleans LA</t>
  </si>
  <si>
    <t>New York City NY</t>
  </si>
  <si>
    <t>Oklahoma City OK</t>
  </si>
  <si>
    <t>Omaha NE</t>
  </si>
  <si>
    <t>Orlando FL</t>
  </si>
  <si>
    <t>Philadelphia PA</t>
  </si>
  <si>
    <t>Phoenix AZ</t>
  </si>
  <si>
    <t>Pittsburgh PA</t>
  </si>
  <si>
    <t>Portland OR</t>
  </si>
  <si>
    <t>Sacramento CA</t>
  </si>
  <si>
    <t>San Antonio TX</t>
  </si>
  <si>
    <t>Seattle WA</t>
  </si>
  <si>
    <t>St. Louis MO</t>
  </si>
  <si>
    <t>Tampa FL</t>
  </si>
  <si>
    <t>Toledo OH</t>
  </si>
  <si>
    <t>Twin Cities MN</t>
  </si>
  <si>
    <t>Title</t>
  </si>
  <si>
    <t>E-mail</t>
  </si>
  <si>
    <t>Security Coordinator</t>
  </si>
  <si>
    <t>Alternate Security Coordinator</t>
  </si>
  <si>
    <t>Cell</t>
  </si>
  <si>
    <t>No</t>
  </si>
  <si>
    <t>TSI Work Plan List</t>
  </si>
  <si>
    <t>HQ</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</si>
  <si>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</si>
  <si>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</si>
  <si>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</si>
  <si>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</si>
  <si>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</si>
  <si>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</si>
  <si>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</si>
  <si>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</si>
  <si>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</si>
  <si>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</si>
  <si>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</si>
  <si>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</si>
  <si>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</si>
  <si>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</si>
  <si>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</si>
  <si>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</si>
  <si>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</si>
  <si>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</si>
  <si>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</si>
  <si>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</si>
  <si>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</si>
  <si>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</si>
  <si>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</si>
  <si>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</si>
  <si>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</si>
  <si>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</si>
  <si>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</si>
  <si>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</si>
  <si>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</si>
  <si>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</si>
  <si>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</si>
  <si>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</si>
  <si>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</si>
  <si>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</si>
  <si>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</si>
  <si>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</si>
  <si>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</si>
  <si>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</si>
  <si>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</si>
  <si>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</si>
  <si>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</si>
  <si>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</si>
  <si>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</si>
  <si>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</si>
  <si>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</si>
  <si>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</si>
  <si>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</si>
  <si>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</si>
  <si>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</si>
  <si>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</si>
  <si>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PR</t>
  </si>
  <si>
    <t>FY15</t>
  </si>
  <si>
    <t>FY14</t>
  </si>
  <si>
    <t>FY13</t>
  </si>
  <si>
    <t>FY12</t>
  </si>
  <si>
    <t>FY11</t>
  </si>
  <si>
    <t>FY10</t>
  </si>
  <si>
    <t>FY09</t>
  </si>
  <si>
    <t>FY08</t>
  </si>
  <si>
    <t>FY07</t>
  </si>
  <si>
    <t>FY06</t>
  </si>
  <si>
    <t>FY16</t>
  </si>
  <si>
    <t>SAI #</t>
  </si>
  <si>
    <t>SECURITY ACTION ITEM (SAI) DESCRIPTION</t>
  </si>
  <si>
    <t>Overall</t>
  </si>
  <si>
    <t>SAI</t>
  </si>
  <si>
    <t>SAI 1</t>
  </si>
  <si>
    <t>SAI 2</t>
  </si>
  <si>
    <t>SAI 3</t>
  </si>
  <si>
    <t>SAI 4</t>
  </si>
  <si>
    <t>SAI 5</t>
  </si>
  <si>
    <t>SAI 6</t>
  </si>
  <si>
    <t>SAI 7</t>
  </si>
  <si>
    <t>SAI 8</t>
  </si>
  <si>
    <t>SAI 9</t>
  </si>
  <si>
    <t>SAI 10</t>
  </si>
  <si>
    <t>SAI 11</t>
  </si>
  <si>
    <t>SAI 12</t>
  </si>
  <si>
    <t>SAI 13</t>
  </si>
  <si>
    <t>SAI 14</t>
  </si>
  <si>
    <t>Difference</t>
  </si>
  <si>
    <t>Comments</t>
  </si>
  <si>
    <t>Date</t>
  </si>
  <si>
    <t>Airport</t>
  </si>
  <si>
    <t>Region</t>
  </si>
  <si>
    <t>Type Visit</t>
  </si>
  <si>
    <t>Revisit</t>
  </si>
  <si>
    <t>Zip</t>
  </si>
  <si>
    <t>HTUA</t>
  </si>
  <si>
    <t>HTUA Name</t>
  </si>
  <si>
    <t>&lt;Please Select&gt;</t>
  </si>
  <si>
    <t>When transferring to database,</t>
  </si>
  <si>
    <t>PASTE - "VALUES and NUMBER FORMATS" ONLY!!!</t>
  </si>
  <si>
    <t>Implementation</t>
  </si>
  <si>
    <t>Overall Implementation:</t>
  </si>
  <si>
    <t>ID Code</t>
  </si>
  <si>
    <t>Most Recent</t>
  </si>
  <si>
    <t>Fiscal Year</t>
  </si>
  <si>
    <t>iShare Date</t>
  </si>
  <si>
    <t>FY17</t>
  </si>
  <si>
    <t>FY18</t>
  </si>
  <si>
    <t>FY19</t>
  </si>
  <si>
    <t>Report Date</t>
  </si>
  <si>
    <t>County</t>
  </si>
  <si>
    <t>TSA HQ Request</t>
  </si>
  <si>
    <t>TSA/SSI Contract</t>
  </si>
  <si>
    <t>Outside of Workplan</t>
  </si>
  <si>
    <t>Products Carried (mark applicable with "X"):</t>
  </si>
  <si>
    <t>&lt; Natural Gas/LNG</t>
  </si>
  <si>
    <t>&lt; Refined Products</t>
  </si>
  <si>
    <t>&lt; Crude Oil</t>
  </si>
  <si>
    <t>&lt; NGL/LPG</t>
  </si>
  <si>
    <t>&lt; Toxic Inhalation Hazard (TIH)</t>
  </si>
  <si>
    <t>&lt; Chemicals (list below)</t>
  </si>
  <si>
    <t>List &gt;</t>
  </si>
  <si>
    <t>TSA Headquarters Approval</t>
  </si>
  <si>
    <t>Review Team</t>
  </si>
  <si>
    <t>Lead</t>
  </si>
  <si>
    <t>Secondary</t>
  </si>
  <si>
    <t>Location Assignment</t>
  </si>
  <si>
    <t>Program Manager</t>
  </si>
  <si>
    <t>R</t>
  </si>
  <si>
    <t>Risk Analysis and Assessments</t>
  </si>
  <si>
    <t>Equipment Maintenance and Testing</t>
  </si>
  <si>
    <t>Security Incident Procedures</t>
  </si>
  <si>
    <t>Recordkeeping</t>
  </si>
  <si>
    <t>Security Training</t>
  </si>
  <si>
    <t>Communication</t>
  </si>
  <si>
    <t>Outreach</t>
  </si>
  <si>
    <t>Question #</t>
  </si>
  <si>
    <t>Question Type</t>
  </si>
  <si>
    <t>Cyber Security</t>
  </si>
  <si>
    <t>Personnel Security</t>
  </si>
  <si>
    <t>Security Plans</t>
  </si>
  <si>
    <t>Risk Analysis and Assessments - Cyber</t>
  </si>
  <si>
    <t>Security Plans - Cyber</t>
  </si>
  <si>
    <t>CSR Question</t>
  </si>
  <si>
    <t>Drills &amp; Exercises</t>
  </si>
  <si>
    <t>Physical Security &amp; Access Control</t>
  </si>
  <si>
    <t>Comments:</t>
  </si>
  <si>
    <t>XXXX</t>
  </si>
  <si>
    <t>Sub Question Root</t>
  </si>
  <si>
    <t>R Only</t>
  </si>
  <si>
    <t>Pipeline</t>
  </si>
  <si>
    <t xml:space="preserve"> R Weight</t>
  </si>
  <si>
    <t>PL Corp ID #</t>
  </si>
  <si>
    <t>Date of Previous Visit</t>
  </si>
  <si>
    <t>Corporation</t>
  </si>
  <si>
    <t>Natural Gas/LNG</t>
  </si>
  <si>
    <t>Refined Products</t>
  </si>
  <si>
    <t>Crude Oil</t>
  </si>
  <si>
    <t>NGL/LPG</t>
  </si>
  <si>
    <t>TIH</t>
  </si>
  <si>
    <t>Chemicals</t>
  </si>
  <si>
    <t>List</t>
  </si>
  <si>
    <t>1 Sec Coor Name</t>
  </si>
  <si>
    <t>1 Sec Coor Title</t>
  </si>
  <si>
    <t>1 Sec Coor Telephone</t>
  </si>
  <si>
    <t>1 Sec Coor Cell</t>
  </si>
  <si>
    <t>1 Sec Coor Email</t>
  </si>
  <si>
    <t>1 Rev Team Name</t>
  </si>
  <si>
    <t>1 Rev Team Title</t>
  </si>
  <si>
    <t>1 Rev Team Telephone</t>
  </si>
  <si>
    <t>1 Rev Team Cell</t>
  </si>
  <si>
    <t>1 Rev Team Email</t>
  </si>
  <si>
    <t>R 1</t>
  </si>
  <si>
    <t>R 2</t>
  </si>
  <si>
    <t>R 3</t>
  </si>
  <si>
    <t>R 4</t>
  </si>
  <si>
    <t>R 5</t>
  </si>
  <si>
    <t>R 6</t>
  </si>
  <si>
    <t>R 7</t>
  </si>
  <si>
    <t>R 8</t>
  </si>
  <si>
    <t>R 9</t>
  </si>
  <si>
    <t>R 10</t>
  </si>
  <si>
    <t>R 11</t>
  </si>
  <si>
    <t>R 12</t>
  </si>
  <si>
    <t>R 13</t>
  </si>
  <si>
    <t>R 14</t>
  </si>
  <si>
    <t>R Overall</t>
  </si>
  <si>
    <t>SAI #1 - Security Plans</t>
  </si>
  <si>
    <t>SAI #2 - Security Plans - Cyber</t>
  </si>
  <si>
    <t>SAI #4 - Security Incident Procedures</t>
  </si>
  <si>
    <t>SAI #5 - Security Training</t>
  </si>
  <si>
    <t>SAI #6 - Outreach</t>
  </si>
  <si>
    <t>SAI #7 - Risk Analysis &amp; Assessments</t>
  </si>
  <si>
    <t>SAI #8 - Risk Analysis &amp; Assessments - Cyber</t>
  </si>
  <si>
    <t>SAI #10 - Cyber Security</t>
  </si>
  <si>
    <t>SAI #12 - Personnel Security</t>
  </si>
  <si>
    <t>SAI #13 - Equipment Maintenance &amp; Testing</t>
  </si>
  <si>
    <t>SAI #14 - Recordkeeping</t>
  </si>
  <si>
    <t>Levels of Implementation</t>
  </si>
  <si>
    <t>Levels of Implementation - R Questions Only</t>
  </si>
  <si>
    <t>Products Carried</t>
  </si>
  <si>
    <t>Database Identifiers</t>
  </si>
  <si>
    <t>Corporation / Company Location</t>
  </si>
  <si>
    <t>Recommendation #</t>
  </si>
  <si>
    <t>Recommendation Narrative</t>
  </si>
  <si>
    <t>SAI Description</t>
  </si>
  <si>
    <t>#</t>
  </si>
  <si>
    <t>Recommendations</t>
  </si>
  <si>
    <t>Considerations</t>
  </si>
  <si>
    <t>Consideration #</t>
  </si>
  <si>
    <t>Consideration Narrative</t>
  </si>
  <si>
    <t>These recommendations identify where…</t>
  </si>
  <si>
    <t>Division</t>
  </si>
  <si>
    <t>Organization / Company</t>
  </si>
  <si>
    <t>Other Attendees</t>
  </si>
  <si>
    <t>TSA Pipeline Security Attendees</t>
  </si>
  <si>
    <t>Meeting Attendees</t>
  </si>
  <si>
    <t>ZZZ</t>
  </si>
  <si>
    <t>None</t>
  </si>
  <si>
    <t>Date:</t>
  </si>
  <si>
    <t>Quarter</t>
  </si>
  <si>
    <t>Latitude</t>
  </si>
  <si>
    <t>Longitude</t>
  </si>
  <si>
    <t># of Recommendations</t>
  </si>
  <si>
    <t>Total</t>
  </si>
  <si>
    <t>Recommendations Data</t>
  </si>
  <si>
    <t>01 Q #</t>
  </si>
  <si>
    <t>02 Q #</t>
  </si>
  <si>
    <t>03 Q #</t>
  </si>
  <si>
    <t>04 Q #</t>
  </si>
  <si>
    <t>05 Q #</t>
  </si>
  <si>
    <t>06 Q #</t>
  </si>
  <si>
    <t>07 Q #</t>
  </si>
  <si>
    <t>08 Q #</t>
  </si>
  <si>
    <t>09 Q #</t>
  </si>
  <si>
    <t>10 Q #</t>
  </si>
  <si>
    <t>11 Q #</t>
  </si>
  <si>
    <t>12 Q #</t>
  </si>
  <si>
    <t>13 Q #</t>
  </si>
  <si>
    <t>14 Q #</t>
  </si>
  <si>
    <t>15 Q #</t>
  </si>
  <si>
    <t>16 Q #</t>
  </si>
  <si>
    <t>17 Q #</t>
  </si>
  <si>
    <t>18 Q #</t>
  </si>
  <si>
    <t>19 Q #</t>
  </si>
  <si>
    <t>20 Q #</t>
  </si>
  <si>
    <t>21 Q #</t>
  </si>
  <si>
    <t>22 Q #</t>
  </si>
  <si>
    <t>23 Q #</t>
  </si>
  <si>
    <t>24 Q #</t>
  </si>
  <si>
    <t>25 Q #</t>
  </si>
  <si>
    <t>26 Q #</t>
  </si>
  <si>
    <t>27 Q #</t>
  </si>
  <si>
    <t>28 Q #</t>
  </si>
  <si>
    <t>29 Q #</t>
  </si>
  <si>
    <t>30 Q #</t>
  </si>
  <si>
    <t>31 Q #</t>
  </si>
  <si>
    <t>32 Q #</t>
  </si>
  <si>
    <t>33 Q #</t>
  </si>
  <si>
    <t>34 Q #</t>
  </si>
  <si>
    <t>35 Q #</t>
  </si>
  <si>
    <t>Critical Facility Security Review</t>
  </si>
  <si>
    <t>Pipeline Company</t>
  </si>
  <si>
    <t>Pipeline System</t>
  </si>
  <si>
    <t>Name of Company/System/Facility</t>
  </si>
  <si>
    <t>Facility Address</t>
  </si>
  <si>
    <t>Latitude (N)</t>
  </si>
  <si>
    <t>Longitude (W)</t>
  </si>
  <si>
    <t>Pipeline Facility Name</t>
  </si>
  <si>
    <t>Gas Compressor Station</t>
  </si>
  <si>
    <t>Liquids Pump Station</t>
  </si>
  <si>
    <t>Natural Gas City Gate/Town Border Station</t>
  </si>
  <si>
    <t>Pipeline Interconnect</t>
  </si>
  <si>
    <t>Meter/Regulator Station</t>
  </si>
  <si>
    <t>Bridge Span</t>
  </si>
  <si>
    <t>NGL/LPG Terminal</t>
  </si>
  <si>
    <t>Security Operations Center</t>
  </si>
  <si>
    <t>Back-up Pipeline Control Center</t>
  </si>
  <si>
    <t>Marketing Terminal</t>
  </si>
  <si>
    <t>Underground Storage Capacity (note capacity)</t>
  </si>
  <si>
    <t>LNG Peak Shaving Facility</t>
  </si>
  <si>
    <t>Toxic Inhalation Hazard (TIH) Facility</t>
  </si>
  <si>
    <t>Other (describe)</t>
  </si>
  <si>
    <t>Description:</t>
  </si>
  <si>
    <t>Capacity:</t>
  </si>
  <si>
    <t>&gt;&gt;&gt;</t>
  </si>
  <si>
    <t>Primary Facility Function(s) - Select All That Apply</t>
  </si>
  <si>
    <t>Note General Operational Characteristics</t>
  </si>
  <si>
    <t>Describe the Most Significant Impact on Downstream/Upstream Customers if Facility Inoperable</t>
  </si>
  <si>
    <t>Does the facility document and periodically update contact and communication information for Federal, state, and local homeland security/law enforcement agencies?</t>
  </si>
  <si>
    <t>Has the operator established a defined process for receiving, handling, disseminating, and storing security and threat information?</t>
  </si>
  <si>
    <t>Are site-specific security measures and procedures reviewed and updated as necessary on a periodic basis not to exceed 18 months?</t>
  </si>
  <si>
    <t>Note names of nearby law enforcement agencies (LEA).</t>
  </si>
  <si>
    <t>Are bomb threat response checklists printed and readily accessible near facility telephones at staffed facilities?</t>
  </si>
  <si>
    <t>Do facility personnel with unescorted access receive initial security awareness briefings, to include security incident recognition and reporting procedures upon hire?</t>
  </si>
  <si>
    <t>Are facility personnel with unescorted access required to complete security awareness briefings to include security incident recognition and reporting procedures training every three years or more frequently?</t>
  </si>
  <si>
    <t>Does the security awareness training include information from TSA developed training materials?</t>
  </si>
  <si>
    <t>Does the operator document and maintain security training records in accordance with company record retention policy?</t>
  </si>
  <si>
    <t>Has the facility conducted outreach to nearby law enforcement agencies to ensure awareness of the facility’s functions and significance?</t>
  </si>
  <si>
    <t>Public security awareness mailings</t>
  </si>
  <si>
    <t>Operator’s corporate web site</t>
  </si>
  <si>
    <t>Local public meetings</t>
  </si>
  <si>
    <t>Direct contact at residences and commercial facilities</t>
  </si>
  <si>
    <t>Based on the criteria presented in the TSA Pipeline Security Guidelines, why is the facility designated “critical?” Select all that apply.</t>
  </si>
  <si>
    <t>Criterion 1</t>
  </si>
  <si>
    <t>Criterion 2</t>
  </si>
  <si>
    <t>Criterion 3</t>
  </si>
  <si>
    <t>Criterion 4</t>
  </si>
  <si>
    <t>Criterion 5</t>
  </si>
  <si>
    <t>Criterion 6</t>
  </si>
  <si>
    <t>Criterion 7</t>
  </si>
  <si>
    <t>Criterion 8</t>
  </si>
  <si>
    <t>Which components are most vital to the facility’s continued operations? Select all that apply.</t>
  </si>
  <si>
    <t>Electrical power infrastructure (substation, switchgear, etc.)</t>
  </si>
  <si>
    <t>Computer/data infrastructure</t>
  </si>
  <si>
    <t>Manifold area</t>
  </si>
  <si>
    <t>Facility control room</t>
  </si>
  <si>
    <t>Dehydration units</t>
  </si>
  <si>
    <t>Pump Motors</t>
  </si>
  <si>
    <t>Compressor units</t>
  </si>
  <si>
    <t>Storage Tanks</t>
  </si>
  <si>
    <t>Regulators/pressure control</t>
  </si>
  <si>
    <t>Are SVA’s or equivalent conducted on periodic basis, not to exceed 36 months?</t>
  </si>
  <si>
    <t>Are appropriate findings implemented within 24 months of the completion of each SVA?</t>
  </si>
  <si>
    <t>Are spare vital components available within 24 hours to support emergency restoration of service?</t>
  </si>
  <si>
    <t>Estimated time to restore temporary/emergency service (i.e., minimally productive volumes) from a worst-case scenario?</t>
  </si>
  <si>
    <t>Do facility personnel conduct or participate in annual security drills or exercises to include announced or unannounced tests of security and incident plans? These can be conducted in conjunction with other required drills or exercises.</t>
  </si>
  <si>
    <t>Has the operator developed and implemented a written post-event report assessing security drills or exercises and documenting corrective actions?</t>
  </si>
  <si>
    <t>Does the operator invite representatives from law enforcement agencies to participate in security drills and exercises?</t>
  </si>
  <si>
    <t>Do you employ more stringent identity and access management practices (e.g., authenticators, password-construct) to protect access into the systems?</t>
  </si>
  <si>
    <t>Are security personnel deployed at the facility? For example, is a guard posted at the main gate to support access control and monitoring?</t>
  </si>
  <si>
    <t>Describe security personnel. Select all that apply.</t>
  </si>
  <si>
    <t>Company employees</t>
  </si>
  <si>
    <t>Contractors (Securitas, Wackenhut, etc.)</t>
  </si>
  <si>
    <t>Armed Security</t>
  </si>
  <si>
    <t>Off-duty law enforcement personnel</t>
  </si>
  <si>
    <t>Unknown</t>
  </si>
  <si>
    <t>Does the operator or facility maintain a contract with a commercial guard company that ensures rapid availability of security personnel in a crisis?</t>
  </si>
  <si>
    <t>Select all types of vehicle barriers.</t>
  </si>
  <si>
    <t>Jersey barriers</t>
  </si>
  <si>
    <t>Bollards</t>
  </si>
  <si>
    <t>Natural barriers (ditch, large rocks, trees)</t>
  </si>
  <si>
    <t>Guard rails</t>
  </si>
  <si>
    <t>Heavy equipment</t>
  </si>
  <si>
    <t>Steel cable</t>
  </si>
  <si>
    <t>Is perimeter fencing installed at the facility?</t>
  </si>
  <si>
    <t>Chain link</t>
  </si>
  <si>
    <t>Wood</t>
  </si>
  <si>
    <t>Cinder block or brick</t>
  </si>
  <si>
    <t>Sheet metal</t>
  </si>
  <si>
    <t>No-climb mesh</t>
  </si>
  <si>
    <t>Combination of above</t>
  </si>
  <si>
    <t>Is a barbed wire or razor wire topper installed on perimeter fencing?</t>
  </si>
  <si>
    <t>Including the barbed wire or razor wire topper, what is the approximate overall height of perimeter fencing (as measured when standing on the outside of the fence)? If fencing varies in height, select the height of the shortest section.</t>
  </si>
  <si>
    <t>Does the perimeter fencing, or barriers fully enclose the facility’s vital components?</t>
  </si>
  <si>
    <t>Are two layers of fencing installed around the facility’s vital component(s)?</t>
  </si>
  <si>
    <t>Is there a clear zone of several feet on either side of the fence that is free of obstructions, vegetation, or objects that could be used for concealment or to scale the fence?</t>
  </si>
  <si>
    <t>Does damage, disrepair, erosion, or gaps degrade the security effectiveness of the perimeter gate or fence?</t>
  </si>
  <si>
    <t>Are the gates installed and maintained at the facility of an equivalent quality to the barrier to which they are attached?</t>
  </si>
  <si>
    <t>Do personnel monitor motorized gates until they close?</t>
  </si>
  <si>
    <t>Does the facility ensure all perimeter gates are closed and secured when not in use?</t>
  </si>
  <si>
    <t>Are key control procedures established and documented for key tracking, issuance, collection, and loss and unauthorized duplication?</t>
  </si>
  <si>
    <t>Does your facility conduct key inventories every 24 months?</t>
  </si>
  <si>
    <t>Which groups have keys to padlocks on perimeter gates? Select all that apply.</t>
  </si>
  <si>
    <t>Long-term, trusted contractors</t>
  </si>
  <si>
    <t>Other Contractors</t>
  </si>
  <si>
    <t>Pipeline operators or utilities that share the site</t>
  </si>
  <si>
    <t>Visitors</t>
  </si>
  <si>
    <t>Emergency Responders</t>
  </si>
  <si>
    <t>Key distribution is not tracked</t>
  </si>
  <si>
    <t>Others (describe)</t>
  </si>
  <si>
    <t>Are padlocks from other entities daisy-chained with company padlocks on perimeter gates?</t>
  </si>
  <si>
    <t>Are “No Trespassing,” “Authorized Personnel Only,” or signs of similar meaning posted at intervals that are visible from any point of potential entry?</t>
  </si>
  <si>
    <t>Are electronic access control systems installed at the facility or restricted areas within a facility?</t>
  </si>
  <si>
    <t>Which access points are controlled by the electronic access control system? Select all that apply.</t>
  </si>
  <si>
    <t>Are visitors escorted or monitored while at the facility?</t>
  </si>
  <si>
    <t>Select the type(s) of authentication required by the system(s). Select all that apply.</t>
  </si>
  <si>
    <t>Proximity card reader</t>
  </si>
  <si>
    <t>Keypad/PIN Code</t>
  </si>
  <si>
    <t>Wireless/remote gate opener</t>
  </si>
  <si>
    <t>Physical key</t>
  </si>
  <si>
    <t>Biometric</t>
  </si>
  <si>
    <t>Does the system log access by authorized personnel?</t>
  </si>
  <si>
    <t>Does the system record access attempts by unauthorized personnel?</t>
  </si>
  <si>
    <t>Does the system alert employees to access attempts by unauthorized personnel?</t>
  </si>
  <si>
    <t>Are access control records periodically reviewed to ensure compliance with policies and procedures?</t>
  </si>
  <si>
    <t>Other than employees who are assigned to the facility, which groups have authorized access to perimeter gates that utilize electronic access controls? Select all that apply.</t>
  </si>
  <si>
    <t>Company employees not assigned to the facility</t>
  </si>
  <si>
    <t>Describe access controls for Company employees or long-term trusted contractors not assigned to the facility, if applicable.</t>
  </si>
  <si>
    <t>Verbal screening</t>
  </si>
  <si>
    <t>Visual screening</t>
  </si>
  <si>
    <t>Validate identification at access control point</t>
  </si>
  <si>
    <t>Scheduled appointments</t>
  </si>
  <si>
    <t>Verification with visitor's employer</t>
  </si>
  <si>
    <t>Does the facility implement procedures such as manual or electronic sign in/out) for controlling access to the facility and restricted buildings or areas within the facility?</t>
  </si>
  <si>
    <t>Is a CCTV system installed at the facility?</t>
  </si>
  <si>
    <t>How many total cameras are installed?</t>
  </si>
  <si>
    <t>How many of the installed cameras offer pan-tilt-zoom (PTZ) capability?</t>
  </si>
  <si>
    <t>Where are video images displayed?</t>
  </si>
  <si>
    <t>Select all enhanced capabilities of the camera system.</t>
  </si>
  <si>
    <t>Motion-activated alerts</t>
  </si>
  <si>
    <t>Motion-activated recording</t>
  </si>
  <si>
    <t>Video analytics</t>
  </si>
  <si>
    <t>IR Illumination</t>
  </si>
  <si>
    <t>Does the CCTV system monitor or record activity around vital components?</t>
  </si>
  <si>
    <t>Does the CCTV system enable personnel to screen visitors prior to granting entry?</t>
  </si>
  <si>
    <t>To support incident response, can real-time video feeds be monitored off-site by those with valid log-in credentials?</t>
  </si>
  <si>
    <t>How many days of video imagery are stored before they are deleted or recorded over?</t>
  </si>
  <si>
    <t>Did the review team review image quality from the CCTV cameras?</t>
  </si>
  <si>
    <t>Is there an electronic intrusion detection system (IDS) installed at the facility?</t>
  </si>
  <si>
    <t>What types of sensors are installed and operational? Select all that apply.</t>
  </si>
  <si>
    <t>Microwave</t>
  </si>
  <si>
    <t>Mechanical switches</t>
  </si>
  <si>
    <t>Magnetic contacts</t>
  </si>
  <si>
    <t>Passive infrared (PIR)</t>
  </si>
  <si>
    <t>Fence disturbance sensors</t>
  </si>
  <si>
    <t>Does a siren, horn, or similar device broadcast IDS alarms across the facility in a manner that alerts personnel of a potential security event?</t>
  </si>
  <si>
    <t>Does the frequency of false or nuisance alarms impact the effectiveness of the IDS system?</t>
  </si>
  <si>
    <t>Does the lighting at the facility provide sufficient illumination for human or technological recognition of intrusion into the facility perimeter or critical areas?</t>
  </si>
  <si>
    <t>Does the facility have an identification and badging policy for personnel who have access to secure areas or sensitive information? Policy should address lost or stolen identification cards or badges, temporary badges, and personnel termination.</t>
  </si>
  <si>
    <t>Does the facility ensure personnel identification cards, or badges are secure from tampering, and contain the individuals photograph and name?</t>
  </si>
  <si>
    <t>Does the facility ensure that company or vendor identification is available for examination by being visibly displayed or carried by personnel while on-site?</t>
  </si>
  <si>
    <t>Has the operator developed and implemented a maintenance program to ensure security systems are in good working order?</t>
  </si>
  <si>
    <t>Does the operator verify the proper operation and/or condition of all security equipment through routine use or quarterly examination?</t>
  </si>
  <si>
    <t>Does the operator identify and respond to security equipment malfunctions or failures in a timely manner?</t>
  </si>
  <si>
    <t>Does the facility provide an equivalent level of protective security measures to mitigate risk during power outages, security equipment failure, or extended repair of security systems?</t>
  </si>
  <si>
    <t>If alternate power sources are used to mitigate risks during power outages, are they tested on a quarterly basis?</t>
  </si>
  <si>
    <t>Does the operator retain all security testing and audit documents until superseded or replaced?</t>
  </si>
  <si>
    <t>There are no CFSR questions related to this SAI.</t>
  </si>
  <si>
    <t>Answer Key</t>
  </si>
  <si>
    <t>Responses</t>
  </si>
  <si>
    <t>A - No 
B - Unknown 
C - Yes, but not 24/7 
D - Yes, 24/7</t>
  </si>
  <si>
    <t>A - Unknown 
B - Less than one day 
C - 1-5 days 
D - 6-15 days 
E - 16-30 days 
F - 30+ days</t>
  </si>
  <si>
    <t>Perimeter vehicle gates</t>
  </si>
  <si>
    <t>Interior vehicle gates</t>
  </si>
  <si>
    <t>Pedestrian gates</t>
  </si>
  <si>
    <t>Exterior doors to facility buildings</t>
  </si>
  <si>
    <t>Interior doors at facility buildings that lead to sensitive areas</t>
  </si>
  <si>
    <t>General Facility Information</t>
  </si>
  <si>
    <t>Is the facility staffed?</t>
  </si>
  <si>
    <t>Staffing Periods?</t>
  </si>
  <si>
    <t>Total number of personnel who are present at the critical facility during day shifts?</t>
  </si>
  <si>
    <t>Total number of personnel who are present at the critical facility during night/weekend/holiday shifts?</t>
  </si>
  <si>
    <t>Is the facility a shared site with another pipeline operator, utility, or commercial entity?</t>
  </si>
  <si>
    <t>Is the facility located within the perimeter of another company’s or operator’s facility?</t>
  </si>
  <si>
    <t>A - No 
B - Unknown 
C - Yes</t>
  </si>
  <si>
    <t>Is the facility located within the secured perimeter of a military base?</t>
  </si>
  <si>
    <t>Is the facility regulated by the Maritime Transportation Security Act (MTSA)?</t>
  </si>
  <si>
    <t>Details</t>
  </si>
  <si>
    <t>A</t>
  </si>
  <si>
    <t>H</t>
  </si>
  <si>
    <t>I</t>
  </si>
  <si>
    <t>B</t>
  </si>
  <si>
    <t>C</t>
  </si>
  <si>
    <t>D</t>
  </si>
  <si>
    <t>E</t>
  </si>
  <si>
    <t>F</t>
  </si>
  <si>
    <t>G</t>
  </si>
  <si>
    <t>J</t>
  </si>
  <si>
    <t>K</t>
  </si>
  <si>
    <t>CFSR Question #</t>
  </si>
  <si>
    <t>Select With "X" In Green Cells</t>
  </si>
  <si>
    <t>If this is a Pipeline CFSR Revisit, please enter the number of CFSR Recommendations made for each SAI.</t>
  </si>
  <si>
    <t>Enter Previous CFSR Implementation &gt;&gt;&gt;</t>
  </si>
  <si>
    <t>Enter Previous CFSR Recommendations &gt;&gt;&gt;</t>
  </si>
  <si>
    <t>No Score</t>
  </si>
  <si>
    <t>Current CFSR Recommendations vs. Previous CFSR Recommendations Comparison</t>
  </si>
  <si>
    <t>Current Corporate/Company CFSR Recommendations</t>
  </si>
  <si>
    <t>Previous Corporate/Company CFSR Recommendations</t>
  </si>
  <si>
    <t>Current Corporate/Company CFSR Implementation</t>
  </si>
  <si>
    <t>Previous Corporate/Company CFSR Implementation</t>
  </si>
  <si>
    <t>Current CFSR vs. Previous CFSR Comparison (R Only)</t>
  </si>
  <si>
    <t>Wellheads (injection/withdrawal)</t>
  </si>
  <si>
    <t>Date of Previous CFSR Interview/Visit?</t>
  </si>
  <si>
    <t>System</t>
  </si>
  <si>
    <t>Facility Name</t>
  </si>
  <si>
    <t>Mainline Valve Site</t>
  </si>
  <si>
    <t>Pipeline Control Center</t>
  </si>
  <si>
    <t>Above Ground Storage Tanks (note capacity)</t>
  </si>
  <si>
    <t>Primary Facility Function(s)</t>
  </si>
  <si>
    <t>SAI #3 - Communications</t>
  </si>
  <si>
    <t>SAI #9 - Drills &amp; Exercises</t>
  </si>
  <si>
    <t>SAI #11 - Physcial Security &amp; Access Control</t>
  </si>
  <si>
    <t>A - No
C - Yes</t>
  </si>
  <si>
    <t>Have security tests and audits been conducted at the facility in accordance with the Corporate Security Plan?  If yes, select all that apply.</t>
  </si>
  <si>
    <t>Internal non-security personnel</t>
  </si>
  <si>
    <t>External government agencies</t>
  </si>
  <si>
    <t>External security professionals</t>
  </si>
  <si>
    <t>At the facility</t>
  </si>
  <si>
    <t>Remotely at pipeline control center</t>
  </si>
  <si>
    <t>Remotely at a security control center</t>
  </si>
  <si>
    <t>Remotely at a third party monitoring service</t>
  </si>
  <si>
    <t>Remotely at another Company facility</t>
  </si>
  <si>
    <t>At another location (describe)</t>
  </si>
  <si>
    <t>Not displayed</t>
  </si>
  <si>
    <t>Internal security professionals</t>
  </si>
  <si>
    <t>Definitions</t>
  </si>
  <si>
    <r>
      <rPr>
        <b/>
        <u/>
        <sz val="10"/>
        <rFont val="Arial"/>
        <family val="2"/>
      </rPr>
      <t xml:space="preserve">Criteria for Critical Facilities </t>
    </r>
    <r>
      <rPr>
        <sz val="10"/>
        <rFont val="Arial"/>
        <family val="2"/>
      </rPr>
      <t xml:space="preserve">
According to the TSA Pipeline Security Guidelines, pipeline facilities meeting one or more of the criteria below are considered to be critical:
A facility or combination of facilities that, if damaged or destroyed, would have the potential to: 
1. Disrupt or significantly reduce required service or deliverability to installations identified as critical to national defense;
2. Disrupt or significantly reduce required service or deliverability to key infrastructure (such as power plants or major airports) resulting in major economic disruption;
3. Cause mass casualties or significant health effects;
4. Disrupt or significantly reduce required service or deliverability resulting in a state or local government’s inability to provide essential public services and emergency response for an extended period of time;
5. Significantly damage or destroy national landmarks or monuments;
6. Disrupt or significantly reduce the intended usage of major rivers, lakes, or waterways. (For example, public drinking water for large populations or disruption of major commerce or public transportation routes);
7. Disrupt or significantly reduce required service or deliverability to a significant number of customers or individuals for an extended period of time;
8. Significantly disrupt pipeline system operations for an extended period of time (i.e., business critical facilities).
</t>
    </r>
    <r>
      <rPr>
        <b/>
        <u/>
        <sz val="10"/>
        <rFont val="Arial"/>
        <family val="2"/>
      </rPr>
      <t xml:space="preserve">Security Vulnerability Assessments (SVA) </t>
    </r>
    <r>
      <rPr>
        <sz val="10"/>
        <rFont val="Arial"/>
        <family val="2"/>
      </rPr>
      <t xml:space="preserve">
A security vulnerability assessment (SVA) is one of the risk assessment methodologies pipeline operators may choose. The SVA serves as a planning and decision support tool to assist security managers with identifying, evaluating, and prioritizing risks; and determining effective security measures to mitigate threats and vulnerabilities to their critical facilities. Common steps performed while conducting an SVA include: 
1. Asset Characterization - identification of hazards and consequences of concern for the facility, its surroundings, and its supporting infrastructure; and identification of existing layers of protection; 
2. Threats Assessment - description of possible internal and external threats;
3. Security Vulnerability Analysis - identification of potential security vulnerabilities, existing security measures, and their level of effectiveness in reducing identified vulnerabilities;
4. Risk Assessment - determination of the relative degree of risk to the facility in terms of the expected effect on each asset and the likelihood of a success of an attack; and
5. Security Measures Analysis - strategies that reduce the probability of a successful attack or reduce the possible degree of success, strategies that enhance the degree of risk reduction, the capabilities and effectiveness of mitigation options, and the feasibility of the options.
</t>
    </r>
    <r>
      <rPr>
        <b/>
        <u/>
        <sz val="10"/>
        <rFont val="Arial"/>
        <family val="2"/>
      </rPr>
      <t xml:space="preserve">Security Audits </t>
    </r>
    <r>
      <rPr>
        <sz val="10"/>
        <rFont val="Arial"/>
        <family val="2"/>
      </rPr>
      <t xml:space="preserve">
A security audit is a structured assessment of the operator’s implementation of security policies and procedures at a specific facility. Audits typically include interviews with facility personnel, reviews of security-related documents and records, and a facility inspection.
</t>
    </r>
    <r>
      <rPr>
        <b/>
        <u/>
        <sz val="10"/>
        <rFont val="Arial"/>
        <family val="2"/>
      </rPr>
      <t xml:space="preserve">Site-Specific Measures </t>
    </r>
    <r>
      <rPr>
        <sz val="10"/>
        <rFont val="Arial"/>
        <family val="2"/>
      </rPr>
      <t xml:space="preserve">
Operators should develop, document, and implement site-specific security measures for each of their critical facilities. These measures should be tailored explicitly for each individual facility, with emphasis on specific procedures and actions to be taken at different threat levels. On a periodic basis, not to exceed 18 months, these facility specific measures should be reviewed and updated as necessary.
</t>
    </r>
    <r>
      <rPr>
        <b/>
        <u/>
        <sz val="10"/>
        <rFont val="Arial"/>
        <family val="2"/>
      </rPr>
      <t xml:space="preserve">Security Inspections </t>
    </r>
    <r>
      <rPr>
        <sz val="10"/>
        <rFont val="Arial"/>
        <family val="2"/>
      </rPr>
      <t xml:space="preserve">
Security inspections are the examination of physical and electronic security measures to ensure that they are delivering the designed security benefit to the facility. Additionally, security inspections should document signs of disrepair or damage to security measures, vandalism or theft of property, and indications of criminal, terrorist, or suspicious activity. </t>
    </r>
  </si>
  <si>
    <t>(List general comments, strengths, and noteworthy practices of the facility’s security program)</t>
  </si>
  <si>
    <r>
      <t xml:space="preserve">If this is a Pipeline CFSR Revisit, please enter the level of implementation </t>
    </r>
    <r>
      <rPr>
        <b/>
        <sz val="16"/>
        <color rgb="FFFF0000"/>
        <rFont val="Arial"/>
        <family val="2"/>
      </rPr>
      <t>"R" scores only</t>
    </r>
    <r>
      <rPr>
        <sz val="16"/>
        <rFont val="Arial"/>
        <family val="2"/>
      </rPr>
      <t xml:space="preserve"> from the previous CFSR for comparison.</t>
    </r>
  </si>
  <si>
    <t>CFSR #</t>
  </si>
  <si>
    <t>Facility ID #</t>
  </si>
  <si>
    <t>CFSR Form Filled Out By</t>
  </si>
  <si>
    <t>CFSR Question</t>
  </si>
  <si>
    <t>Pipeline Operator Overview</t>
  </si>
  <si>
    <t>Best Practices</t>
  </si>
  <si>
    <t>Best Practice Description</t>
  </si>
  <si>
    <t>Pipeline Operator Attendees</t>
  </si>
  <si>
    <t>A - No
B - Unknown
C - Yes</t>
  </si>
  <si>
    <t>A - 24/7 
B - 7 days/week (days only) 
C - Monday-Friday, days and nights
D - Monday-Friday, days only
E - Monday-Friday, partial
G - Other (describe) 
H - Varies with season
I - Unknown</t>
  </si>
  <si>
    <t>A - 0 
B - 1-5 
C - 6-15 
D - 16-25 
E - 26-35 
F - 36+ 
H - Unknown</t>
  </si>
  <si>
    <t>A - 0 
B - 1-5 
C - 6-15 
D - 16-25 
E - 26-35 
F - 36+  
H - Unknown</t>
  </si>
  <si>
    <t>A - No 
B - Unknown 
C - Yes 
D - Partial</t>
  </si>
  <si>
    <t>A - No 
B - Unknown 
C - Yes, representatives invited but did not attend 
D - Yes, representatives invited and attended</t>
  </si>
  <si>
    <t>E - Describe</t>
  </si>
  <si>
    <t>A - Under 5-feet 
B - 6-feet 
C - 7-feet 
D - 8-feet 
E - Over 8-feet</t>
  </si>
  <si>
    <t>A - No 
B - Unknown 
C - Yes 
D - Other (describe)</t>
  </si>
  <si>
    <t>A - No 
B - Unknown 
C - Yes, every 24 months or more frequently 
D - Yes, but not on an established schedule</t>
  </si>
  <si>
    <t>A - No 
B - Unknown
C - Yes, in a manner that is visible from all approaches 
D - Partial, only at access control points 
E - Partial, not in a manner that is visible from all approaches 
F - Other (describe)</t>
  </si>
  <si>
    <t>A - 1 
B - 2-3 
C - 4-6 
D - 7+
F - Unknown</t>
  </si>
  <si>
    <t>A - 1 
B - 2-3 
C - 4-6 
D - 7+ 
F - Unknown
G - None</t>
  </si>
  <si>
    <t>A - 0 
B - Unknown 
C - 1-14 
D - 15-30 
E - 31-45 
F - 45-60 
G - 61+</t>
  </si>
  <si>
    <t>A - No 
B - Yes, imagery was generally excellent 
C - Yes, imagery was acceptable 
D - Yes, imagery was generally poor</t>
  </si>
  <si>
    <t>A - No 
B – Unknown
C - Yes 
D - Other (describe)</t>
  </si>
  <si>
    <t>A - No 
B - Unknown 
C - Yes 
D - Partial, not all security equipment and/or not on a quarterly basis</t>
  </si>
  <si>
    <t>A - Monthly or more frequently 
B - Quarterly 
C - Twice per year 
D - Annually or less frequently 
E - No established schedule
G - Unknown</t>
  </si>
  <si>
    <t>N/A (Select X)</t>
  </si>
  <si>
    <t>Photographs</t>
  </si>
  <si>
    <t xml:space="preserve">Has the facility received or identified any breach of security, or suspicious behavior in or around the facility during the past five years to include; bomb threats, suspicious photography and or surveillance.  See Appendix B in the guidelines for additional examples. </t>
  </si>
  <si>
    <t>If yes to Question 4.0300, was Transportation Security Operations Center  (TSOC) notified?</t>
  </si>
  <si>
    <t>If yes to Question 7.0400, has an SVA or equivalent been conducted within 12 months of designation or after achieving operational status?</t>
  </si>
  <si>
    <t>Is the facility a newly identified critical facility, a newly constructed critical facility, or a critical facility with significant modifications?</t>
  </si>
  <si>
    <t>Physical Key</t>
  </si>
  <si>
    <t>Intrusion Detection System (IDS)</t>
  </si>
  <si>
    <t>Does the facility employ security measures to impede unauthorized persons from gaining access to a facility, and restricted areas within a facility?  If yes, select all that apply.</t>
  </si>
  <si>
    <t>Does the facility employ security measures to monitor, detect, and assess unauthorized access to the facility, within the facility and around critical areas of the facility 24 hours a day, 7 days a week?</t>
  </si>
  <si>
    <t>Operator</t>
  </si>
  <si>
    <t>PSAT / TSI Name</t>
  </si>
  <si>
    <t>PSAT Airport</t>
  </si>
  <si>
    <t>Recommendation Q#</t>
  </si>
  <si>
    <t>R Question</t>
  </si>
  <si>
    <t>Question</t>
  </si>
  <si>
    <t>Status Date</t>
  </si>
  <si>
    <t>Status</t>
  </si>
  <si>
    <t>Completion Code</t>
  </si>
  <si>
    <t>Days Elapsed</t>
  </si>
  <si>
    <t>30 Day Follow-up Due</t>
  </si>
  <si>
    <t>6 Month Follow-up Due</t>
  </si>
  <si>
    <t>12 Month Follow-up Due</t>
  </si>
  <si>
    <t>18 Month Follow-up Due</t>
  </si>
  <si>
    <t>&lt;Select Follow-up Type&gt;</t>
  </si>
  <si>
    <t>6-Month Follow-up</t>
  </si>
  <si>
    <t>12-Month Follow-up</t>
  </si>
  <si>
    <t>18-Month Follow-up</t>
  </si>
  <si>
    <t>24-Month Follow-up</t>
  </si>
  <si>
    <t>Is This A Virtual CFSR?</t>
  </si>
  <si>
    <t>Virtual CFSR</t>
  </si>
  <si>
    <t>Military Base</t>
  </si>
  <si>
    <t>Power Generation Plant</t>
  </si>
  <si>
    <t>Downstream Facilities - Select All That Apply and Describe</t>
  </si>
  <si>
    <t>Gas Volumes (describe)</t>
  </si>
  <si>
    <t>Liquid Volumes (describe)</t>
  </si>
  <si>
    <t>Outbound Pipeline (number, diameter, etc.)</t>
  </si>
  <si>
    <t>Inbound Pipeline (number, diameter, etc.)</t>
  </si>
  <si>
    <t>Property (acreage inside perimeter fencing)</t>
  </si>
  <si>
    <t>Inbound PL</t>
  </si>
  <si>
    <t>Description</t>
  </si>
  <si>
    <t>Outbound PL</t>
  </si>
  <si>
    <t>Gas Volume</t>
  </si>
  <si>
    <t>Liquid Volume</t>
  </si>
  <si>
    <t>Acreage</t>
  </si>
  <si>
    <t>Does the facility utilize a restricted key/blank, patent key/blank, or other form of smart key/electronic access to the critical facility to prevent unauthorized duplication?  (Keys stamped "Do Not Duplicate" would not meet the above criteria.)</t>
  </si>
  <si>
    <t>Other Facility</t>
  </si>
  <si>
    <t>Does the facility ensure primary and alternate communication capabilities exist for internal and external reporting of all appropriate security events and information?</t>
  </si>
  <si>
    <t>Has the facility implemented site-specific security measures to be taken in response to pertinent NTAS Bulletins or Alerts or other threat information?</t>
  </si>
  <si>
    <t>Do facility personnel who are assigned, or are responsible for security duties receive initial security training (including incident response training) upon hire and annually thereafter?</t>
  </si>
  <si>
    <t>Do operators receive role-based security training on recognizing and reporting potential indicators of system compromise prior to granting them access to the facility’s SCADA system or equivalent OT system?</t>
  </si>
  <si>
    <t>Do all persons requiring access to the company’s pipeline cyber assets (SCADA, PCS, and DCS) receive cybersecurity awareness training?</t>
  </si>
  <si>
    <t>Question Removed.  Space Reserved for Future Use.</t>
  </si>
  <si>
    <t xml:space="preserve">Does the operator conduct outreach to neighboring businesses (e.g.. pipeline facilities and refineries) to coordinate security efforts, and to neighboring residences to provide facility security awareness? (e.g.. See something say something) </t>
  </si>
  <si>
    <t>Which type of security outreach efforts apply? Select all that apply.</t>
  </si>
  <si>
    <t>A - No 
B - Unknown 
C - Yes 
D - Partial; not all SVA steps addressed 
E - Partial; not all pipeline assets addressed 
F - Other (describe)</t>
  </si>
  <si>
    <t>Are security audits conducted on an established schedule?</t>
  </si>
  <si>
    <t>A - No 
B - Unknown 
C - Yes, annually or more frequently 
D - Yes, every two years 
E - Yes, every three years or less frequently</t>
  </si>
  <si>
    <t>Airport (CAT X)</t>
  </si>
  <si>
    <t>Does the facility provide a security perimeter that impedes unauthorized access to the facility or critical areas by installing and maintaining barriers?</t>
  </si>
  <si>
    <t>Has the facility developed and documented recordkeeping policies and procedures for security information? Is SSI information being protected in accordance with the provisions of 49 CFR Parts 15 and 1520.  (e.g.. locked in a file cabinet or desk when not in use).</t>
  </si>
  <si>
    <t>In addition to the perimeter security, do you employ additional physical controls to protect cyber assets?  Check below.</t>
  </si>
  <si>
    <t>Secured Room/Cabinets</t>
  </si>
  <si>
    <t>CCTV Camera</t>
  </si>
  <si>
    <t>IDS System</t>
  </si>
  <si>
    <t>Other</t>
  </si>
  <si>
    <t>To impede unauthorized vehicle access, are barriers readily available or deployed on the facility’s perimeter, near access control points, and/or near vital components (e.g., fences, bollards, jersey barriers, or equivalent)?</t>
  </si>
  <si>
    <t>Select the type(s) of perimeter fencing material(s). Select all that apply.</t>
  </si>
  <si>
    <t>Can emergency egress gates (e.g. Push bar type) be manipulated and opened from outside the fence?</t>
  </si>
  <si>
    <t>Is the CCTV system fully functional?</t>
  </si>
  <si>
    <t>Is the IDS fully functional?</t>
  </si>
  <si>
    <t>Include number of In-bound and Out-bound lines, pipe diameter, acreage, throughput (annual, daily monthly etc.)</t>
  </si>
  <si>
    <t>Downstream Facilities</t>
  </si>
  <si>
    <t>A25</t>
  </si>
  <si>
    <t>A26</t>
  </si>
  <si>
    <t>A27</t>
  </si>
  <si>
    <t>A28</t>
  </si>
  <si>
    <t>Describe:</t>
  </si>
  <si>
    <t>OMB # 1652-0050</t>
  </si>
  <si>
    <t>Expiration - 03/31/2026</t>
  </si>
  <si>
    <t>Pipeline Critical Facility Security Review (CFSR)</t>
  </si>
  <si>
    <t>Critical Facility Security Review (CFSR)</t>
  </si>
  <si>
    <t>Not a HTUA</t>
  </si>
  <si>
    <t>Has a Security Vulnerability Assessments (SVA) or equivalent been conducted at the facility that assists security managers with identifying, evaluating, and prioritizing risks and determining effective security measures to mitigate threats and vulnerabilities. The assessment should address any vital components.</t>
  </si>
  <si>
    <t>Asset Characterization</t>
  </si>
  <si>
    <t>Threat Assessment</t>
  </si>
  <si>
    <t>Security Vulnerability Analysis</t>
  </si>
  <si>
    <t>Risk Assessment</t>
  </si>
  <si>
    <t>Countermeasures Analysis</t>
  </si>
  <si>
    <t xml:space="preserve">Does this facility house essential pipeline technology assets used to monitor and/or control pipeline operations? (e.g., SCADA, Plant Operations System, PCS, DCS, measurement, and telemetry systems)?
</t>
  </si>
  <si>
    <t>´PAPERWORK REDUCTION ACT STATEMENT: TSA is collecting this information on facility security policies, procedures, and physical security measures. This is a volunatary collection of information.  TSA estimates that the total average burden per response associated with this collection is approximately 6 hours. If you have any comments regarding this form, you may write to: ATTN: TSA PRA Officer, TSA-11, PRA 1652-0050, 6595 Springfield Center Drive, Springfield, VA 20598-6011.  An agency may not conduct or sponsor, and persons are not required to respond to, a collection of information unless it displays a currently valid OMB control number. The OMB number for this for is 1652-0050, which expires 3/31/2026.</t>
  </si>
  <si>
    <t>CFSR FY2026 V.1
 (January 2026)</t>
  </si>
  <si>
    <t>CFSR FY2026 V.1 (January 2026)</t>
  </si>
  <si>
    <t>(Place satalite image of facility from Google Earth or another website or program to include cross street and additional photographs of facility if needed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</si>
</sst>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0000"/>
    <numFmt numFmtId="165" formatCode="0.00000"/>
    <numFmt numFmtId="166" formatCode="00000"/>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sz val="8"/>
      <color indexed="81"/>
      <name val="Tahoma"/>
      <family val="2"/>
    </font>
    <font>
      <b/>
      <sz val="12"/>
      <name val="Times New Roman"/>
      <family val="1"/>
    </font>
    <font>
      <sz val="10"/>
      <name val="Times New Roman"/>
      <family val="1"/>
    </font>
    <font>
      <b/>
      <sz val="10"/>
      <name val="Times New Roman"/>
      <family val="1"/>
    </font>
    <font>
      <sz val="8"/>
      <name val="Times New Roman"/>
      <family val="1"/>
    </font>
    <font>
      <b/>
      <sz val="14"/>
      <name val="Times New Roman"/>
      <family val="1"/>
    </font>
    <font>
      <sz val="14"/>
      <name val="Times New Roman"/>
      <family val="1"/>
    </font>
    <font>
      <b/>
      <sz val="12"/>
      <color indexed="10"/>
      <name val="Times New Roman"/>
      <family val="1"/>
    </font>
    <font>
      <b/>
      <sz val="11"/>
      <name val="Times New Roman"/>
      <family val="1"/>
    </font>
    <font>
      <sz val="11"/>
      <color theme="1"/>
      <name val="Calibri"/>
      <family val="2"/>
      <scheme val="minor"/>
    </font>
    <font>
      <b/>
      <sz val="18"/>
      <name val="Times New Roman"/>
      <family val="1"/>
    </font>
    <font>
      <sz val="12"/>
      <name val="Times New Roman"/>
      <family val="1"/>
    </font>
    <font>
      <b/>
      <sz val="12"/>
      <name val="Arial"/>
      <family val="2"/>
    </font>
    <font>
      <sz val="12"/>
      <color theme="1"/>
      <name val="Times New Roman"/>
      <family val="1"/>
    </font>
    <font>
      <sz val="11"/>
      <name val="Times New Roman"/>
      <family val="1"/>
    </font>
    <font>
      <sz val="11"/>
      <name val="Calibri"/>
      <family val="2"/>
      <scheme val="minor"/>
    </font>
    <font>
      <sz val="9"/>
      <name val="Arial"/>
      <family val="2"/>
    </font>
    <font>
      <b/>
      <sz val="16"/>
      <name val="Times New Roman"/>
      <family val="1"/>
    </font>
    <font>
      <sz val="12"/>
      <color theme="1"/>
      <name val="Calibri"/>
      <family val="2"/>
      <scheme val="minor"/>
    </font>
    <font>
      <sz val="12"/>
      <name val="Arial"/>
      <family val="2"/>
    </font>
    <font>
      <sz val="10"/>
      <name val="Calibri"/>
      <family val="2"/>
      <scheme val="minor"/>
    </font>
    <font>
      <sz val="14"/>
      <name val="Arial"/>
      <family val="2"/>
    </font>
    <font>
      <b/>
      <sz val="12"/>
      <color theme="1"/>
      <name val="Times New Roman"/>
      <family val="1"/>
    </font>
    <font>
      <sz val="12"/>
      <color theme="1"/>
      <name val="Arial"/>
      <family val="2"/>
    </font>
    <font>
      <b/>
      <sz val="9"/>
      <color indexed="81"/>
      <name val="Tahoma"/>
      <family val="2"/>
    </font>
    <font>
      <sz val="12"/>
      <color rgb="FF000000"/>
      <name val="Times New Roman"/>
      <family val="1"/>
    </font>
    <font>
      <sz val="12"/>
      <name val="Calibri"/>
      <family val="2"/>
      <scheme val="minor"/>
    </font>
    <font>
      <b/>
      <sz val="16"/>
      <color rgb="FFFF0000"/>
      <name val="Calibri"/>
      <family val="2"/>
      <scheme val="minor"/>
    </font>
    <font>
      <sz val="16"/>
      <name val="Arial"/>
      <family val="2"/>
    </font>
    <font>
      <b/>
      <sz val="14"/>
      <name val="Calibri"/>
      <family val="2"/>
      <scheme val="minor"/>
    </font>
    <font>
      <b/>
      <sz val="11"/>
      <name val="Calibri"/>
      <family val="2"/>
      <scheme val="minor"/>
    </font>
    <font>
      <b/>
      <sz val="18"/>
      <color theme="1"/>
      <name val="Times New Roman"/>
      <family val="1"/>
    </font>
    <font>
      <b/>
      <sz val="12"/>
      <name val="Calibri"/>
      <family val="2"/>
      <scheme val="minor"/>
    </font>
    <font>
      <b/>
      <sz val="14"/>
      <color theme="1"/>
      <name val="Calibri"/>
      <family val="2"/>
      <scheme val="minor"/>
    </font>
    <font>
      <sz val="14"/>
      <name val="Calibri"/>
      <family val="2"/>
      <scheme val="minor"/>
    </font>
    <font>
      <b/>
      <sz val="18"/>
      <name val="Arial"/>
      <family val="2"/>
    </font>
    <font>
      <b/>
      <sz val="14"/>
      <color theme="1"/>
      <name val="Times New Roman"/>
      <family val="1"/>
    </font>
    <font>
      <b/>
      <sz val="16"/>
      <name val="Arial"/>
      <family val="2"/>
    </font>
    <font>
      <b/>
      <sz val="16"/>
      <color rgb="FFFF0000"/>
      <name val="Arial"/>
      <family val="2"/>
    </font>
    <font>
      <b/>
      <sz val="11"/>
      <name val="Arial"/>
      <family val="2"/>
    </font>
    <font>
      <sz val="12"/>
      <color rgb="FF000000"/>
      <name val="Calibri"/>
      <family val="2"/>
      <scheme val="minor"/>
    </font>
    <font>
      <b/>
      <sz val="18"/>
      <color theme="1"/>
      <name val="Calibri"/>
      <family val="2"/>
      <scheme val="minor"/>
    </font>
    <font>
      <sz val="11"/>
      <name val="Calibri"/>
      <family val="2"/>
    </font>
    <font>
      <b/>
      <sz val="14"/>
      <name val="Calibri"/>
      <family val="2"/>
    </font>
    <font>
      <sz val="11"/>
      <name val="Arial"/>
      <family val="2"/>
    </font>
    <font>
      <sz val="10"/>
      <color rgb="FFFFFF00"/>
      <name val="Arial"/>
      <family val="2"/>
    </font>
    <font>
      <sz val="11"/>
      <color rgb="FFFFFF00"/>
      <name val="Calibri"/>
      <family val="2"/>
    </font>
    <font>
      <sz val="11"/>
      <color rgb="FFFFFF00"/>
      <name val="Arial"/>
      <family val="2"/>
    </font>
    <font>
      <sz val="11"/>
      <color theme="1"/>
      <name val="Arial"/>
      <family val="2"/>
    </font>
    <font>
      <b/>
      <sz val="9"/>
      <name val="Arial"/>
      <family val="2"/>
    </font>
    <font>
      <b/>
      <sz val="8"/>
      <name val="Arial"/>
      <family val="2"/>
    </font>
    <font>
      <b/>
      <u/>
      <sz val="10"/>
      <name val="Arial"/>
      <family val="2"/>
    </font>
    <font>
      <b/>
      <sz val="14"/>
      <color rgb="FFFFFF00"/>
      <name val="Calibri"/>
      <family val="2"/>
      <scheme val="minor"/>
    </font>
    <font>
      <sz val="16"/>
      <name val="Calibri"/>
      <family val="2"/>
      <scheme val="minor"/>
    </font>
    <font>
      <sz val="14"/>
      <name val="Calibri"/>
      <family val="2"/>
    </font>
    <font>
      <b/>
      <sz val="11"/>
      <color theme="1"/>
      <name val="Calibri"/>
      <family val="2"/>
      <scheme val="minor"/>
    </font>
    <font>
      <b/>
      <sz val="9"/>
      <color theme="1"/>
      <name val="Times New Roman"/>
      <family val="1"/>
    </font>
    <font>
      <sz val="10"/>
      <color theme="1"/>
      <name val="Arial"/>
      <family val="2"/>
    </font>
    <font>
      <sz val="11"/>
      <color rgb="FF1F497D"/>
      <name val="Calibri"/>
      <family val="2"/>
    </font>
    <font>
      <b/>
      <sz val="10"/>
      <color rgb="FFFF0000"/>
      <name val="Arial"/>
      <family val="2"/>
    </font>
  </fonts>
  <fills count="2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rgb="FFCCFFFF"/>
        <bgColor indexed="64"/>
      </patternFill>
    </fill>
    <fill>
      <patternFill patternType="solid">
        <fgColor rgb="FFFFC000"/>
        <bgColor indexed="64"/>
      </patternFill>
    </fill>
    <fill>
      <patternFill patternType="solid">
        <fgColor rgb="FFCCFFCC"/>
        <bgColor indexed="64"/>
      </patternFill>
    </fill>
    <fill>
      <patternFill patternType="solid">
        <fgColor rgb="FF99FFCC"/>
        <bgColor indexed="64"/>
      </patternFill>
    </fill>
    <fill>
      <patternFill patternType="solid">
        <fgColor rgb="FF00B0F0"/>
        <bgColor indexed="64"/>
      </patternFill>
    </fill>
    <fill>
      <patternFill patternType="solid">
        <fgColor rgb="FFFFCCFF"/>
        <bgColor indexed="64"/>
      </patternFill>
    </fill>
    <fill>
      <patternFill patternType="solid">
        <fgColor rgb="FF00B050"/>
        <bgColor indexed="64"/>
      </patternFill>
    </fill>
    <fill>
      <patternFill patternType="solid">
        <fgColor rgb="FF92D050"/>
        <bgColor indexed="64"/>
      </patternFill>
    </fill>
  </fills>
  <borders count="78">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style="thin">
        <color rgb="FF000000"/>
      </left>
      <right style="thin">
        <color auto="1"/>
      </right>
      <top style="thin">
        <color rgb="FF000000"/>
      </top>
      <bottom style="thin">
        <color auto="1"/>
      </bottom>
      <diagonal/>
    </border>
    <border>
      <left style="thick">
        <color rgb="FF000000"/>
      </left>
      <right style="thin">
        <color auto="1"/>
      </right>
      <top style="thin">
        <color auto="1"/>
      </top>
      <bottom style="thin">
        <color auto="1"/>
      </bottom>
      <diagonal/>
    </border>
    <border>
      <left style="thick">
        <color rgb="FF000000"/>
      </left>
      <right style="thin">
        <color auto="1"/>
      </right>
      <top style="thin">
        <color auto="1"/>
      </top>
      <bottom style="thin">
        <color rgb="FF000000"/>
      </bottom>
      <diagonal/>
    </border>
    <border>
      <left style="thin">
        <color indexed="64"/>
      </left>
      <right/>
      <top style="thin">
        <color indexed="64"/>
      </top>
      <bottom/>
      <diagonal/>
    </border>
    <border>
      <left style="thin">
        <color indexed="64"/>
      </left>
      <right style="thin">
        <color indexed="64"/>
      </right>
      <top/>
      <bottom style="thick">
        <color indexed="64"/>
      </bottom>
      <diagonal/>
    </border>
    <border>
      <left style="thick">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0" fontId="4" fillId="0" borderId="0"/>
    <xf numFmtId="0" fontId="16" fillId="0" borderId="0"/>
    <xf numFmtId="0" fontId="4" fillId="0" borderId="0"/>
    <xf numFmtId="0" fontId="16"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cellStyleXfs>
  <cellXfs count="892">
    <xf numFmtId="0" fontId="0" fillId="0" borderId="0" xfId="0"/>
    <xf numFmtId="0" fontId="0" fillId="0" borderId="34" xfId="0" applyBorder="1"/>
    <xf numFmtId="0" fontId="0" fillId="0" borderId="0" xfId="0" applyAlignment="1">
      <alignment vertical="center"/>
    </xf>
    <xf numFmtId="9" fontId="18" fillId="0" borderId="57" xfId="0" applyNumberFormat="1" applyFont="1" applyFill="1" applyBorder="1" applyAlignment="1" applyProtection="1">
      <alignment horizontal="center" vertical="center" wrapText="1"/>
    </xf>
    <xf numFmtId="9" fontId="27" fillId="0" borderId="0" xfId="0" applyNumberFormat="1" applyFont="1" applyAlignment="1" applyProtection="1">
      <alignment horizontal="center" vertical="center"/>
    </xf>
    <xf numFmtId="9" fontId="18" fillId="0" borderId="59" xfId="0" applyNumberFormat="1" applyFont="1" applyFill="1" applyBorder="1" applyAlignment="1" applyProtection="1">
      <alignment horizontal="center" vertical="center" wrapText="1"/>
    </xf>
    <xf numFmtId="0" fontId="22" fillId="0" borderId="0" xfId="0" applyFont="1" applyAlignment="1">
      <alignment vertical="center"/>
    </xf>
    <xf numFmtId="0" fontId="0" fillId="0" borderId="0" xfId="0" applyAlignment="1">
      <alignment horizontal="center" vertical="center"/>
    </xf>
    <xf numFmtId="0" fontId="0" fillId="0" borderId="2" xfId="0" applyBorder="1" applyAlignment="1">
      <alignment vertical="center"/>
    </xf>
    <xf numFmtId="0" fontId="0" fillId="0" borderId="31" xfId="0" applyBorder="1" applyAlignment="1">
      <alignment vertical="center"/>
    </xf>
    <xf numFmtId="10" fontId="18" fillId="0" borderId="49" xfId="0" applyNumberFormat="1" applyFont="1" applyFill="1" applyBorder="1" applyAlignment="1" applyProtection="1">
      <alignment horizontal="center" vertical="center" wrapText="1"/>
    </xf>
    <xf numFmtId="0" fontId="0" fillId="0" borderId="14" xfId="0" applyFont="1" applyBorder="1" applyAlignment="1" applyProtection="1">
      <alignment vertical="center"/>
      <protection locked="0"/>
    </xf>
    <xf numFmtId="0" fontId="0" fillId="0" borderId="0" xfId="0" applyFont="1" applyBorder="1" applyAlignment="1" applyProtection="1">
      <alignment vertical="center"/>
      <protection locked="0"/>
    </xf>
    <xf numFmtId="0" fontId="15" fillId="9" borderId="27" xfId="0" applyFont="1" applyFill="1" applyBorder="1" applyAlignment="1" applyProtection="1">
      <alignment horizontal="center" vertical="center"/>
    </xf>
    <xf numFmtId="0" fontId="19" fillId="0" borderId="35" xfId="0" applyFont="1" applyBorder="1" applyAlignment="1" applyProtection="1">
      <alignment horizontal="center" vertical="center"/>
      <protection locked="0"/>
    </xf>
    <xf numFmtId="0" fontId="0" fillId="0" borderId="0" xfId="0" applyFill="1" applyAlignment="1">
      <alignment vertical="center"/>
    </xf>
    <xf numFmtId="0" fontId="15" fillId="0" borderId="34" xfId="0" applyFont="1" applyBorder="1" applyAlignment="1" applyProtection="1">
      <alignment horizontal="center" vertical="center"/>
    </xf>
    <xf numFmtId="0" fontId="15" fillId="0" borderId="2" xfId="0" applyFont="1" applyBorder="1" applyAlignment="1" applyProtection="1">
      <alignment horizontal="center" vertical="center"/>
    </xf>
    <xf numFmtId="166" fontId="26" fillId="0" borderId="35" xfId="0" applyNumberFormat="1" applyFont="1" applyBorder="1" applyAlignment="1" applyProtection="1">
      <alignment horizontal="center" vertical="center"/>
      <protection locked="0"/>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4" fillId="0" borderId="0" xfId="0" applyFont="1" applyFill="1" applyBorder="1" applyAlignment="1">
      <alignment horizontal="left" vertical="center"/>
    </xf>
    <xf numFmtId="0" fontId="35" fillId="0" borderId="0" xfId="0" applyFont="1" applyBorder="1" applyAlignment="1">
      <alignment vertical="center" wrapText="1"/>
    </xf>
    <xf numFmtId="0" fontId="19" fillId="12" borderId="33" xfId="0" applyFont="1" applyFill="1" applyBorder="1" applyAlignment="1">
      <alignment horizontal="center" vertical="center"/>
    </xf>
    <xf numFmtId="0" fontId="19" fillId="12" borderId="24" xfId="0" applyFont="1" applyFill="1" applyBorder="1" applyAlignment="1">
      <alignment horizontal="center" vertical="center"/>
    </xf>
    <xf numFmtId="0" fontId="19" fillId="12" borderId="27" xfId="0" applyFont="1" applyFill="1" applyBorder="1" applyAlignment="1">
      <alignment horizontal="center" vertical="center"/>
    </xf>
    <xf numFmtId="0" fontId="0" fillId="0" borderId="0" xfId="0" applyAlignment="1" applyProtection="1">
      <alignment vertical="center"/>
    </xf>
    <xf numFmtId="0" fontId="23" fillId="5" borderId="21" xfId="0" applyFont="1" applyFill="1" applyBorder="1" applyAlignment="1" applyProtection="1">
      <alignment horizontal="center" vertical="center" wrapText="1"/>
    </xf>
    <xf numFmtId="0" fontId="22" fillId="5" borderId="22" xfId="0" applyFont="1" applyFill="1" applyBorder="1" applyAlignment="1" applyProtection="1"/>
    <xf numFmtId="0" fontId="22" fillId="11" borderId="22" xfId="0" applyFont="1" applyFill="1" applyBorder="1" applyAlignment="1" applyProtection="1">
      <alignment horizontal="center"/>
    </xf>
    <xf numFmtId="0" fontId="22" fillId="11" borderId="23" xfId="0" applyFont="1" applyFill="1" applyBorder="1" applyAlignment="1" applyProtection="1">
      <alignment horizontal="center"/>
    </xf>
    <xf numFmtId="0" fontId="4" fillId="0" borderId="14" xfId="0" applyFont="1" applyBorder="1" applyAlignment="1" applyProtection="1">
      <alignment vertical="center"/>
    </xf>
    <xf numFmtId="0" fontId="20" fillId="0" borderId="0" xfId="0" applyFont="1" applyAlignment="1" applyProtection="1">
      <alignment horizontal="center" vertical="center"/>
    </xf>
    <xf numFmtId="0" fontId="27" fillId="0" borderId="0" xfId="0" applyFont="1" applyAlignment="1" applyProtection="1">
      <alignment vertical="center" wrapText="1"/>
    </xf>
    <xf numFmtId="0" fontId="29" fillId="0" borderId="49" xfId="0" applyFont="1" applyFill="1" applyBorder="1" applyAlignment="1" applyProtection="1">
      <alignment horizontal="right" vertical="center" wrapText="1"/>
    </xf>
    <xf numFmtId="10" fontId="27" fillId="0" borderId="0" xfId="0" applyNumberFormat="1" applyFont="1" applyAlignment="1" applyProtection="1">
      <alignment vertical="center" wrapText="1"/>
    </xf>
    <xf numFmtId="0" fontId="8" fillId="0" borderId="0" xfId="0" applyFont="1" applyProtection="1"/>
    <xf numFmtId="0" fontId="9" fillId="0" borderId="0" xfId="0" applyFont="1" applyProtection="1"/>
    <xf numFmtId="0" fontId="9" fillId="2" borderId="0" xfId="0" applyFont="1" applyFill="1" applyProtection="1"/>
    <xf numFmtId="0" fontId="9" fillId="0" borderId="0" xfId="0" applyFont="1" applyFill="1" applyBorder="1" applyAlignment="1" applyProtection="1">
      <alignment horizontal="center" vertical="center"/>
    </xf>
    <xf numFmtId="0" fontId="9" fillId="0" borderId="6" xfId="0" applyFont="1" applyBorder="1" applyAlignment="1" applyProtection="1">
      <alignment horizontal="left" vertical="center" wrapText="1"/>
    </xf>
    <xf numFmtId="0" fontId="6" fillId="0" borderId="0" xfId="0" applyFont="1" applyAlignment="1" applyProtection="1">
      <alignment horizontal="right" vertical="center"/>
    </xf>
    <xf numFmtId="0" fontId="6" fillId="0" borderId="0" xfId="0" applyFont="1" applyAlignment="1" applyProtection="1">
      <alignment vertical="center"/>
    </xf>
    <xf numFmtId="0" fontId="0" fillId="0" borderId="0" xfId="0" applyAlignment="1" applyProtection="1">
      <alignment horizontal="center"/>
    </xf>
    <xf numFmtId="0" fontId="0" fillId="0" borderId="0" xfId="0" applyProtection="1"/>
    <xf numFmtId="0" fontId="0" fillId="0" borderId="34" xfId="0" applyBorder="1" applyAlignment="1" applyProtection="1">
      <alignment horizontal="center"/>
    </xf>
    <xf numFmtId="9" fontId="6" fillId="12" borderId="2" xfId="0" applyNumberFormat="1" applyFont="1" applyFill="1" applyBorder="1" applyAlignment="1" applyProtection="1">
      <alignment horizontal="center"/>
    </xf>
    <xf numFmtId="10" fontId="6" fillId="12" borderId="35" xfId="0" applyNumberFormat="1" applyFont="1" applyFill="1" applyBorder="1" applyAlignment="1" applyProtection="1">
      <alignment horizontal="center"/>
    </xf>
    <xf numFmtId="0" fontId="6" fillId="0" borderId="34" xfId="0" applyFont="1" applyBorder="1" applyAlignment="1" applyProtection="1">
      <alignment horizontal="center"/>
    </xf>
    <xf numFmtId="9" fontId="0" fillId="0" borderId="2" xfId="0" applyNumberFormat="1" applyBorder="1" applyAlignment="1" applyProtection="1">
      <alignment horizontal="center"/>
    </xf>
    <xf numFmtId="9" fontId="0" fillId="0" borderId="35" xfId="0" applyNumberFormat="1" applyBorder="1" applyAlignment="1" applyProtection="1">
      <alignment horizontal="center"/>
    </xf>
    <xf numFmtId="0" fontId="6" fillId="0" borderId="36" xfId="0" applyFont="1" applyBorder="1" applyAlignment="1" applyProtection="1">
      <alignment horizontal="center"/>
    </xf>
    <xf numFmtId="9" fontId="0" fillId="0" borderId="31" xfId="0" applyNumberFormat="1" applyBorder="1" applyAlignment="1" applyProtection="1">
      <alignment horizontal="center"/>
    </xf>
    <xf numFmtId="9" fontId="0" fillId="0" borderId="32" xfId="0" applyNumberFormat="1" applyBorder="1" applyAlignment="1" applyProtection="1">
      <alignment horizontal="center"/>
    </xf>
    <xf numFmtId="0" fontId="6" fillId="0" borderId="50" xfId="0" applyFont="1" applyBorder="1" applyAlignment="1" applyProtection="1">
      <alignment horizontal="center"/>
    </xf>
    <xf numFmtId="9" fontId="0" fillId="0" borderId="51" xfId="0" applyNumberFormat="1" applyBorder="1" applyAlignment="1" applyProtection="1">
      <alignment horizontal="center"/>
    </xf>
    <xf numFmtId="9" fontId="0" fillId="0" borderId="52" xfId="0" applyNumberFormat="1" applyBorder="1" applyAlignment="1" applyProtection="1">
      <alignment horizontal="center"/>
    </xf>
    <xf numFmtId="0" fontId="0" fillId="0" borderId="0" xfId="0" applyBorder="1" applyAlignment="1" applyProtection="1">
      <alignment horizontal="center"/>
    </xf>
    <xf numFmtId="0" fontId="4" fillId="0" borderId="0" xfId="0" applyFont="1" applyBorder="1" applyProtection="1"/>
    <xf numFmtId="0" fontId="6" fillId="0" borderId="0" xfId="0" applyFont="1" applyFill="1" applyAlignment="1" applyProtection="1">
      <alignment horizontal="center"/>
    </xf>
    <xf numFmtId="0" fontId="6" fillId="0" borderId="0" xfId="0" applyFont="1" applyFill="1" applyProtection="1"/>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35" xfId="0" applyBorder="1" applyAlignment="1">
      <alignment vertical="center"/>
    </xf>
    <xf numFmtId="0" fontId="30" fillId="0" borderId="53" xfId="0" applyFont="1" applyFill="1" applyBorder="1" applyAlignment="1">
      <alignment horizontal="center" vertical="center"/>
    </xf>
    <xf numFmtId="0" fontId="4" fillId="0" borderId="2" xfId="0" applyFont="1" applyBorder="1" applyAlignment="1">
      <alignment vertical="center"/>
    </xf>
    <xf numFmtId="0" fontId="0" fillId="0" borderId="31" xfId="0" applyBorder="1" applyAlignment="1">
      <alignment horizontal="center" vertical="center"/>
    </xf>
    <xf numFmtId="0" fontId="0" fillId="0" borderId="32" xfId="0" applyBorder="1" applyAlignment="1">
      <alignment vertical="center"/>
    </xf>
    <xf numFmtId="0" fontId="30" fillId="0" borderId="55" xfId="0" applyFont="1" applyFill="1" applyBorder="1" applyAlignment="1">
      <alignment horizontal="center" vertical="center"/>
    </xf>
    <xf numFmtId="0" fontId="30" fillId="0" borderId="54" xfId="0" applyFont="1" applyFill="1" applyBorder="1" applyAlignment="1">
      <alignment horizontal="center" vertical="center"/>
    </xf>
    <xf numFmtId="0" fontId="0" fillId="0" borderId="30" xfId="0" applyBorder="1" applyAlignment="1">
      <alignment horizontal="center" vertical="center"/>
    </xf>
    <xf numFmtId="0" fontId="11" fillId="0" borderId="0" xfId="0" applyFont="1" applyFill="1" applyBorder="1" applyAlignment="1">
      <alignment vertical="center"/>
    </xf>
    <xf numFmtId="0" fontId="9" fillId="0" borderId="0" xfId="0" applyFont="1" applyFill="1" applyBorder="1" applyAlignment="1">
      <alignment vertical="center"/>
    </xf>
    <xf numFmtId="0" fontId="4" fillId="0" borderId="2" xfId="0" applyFont="1" applyBorder="1" applyAlignment="1">
      <alignment horizontal="center" vertical="center"/>
    </xf>
    <xf numFmtId="164" fontId="0" fillId="0" borderId="0" xfId="0" applyNumberFormat="1" applyAlignment="1">
      <alignment vertical="center"/>
    </xf>
    <xf numFmtId="0" fontId="6" fillId="3" borderId="0" xfId="0" applyFont="1" applyFill="1" applyAlignment="1">
      <alignment horizontal="center" vertical="center"/>
    </xf>
    <xf numFmtId="0" fontId="4" fillId="0" borderId="34" xfId="0" applyFont="1" applyBorder="1" applyAlignment="1">
      <alignment horizontal="center" vertical="center"/>
    </xf>
    <xf numFmtId="0" fontId="0" fillId="3" borderId="0" xfId="0" applyFill="1" applyAlignment="1">
      <alignment horizontal="center" vertical="center"/>
    </xf>
    <xf numFmtId="0" fontId="4" fillId="7" borderId="0" xfId="0" applyFont="1" applyFill="1" applyAlignment="1">
      <alignment horizontal="center" vertical="center"/>
    </xf>
    <xf numFmtId="0" fontId="0" fillId="7" borderId="0" xfId="0" applyFill="1" applyAlignment="1">
      <alignment horizontal="center" vertical="center"/>
    </xf>
    <xf numFmtId="164" fontId="10" fillId="12" borderId="3" xfId="0" applyNumberFormat="1" applyFont="1" applyFill="1" applyBorder="1" applyAlignment="1">
      <alignment horizontal="center" vertical="center" wrapText="1"/>
    </xf>
    <xf numFmtId="0" fontId="0" fillId="14" borderId="0" xfId="0" applyFill="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164" fontId="6" fillId="3" borderId="0" xfId="0" applyNumberFormat="1" applyFont="1" applyFill="1" applyAlignment="1">
      <alignment horizontal="center" vertical="center"/>
    </xf>
    <xf numFmtId="165" fontId="0" fillId="0" borderId="0" xfId="0" applyNumberFormat="1" applyAlignment="1">
      <alignment horizontal="center" vertical="center"/>
    </xf>
    <xf numFmtId="165" fontId="10" fillId="12" borderId="3" xfId="0" applyNumberFormat="1" applyFont="1" applyFill="1" applyBorder="1" applyAlignment="1">
      <alignment horizontal="center" vertical="center" wrapText="1"/>
    </xf>
    <xf numFmtId="165" fontId="0" fillId="7" borderId="0" xfId="0" applyNumberFormat="1" applyFill="1" applyAlignment="1">
      <alignment horizontal="center" vertical="center"/>
    </xf>
    <xf numFmtId="0" fontId="0" fillId="9" borderId="0" xfId="0" applyFill="1" applyAlignment="1">
      <alignment horizontal="center" vertical="center"/>
    </xf>
    <xf numFmtId="165" fontId="0" fillId="9" borderId="0" xfId="0" applyNumberFormat="1" applyFill="1" applyAlignment="1">
      <alignment horizontal="center" vertical="center"/>
    </xf>
    <xf numFmtId="10" fontId="0" fillId="0" borderId="0" xfId="0" applyNumberFormat="1" applyAlignment="1">
      <alignment horizontal="center" vertical="center"/>
    </xf>
    <xf numFmtId="10" fontId="0" fillId="7" borderId="0" xfId="0" applyNumberFormat="1" applyFill="1" applyAlignment="1">
      <alignment horizontal="center" vertical="center"/>
    </xf>
    <xf numFmtId="0" fontId="0" fillId="7" borderId="0" xfId="0" applyFill="1" applyAlignment="1">
      <alignment vertical="center"/>
    </xf>
    <xf numFmtId="0" fontId="0" fillId="16" borderId="0" xfId="0" applyFill="1" applyAlignment="1">
      <alignment horizontal="center" vertical="center"/>
    </xf>
    <xf numFmtId="165" fontId="0" fillId="16" borderId="0" xfId="0" applyNumberFormat="1" applyFill="1" applyAlignment="1">
      <alignment horizontal="center" vertical="center"/>
    </xf>
    <xf numFmtId="0" fontId="4" fillId="0" borderId="8" xfId="0" applyFont="1" applyBorder="1" applyAlignment="1">
      <alignment vertical="center"/>
    </xf>
    <xf numFmtId="165" fontId="6" fillId="3" borderId="0" xfId="0" applyNumberFormat="1" applyFont="1" applyFill="1" applyAlignment="1">
      <alignment horizontal="center" vertical="center"/>
    </xf>
    <xf numFmtId="10" fontId="6" fillId="3" borderId="0" xfId="0" applyNumberFormat="1" applyFont="1" applyFill="1" applyAlignment="1">
      <alignment horizontal="center" vertical="center"/>
    </xf>
    <xf numFmtId="10" fontId="0" fillId="16" borderId="0" xfId="0" applyNumberFormat="1" applyFill="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164" fontId="22" fillId="0" borderId="0" xfId="0" applyNumberFormat="1" applyFont="1" applyAlignment="1">
      <alignment vertical="center"/>
    </xf>
    <xf numFmtId="0" fontId="22" fillId="0" borderId="0" xfId="0" applyFont="1" applyAlignment="1">
      <alignment horizontal="center" vertical="center"/>
    </xf>
    <xf numFmtId="0" fontId="40" fillId="3" borderId="50" xfId="0" applyFont="1" applyFill="1" applyBorder="1" applyAlignment="1">
      <alignment horizontal="center" vertical="center"/>
    </xf>
    <xf numFmtId="164" fontId="36" fillId="3" borderId="51" xfId="0" applyNumberFormat="1" applyFont="1" applyFill="1" applyBorder="1" applyAlignment="1">
      <alignment horizontal="center" vertical="center"/>
    </xf>
    <xf numFmtId="0" fontId="40" fillId="3" borderId="51" xfId="0" applyFont="1" applyFill="1" applyBorder="1" applyAlignment="1">
      <alignment vertical="center" wrapText="1"/>
    </xf>
    <xf numFmtId="164" fontId="36" fillId="3" borderId="62" xfId="0" applyNumberFormat="1" applyFont="1" applyFill="1" applyBorder="1" applyAlignment="1">
      <alignment horizontal="center" vertical="center"/>
    </xf>
    <xf numFmtId="0" fontId="40" fillId="3" borderId="62" xfId="0" applyFont="1" applyFill="1" applyBorder="1" applyAlignment="1">
      <alignment vertical="center" wrapText="1"/>
    </xf>
    <xf numFmtId="0" fontId="0" fillId="3" borderId="0" xfId="0" applyFill="1" applyAlignment="1">
      <alignment horizontal="left" vertical="center"/>
    </xf>
    <xf numFmtId="164" fontId="39" fillId="12" borderId="3" xfId="0" applyNumberFormat="1" applyFont="1" applyFill="1" applyBorder="1" applyAlignment="1">
      <alignment horizontal="center" vertical="center" wrapText="1"/>
    </xf>
    <xf numFmtId="0" fontId="39" fillId="12" borderId="3" xfId="0" applyFont="1" applyFill="1" applyBorder="1" applyAlignment="1">
      <alignment horizontal="center" vertical="center" wrapText="1"/>
    </xf>
    <xf numFmtId="0" fontId="22" fillId="10" borderId="17" xfId="0" applyFont="1" applyFill="1" applyBorder="1" applyAlignment="1">
      <alignment horizontal="center" vertical="center"/>
    </xf>
    <xf numFmtId="0" fontId="22" fillId="10" borderId="18" xfId="0" applyFont="1" applyFill="1" applyBorder="1" applyAlignment="1">
      <alignment horizontal="center" vertical="center"/>
    </xf>
    <xf numFmtId="165" fontId="0" fillId="3" borderId="0" xfId="0" applyNumberFormat="1" applyFill="1" applyAlignment="1">
      <alignment horizontal="center" vertical="center"/>
    </xf>
    <xf numFmtId="10" fontId="28" fillId="3" borderId="36" xfId="0" applyNumberFormat="1" applyFont="1" applyFill="1" applyBorder="1" applyAlignment="1">
      <alignment horizontal="center" vertical="center"/>
    </xf>
    <xf numFmtId="10" fontId="28" fillId="3" borderId="31" xfId="0" applyNumberFormat="1" applyFont="1" applyFill="1" applyBorder="1" applyAlignment="1">
      <alignment horizontal="center" vertical="center"/>
    </xf>
    <xf numFmtId="10" fontId="28" fillId="3" borderId="32" xfId="0" applyNumberFormat="1" applyFont="1" applyFill="1" applyBorder="1" applyAlignment="1">
      <alignment horizontal="center" vertical="center"/>
    </xf>
    <xf numFmtId="0" fontId="0" fillId="0" borderId="0" xfId="0" applyBorder="1"/>
    <xf numFmtId="0" fontId="29" fillId="12" borderId="50" xfId="0" applyFont="1" applyFill="1" applyBorder="1" applyAlignment="1" applyProtection="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vertical="center"/>
    </xf>
    <xf numFmtId="0" fontId="6" fillId="12" borderId="24" xfId="0" applyFont="1" applyFill="1" applyBorder="1" applyAlignment="1">
      <alignment horizontal="center" vertical="center" wrapText="1"/>
    </xf>
    <xf numFmtId="0" fontId="6" fillId="12" borderId="33" xfId="0" applyFont="1" applyFill="1" applyBorder="1" applyAlignment="1">
      <alignment horizontal="center"/>
    </xf>
    <xf numFmtId="0" fontId="6" fillId="12" borderId="27" xfId="0" applyFont="1" applyFill="1" applyBorder="1" applyAlignment="1">
      <alignment horizontal="center"/>
    </xf>
    <xf numFmtId="0" fontId="0" fillId="0" borderId="35" xfId="0" applyBorder="1" applyAlignment="1">
      <alignment wrapText="1"/>
    </xf>
    <xf numFmtId="0" fontId="0" fillId="0" borderId="32" xfId="0" applyBorder="1" applyAlignment="1">
      <alignment wrapText="1"/>
    </xf>
    <xf numFmtId="0" fontId="6" fillId="12" borderId="24" xfId="0" applyFont="1" applyFill="1" applyBorder="1" applyAlignment="1">
      <alignment horizontal="center"/>
    </xf>
    <xf numFmtId="0" fontId="0" fillId="0" borderId="2" xfId="0" applyBorder="1"/>
    <xf numFmtId="0" fontId="0" fillId="0" borderId="36" xfId="0" applyBorder="1"/>
    <xf numFmtId="0" fontId="0" fillId="0" borderId="31"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20" fillId="0" borderId="34" xfId="0" applyFont="1" applyBorder="1" applyAlignment="1" applyProtection="1">
      <alignment horizontal="center" vertical="center"/>
    </xf>
    <xf numFmtId="0" fontId="20" fillId="0" borderId="36" xfId="0" applyFont="1" applyBorder="1" applyAlignment="1" applyProtection="1">
      <alignment horizontal="center" vertical="center"/>
    </xf>
    <xf numFmtId="0" fontId="8" fillId="12" borderId="49" xfId="0" applyFont="1" applyFill="1" applyBorder="1" applyAlignment="1" applyProtection="1">
      <alignment horizontal="center" vertical="center"/>
    </xf>
    <xf numFmtId="0" fontId="20" fillId="0" borderId="65" xfId="0" applyFont="1" applyBorder="1" applyAlignment="1" applyProtection="1">
      <alignment horizontal="center" vertical="center"/>
    </xf>
    <xf numFmtId="0" fontId="8" fillId="12" borderId="69" xfId="0" applyFont="1" applyFill="1" applyBorder="1" applyAlignment="1" applyProtection="1">
      <alignment horizontal="center" vertical="center" wrapText="1"/>
    </xf>
    <xf numFmtId="0" fontId="18" fillId="0" borderId="70" xfId="0" applyFont="1" applyFill="1" applyBorder="1" applyAlignment="1" applyProtection="1">
      <alignment vertical="center" wrapText="1"/>
    </xf>
    <xf numFmtId="0" fontId="32" fillId="0" borderId="7" xfId="0" applyFont="1" applyFill="1" applyBorder="1" applyAlignment="1" applyProtection="1">
      <alignment vertical="center" wrapText="1"/>
    </xf>
    <xf numFmtId="0" fontId="20" fillId="0" borderId="7" xfId="0" applyFont="1" applyFill="1" applyBorder="1" applyAlignment="1" applyProtection="1">
      <alignment vertical="center" wrapText="1"/>
    </xf>
    <xf numFmtId="0" fontId="18" fillId="0" borderId="7" xfId="0" applyFont="1" applyFill="1" applyBorder="1" applyAlignment="1" applyProtection="1">
      <alignment vertical="center" wrapText="1"/>
    </xf>
    <xf numFmtId="0" fontId="32" fillId="0" borderId="29" xfId="0" applyFont="1" applyFill="1" applyBorder="1" applyAlignment="1" applyProtection="1">
      <alignment vertical="center" wrapText="1"/>
    </xf>
    <xf numFmtId="9" fontId="18" fillId="0" borderId="56" xfId="0" applyNumberFormat="1" applyFont="1" applyFill="1" applyBorder="1" applyAlignment="1" applyProtection="1">
      <alignment horizontal="center" vertical="center" wrapText="1"/>
    </xf>
    <xf numFmtId="9" fontId="18" fillId="0" borderId="58" xfId="0" applyNumberFormat="1" applyFont="1" applyFill="1" applyBorder="1" applyAlignment="1" applyProtection="1">
      <alignment horizontal="center" vertical="center" wrapText="1"/>
    </xf>
    <xf numFmtId="0" fontId="8" fillId="12" borderId="49" xfId="0" applyFont="1" applyFill="1" applyBorder="1" applyAlignment="1" applyProtection="1">
      <alignment horizontal="center" vertical="center" wrapText="1"/>
    </xf>
    <xf numFmtId="0" fontId="19" fillId="0" borderId="0" xfId="0" applyFont="1" applyAlignment="1">
      <alignment vertical="center"/>
    </xf>
    <xf numFmtId="0" fontId="34" fillId="0" borderId="0" xfId="0" applyFont="1" applyAlignment="1">
      <alignment vertical="center"/>
    </xf>
    <xf numFmtId="0" fontId="34" fillId="0" borderId="0" xfId="0" applyFont="1" applyFill="1" applyAlignment="1">
      <alignment vertical="center"/>
    </xf>
    <xf numFmtId="0" fontId="0" fillId="0" borderId="0" xfId="0" applyFill="1" applyBorder="1" applyAlignment="1">
      <alignment vertical="center"/>
    </xf>
    <xf numFmtId="0" fontId="4" fillId="0" borderId="2" xfId="0" applyFont="1"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6" fillId="12" borderId="33" xfId="0" applyFont="1" applyFill="1" applyBorder="1" applyAlignment="1">
      <alignment horizontal="center" vertical="center"/>
    </xf>
    <xf numFmtId="0" fontId="6" fillId="12" borderId="24" xfId="0" applyFont="1" applyFill="1" applyBorder="1" applyAlignment="1">
      <alignment horizontal="center" vertical="center"/>
    </xf>
    <xf numFmtId="0" fontId="4" fillId="0" borderId="2" xfId="0" applyFont="1" applyBorder="1" applyAlignment="1">
      <alignment horizontal="center" vertical="center"/>
    </xf>
    <xf numFmtId="0" fontId="24" fillId="0" borderId="31" xfId="0" applyFont="1" applyBorder="1" applyAlignment="1" applyProtection="1">
      <alignment horizontal="center"/>
    </xf>
    <xf numFmtId="0" fontId="18" fillId="0" borderId="24" xfId="0" applyFont="1" applyBorder="1" applyAlignment="1" applyProtection="1">
      <alignment horizontal="center"/>
    </xf>
    <xf numFmtId="0" fontId="6" fillId="12" borderId="33" xfId="0" applyFont="1" applyFill="1" applyBorder="1" applyAlignment="1">
      <alignment horizontal="center" vertical="center"/>
    </xf>
    <xf numFmtId="0" fontId="6" fillId="12" borderId="24" xfId="0" applyFont="1" applyFill="1" applyBorder="1" applyAlignment="1">
      <alignment horizontal="center" vertical="center"/>
    </xf>
    <xf numFmtId="0" fontId="29" fillId="12" borderId="24" xfId="0" applyFont="1" applyFill="1" applyBorder="1" applyAlignment="1" applyProtection="1">
      <alignment horizontal="center" vertical="center"/>
    </xf>
    <xf numFmtId="14" fontId="0" fillId="0" borderId="2" xfId="0" applyNumberFormat="1" applyBorder="1" applyAlignment="1">
      <alignment vertical="center"/>
    </xf>
    <xf numFmtId="9" fontId="0" fillId="0" borderId="2" xfId="0" applyNumberFormat="1" applyBorder="1" applyAlignment="1">
      <alignment horizontal="center" vertical="center"/>
    </xf>
    <xf numFmtId="0" fontId="0" fillId="0" borderId="36" xfId="0" applyBorder="1" applyAlignment="1">
      <alignment vertical="center"/>
    </xf>
    <xf numFmtId="0" fontId="0" fillId="0" borderId="31" xfId="0" applyFill="1" applyBorder="1" applyAlignment="1">
      <alignment vertical="center"/>
    </xf>
    <xf numFmtId="0" fontId="36" fillId="13" borderId="31" xfId="0" applyFont="1" applyFill="1" applyBorder="1" applyAlignment="1">
      <alignment horizontal="center" vertical="center"/>
    </xf>
    <xf numFmtId="0" fontId="0" fillId="0" borderId="2" xfId="0" applyFill="1" applyBorder="1" applyAlignment="1">
      <alignment horizontal="center" vertical="center"/>
    </xf>
    <xf numFmtId="0" fontId="6" fillId="12" borderId="27" xfId="0" applyFont="1" applyFill="1" applyBorder="1" applyAlignment="1">
      <alignment horizontal="center" vertical="center"/>
    </xf>
    <xf numFmtId="0" fontId="46" fillId="0" borderId="0" xfId="0" applyFont="1" applyAlignment="1">
      <alignment horizontal="right"/>
    </xf>
    <xf numFmtId="14" fontId="46" fillId="0" borderId="49" xfId="0" applyNumberFormat="1" applyFont="1" applyBorder="1" applyAlignment="1">
      <alignment horizontal="center"/>
    </xf>
    <xf numFmtId="0" fontId="6" fillId="12" borderId="25" xfId="0" applyFont="1" applyFill="1" applyBorder="1" applyAlignment="1">
      <alignment horizontal="center" vertical="center"/>
    </xf>
    <xf numFmtId="0" fontId="0" fillId="0" borderId="7" xfId="0" applyBorder="1" applyAlignment="1">
      <alignment vertical="center"/>
    </xf>
    <xf numFmtId="0" fontId="0" fillId="0" borderId="29" xfId="0" applyBorder="1" applyAlignment="1">
      <alignment vertical="center"/>
    </xf>
    <xf numFmtId="0" fontId="6" fillId="3" borderId="49" xfId="0" applyFont="1" applyFill="1" applyBorder="1" applyAlignment="1">
      <alignment horizontal="right" vertical="center"/>
    </xf>
    <xf numFmtId="0" fontId="6" fillId="13" borderId="49" xfId="0" applyFont="1" applyFill="1" applyBorder="1" applyAlignment="1">
      <alignment horizontal="right" vertical="center"/>
    </xf>
    <xf numFmtId="1" fontId="28" fillId="13" borderId="36" xfId="0" applyNumberFormat="1" applyFont="1" applyFill="1" applyBorder="1" applyAlignment="1">
      <alignment horizontal="center" vertical="center"/>
    </xf>
    <xf numFmtId="1" fontId="28" fillId="13" borderId="31" xfId="0" applyNumberFormat="1" applyFont="1" applyFill="1" applyBorder="1" applyAlignment="1">
      <alignment horizontal="center" vertical="center"/>
    </xf>
    <xf numFmtId="1" fontId="28" fillId="13" borderId="32" xfId="0" applyNumberFormat="1" applyFont="1" applyFill="1" applyBorder="1" applyAlignment="1">
      <alignment horizontal="center" vertical="center"/>
    </xf>
    <xf numFmtId="0" fontId="9" fillId="0" borderId="0" xfId="0" applyFont="1" applyBorder="1" applyAlignment="1" applyProtection="1">
      <alignment horizontal="left" vertical="center" wrapText="1"/>
    </xf>
    <xf numFmtId="0" fontId="8" fillId="12" borderId="68" xfId="0" applyFont="1" applyFill="1" applyBorder="1" applyAlignment="1" applyProtection="1">
      <alignment horizontal="center" vertical="center" wrapText="1"/>
    </xf>
    <xf numFmtId="0" fontId="33" fillId="0" borderId="34" xfId="0" applyFont="1" applyFill="1" applyBorder="1" applyAlignment="1" applyProtection="1">
      <alignment vertical="center"/>
    </xf>
    <xf numFmtId="0" fontId="47" fillId="0" borderId="34" xfId="0" applyFont="1" applyFill="1" applyBorder="1" applyAlignment="1" applyProtection="1">
      <alignment vertical="center"/>
    </xf>
    <xf numFmtId="0" fontId="25" fillId="0" borderId="34" xfId="0" applyFont="1" applyFill="1" applyBorder="1" applyAlignment="1" applyProtection="1">
      <alignment vertical="center"/>
    </xf>
    <xf numFmtId="0" fontId="47" fillId="0" borderId="36" xfId="0" applyFont="1" applyFill="1" applyBorder="1" applyAlignment="1" applyProtection="1">
      <alignment vertical="center"/>
    </xf>
    <xf numFmtId="0" fontId="27" fillId="0" borderId="0" xfId="0" applyFont="1" applyAlignment="1">
      <alignment vertical="center"/>
    </xf>
    <xf numFmtId="0" fontId="33" fillId="0" borderId="50" xfId="0" applyFont="1" applyFill="1" applyBorder="1" applyAlignment="1" applyProtection="1">
      <alignment vertical="center"/>
    </xf>
    <xf numFmtId="0" fontId="39" fillId="12" borderId="33" xfId="0" applyFont="1" applyFill="1" applyBorder="1" applyAlignment="1">
      <alignment horizontal="center" vertical="center"/>
    </xf>
    <xf numFmtId="0" fontId="39" fillId="12" borderId="27" xfId="0" applyFont="1" applyFill="1" applyBorder="1" applyAlignment="1">
      <alignment horizontal="center" vertical="center"/>
    </xf>
    <xf numFmtId="0" fontId="33" fillId="0" borderId="35" xfId="0" applyFont="1" applyBorder="1" applyAlignment="1">
      <alignment horizontal="center" vertical="center"/>
    </xf>
    <xf numFmtId="0" fontId="33" fillId="0" borderId="32" xfId="0" applyFont="1" applyBorder="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33" fillId="0" borderId="52" xfId="0" applyFont="1"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26" fillId="0" borderId="2" xfId="0" applyFont="1" applyBorder="1" applyAlignment="1" applyProtection="1">
      <alignment horizontal="center" vertical="center"/>
      <protection locked="0"/>
    </xf>
    <xf numFmtId="0" fontId="21" fillId="0" borderId="2" xfId="0" applyFont="1" applyBorder="1" applyAlignment="1">
      <alignment horizontal="left" vertical="center"/>
    </xf>
    <xf numFmtId="0" fontId="4" fillId="0" borderId="31" xfId="0" applyFont="1" applyBorder="1" applyAlignment="1">
      <alignment horizontal="center" vertical="center"/>
    </xf>
    <xf numFmtId="0" fontId="6" fillId="12" borderId="24" xfId="0" applyFont="1" applyFill="1" applyBorder="1" applyAlignment="1">
      <alignment horizontal="center" vertical="center"/>
    </xf>
    <xf numFmtId="0" fontId="0" fillId="0" borderId="58" xfId="0" applyBorder="1" applyAlignment="1" applyProtection="1">
      <alignment horizontal="center" vertical="center"/>
    </xf>
    <xf numFmtId="0" fontId="0" fillId="0" borderId="57" xfId="0" applyBorder="1" applyAlignment="1" applyProtection="1">
      <alignment horizontal="center" vertical="center"/>
    </xf>
    <xf numFmtId="0" fontId="0" fillId="0" borderId="56" xfId="0" applyBorder="1" applyAlignment="1" applyProtection="1">
      <alignment horizontal="center" vertical="center"/>
    </xf>
    <xf numFmtId="0" fontId="0" fillId="0" borderId="0" xfId="0" applyAlignment="1" applyProtection="1">
      <alignment horizontal="center" vertical="center"/>
    </xf>
    <xf numFmtId="0" fontId="0" fillId="0" borderId="49" xfId="0" applyBorder="1" applyAlignment="1" applyProtection="1">
      <alignment horizontal="center" vertical="center"/>
    </xf>
    <xf numFmtId="164" fontId="0" fillId="0" borderId="2" xfId="0" applyNumberFormat="1" applyBorder="1" applyAlignment="1">
      <alignment horizontal="center" vertical="center"/>
    </xf>
    <xf numFmtId="164" fontId="0" fillId="0" borderId="35" xfId="0" applyNumberFormat="1" applyBorder="1" applyAlignment="1">
      <alignment horizontal="center" vertical="center"/>
    </xf>
    <xf numFmtId="1" fontId="0" fillId="0" borderId="2" xfId="0" applyNumberFormat="1" applyBorder="1" applyAlignment="1" applyProtection="1">
      <alignment horizontal="center"/>
    </xf>
    <xf numFmtId="1" fontId="0" fillId="0" borderId="35" xfId="0" applyNumberFormat="1" applyBorder="1" applyAlignment="1" applyProtection="1">
      <alignment horizontal="center"/>
    </xf>
    <xf numFmtId="1" fontId="0" fillId="0" borderId="31" xfId="0" applyNumberFormat="1" applyBorder="1" applyAlignment="1" applyProtection="1">
      <alignment horizontal="center"/>
    </xf>
    <xf numFmtId="1" fontId="0" fillId="0" borderId="32" xfId="0" applyNumberFormat="1" applyBorder="1" applyAlignment="1" applyProtection="1">
      <alignment horizontal="center"/>
    </xf>
    <xf numFmtId="1" fontId="0" fillId="0" borderId="0" xfId="0" applyNumberFormat="1" applyAlignment="1" applyProtection="1">
      <alignment horizontal="center"/>
    </xf>
    <xf numFmtId="1" fontId="0" fillId="0" borderId="51" xfId="0" applyNumberFormat="1" applyBorder="1" applyAlignment="1" applyProtection="1">
      <alignment horizontal="center"/>
    </xf>
    <xf numFmtId="1" fontId="0" fillId="0" borderId="52" xfId="0" applyNumberFormat="1" applyBorder="1" applyAlignment="1" applyProtection="1">
      <alignment horizontal="center"/>
    </xf>
    <xf numFmtId="0" fontId="15" fillId="0" borderId="34" xfId="0" applyFont="1" applyFill="1" applyBorder="1" applyAlignment="1">
      <alignment horizontal="center" vertical="center"/>
    </xf>
    <xf numFmtId="0" fontId="19" fillId="0" borderId="34" xfId="0" applyFont="1" applyBorder="1" applyAlignment="1">
      <alignment horizontal="center" vertical="center"/>
    </xf>
    <xf numFmtId="0" fontId="19" fillId="0" borderId="2" xfId="0" applyFont="1" applyBorder="1" applyAlignment="1">
      <alignment horizontal="center" vertical="center"/>
    </xf>
    <xf numFmtId="0" fontId="21" fillId="9" borderId="0" xfId="0" applyFont="1" applyFill="1" applyBorder="1" applyAlignment="1" applyProtection="1">
      <alignment vertical="center"/>
    </xf>
    <xf numFmtId="0" fontId="21" fillId="9" borderId="11" xfId="0" applyFont="1" applyFill="1" applyBorder="1" applyAlignment="1" applyProtection="1">
      <alignment horizontal="center" vertical="center"/>
    </xf>
    <xf numFmtId="0" fontId="26" fillId="9" borderId="12" xfId="0" applyFont="1" applyFill="1" applyBorder="1" applyAlignment="1" applyProtection="1">
      <alignment vertical="center"/>
      <protection locked="0"/>
    </xf>
    <xf numFmtId="0" fontId="21" fillId="9" borderId="12" xfId="0" applyFont="1" applyFill="1" applyBorder="1" applyAlignment="1" applyProtection="1">
      <alignment horizontal="center" vertical="center"/>
    </xf>
    <xf numFmtId="0" fontId="26" fillId="9" borderId="12" xfId="0" applyFont="1" applyFill="1" applyBorder="1" applyAlignment="1" applyProtection="1">
      <alignment horizontal="center" vertical="center"/>
      <protection locked="0"/>
    </xf>
    <xf numFmtId="166" fontId="26" fillId="9" borderId="13" xfId="0" applyNumberFormat="1" applyFont="1" applyFill="1" applyBorder="1" applyAlignment="1" applyProtection="1">
      <alignment horizontal="center" vertical="center"/>
      <protection locked="0"/>
    </xf>
    <xf numFmtId="0" fontId="21" fillId="9" borderId="14" xfId="0" applyFont="1" applyFill="1" applyBorder="1" applyAlignment="1" applyProtection="1">
      <alignment vertical="center"/>
    </xf>
    <xf numFmtId="0" fontId="21" fillId="9" borderId="15" xfId="0" applyFont="1" applyFill="1" applyBorder="1" applyAlignment="1" applyProtection="1">
      <alignment vertical="center"/>
    </xf>
    <xf numFmtId="0" fontId="21" fillId="9" borderId="16" xfId="0" applyFont="1" applyFill="1" applyBorder="1" applyAlignment="1" applyProtection="1">
      <alignment horizontal="center" vertical="center"/>
    </xf>
    <xf numFmtId="0" fontId="26" fillId="9" borderId="17" xfId="0" applyFont="1" applyFill="1" applyBorder="1" applyAlignment="1" applyProtection="1">
      <alignment vertical="center"/>
      <protection locked="0"/>
    </xf>
    <xf numFmtId="0" fontId="26" fillId="9" borderId="18" xfId="0" applyFont="1" applyFill="1" applyBorder="1" applyAlignment="1" applyProtection="1">
      <alignment vertical="center"/>
      <protection locked="0"/>
    </xf>
    <xf numFmtId="0" fontId="36" fillId="0" borderId="65" xfId="0" applyFont="1" applyFill="1" applyBorder="1" applyAlignment="1">
      <alignment horizontal="center" vertical="center"/>
    </xf>
    <xf numFmtId="0" fontId="36" fillId="0" borderId="34"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66" xfId="0" applyFont="1" applyFill="1" applyBorder="1" applyAlignment="1">
      <alignment horizontal="center" vertical="center"/>
    </xf>
    <xf numFmtId="0" fontId="0" fillId="0" borderId="0" xfId="0" applyFill="1" applyAlignment="1">
      <alignment horizontal="center" vertical="center"/>
    </xf>
    <xf numFmtId="0" fontId="0" fillId="8" borderId="0" xfId="0" applyFill="1" applyAlignment="1">
      <alignment horizontal="center" vertical="center"/>
    </xf>
    <xf numFmtId="0" fontId="22" fillId="0" borderId="0" xfId="0" applyFont="1" applyFill="1" applyBorder="1" applyAlignment="1">
      <alignment horizontal="center" vertical="center"/>
    </xf>
    <xf numFmtId="164" fontId="22" fillId="0" borderId="0" xfId="0" applyNumberFormat="1" applyFont="1" applyFill="1" applyBorder="1" applyAlignment="1">
      <alignment horizontal="center" vertical="center"/>
    </xf>
    <xf numFmtId="0" fontId="22" fillId="0" borderId="0" xfId="0" applyFont="1" applyFill="1" applyBorder="1" applyAlignment="1">
      <alignment horizontal="right" vertical="center" wrapText="1"/>
    </xf>
    <xf numFmtId="0" fontId="22" fillId="0" borderId="0" xfId="0" applyFont="1" applyFill="1" applyBorder="1" applyAlignment="1">
      <alignment vertical="center"/>
    </xf>
    <xf numFmtId="0" fontId="22" fillId="0" borderId="0" xfId="0" applyFont="1" applyFill="1" applyBorder="1" applyAlignment="1">
      <alignment vertical="center" wrapText="1"/>
    </xf>
    <xf numFmtId="0" fontId="37"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40" fillId="0" borderId="0" xfId="0" applyFont="1" applyFill="1" applyBorder="1" applyAlignment="1">
      <alignment horizontal="center" vertical="center"/>
    </xf>
    <xf numFmtId="164" fontId="36" fillId="0" borderId="0" xfId="0" applyNumberFormat="1" applyFont="1" applyFill="1" applyBorder="1" applyAlignment="1">
      <alignment horizontal="center" vertical="center"/>
    </xf>
    <xf numFmtId="0" fontId="40" fillId="0" borderId="0" xfId="0" applyFont="1" applyFill="1" applyBorder="1" applyAlignment="1">
      <alignment vertical="center" wrapText="1"/>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8" fillId="13" borderId="33" xfId="0" applyFont="1" applyFill="1" applyBorder="1" applyAlignment="1">
      <alignment horizontal="center" vertical="center"/>
    </xf>
    <xf numFmtId="0" fontId="48" fillId="13" borderId="34" xfId="0" applyFont="1" applyFill="1" applyBorder="1" applyAlignment="1">
      <alignment horizontal="center" vertical="center"/>
    </xf>
    <xf numFmtId="0" fontId="48" fillId="13" borderId="36" xfId="0" applyFont="1" applyFill="1" applyBorder="1" applyAlignment="1">
      <alignment horizontal="center" vertical="center"/>
    </xf>
    <xf numFmtId="0" fontId="0" fillId="0" borderId="33" xfId="0" applyBorder="1" applyAlignment="1">
      <alignment horizontal="center" vertical="center"/>
    </xf>
    <xf numFmtId="0" fontId="6" fillId="12" borderId="26" xfId="0" applyFont="1" applyFill="1" applyBorder="1" applyAlignment="1">
      <alignment vertical="center"/>
    </xf>
    <xf numFmtId="0" fontId="6" fillId="12" borderId="24" xfId="0" applyFont="1" applyFill="1" applyBorder="1" applyAlignment="1">
      <alignment vertical="center"/>
    </xf>
    <xf numFmtId="0" fontId="6" fillId="12" borderId="27" xfId="0" applyFont="1" applyFill="1" applyBorder="1" applyAlignment="1">
      <alignment vertical="center"/>
    </xf>
    <xf numFmtId="16" fontId="4" fillId="0" borderId="2" xfId="0" quotePrefix="1" applyNumberFormat="1" applyFont="1" applyBorder="1" applyAlignment="1">
      <alignment horizontal="center" vertical="center"/>
    </xf>
    <xf numFmtId="0" fontId="4" fillId="0" borderId="2" xfId="0" quotePrefix="1" applyFont="1" applyBorder="1" applyAlignment="1">
      <alignment horizontal="center" vertical="center"/>
    </xf>
    <xf numFmtId="0" fontId="4" fillId="0" borderId="35" xfId="0" applyFont="1" applyBorder="1" applyAlignment="1">
      <alignment vertical="center"/>
    </xf>
    <xf numFmtId="6" fontId="0" fillId="0" borderId="0" xfId="0" applyNumberFormat="1" applyAlignment="1">
      <alignment vertical="center"/>
    </xf>
    <xf numFmtId="0" fontId="4" fillId="10" borderId="17" xfId="0" applyFont="1" applyFill="1" applyBorder="1" applyAlignment="1">
      <alignment horizontal="center" vertical="center" wrapText="1"/>
    </xf>
    <xf numFmtId="0" fontId="22" fillId="0" borderId="0" xfId="0" applyFont="1" applyAlignment="1">
      <alignment vertical="center" wrapText="1"/>
    </xf>
    <xf numFmtId="0" fontId="4" fillId="0" borderId="0" xfId="0" applyFont="1" applyAlignment="1">
      <alignment vertical="center" wrapText="1"/>
    </xf>
    <xf numFmtId="0" fontId="49" fillId="0" borderId="0" xfId="0" applyFont="1" applyBorder="1" applyAlignment="1">
      <alignment vertical="center" wrapText="1"/>
    </xf>
    <xf numFmtId="0" fontId="48" fillId="13" borderId="65" xfId="0" applyFont="1" applyFill="1" applyBorder="1" applyAlignment="1">
      <alignment horizontal="center" vertical="center"/>
    </xf>
    <xf numFmtId="164" fontId="49" fillId="0" borderId="0" xfId="0" applyNumberFormat="1" applyFont="1" applyBorder="1" applyAlignment="1">
      <alignment horizontal="center" vertical="center"/>
    </xf>
    <xf numFmtId="0" fontId="4" fillId="0" borderId="3"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36" fillId="0" borderId="2" xfId="0" applyFont="1" applyFill="1" applyBorder="1" applyAlignment="1">
      <alignment horizontal="center" vertical="center"/>
    </xf>
    <xf numFmtId="0" fontId="50" fillId="0" borderId="9" xfId="0" applyFont="1" applyFill="1" applyBorder="1" applyAlignment="1">
      <alignment horizontal="center" vertical="center"/>
    </xf>
    <xf numFmtId="0" fontId="0" fillId="0" borderId="41" xfId="0" applyBorder="1" applyAlignment="1">
      <alignment horizontal="center" vertical="center"/>
    </xf>
    <xf numFmtId="0" fontId="48" fillId="13" borderId="41" xfId="0" applyFont="1" applyFill="1" applyBorder="1" applyAlignment="1">
      <alignment horizontal="center" vertical="center"/>
    </xf>
    <xf numFmtId="0" fontId="48" fillId="13" borderId="63" xfId="0" applyFont="1" applyFill="1" applyBorder="1" applyAlignment="1">
      <alignment horizontal="center" vertical="center"/>
    </xf>
    <xf numFmtId="0" fontId="36" fillId="0" borderId="10" xfId="0" applyFont="1" applyFill="1" applyBorder="1" applyAlignment="1">
      <alignment horizontal="center" vertical="center"/>
    </xf>
    <xf numFmtId="0" fontId="0" fillId="0" borderId="43" xfId="0" applyBorder="1" applyAlignment="1">
      <alignment horizontal="center" vertical="center"/>
    </xf>
    <xf numFmtId="0" fontId="22" fillId="0" borderId="41" xfId="0" applyFont="1" applyFill="1" applyBorder="1" applyAlignment="1">
      <alignment horizontal="center" vertical="center"/>
    </xf>
    <xf numFmtId="0" fontId="36" fillId="0" borderId="41" xfId="0" applyFont="1" applyFill="1" applyBorder="1" applyAlignment="1">
      <alignment horizontal="center" vertical="center"/>
    </xf>
    <xf numFmtId="0" fontId="40" fillId="0" borderId="41" xfId="0" applyFont="1" applyFill="1" applyBorder="1" applyAlignment="1">
      <alignment horizontal="center" vertical="center"/>
    </xf>
    <xf numFmtId="164" fontId="0" fillId="0" borderId="0" xfId="0" applyNumberFormat="1" applyFill="1" applyAlignment="1">
      <alignment horizontal="center" vertical="center"/>
    </xf>
    <xf numFmtId="0" fontId="0" fillId="0" borderId="0" xfId="0" applyFill="1" applyAlignment="1">
      <alignment horizontal="left" vertical="center"/>
    </xf>
    <xf numFmtId="165" fontId="0" fillId="0" borderId="0" xfId="0" applyNumberFormat="1" applyFill="1" applyAlignment="1">
      <alignment horizontal="center" vertical="center"/>
    </xf>
    <xf numFmtId="10" fontId="0" fillId="0" borderId="0" xfId="0" applyNumberFormat="1" applyFill="1" applyAlignment="1">
      <alignment horizontal="center" vertical="center"/>
    </xf>
    <xf numFmtId="0" fontId="4" fillId="0" borderId="0" xfId="0" applyFont="1" applyFill="1" applyAlignment="1">
      <alignment horizontal="center" vertical="center"/>
    </xf>
    <xf numFmtId="165" fontId="0" fillId="0" borderId="0" xfId="0" applyNumberFormat="1" applyFill="1" applyAlignment="1">
      <alignment vertical="center"/>
    </xf>
    <xf numFmtId="0" fontId="6" fillId="0" borderId="0" xfId="0" applyFont="1" applyFill="1" applyAlignment="1">
      <alignment horizontal="center" vertical="center"/>
    </xf>
    <xf numFmtId="164" fontId="6" fillId="0" borderId="0" xfId="0" applyNumberFormat="1" applyFont="1" applyFill="1" applyAlignment="1">
      <alignment horizontal="center" vertical="center"/>
    </xf>
    <xf numFmtId="165" fontId="6" fillId="0" borderId="0" xfId="0" applyNumberFormat="1" applyFont="1" applyFill="1" applyAlignment="1">
      <alignment vertical="center"/>
    </xf>
    <xf numFmtId="165" fontId="6" fillId="0" borderId="0" xfId="0" applyNumberFormat="1" applyFont="1" applyFill="1" applyAlignment="1">
      <alignment horizontal="center" vertical="center"/>
    </xf>
    <xf numFmtId="10" fontId="6" fillId="0" borderId="0" xfId="0" applyNumberFormat="1" applyFont="1" applyFill="1" applyAlignment="1">
      <alignment horizontal="center" vertical="center"/>
    </xf>
    <xf numFmtId="164" fontId="0" fillId="3" borderId="0" xfId="0" applyNumberFormat="1" applyFill="1" applyAlignment="1">
      <alignment horizontal="center" vertical="center"/>
    </xf>
    <xf numFmtId="10" fontId="0" fillId="3" borderId="0" xfId="0" applyNumberFormat="1" applyFill="1" applyAlignment="1">
      <alignment horizontal="center" vertical="center"/>
    </xf>
    <xf numFmtId="0" fontId="0" fillId="18" borderId="0" xfId="0" applyFill="1" applyAlignment="1">
      <alignment horizontal="center" vertical="center"/>
    </xf>
    <xf numFmtId="165" fontId="0" fillId="18" borderId="0" xfId="0" applyNumberFormat="1" applyFill="1" applyAlignment="1">
      <alignment horizontal="center" vertical="center"/>
    </xf>
    <xf numFmtId="10" fontId="0" fillId="18" borderId="0" xfId="0" applyNumberFormat="1" applyFill="1" applyAlignment="1">
      <alignment horizontal="center" vertical="center"/>
    </xf>
    <xf numFmtId="0" fontId="15" fillId="5" borderId="34" xfId="0" applyFont="1" applyFill="1" applyBorder="1" applyAlignment="1">
      <alignment horizontal="center" vertical="center"/>
    </xf>
    <xf numFmtId="0" fontId="0" fillId="0" borderId="2" xfId="0" applyFill="1" applyBorder="1" applyAlignment="1">
      <alignment horizontal="left" vertical="center"/>
    </xf>
    <xf numFmtId="0" fontId="36" fillId="0" borderId="31" xfId="0" applyFont="1" applyFill="1" applyBorder="1" applyAlignment="1">
      <alignment horizontal="center" vertical="center"/>
    </xf>
    <xf numFmtId="0" fontId="22" fillId="0" borderId="31" xfId="0" applyFont="1" applyFill="1" applyBorder="1" applyAlignment="1">
      <alignment horizontal="center" vertical="center"/>
    </xf>
    <xf numFmtId="164" fontId="39" fillId="0" borderId="0"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164" fontId="6" fillId="3" borderId="33" xfId="0" applyNumberFormat="1" applyFont="1" applyFill="1" applyBorder="1" applyAlignment="1">
      <alignment horizontal="center" vertical="center"/>
    </xf>
    <xf numFmtId="164" fontId="6" fillId="12" borderId="24" xfId="0" applyNumberFormat="1" applyFont="1" applyFill="1" applyBorder="1" applyAlignment="1">
      <alignment horizontal="center" vertical="center"/>
    </xf>
    <xf numFmtId="164" fontId="6" fillId="3" borderId="24" xfId="0" applyNumberFormat="1" applyFont="1" applyFill="1" applyBorder="1" applyAlignment="1">
      <alignment horizontal="center" vertical="center"/>
    </xf>
    <xf numFmtId="164" fontId="6" fillId="12" borderId="27" xfId="0" applyNumberFormat="1" applyFont="1" applyFill="1" applyBorder="1" applyAlignment="1">
      <alignment horizontal="center" vertical="center"/>
    </xf>
    <xf numFmtId="0" fontId="4" fillId="3" borderId="34" xfId="0" applyFont="1" applyFill="1" applyBorder="1" applyAlignment="1">
      <alignment horizontal="center" vertical="center"/>
    </xf>
    <xf numFmtId="0" fontId="4" fillId="3" borderId="2" xfId="0" applyFont="1" applyFill="1" applyBorder="1" applyAlignment="1">
      <alignment horizontal="center" vertical="center"/>
    </xf>
    <xf numFmtId="0" fontId="40" fillId="3" borderId="36" xfId="0" applyFont="1" applyFill="1" applyBorder="1" applyAlignment="1">
      <alignment horizontal="center" vertical="center"/>
    </xf>
    <xf numFmtId="0" fontId="40" fillId="3" borderId="31" xfId="0" applyFont="1" applyFill="1" applyBorder="1" applyAlignment="1">
      <alignment horizontal="center" vertical="center"/>
    </xf>
    <xf numFmtId="0" fontId="48" fillId="13" borderId="31" xfId="0" applyFont="1" applyFill="1" applyBorder="1" applyAlignment="1">
      <alignment horizontal="center" vertical="center"/>
    </xf>
    <xf numFmtId="0" fontId="40" fillId="0" borderId="31" xfId="0" applyFont="1" applyFill="1" applyBorder="1" applyAlignment="1">
      <alignment horizontal="center" vertical="center"/>
    </xf>
    <xf numFmtId="0" fontId="48" fillId="13" borderId="32" xfId="0" applyFont="1" applyFill="1" applyBorder="1" applyAlignment="1">
      <alignment horizontal="center" vertical="center"/>
    </xf>
    <xf numFmtId="0" fontId="49" fillId="0" borderId="0" xfId="0" applyFont="1" applyFill="1" applyBorder="1" applyAlignment="1">
      <alignment horizontal="left" vertical="center" wrapText="1"/>
    </xf>
    <xf numFmtId="164" fontId="22" fillId="0" borderId="0"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0" xfId="0" applyFont="1" applyFill="1" applyBorder="1" applyAlignment="1">
      <alignment horizontal="center" vertical="center" wrapText="1"/>
    </xf>
    <xf numFmtId="0" fontId="51" fillId="0" borderId="0" xfId="0" applyFont="1" applyFill="1" applyBorder="1" applyAlignment="1">
      <alignment horizontal="center" vertical="center"/>
    </xf>
    <xf numFmtId="0" fontId="53" fillId="0" borderId="0" xfId="0" applyFont="1" applyFill="1" applyBorder="1" applyAlignment="1">
      <alignment horizontal="center" vertical="center" wrapText="1"/>
    </xf>
    <xf numFmtId="164" fontId="51" fillId="0" borderId="0" xfId="0" applyNumberFormat="1" applyFont="1" applyFill="1" applyBorder="1" applyAlignment="1">
      <alignment horizontal="center" vertical="center"/>
    </xf>
    <xf numFmtId="0" fontId="51" fillId="0" borderId="0" xfId="0" applyFont="1" applyFill="1" applyBorder="1" applyAlignment="1">
      <alignment horizontal="left" vertical="center" wrapText="1"/>
    </xf>
    <xf numFmtId="164" fontId="51" fillId="0" borderId="0" xfId="0" applyNumberFormat="1" applyFont="1" applyFill="1" applyBorder="1" applyAlignment="1">
      <alignment horizontal="center" vertical="center" wrapText="1"/>
    </xf>
    <xf numFmtId="0" fontId="51" fillId="0" borderId="0"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55"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2" fillId="0" borderId="0" xfId="0"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39" fillId="12" borderId="3" xfId="0" applyFont="1" applyFill="1" applyBorder="1" applyAlignment="1">
      <alignment horizontal="center" vertical="center"/>
    </xf>
    <xf numFmtId="0" fontId="50" fillId="0" borderId="10" xfId="0" applyFont="1" applyBorder="1" applyAlignment="1">
      <alignment horizontal="center" vertical="center"/>
    </xf>
    <xf numFmtId="0" fontId="50" fillId="0" borderId="2" xfId="0" applyFont="1" applyBorder="1" applyAlignment="1">
      <alignment horizontal="center" vertical="center"/>
    </xf>
    <xf numFmtId="0" fontId="50" fillId="7" borderId="27" xfId="0" applyFont="1" applyFill="1" applyBorder="1" applyAlignment="1">
      <alignment horizontal="center" vertical="center"/>
    </xf>
    <xf numFmtId="0" fontId="50" fillId="14" borderId="35"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31" xfId="0" applyFont="1" applyBorder="1" applyAlignment="1">
      <alignment horizontal="center" vertical="center"/>
    </xf>
    <xf numFmtId="0" fontId="50" fillId="0" borderId="62" xfId="0" applyFont="1" applyBorder="1" applyAlignment="1">
      <alignment horizontal="center" vertical="center"/>
    </xf>
    <xf numFmtId="0" fontId="50" fillId="0" borderId="31" xfId="0" applyFont="1" applyFill="1" applyBorder="1" applyAlignment="1">
      <alignment horizontal="center" vertical="center"/>
    </xf>
    <xf numFmtId="0" fontId="49" fillId="0" borderId="0" xfId="0" applyFont="1" applyBorder="1" applyAlignment="1">
      <alignment horizontal="center" vertical="center"/>
    </xf>
    <xf numFmtId="0" fontId="50" fillId="3" borderId="27" xfId="0" applyFont="1" applyFill="1" applyBorder="1" applyAlignment="1">
      <alignment horizontal="center" vertical="center"/>
    </xf>
    <xf numFmtId="0" fontId="50" fillId="0" borderId="3" xfId="0" applyFont="1" applyFill="1" applyBorder="1" applyAlignment="1">
      <alignment horizontal="center" vertical="center"/>
    </xf>
    <xf numFmtId="0" fontId="52" fillId="7" borderId="2" xfId="0" applyFont="1" applyFill="1" applyBorder="1" applyAlignment="1">
      <alignment horizontal="center" vertical="center"/>
    </xf>
    <xf numFmtId="0" fontId="4" fillId="14" borderId="2" xfId="0" applyFont="1" applyFill="1" applyBorder="1" applyAlignment="1">
      <alignment horizontal="center" vertical="center"/>
    </xf>
    <xf numFmtId="0" fontId="6" fillId="12" borderId="58" xfId="0" applyFont="1" applyFill="1" applyBorder="1" applyAlignment="1">
      <alignment horizontal="center" vertical="center"/>
    </xf>
    <xf numFmtId="0" fontId="0" fillId="0" borderId="2" xfId="0" applyBorder="1" applyAlignment="1">
      <alignment horizontal="left" vertical="center"/>
    </xf>
    <xf numFmtId="0" fontId="0" fillId="0" borderId="31" xfId="0" applyBorder="1" applyAlignment="1">
      <alignment horizontal="center" vertical="center"/>
    </xf>
    <xf numFmtId="0" fontId="0" fillId="0" borderId="2" xfId="0" applyBorder="1" applyAlignment="1">
      <alignment horizontal="center" vertical="center"/>
    </xf>
    <xf numFmtId="0" fontId="19" fillId="0" borderId="0" xfId="0" applyFont="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36" xfId="0" applyBorder="1" applyAlignment="1">
      <alignment horizontal="center" vertical="center"/>
    </xf>
    <xf numFmtId="0" fontId="0" fillId="0" borderId="63" xfId="0" applyBorder="1" applyAlignment="1">
      <alignment horizontal="center" vertical="center"/>
    </xf>
    <xf numFmtId="0" fontId="0" fillId="0" borderId="19" xfId="0" applyBorder="1" applyAlignment="1">
      <alignment vertical="center"/>
    </xf>
    <xf numFmtId="0" fontId="0" fillId="0" borderId="3" xfId="0" applyBorder="1" applyAlignment="1">
      <alignment vertical="center"/>
    </xf>
    <xf numFmtId="0" fontId="30" fillId="0" borderId="71" xfId="0" applyFont="1" applyFill="1" applyBorder="1" applyAlignment="1">
      <alignment horizontal="center" vertical="center"/>
    </xf>
    <xf numFmtId="0" fontId="30" fillId="0" borderId="72" xfId="0" applyFont="1" applyFill="1" applyBorder="1" applyAlignment="1">
      <alignment horizontal="center" vertical="center"/>
    </xf>
    <xf numFmtId="0" fontId="4" fillId="0" borderId="7" xfId="0" applyFont="1" applyBorder="1" applyAlignment="1">
      <alignment vertical="center"/>
    </xf>
    <xf numFmtId="0" fontId="4" fillId="0" borderId="35" xfId="0" applyFont="1" applyFill="1" applyBorder="1" applyAlignment="1">
      <alignment vertical="center"/>
    </xf>
    <xf numFmtId="0" fontId="30" fillId="0" borderId="73" xfId="0" applyFont="1" applyFill="1" applyBorder="1" applyAlignment="1">
      <alignment horizontal="center" vertical="center"/>
    </xf>
    <xf numFmtId="0" fontId="4" fillId="0" borderId="32" xfId="0" applyFont="1" applyFill="1" applyBorder="1" applyAlignment="1">
      <alignment vertical="center"/>
    </xf>
    <xf numFmtId="0" fontId="5" fillId="12" borderId="33" xfId="0" applyFont="1" applyFill="1" applyBorder="1" applyAlignment="1">
      <alignment horizontal="center" vertical="center"/>
    </xf>
    <xf numFmtId="0" fontId="5" fillId="12" borderId="27" xfId="0" applyFont="1" applyFill="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vertical="center"/>
    </xf>
    <xf numFmtId="0" fontId="28" fillId="0" borderId="36" xfId="0" applyFont="1" applyBorder="1" applyAlignment="1">
      <alignment horizontal="center" vertical="center"/>
    </xf>
    <xf numFmtId="0" fontId="28" fillId="0" borderId="32" xfId="0" applyFont="1" applyBorder="1" applyAlignment="1">
      <alignment vertical="center"/>
    </xf>
    <xf numFmtId="0" fontId="36" fillId="0" borderId="27" xfId="0" applyFont="1" applyFill="1" applyBorder="1" applyAlignment="1">
      <alignment horizontal="center" vertical="center"/>
    </xf>
    <xf numFmtId="0" fontId="48" fillId="0" borderId="34" xfId="0" applyFont="1" applyFill="1" applyBorder="1" applyAlignment="1">
      <alignment horizontal="center" vertical="center"/>
    </xf>
    <xf numFmtId="0" fontId="59" fillId="3" borderId="51" xfId="0" applyFont="1" applyFill="1" applyBorder="1" applyAlignment="1">
      <alignment horizontal="center" vertical="center"/>
    </xf>
    <xf numFmtId="0" fontId="59" fillId="3" borderId="62" xfId="0" applyFont="1" applyFill="1" applyBorder="1" applyAlignment="1">
      <alignment horizontal="center" vertical="center"/>
    </xf>
    <xf numFmtId="0" fontId="50" fillId="14" borderId="32" xfId="0" applyFont="1" applyFill="1" applyBorder="1" applyAlignment="1">
      <alignment horizontal="center" vertical="center"/>
    </xf>
    <xf numFmtId="0" fontId="6" fillId="3" borderId="0" xfId="0" applyFont="1" applyFill="1" applyAlignment="1">
      <alignment horizontal="left" vertical="center"/>
    </xf>
    <xf numFmtId="165" fontId="4" fillId="0" borderId="0" xfId="0" applyNumberFormat="1" applyFont="1" applyFill="1" applyAlignment="1">
      <alignment horizontal="center" vertical="center"/>
    </xf>
    <xf numFmtId="165" fontId="4" fillId="7" borderId="0" xfId="0" applyNumberFormat="1" applyFont="1" applyFill="1" applyAlignment="1">
      <alignment horizontal="center" vertical="center"/>
    </xf>
    <xf numFmtId="0" fontId="48" fillId="0" borderId="31" xfId="0" applyFont="1" applyFill="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1" fontId="0" fillId="0" borderId="0" xfId="0" applyNumberFormat="1" applyAlignment="1">
      <alignment horizontal="center" vertical="center"/>
    </xf>
    <xf numFmtId="1" fontId="10" fillId="12" borderId="3" xfId="0" applyNumberFormat="1" applyFont="1" applyFill="1" applyBorder="1" applyAlignment="1">
      <alignment horizontal="center" vertical="center" wrapText="1"/>
    </xf>
    <xf numFmtId="1" fontId="6" fillId="3" borderId="0" xfId="0" applyNumberFormat="1" applyFont="1" applyFill="1" applyAlignment="1">
      <alignment horizontal="center" vertical="center"/>
    </xf>
    <xf numFmtId="1" fontId="0" fillId="7" borderId="0" xfId="0" applyNumberFormat="1" applyFill="1" applyAlignment="1">
      <alignment horizontal="center" vertical="center"/>
    </xf>
    <xf numFmtId="1" fontId="0" fillId="3" borderId="0" xfId="0" applyNumberFormat="1" applyFill="1" applyAlignment="1">
      <alignment horizontal="center" vertical="center"/>
    </xf>
    <xf numFmtId="1" fontId="0" fillId="16" borderId="0" xfId="0" applyNumberFormat="1" applyFill="1" applyAlignment="1">
      <alignment horizontal="center" vertical="center"/>
    </xf>
    <xf numFmtId="1" fontId="0" fillId="18" borderId="0" xfId="0" applyNumberFormat="1" applyFill="1" applyAlignment="1">
      <alignment horizontal="center" vertical="center"/>
    </xf>
    <xf numFmtId="1" fontId="0" fillId="0" borderId="0" xfId="0" applyNumberFormat="1" applyFill="1" applyAlignment="1">
      <alignment horizontal="center" vertical="center"/>
    </xf>
    <xf numFmtId="1" fontId="6" fillId="0" borderId="0" xfId="0" applyNumberFormat="1" applyFont="1" applyFill="1" applyAlignment="1">
      <alignment vertical="center"/>
    </xf>
    <xf numFmtId="1" fontId="0" fillId="0" borderId="0" xfId="0" applyNumberFormat="1" applyFill="1" applyAlignment="1">
      <alignment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left" vertical="center"/>
    </xf>
    <xf numFmtId="14" fontId="0" fillId="0" borderId="3" xfId="0" applyNumberFormat="1" applyBorder="1" applyAlignment="1">
      <alignment vertical="center"/>
    </xf>
    <xf numFmtId="0" fontId="0" fillId="0" borderId="3" xfId="0" applyFill="1" applyBorder="1" applyAlignment="1">
      <alignment horizontal="center" vertical="center"/>
    </xf>
    <xf numFmtId="0" fontId="0" fillId="0" borderId="3" xfId="0" applyFill="1" applyBorder="1" applyAlignment="1">
      <alignment horizontal="left" vertical="center"/>
    </xf>
    <xf numFmtId="0" fontId="0" fillId="0" borderId="74" xfId="0" applyBorder="1" applyAlignment="1">
      <alignment vertical="center"/>
    </xf>
    <xf numFmtId="9" fontId="0" fillId="0" borderId="3" xfId="0" applyNumberFormat="1" applyBorder="1" applyAlignment="1">
      <alignment horizontal="center" vertical="center"/>
    </xf>
    <xf numFmtId="164" fontId="0" fillId="0" borderId="3" xfId="0" applyNumberFormat="1" applyBorder="1" applyAlignment="1">
      <alignment horizontal="center" vertical="center"/>
    </xf>
    <xf numFmtId="164" fontId="0" fillId="0" borderId="64" xfId="0" applyNumberFormat="1" applyBorder="1" applyAlignment="1">
      <alignment horizontal="center" vertical="center"/>
    </xf>
    <xf numFmtId="0" fontId="29" fillId="12" borderId="26" xfId="0" applyFont="1" applyFill="1" applyBorder="1" applyAlignment="1" applyProtection="1">
      <alignment horizontal="center" vertical="center"/>
    </xf>
    <xf numFmtId="9" fontId="0" fillId="0" borderId="8" xfId="0" applyNumberFormat="1" applyBorder="1" applyAlignment="1">
      <alignment horizontal="center" vertical="center"/>
    </xf>
    <xf numFmtId="9" fontId="0" fillId="0" borderId="19" xfId="0" applyNumberFormat="1" applyBorder="1" applyAlignment="1">
      <alignment horizontal="center" vertical="center"/>
    </xf>
    <xf numFmtId="0" fontId="40" fillId="3" borderId="51" xfId="0" applyFont="1" applyFill="1" applyBorder="1" applyAlignment="1">
      <alignment horizontal="center" vertical="center" wrapText="1"/>
    </xf>
    <xf numFmtId="0" fontId="40" fillId="3" borderId="62" xfId="0" applyFont="1" applyFill="1" applyBorder="1" applyAlignment="1">
      <alignment horizontal="center" vertical="center" wrapText="1"/>
    </xf>
    <xf numFmtId="0" fontId="49" fillId="0" borderId="0" xfId="0" applyFont="1" applyBorder="1" applyAlignment="1">
      <alignment horizontal="center" vertical="center" wrapText="1"/>
    </xf>
    <xf numFmtId="0" fontId="40" fillId="0" borderId="0" xfId="0" applyFont="1" applyFill="1" applyBorder="1" applyAlignment="1">
      <alignment horizontal="center" vertical="center" wrapText="1"/>
    </xf>
    <xf numFmtId="0" fontId="22" fillId="0" borderId="0" xfId="0" applyFont="1" applyAlignment="1">
      <alignment horizontal="center" vertical="center" wrapText="1"/>
    </xf>
    <xf numFmtId="0" fontId="4" fillId="0" borderId="0" xfId="0" applyFont="1" applyAlignment="1">
      <alignment horizontal="center" vertical="center" wrapText="1"/>
    </xf>
    <xf numFmtId="1" fontId="0" fillId="8" borderId="0" xfId="0" applyNumberFormat="1" applyFill="1" applyAlignment="1">
      <alignment horizontal="center" vertical="center"/>
    </xf>
    <xf numFmtId="0" fontId="0" fillId="0" borderId="57" xfId="0" applyBorder="1" applyAlignment="1">
      <alignment horizontal="center" vertical="center"/>
    </xf>
    <xf numFmtId="0" fontId="4" fillId="0" borderId="57" xfId="0" applyFont="1" applyBorder="1" applyAlignment="1">
      <alignment horizontal="center" vertical="center"/>
    </xf>
    <xf numFmtId="0" fontId="4" fillId="0" borderId="56" xfId="0" applyFont="1" applyBorder="1" applyAlignment="1">
      <alignment horizontal="center" vertical="center"/>
    </xf>
    <xf numFmtId="0" fontId="39" fillId="13" borderId="3"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6" fillId="12" borderId="43" xfId="0" applyFont="1" applyFill="1" applyBorder="1" applyAlignment="1">
      <alignment vertical="center"/>
    </xf>
    <xf numFmtId="0" fontId="4" fillId="0" borderId="41" xfId="0" applyFont="1" applyBorder="1" applyAlignment="1">
      <alignment horizontal="center" vertical="center"/>
    </xf>
    <xf numFmtId="0" fontId="4" fillId="0" borderId="37" xfId="0" applyFont="1" applyBorder="1" applyAlignment="1">
      <alignment horizontal="center" vertical="center"/>
    </xf>
    <xf numFmtId="0" fontId="59" fillId="3" borderId="75" xfId="0" applyFont="1" applyFill="1" applyBorder="1" applyAlignment="1">
      <alignment horizontal="center" vertical="center"/>
    </xf>
    <xf numFmtId="0" fontId="6" fillId="12" borderId="43" xfId="0" applyFont="1" applyFill="1" applyBorder="1" applyAlignment="1">
      <alignment horizontal="center" vertical="center"/>
    </xf>
    <xf numFmtId="0" fontId="39" fillId="12" borderId="23" xfId="0" applyFont="1" applyFill="1" applyBorder="1" applyAlignment="1">
      <alignment horizontal="center" vertical="center" wrapText="1"/>
    </xf>
    <xf numFmtId="0" fontId="25" fillId="3" borderId="57" xfId="0" applyFont="1" applyFill="1" applyBorder="1" applyAlignment="1">
      <alignment vertical="center"/>
    </xf>
    <xf numFmtId="0" fontId="25" fillId="3" borderId="2" xfId="0" applyFont="1" applyFill="1" applyBorder="1" applyAlignment="1">
      <alignment vertical="center"/>
    </xf>
    <xf numFmtId="0" fontId="25" fillId="3" borderId="56" xfId="0" applyFont="1" applyFill="1" applyBorder="1" applyAlignment="1">
      <alignment vertical="center"/>
    </xf>
    <xf numFmtId="0" fontId="25" fillId="0" borderId="0" xfId="0" applyFont="1" applyBorder="1" applyAlignment="1">
      <alignment vertical="center"/>
    </xf>
    <xf numFmtId="0" fontId="0" fillId="0" borderId="0" xfId="0" applyBorder="1" applyAlignment="1">
      <alignment vertical="center"/>
    </xf>
    <xf numFmtId="0" fontId="0" fillId="0" borderId="28" xfId="0" applyBorder="1" applyAlignment="1">
      <alignment horizontal="center" vertical="center"/>
    </xf>
    <xf numFmtId="0" fontId="0" fillId="0" borderId="45" xfId="0" applyBorder="1" applyAlignment="1">
      <alignment horizontal="center" vertical="center"/>
    </xf>
    <xf numFmtId="0" fontId="25" fillId="3" borderId="34" xfId="0" applyFont="1" applyFill="1" applyBorder="1" applyAlignment="1">
      <alignment vertical="center"/>
    </xf>
    <xf numFmtId="0" fontId="6" fillId="12" borderId="25" xfId="0" applyFont="1" applyFill="1" applyBorder="1" applyAlignment="1">
      <alignment vertical="center"/>
    </xf>
    <xf numFmtId="0" fontId="0" fillId="0" borderId="7" xfId="0" applyBorder="1" applyAlignment="1">
      <alignment horizontal="center" vertical="center"/>
    </xf>
    <xf numFmtId="0" fontId="41" fillId="3" borderId="23" xfId="0" applyFont="1" applyFill="1" applyBorder="1" applyAlignment="1">
      <alignment vertical="center" wrapText="1"/>
    </xf>
    <xf numFmtId="14" fontId="60" fillId="0" borderId="32" xfId="0" applyNumberFormat="1" applyFont="1" applyBorder="1" applyAlignment="1">
      <alignment horizontal="center" vertical="center"/>
    </xf>
    <xf numFmtId="164" fontId="41" fillId="0" borderId="20" xfId="0" applyNumberFormat="1" applyFont="1" applyFill="1" applyBorder="1" applyAlignment="1">
      <alignment horizontal="center" vertical="center"/>
    </xf>
    <xf numFmtId="0" fontId="41" fillId="0" borderId="10" xfId="0" applyFont="1" applyFill="1" applyBorder="1" applyAlignment="1">
      <alignment vertical="center" wrapText="1"/>
    </xf>
    <xf numFmtId="0" fontId="41" fillId="0" borderId="10" xfId="0" applyFont="1" applyFill="1" applyBorder="1" applyAlignment="1">
      <alignment horizontal="center" vertical="center" wrapText="1"/>
    </xf>
    <xf numFmtId="0" fontId="41" fillId="0" borderId="44" xfId="0" applyFont="1" applyFill="1" applyBorder="1" applyAlignment="1">
      <alignment vertical="center" wrapText="1"/>
    </xf>
    <xf numFmtId="164" fontId="41" fillId="0" borderId="8" xfId="0" applyNumberFormat="1" applyFont="1" applyFill="1" applyBorder="1" applyAlignment="1">
      <alignment horizontal="center" vertical="center"/>
    </xf>
    <xf numFmtId="0" fontId="41" fillId="0" borderId="2" xfId="0" applyFont="1" applyFill="1" applyBorder="1" applyAlignment="1">
      <alignment vertical="center" wrapText="1"/>
    </xf>
    <xf numFmtId="0" fontId="41" fillId="0" borderId="2" xfId="0" applyFont="1" applyFill="1" applyBorder="1" applyAlignment="1">
      <alignment horizontal="center" vertical="center" wrapText="1"/>
    </xf>
    <xf numFmtId="0" fontId="41" fillId="0" borderId="28" xfId="0" applyFont="1" applyFill="1" applyBorder="1" applyAlignment="1">
      <alignment vertical="center" wrapText="1"/>
    </xf>
    <xf numFmtId="164" fontId="61" fillId="0" borderId="6" xfId="0" applyNumberFormat="1" applyFont="1" applyBorder="1" applyAlignment="1">
      <alignment horizontal="center" vertical="center"/>
    </xf>
    <xf numFmtId="0" fontId="61" fillId="0" borderId="9" xfId="0" applyFont="1" applyFill="1" applyBorder="1" applyAlignment="1">
      <alignment horizontal="left" vertical="center" wrapText="1"/>
    </xf>
    <xf numFmtId="0" fontId="61" fillId="0" borderId="9" xfId="0" applyFont="1" applyFill="1" applyBorder="1" applyAlignment="1">
      <alignment horizontal="center" vertical="center"/>
    </xf>
    <xf numFmtId="0" fontId="61" fillId="0" borderId="23" xfId="0" applyFont="1" applyFill="1" applyBorder="1" applyAlignment="1">
      <alignment vertical="center" wrapText="1"/>
    </xf>
    <xf numFmtId="164" fontId="61" fillId="0" borderId="20" xfId="0" applyNumberFormat="1" applyFont="1" applyBorder="1" applyAlignment="1">
      <alignment horizontal="center" vertical="center"/>
    </xf>
    <xf numFmtId="0" fontId="61" fillId="0" borderId="10" xfId="0" applyFont="1" applyBorder="1" applyAlignment="1">
      <alignment vertical="center" wrapText="1"/>
    </xf>
    <xf numFmtId="0" fontId="61" fillId="0" borderId="10" xfId="0" applyFont="1" applyBorder="1" applyAlignment="1">
      <alignment horizontal="center" vertical="center" wrapText="1"/>
    </xf>
    <xf numFmtId="0" fontId="61" fillId="0" borderId="44" xfId="0" applyFont="1" applyBorder="1" applyAlignment="1">
      <alignment vertical="center" wrapText="1"/>
    </xf>
    <xf numFmtId="164" fontId="61" fillId="0" borderId="8" xfId="0" applyNumberFormat="1" applyFont="1" applyBorder="1" applyAlignment="1">
      <alignment horizontal="center" vertical="center"/>
    </xf>
    <xf numFmtId="0" fontId="61" fillId="0" borderId="2" xfId="0" applyFont="1" applyBorder="1" applyAlignment="1">
      <alignment vertical="center" wrapText="1"/>
    </xf>
    <xf numFmtId="0" fontId="61" fillId="0" borderId="28" xfId="0" applyFont="1" applyBorder="1" applyAlignment="1">
      <alignment vertical="center" wrapText="1"/>
    </xf>
    <xf numFmtId="164" fontId="61" fillId="0" borderId="19" xfId="0" applyNumberFormat="1" applyFont="1" applyBorder="1" applyAlignment="1">
      <alignment horizontal="center" vertical="center"/>
    </xf>
    <xf numFmtId="0" fontId="61" fillId="0" borderId="3" xfId="0" applyFont="1" applyBorder="1" applyAlignment="1">
      <alignment vertical="center" wrapText="1"/>
    </xf>
    <xf numFmtId="0" fontId="61" fillId="0" borderId="9" xfId="0" applyFont="1" applyBorder="1" applyAlignment="1">
      <alignment horizontal="center" vertical="center" wrapText="1"/>
    </xf>
    <xf numFmtId="0" fontId="61" fillId="0" borderId="45" xfId="0" applyFont="1" applyBorder="1" applyAlignment="1">
      <alignment vertical="center" wrapText="1"/>
    </xf>
    <xf numFmtId="164" fontId="61" fillId="0" borderId="33" xfId="0" applyNumberFormat="1" applyFont="1" applyBorder="1" applyAlignment="1">
      <alignment horizontal="center" vertical="center"/>
    </xf>
    <xf numFmtId="0" fontId="61" fillId="0" borderId="24" xfId="0" applyFont="1" applyBorder="1" applyAlignment="1">
      <alignment vertical="center" wrapText="1"/>
    </xf>
    <xf numFmtId="0" fontId="61" fillId="14" borderId="24" xfId="0" applyFont="1" applyFill="1" applyBorder="1" applyAlignment="1">
      <alignment horizontal="center" vertical="center" wrapText="1"/>
    </xf>
    <xf numFmtId="0" fontId="61" fillId="7" borderId="25" xfId="0" applyFont="1" applyFill="1" applyBorder="1" applyAlignment="1">
      <alignment horizontal="center" vertical="center" wrapText="1"/>
    </xf>
    <xf numFmtId="164" fontId="61" fillId="0" borderId="34" xfId="0" applyNumberFormat="1" applyFont="1" applyBorder="1" applyAlignment="1">
      <alignment horizontal="center" vertical="center"/>
    </xf>
    <xf numFmtId="0" fontId="61" fillId="0" borderId="2" xfId="0" applyFont="1" applyBorder="1" applyAlignment="1">
      <alignment horizontal="right" vertical="center" wrapText="1"/>
    </xf>
    <xf numFmtId="0" fontId="61" fillId="10" borderId="7" xfId="0" applyFont="1" applyFill="1" applyBorder="1" applyAlignment="1">
      <alignment horizontal="center" vertical="center" wrapText="1"/>
    </xf>
    <xf numFmtId="164" fontId="61" fillId="0" borderId="36" xfId="0" applyNumberFormat="1" applyFont="1" applyBorder="1" applyAlignment="1">
      <alignment horizontal="center" vertical="center"/>
    </xf>
    <xf numFmtId="0" fontId="61" fillId="0" borderId="31" xfId="0" applyFont="1" applyBorder="1" applyAlignment="1">
      <alignment horizontal="right" vertical="center" wrapText="1"/>
    </xf>
    <xf numFmtId="164" fontId="61" fillId="0" borderId="10" xfId="0" applyNumberFormat="1" applyFont="1" applyBorder="1" applyAlignment="1">
      <alignment horizontal="center" vertical="center"/>
    </xf>
    <xf numFmtId="164" fontId="61" fillId="0" borderId="2" xfId="0" applyNumberFormat="1" applyFont="1" applyBorder="1" applyAlignment="1">
      <alignment horizontal="center" vertical="center"/>
    </xf>
    <xf numFmtId="164" fontId="61" fillId="0" borderId="3" xfId="0" applyNumberFormat="1" applyFont="1" applyBorder="1" applyAlignment="1">
      <alignment horizontal="center" vertical="center"/>
    </xf>
    <xf numFmtId="164" fontId="61" fillId="0" borderId="33" xfId="0" applyNumberFormat="1" applyFont="1" applyFill="1" applyBorder="1" applyAlignment="1">
      <alignment horizontal="center" vertical="center"/>
    </xf>
    <xf numFmtId="0" fontId="61" fillId="0" borderId="24" xfId="0" applyFont="1" applyFill="1" applyBorder="1" applyAlignment="1">
      <alignment vertical="center" wrapText="1"/>
    </xf>
    <xf numFmtId="0" fontId="61" fillId="0" borderId="24" xfId="0" applyFont="1" applyBorder="1" applyAlignment="1">
      <alignment horizontal="center" vertical="center" wrapText="1"/>
    </xf>
    <xf numFmtId="0" fontId="61" fillId="0" borderId="28" xfId="0" applyFont="1" applyFill="1" applyBorder="1" applyAlignment="1">
      <alignment vertical="center" wrapText="1"/>
    </xf>
    <xf numFmtId="164" fontId="61" fillId="0" borderId="34" xfId="0" applyNumberFormat="1" applyFont="1" applyFill="1" applyBorder="1" applyAlignment="1">
      <alignment horizontal="center" vertical="center"/>
    </xf>
    <xf numFmtId="0" fontId="61" fillId="0" borderId="2" xfId="0" applyFont="1" applyFill="1" applyBorder="1" applyAlignment="1">
      <alignment horizontal="right" vertical="center" wrapText="1"/>
    </xf>
    <xf numFmtId="0" fontId="61" fillId="14" borderId="10" xfId="0" applyFont="1" applyFill="1" applyBorder="1" applyAlignment="1">
      <alignment horizontal="center" vertical="center" wrapText="1"/>
    </xf>
    <xf numFmtId="164" fontId="61" fillId="0" borderId="36" xfId="0" applyNumberFormat="1" applyFont="1" applyFill="1" applyBorder="1" applyAlignment="1">
      <alignment horizontal="center" vertical="center"/>
    </xf>
    <xf numFmtId="0" fontId="61" fillId="0" borderId="28" xfId="0" applyFont="1" applyBorder="1" applyAlignment="1">
      <alignment horizontal="left" vertical="center" wrapText="1"/>
    </xf>
    <xf numFmtId="164" fontId="61" fillId="0" borderId="31" xfId="0" applyNumberFormat="1" applyFont="1" applyBorder="1" applyAlignment="1">
      <alignment horizontal="center" vertical="center"/>
    </xf>
    <xf numFmtId="0" fontId="61" fillId="0" borderId="31" xfId="0" applyFont="1" applyBorder="1" applyAlignment="1">
      <alignment vertical="center" wrapText="1"/>
    </xf>
    <xf numFmtId="164" fontId="61" fillId="0" borderId="6" xfId="0" applyNumberFormat="1" applyFont="1" applyFill="1" applyBorder="1" applyAlignment="1">
      <alignment horizontal="center" vertical="center"/>
    </xf>
    <xf numFmtId="164" fontId="61" fillId="0" borderId="24" xfId="0" applyNumberFormat="1" applyFont="1" applyBorder="1" applyAlignment="1">
      <alignment horizontal="center" vertical="center"/>
    </xf>
    <xf numFmtId="164" fontId="61" fillId="0" borderId="62" xfId="0" applyNumberFormat="1" applyFont="1" applyBorder="1" applyAlignment="1">
      <alignment horizontal="center" vertical="center"/>
    </xf>
    <xf numFmtId="0" fontId="61" fillId="0" borderId="62" xfId="0" applyFont="1" applyBorder="1" applyAlignment="1">
      <alignment vertical="center" wrapText="1"/>
    </xf>
    <xf numFmtId="0" fontId="61" fillId="0" borderId="9" xfId="0" applyFont="1" applyBorder="1" applyAlignment="1">
      <alignment vertical="center" wrapText="1"/>
    </xf>
    <xf numFmtId="0" fontId="41" fillId="0" borderId="24" xfId="0" applyFont="1" applyFill="1" applyBorder="1" applyAlignment="1">
      <alignment vertical="center" wrapText="1"/>
    </xf>
    <xf numFmtId="0" fontId="61" fillId="14" borderId="2" xfId="0" applyFont="1" applyFill="1" applyBorder="1" applyAlignment="1">
      <alignment horizontal="center" vertical="center" wrapText="1"/>
    </xf>
    <xf numFmtId="0" fontId="61" fillId="0" borderId="31" xfId="0" applyFont="1" applyFill="1" applyBorder="1" applyAlignment="1">
      <alignment horizontal="right" vertical="center" wrapText="1"/>
    </xf>
    <xf numFmtId="0" fontId="61" fillId="0" borderId="31"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44" fillId="12" borderId="33" xfId="0" applyFont="1" applyFill="1" applyBorder="1" applyAlignment="1">
      <alignment horizontal="center" vertical="center" wrapText="1"/>
    </xf>
    <xf numFmtId="0" fontId="44" fillId="12" borderId="26" xfId="0" applyFont="1" applyFill="1" applyBorder="1" applyAlignment="1">
      <alignment horizontal="center" vertical="center" wrapText="1"/>
    </xf>
    <xf numFmtId="0" fontId="44" fillId="12" borderId="26" xfId="0" applyFont="1" applyFill="1" applyBorder="1" applyAlignment="1">
      <alignment horizontal="center" vertical="center"/>
    </xf>
    <xf numFmtId="0" fontId="44" fillId="12" borderId="27" xfId="0" applyFont="1" applyFill="1" applyBorder="1" applyAlignment="1">
      <alignment horizontal="center" vertical="center"/>
    </xf>
    <xf numFmtId="0" fontId="35" fillId="0" borderId="34" xfId="0" applyFont="1" applyBorder="1" applyAlignment="1">
      <alignment horizontal="center" vertical="center"/>
    </xf>
    <xf numFmtId="164" fontId="35" fillId="0" borderId="8" xfId="0" applyNumberFormat="1" applyFont="1" applyBorder="1" applyAlignment="1">
      <alignment horizontal="center" vertical="center"/>
    </xf>
    <xf numFmtId="0" fontId="35" fillId="0" borderId="8" xfId="0" applyFont="1" applyBorder="1" applyAlignment="1">
      <alignment horizontal="center" vertical="center"/>
    </xf>
    <xf numFmtId="0" fontId="35" fillId="0" borderId="35" xfId="0" applyFont="1" applyBorder="1" applyAlignment="1">
      <alignment vertical="center" wrapText="1"/>
    </xf>
    <xf numFmtId="0" fontId="35" fillId="0" borderId="36" xfId="0" applyFont="1" applyBorder="1" applyAlignment="1">
      <alignment horizontal="center" vertical="center"/>
    </xf>
    <xf numFmtId="164" fontId="35" fillId="0" borderId="30" xfId="0" applyNumberFormat="1" applyFont="1" applyBorder="1" applyAlignment="1">
      <alignment horizontal="center" vertical="center"/>
    </xf>
    <xf numFmtId="0" fontId="35" fillId="0" borderId="30" xfId="0" applyFont="1" applyBorder="1" applyAlignment="1">
      <alignment horizontal="center" vertical="center"/>
    </xf>
    <xf numFmtId="0" fontId="35" fillId="0" borderId="32" xfId="0" applyFont="1" applyBorder="1" applyAlignment="1">
      <alignment vertical="center" wrapText="1"/>
    </xf>
    <xf numFmtId="0" fontId="50" fillId="7" borderId="2" xfId="0" applyFont="1" applyFill="1" applyBorder="1" applyAlignment="1">
      <alignment horizontal="right" vertical="center" wrapText="1"/>
    </xf>
    <xf numFmtId="0" fontId="50" fillId="7" borderId="2" xfId="0" applyFont="1" applyFill="1" applyBorder="1" applyAlignment="1">
      <alignment horizontal="center" vertical="center" wrapText="1"/>
    </xf>
    <xf numFmtId="0" fontId="61" fillId="7" borderId="2" xfId="0" applyFont="1" applyFill="1" applyBorder="1" applyAlignment="1">
      <alignment horizontal="left" vertical="center"/>
    </xf>
    <xf numFmtId="0" fontId="61" fillId="7" borderId="2" xfId="0" applyFont="1" applyFill="1" applyBorder="1" applyAlignment="1">
      <alignment vertical="center" wrapText="1"/>
    </xf>
    <xf numFmtId="0" fontId="61" fillId="7" borderId="7" xfId="0" applyFont="1" applyFill="1" applyBorder="1" applyAlignment="1">
      <alignment horizontal="center" vertical="center" wrapText="1"/>
    </xf>
    <xf numFmtId="0" fontId="61" fillId="7" borderId="31" xfId="0" applyFont="1" applyFill="1" applyBorder="1" applyAlignment="1">
      <alignment vertical="center" wrapText="1"/>
    </xf>
    <xf numFmtId="0" fontId="61" fillId="7" borderId="29" xfId="0" applyFont="1" applyFill="1" applyBorder="1" applyAlignment="1">
      <alignment horizontal="center" vertical="center" wrapText="1"/>
    </xf>
    <xf numFmtId="0" fontId="61" fillId="7" borderId="70" xfId="0" applyFont="1" applyFill="1" applyBorder="1" applyAlignment="1">
      <alignment horizontal="center" vertical="center" wrapText="1"/>
    </xf>
    <xf numFmtId="0" fontId="41" fillId="7" borderId="2" xfId="0" applyFont="1" applyFill="1" applyBorder="1" applyAlignment="1">
      <alignment vertical="center" wrapText="1"/>
    </xf>
    <xf numFmtId="0" fontId="41" fillId="7" borderId="7" xfId="0" applyFont="1" applyFill="1" applyBorder="1" applyAlignment="1">
      <alignment horizontal="center" vertical="center" wrapText="1"/>
    </xf>
    <xf numFmtId="0" fontId="40" fillId="7" borderId="2" xfId="0" applyFont="1" applyFill="1" applyBorder="1" applyAlignment="1">
      <alignment vertical="center" wrapText="1"/>
    </xf>
    <xf numFmtId="0" fontId="40" fillId="7" borderId="7" xfId="0" applyFont="1" applyFill="1" applyBorder="1" applyAlignment="1">
      <alignment horizontal="center" vertical="center" wrapText="1"/>
    </xf>
    <xf numFmtId="0" fontId="41" fillId="7" borderId="2" xfId="0" applyFont="1" applyFill="1" applyBorder="1" applyAlignment="1">
      <alignment horizontal="right" vertical="center" wrapText="1"/>
    </xf>
    <xf numFmtId="0" fontId="41" fillId="7" borderId="31" xfId="0" applyFont="1" applyFill="1" applyBorder="1" applyAlignment="1">
      <alignment horizontal="right" vertical="center" wrapText="1"/>
    </xf>
    <xf numFmtId="0" fontId="41" fillId="7" borderId="29" xfId="0" applyFont="1" applyFill="1" applyBorder="1" applyAlignment="1">
      <alignment horizontal="center" vertical="center" wrapText="1"/>
    </xf>
    <xf numFmtId="0" fontId="4" fillId="0" borderId="2" xfId="0" applyFont="1" applyBorder="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xf>
    <xf numFmtId="1" fontId="6" fillId="12" borderId="24" xfId="0" applyNumberFormat="1" applyFont="1" applyFill="1" applyBorder="1" applyAlignment="1">
      <alignment horizontal="center" vertical="center"/>
    </xf>
    <xf numFmtId="14" fontId="6" fillId="12" borderId="24" xfId="0" applyNumberFormat="1" applyFont="1" applyFill="1" applyBorder="1" applyAlignment="1">
      <alignment horizontal="center" vertical="center" wrapText="1"/>
    </xf>
    <xf numFmtId="0" fontId="62" fillId="12" borderId="24" xfId="0" applyFont="1" applyFill="1" applyBorder="1" applyAlignment="1">
      <alignment horizontal="center" vertical="center" wrapText="1"/>
    </xf>
    <xf numFmtId="0" fontId="62" fillId="12" borderId="27" xfId="0" applyFont="1" applyFill="1" applyBorder="1" applyAlignment="1">
      <alignment horizontal="center" vertical="center" wrapText="1"/>
    </xf>
    <xf numFmtId="14" fontId="62" fillId="12" borderId="0" xfId="0" applyNumberFormat="1" applyFont="1" applyFill="1" applyAlignment="1">
      <alignment vertical="center"/>
    </xf>
    <xf numFmtId="14" fontId="0" fillId="0" borderId="0" xfId="0" applyNumberFormat="1" applyAlignment="1">
      <alignment vertical="center"/>
    </xf>
    <xf numFmtId="0" fontId="6" fillId="3" borderId="24" xfId="0" applyFont="1" applyFill="1" applyBorder="1" applyAlignment="1">
      <alignment horizontal="center" vertical="center"/>
    </xf>
    <xf numFmtId="0" fontId="15" fillId="0" borderId="65" xfId="0" applyFont="1" applyFill="1" applyBorder="1" applyAlignment="1">
      <alignment horizontal="center" vertical="center"/>
    </xf>
    <xf numFmtId="0" fontId="15" fillId="0" borderId="63" xfId="0" applyFont="1" applyFill="1" applyBorder="1" applyAlignment="1">
      <alignment horizontal="center" vertical="center"/>
    </xf>
    <xf numFmtId="0" fontId="15" fillId="5" borderId="16" xfId="0" applyFont="1" applyFill="1" applyBorder="1" applyAlignment="1">
      <alignment horizontal="center" vertical="center"/>
    </xf>
    <xf numFmtId="0" fontId="21" fillId="5" borderId="17" xfId="0" applyFont="1" applyFill="1" applyBorder="1" applyAlignment="1">
      <alignment horizontal="left" vertical="center"/>
    </xf>
    <xf numFmtId="0" fontId="21" fillId="5" borderId="18" xfId="0" applyFont="1" applyFill="1" applyBorder="1" applyAlignment="1">
      <alignment horizontal="left" vertical="center"/>
    </xf>
    <xf numFmtId="0" fontId="15" fillId="5" borderId="63" xfId="0" applyFont="1" applyFill="1" applyBorder="1" applyAlignment="1">
      <alignment horizontal="center" vertical="center"/>
    </xf>
    <xf numFmtId="0" fontId="15" fillId="5" borderId="11" xfId="0" applyFont="1" applyFill="1" applyBorder="1" applyAlignment="1">
      <alignment horizontal="center" vertical="center"/>
    </xf>
    <xf numFmtId="0" fontId="21" fillId="5" borderId="12" xfId="0" applyFont="1" applyFill="1" applyBorder="1" applyAlignment="1">
      <alignment horizontal="left" vertical="center" wrapText="1"/>
    </xf>
    <xf numFmtId="0" fontId="21" fillId="5" borderId="13" xfId="0" applyFont="1" applyFill="1" applyBorder="1" applyAlignment="1">
      <alignment horizontal="left" vertical="center" wrapText="1"/>
    </xf>
    <xf numFmtId="0" fontId="61" fillId="0" borderId="2" xfId="0" applyFont="1" applyBorder="1" applyAlignment="1">
      <alignment horizontal="center" vertical="center" wrapText="1"/>
    </xf>
    <xf numFmtId="0" fontId="61" fillId="0" borderId="35" xfId="0" applyFont="1" applyBorder="1" applyAlignment="1">
      <alignment vertical="center" wrapText="1"/>
    </xf>
    <xf numFmtId="0" fontId="61" fillId="0" borderId="32" xfId="0" applyFont="1" applyBorder="1" applyAlignment="1">
      <alignment vertical="center" wrapText="1"/>
    </xf>
    <xf numFmtId="0" fontId="4" fillId="0" borderId="2" xfId="0" applyFont="1" applyBorder="1" applyAlignment="1">
      <alignment horizontal="center" vertical="center"/>
    </xf>
    <xf numFmtId="0" fontId="4" fillId="16" borderId="34" xfId="0" applyFont="1" applyFill="1" applyBorder="1" applyAlignment="1">
      <alignment horizontal="center" vertical="center"/>
    </xf>
    <xf numFmtId="164" fontId="61" fillId="16" borderId="20" xfId="0" applyNumberFormat="1" applyFont="1" applyFill="1" applyBorder="1" applyAlignment="1">
      <alignment horizontal="center" vertical="center"/>
    </xf>
    <xf numFmtId="0" fontId="61" fillId="16" borderId="2" xfId="0" applyFont="1" applyFill="1" applyBorder="1" applyAlignment="1">
      <alignment vertical="center" wrapText="1"/>
    </xf>
    <xf numFmtId="0" fontId="61" fillId="16" borderId="10" xfId="0" applyFont="1" applyFill="1" applyBorder="1" applyAlignment="1">
      <alignment vertical="center" wrapText="1"/>
    </xf>
    <xf numFmtId="0" fontId="61" fillId="16" borderId="35" xfId="0" applyFont="1" applyFill="1" applyBorder="1" applyAlignment="1">
      <alignment vertical="center" wrapText="1"/>
    </xf>
    <xf numFmtId="0" fontId="61" fillId="7" borderId="2" xfId="0" applyFont="1" applyFill="1" applyBorder="1" applyAlignment="1">
      <alignment horizontal="center" vertical="center" wrapText="1"/>
    </xf>
    <xf numFmtId="0" fontId="61" fillId="7" borderId="31" xfId="0" applyFont="1" applyFill="1" applyBorder="1" applyAlignment="1">
      <alignment horizontal="center" vertical="center" wrapText="1"/>
    </xf>
    <xf numFmtId="0" fontId="36" fillId="3" borderId="27" xfId="0" applyFont="1" applyFill="1" applyBorder="1" applyAlignment="1">
      <alignment horizontal="center" vertical="center"/>
    </xf>
    <xf numFmtId="0" fontId="0" fillId="16" borderId="34" xfId="0" applyFill="1" applyBorder="1" applyAlignment="1">
      <alignment horizontal="center" vertical="center"/>
    </xf>
    <xf numFmtId="164" fontId="61" fillId="16" borderId="8" xfId="0" applyNumberFormat="1" applyFont="1" applyFill="1" applyBorder="1" applyAlignment="1">
      <alignment horizontal="center" vertical="center"/>
    </xf>
    <xf numFmtId="0" fontId="0" fillId="0" borderId="74" xfId="0" applyBorder="1" applyAlignment="1">
      <alignment horizontal="center" vertical="center"/>
    </xf>
    <xf numFmtId="0" fontId="0" fillId="0" borderId="19" xfId="0" applyFill="1" applyBorder="1" applyAlignment="1">
      <alignment horizontal="center" vertical="center"/>
    </xf>
    <xf numFmtId="0" fontId="0" fillId="0" borderId="75" xfId="0" applyBorder="1" applyAlignment="1">
      <alignment vertical="center"/>
    </xf>
    <xf numFmtId="0" fontId="64" fillId="0" borderId="2" xfId="0" applyFont="1" applyBorder="1" applyAlignment="1">
      <alignment horizontal="center" vertical="center"/>
    </xf>
    <xf numFmtId="0" fontId="0" fillId="8" borderId="0" xfId="0" applyFill="1" applyAlignment="1">
      <alignment vertical="center"/>
    </xf>
    <xf numFmtId="0" fontId="6" fillId="8" borderId="34" xfId="0" applyFont="1" applyFill="1" applyBorder="1" applyAlignment="1">
      <alignment vertical="center"/>
    </xf>
    <xf numFmtId="0" fontId="6" fillId="8" borderId="2" xfId="0" applyFont="1" applyFill="1" applyBorder="1" applyAlignment="1">
      <alignment vertical="center"/>
    </xf>
    <xf numFmtId="0" fontId="6" fillId="8" borderId="35" xfId="0" applyFont="1" applyFill="1" applyBorder="1" applyAlignment="1">
      <alignment vertical="center"/>
    </xf>
    <xf numFmtId="0" fontId="6" fillId="8" borderId="24" xfId="0" applyFont="1" applyFill="1" applyBorder="1" applyAlignment="1">
      <alignment horizontal="center" vertical="center"/>
    </xf>
    <xf numFmtId="164" fontId="6" fillId="8" borderId="24" xfId="0" applyNumberFormat="1" applyFont="1" applyFill="1" applyBorder="1" applyAlignment="1">
      <alignment horizontal="center" vertical="center"/>
    </xf>
    <xf numFmtId="0" fontId="65" fillId="0" borderId="49" xfId="0" applyFont="1" applyBorder="1" applyAlignment="1">
      <alignment horizontal="left" vertical="center" wrapText="1" indent="4"/>
    </xf>
    <xf numFmtId="164" fontId="61" fillId="0" borderId="9" xfId="0" applyNumberFormat="1" applyFont="1" applyFill="1" applyBorder="1" applyAlignment="1">
      <alignment horizontal="center" vertical="center"/>
    </xf>
    <xf numFmtId="164" fontId="61" fillId="0" borderId="10" xfId="0" applyNumberFormat="1" applyFont="1" applyFill="1" applyBorder="1" applyAlignment="1">
      <alignment horizontal="center" vertical="center"/>
    </xf>
    <xf numFmtId="164" fontId="61" fillId="0" borderId="2" xfId="0" applyNumberFormat="1" applyFont="1" applyFill="1" applyBorder="1" applyAlignment="1">
      <alignment horizontal="center" vertical="center"/>
    </xf>
    <xf numFmtId="164" fontId="61" fillId="0" borderId="3" xfId="0" applyNumberFormat="1" applyFont="1" applyFill="1" applyBorder="1" applyAlignment="1">
      <alignment horizontal="center" vertical="center"/>
    </xf>
    <xf numFmtId="164" fontId="41" fillId="0" borderId="34" xfId="0" applyNumberFormat="1" applyFont="1" applyFill="1" applyBorder="1" applyAlignment="1">
      <alignment horizontal="center" vertical="center"/>
    </xf>
    <xf numFmtId="164" fontId="41" fillId="0" borderId="36" xfId="0" applyNumberFormat="1" applyFont="1" applyFill="1" applyBorder="1" applyAlignment="1">
      <alignment horizontal="center" vertical="center"/>
    </xf>
    <xf numFmtId="0" fontId="44" fillId="12" borderId="33" xfId="0" applyFont="1" applyFill="1" applyBorder="1" applyAlignment="1">
      <alignment horizontal="center" vertical="center" wrapText="1"/>
    </xf>
    <xf numFmtId="0" fontId="44" fillId="12" borderId="26" xfId="0" applyFont="1" applyFill="1" applyBorder="1" applyAlignment="1">
      <alignment horizontal="center" vertical="center" wrapText="1"/>
    </xf>
    <xf numFmtId="0" fontId="44" fillId="12" borderId="26" xfId="0" applyFont="1" applyFill="1" applyBorder="1" applyAlignment="1">
      <alignment horizontal="center" vertical="center"/>
    </xf>
    <xf numFmtId="0" fontId="44" fillId="12" borderId="27" xfId="0" applyFont="1" applyFill="1" applyBorder="1" applyAlignment="1">
      <alignment horizontal="center" vertical="center"/>
    </xf>
    <xf numFmtId="0" fontId="35" fillId="0" borderId="34" xfId="0" applyFont="1" applyBorder="1" applyAlignment="1">
      <alignment horizontal="center" vertical="center"/>
    </xf>
    <xf numFmtId="0" fontId="35" fillId="0" borderId="35" xfId="0" applyFont="1" applyBorder="1" applyAlignment="1">
      <alignment vertical="center" wrapText="1"/>
    </xf>
    <xf numFmtId="0" fontId="35" fillId="0" borderId="36" xfId="0" applyFont="1" applyBorder="1" applyAlignment="1">
      <alignment horizontal="center" vertical="center"/>
    </xf>
    <xf numFmtId="0" fontId="35" fillId="0" borderId="32" xfId="0" applyFont="1" applyBorder="1" applyAlignment="1">
      <alignment vertical="center" wrapText="1"/>
    </xf>
    <xf numFmtId="0" fontId="63" fillId="0" borderId="0" xfId="0" applyFont="1" applyFill="1" applyBorder="1" applyAlignment="1" applyProtection="1">
      <alignment vertical="center" wrapText="1"/>
    </xf>
    <xf numFmtId="0" fontId="12" fillId="3" borderId="76" xfId="0" applyFont="1" applyFill="1" applyBorder="1" applyAlignment="1">
      <alignment horizontal="center" vertical="center"/>
    </xf>
    <xf numFmtId="0" fontId="37" fillId="0" borderId="67" xfId="0" applyFont="1" applyBorder="1" applyAlignment="1">
      <alignment horizontal="center" vertical="center"/>
    </xf>
    <xf numFmtId="0" fontId="63" fillId="19" borderId="77" xfId="0" applyFont="1" applyFill="1" applyBorder="1" applyAlignment="1" applyProtection="1">
      <alignment horizontal="center" vertical="center" wrapText="1"/>
    </xf>
    <xf numFmtId="0" fontId="44" fillId="14" borderId="77" xfId="0" applyFont="1" applyFill="1" applyBorder="1" applyAlignment="1">
      <alignment horizontal="center" vertical="center"/>
    </xf>
    <xf numFmtId="0" fontId="5" fillId="4" borderId="77" xfId="0" applyFont="1" applyFill="1" applyBorder="1" applyAlignment="1">
      <alignment horizontal="center" vertical="center"/>
    </xf>
    <xf numFmtId="0" fontId="6" fillId="12" borderId="77" xfId="0" applyFont="1" applyFill="1" applyBorder="1" applyAlignment="1">
      <alignment horizontal="center" vertical="center"/>
    </xf>
    <xf numFmtId="0" fontId="0" fillId="0" borderId="14" xfId="0" applyBorder="1" applyAlignment="1">
      <alignment horizontal="center" vertical="top" wrapText="1"/>
    </xf>
    <xf numFmtId="0" fontId="0" fillId="0" borderId="16" xfId="0" applyBorder="1" applyAlignment="1">
      <alignment horizontal="center" vertical="top" wrapText="1"/>
    </xf>
    <xf numFmtId="0" fontId="0" fillId="0" borderId="0" xfId="0" applyAlignment="1">
      <alignment horizontal="center"/>
    </xf>
    <xf numFmtId="0" fontId="4" fillId="0" borderId="10" xfId="0" applyFont="1" applyBorder="1" applyAlignment="1">
      <alignment horizontal="left" vertical="top" wrapText="1"/>
    </xf>
    <xf numFmtId="0" fontId="35" fillId="0" borderId="0" xfId="0" applyFont="1"/>
    <xf numFmtId="0" fontId="44" fillId="12" borderId="24" xfId="0" applyFont="1" applyFill="1" applyBorder="1" applyAlignment="1">
      <alignment horizontal="center" vertical="center" wrapText="1"/>
    </xf>
    <xf numFmtId="0" fontId="44" fillId="12" borderId="24" xfId="0" applyFont="1" applyFill="1" applyBorder="1" applyAlignment="1">
      <alignment horizontal="center" vertical="center"/>
    </xf>
    <xf numFmtId="164" fontId="35" fillId="0" borderId="2" xfId="0" applyNumberFormat="1" applyFont="1" applyBorder="1" applyAlignment="1">
      <alignment horizontal="center" vertical="center"/>
    </xf>
    <xf numFmtId="0" fontId="35" fillId="0" borderId="2" xfId="0" applyFont="1" applyBorder="1" applyAlignment="1">
      <alignment horizontal="center" vertical="center"/>
    </xf>
    <xf numFmtId="164" fontId="35" fillId="0" borderId="31" xfId="0" applyNumberFormat="1" applyFont="1" applyBorder="1" applyAlignment="1">
      <alignment horizontal="center" vertical="center"/>
    </xf>
    <xf numFmtId="0" fontId="35" fillId="0" borderId="31" xfId="0" applyFont="1" applyBorder="1" applyAlignment="1">
      <alignment horizontal="center" vertical="center"/>
    </xf>
    <xf numFmtId="0" fontId="35" fillId="0" borderId="0" xfId="0" applyFont="1" applyAlignment="1">
      <alignment vertical="center"/>
    </xf>
    <xf numFmtId="0" fontId="44" fillId="12" borderId="33" xfId="0" applyFont="1" applyFill="1" applyBorder="1" applyAlignment="1">
      <alignment horizontal="center" vertical="center"/>
    </xf>
    <xf numFmtId="164" fontId="41" fillId="16" borderId="19" xfId="0" applyNumberFormat="1" applyFont="1" applyFill="1" applyBorder="1" applyAlignment="1">
      <alignment horizontal="center" vertical="center"/>
    </xf>
    <xf numFmtId="0" fontId="66" fillId="0" borderId="65" xfId="0" applyFont="1" applyFill="1" applyBorder="1" applyAlignment="1">
      <alignment horizontal="center" vertical="center"/>
    </xf>
    <xf numFmtId="0" fontId="61" fillId="0" borderId="9" xfId="0" applyFont="1" applyFill="1" applyBorder="1" applyAlignment="1">
      <alignment vertical="center" wrapText="1"/>
    </xf>
    <xf numFmtId="0" fontId="61" fillId="0" borderId="9" xfId="0" applyFont="1" applyFill="1" applyBorder="1" applyAlignment="1">
      <alignment horizontal="center" vertical="center" wrapText="1"/>
    </xf>
    <xf numFmtId="0" fontId="41" fillId="0" borderId="3" xfId="0" applyFont="1" applyFill="1" applyBorder="1" applyAlignment="1">
      <alignment horizontal="center" vertical="center"/>
    </xf>
    <xf numFmtId="0" fontId="61" fillId="0" borderId="44" xfId="0" applyFont="1" applyFill="1" applyBorder="1" applyAlignment="1">
      <alignment vertical="center" wrapText="1"/>
    </xf>
    <xf numFmtId="0" fontId="4" fillId="0" borderId="34"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15" fillId="9" borderId="46" xfId="0" applyFont="1" applyFill="1" applyBorder="1" applyAlignment="1" applyProtection="1">
      <alignment horizontal="center" vertical="center"/>
      <protection locked="0"/>
    </xf>
    <xf numFmtId="0" fontId="15" fillId="9" borderId="47" xfId="0" applyFont="1" applyFill="1" applyBorder="1" applyAlignment="1" applyProtection="1">
      <alignment horizontal="center" vertical="center"/>
      <protection locked="0"/>
    </xf>
    <xf numFmtId="0" fontId="15" fillId="9" borderId="48" xfId="0" applyFont="1" applyFill="1" applyBorder="1" applyAlignment="1" applyProtection="1">
      <alignment horizontal="center" vertical="center"/>
      <protection locked="0"/>
    </xf>
    <xf numFmtId="0" fontId="4" fillId="0" borderId="36" xfId="0" applyFont="1" applyBorder="1" applyAlignment="1">
      <alignment horizontal="left" vertical="center"/>
    </xf>
    <xf numFmtId="0" fontId="4" fillId="0" borderId="31" xfId="0" applyFont="1" applyBorder="1" applyAlignment="1">
      <alignment horizontal="left" vertical="center"/>
    </xf>
    <xf numFmtId="0" fontId="4" fillId="0" borderId="31" xfId="0" applyFont="1" applyBorder="1" applyAlignment="1">
      <alignment horizontal="center" vertical="center"/>
    </xf>
    <xf numFmtId="0" fontId="15" fillId="9" borderId="39"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5" fillId="9" borderId="40" xfId="0" applyFont="1" applyFill="1" applyBorder="1" applyAlignment="1" applyProtection="1">
      <alignment horizontal="center" vertical="center"/>
      <protection locked="0"/>
    </xf>
    <xf numFmtId="0" fontId="4" fillId="0" borderId="35" xfId="0" applyFont="1" applyBorder="1" applyAlignment="1">
      <alignment horizontal="left" vertical="center"/>
    </xf>
    <xf numFmtId="0" fontId="10" fillId="12" borderId="24" xfId="0" applyFont="1" applyFill="1" applyBorder="1" applyAlignment="1">
      <alignment horizontal="center" vertical="center"/>
    </xf>
    <xf numFmtId="0" fontId="10" fillId="12" borderId="27" xfId="0" applyFont="1" applyFill="1" applyBorder="1" applyAlignment="1">
      <alignment horizontal="center" vertical="center"/>
    </xf>
    <xf numFmtId="0" fontId="10" fillId="12" borderId="33" xfId="0" applyFont="1" applyFill="1" applyBorder="1" applyAlignment="1">
      <alignment horizontal="center" vertical="center"/>
    </xf>
    <xf numFmtId="0" fontId="4" fillId="0" borderId="32" xfId="0" applyFont="1" applyBorder="1" applyAlignment="1">
      <alignment horizontal="left" vertical="center"/>
    </xf>
    <xf numFmtId="0" fontId="4" fillId="0" borderId="41"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15" fillId="9" borderId="16" xfId="0" applyFont="1" applyFill="1" applyBorder="1" applyAlignment="1" applyProtection="1">
      <alignment horizontal="center" vertical="center"/>
      <protection locked="0"/>
    </xf>
    <xf numFmtId="0" fontId="15" fillId="9" borderId="17" xfId="0" applyFont="1" applyFill="1" applyBorder="1" applyAlignment="1" applyProtection="1">
      <alignment horizontal="center" vertical="center"/>
      <protection locked="0"/>
    </xf>
    <xf numFmtId="0" fontId="15" fillId="9" borderId="18" xfId="0" applyFont="1" applyFill="1" applyBorder="1" applyAlignment="1" applyProtection="1">
      <alignment horizontal="center" vertical="center"/>
      <protection locked="0"/>
    </xf>
    <xf numFmtId="0" fontId="10" fillId="12" borderId="43" xfId="0" applyFont="1" applyFill="1" applyBorder="1" applyAlignment="1">
      <alignment horizontal="center" vertical="center"/>
    </xf>
    <xf numFmtId="0" fontId="10" fillId="12" borderId="42" xfId="0" applyFont="1" applyFill="1" applyBorder="1" applyAlignment="1">
      <alignment horizontal="center" vertical="center"/>
    </xf>
    <xf numFmtId="0" fontId="10" fillId="12" borderId="26" xfId="0" applyFont="1" applyFill="1" applyBorder="1" applyAlignment="1">
      <alignment horizontal="center" vertical="center"/>
    </xf>
    <xf numFmtId="0" fontId="10" fillId="12" borderId="25" xfId="0" applyFont="1" applyFill="1" applyBorder="1" applyAlignment="1">
      <alignment horizontal="center" vertical="center"/>
    </xf>
    <xf numFmtId="0" fontId="10" fillId="12" borderId="44" xfId="0" applyFont="1" applyFill="1" applyBorder="1" applyAlignment="1">
      <alignment horizontal="center" vertical="center"/>
    </xf>
    <xf numFmtId="0" fontId="15" fillId="9" borderId="37" xfId="0" applyFont="1" applyFill="1" applyBorder="1" applyAlignment="1">
      <alignment horizontal="center" vertical="center" wrapText="1"/>
    </xf>
    <xf numFmtId="0" fontId="15" fillId="9" borderId="38" xfId="0" applyFont="1" applyFill="1" applyBorder="1" applyAlignment="1">
      <alignment horizontal="center" vertical="center" wrapText="1"/>
    </xf>
    <xf numFmtId="0" fontId="15" fillId="9" borderId="45" xfId="0" applyFont="1" applyFill="1" applyBorder="1" applyAlignment="1">
      <alignment horizontal="center" vertical="center" wrapText="1"/>
    </xf>
    <xf numFmtId="0" fontId="21" fillId="0" borderId="7"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7" xfId="0" applyFont="1" applyFill="1" applyBorder="1" applyAlignment="1">
      <alignment horizontal="left" vertical="center"/>
    </xf>
    <xf numFmtId="0" fontId="21" fillId="0" borderId="4" xfId="0" applyFont="1" applyFill="1" applyBorder="1" applyAlignment="1">
      <alignment horizontal="left" vertical="center"/>
    </xf>
    <xf numFmtId="0" fontId="28" fillId="0" borderId="34" xfId="0" applyFont="1" applyBorder="1" applyAlignment="1" applyProtection="1">
      <alignment horizontal="center" vertical="center"/>
    </xf>
    <xf numFmtId="0" fontId="28" fillId="0" borderId="2" xfId="0" applyFont="1" applyBorder="1" applyAlignment="1" applyProtection="1">
      <alignment horizontal="center" vertical="center"/>
    </xf>
    <xf numFmtId="0" fontId="28" fillId="0" borderId="35" xfId="0" applyFont="1" applyBorder="1" applyAlignment="1" applyProtection="1">
      <alignment horizontal="center" vertical="center"/>
    </xf>
    <xf numFmtId="0" fontId="15" fillId="9" borderId="34" xfId="0" applyFont="1" applyFill="1" applyBorder="1" applyAlignment="1" applyProtection="1">
      <alignment horizontal="center" vertical="center"/>
    </xf>
    <xf numFmtId="0" fontId="15" fillId="9" borderId="2" xfId="0" applyFont="1" applyFill="1" applyBorder="1" applyAlignment="1" applyProtection="1">
      <alignment horizontal="center" vertical="center"/>
    </xf>
    <xf numFmtId="0" fontId="10" fillId="9" borderId="2" xfId="0" applyFont="1" applyFill="1" applyBorder="1" applyAlignment="1" applyProtection="1">
      <alignment horizontal="center" vertical="center"/>
    </xf>
    <xf numFmtId="0" fontId="10" fillId="9" borderId="35" xfId="0" applyFont="1" applyFill="1" applyBorder="1" applyAlignment="1" applyProtection="1">
      <alignment horizontal="center" vertical="center"/>
    </xf>
    <xf numFmtId="0" fontId="21" fillId="0" borderId="11"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0" borderId="18" xfId="0" applyFont="1" applyFill="1" applyBorder="1" applyAlignment="1">
      <alignment horizontal="left" vertical="top" wrapText="1"/>
    </xf>
    <xf numFmtId="0" fontId="15" fillId="9" borderId="33" xfId="0" applyFont="1" applyFill="1" applyBorder="1" applyAlignment="1" applyProtection="1">
      <alignment horizontal="center" vertical="center"/>
    </xf>
    <xf numFmtId="0" fontId="15" fillId="9" borderId="24" xfId="0" applyFont="1" applyFill="1" applyBorder="1" applyAlignment="1" applyProtection="1">
      <alignment horizontal="center" vertical="center"/>
    </xf>
    <xf numFmtId="0" fontId="15" fillId="9" borderId="27" xfId="0" applyFont="1" applyFill="1" applyBorder="1" applyAlignment="1" applyProtection="1">
      <alignment horizontal="center" vertical="center"/>
    </xf>
    <xf numFmtId="0" fontId="26" fillId="3" borderId="16" xfId="0" applyFont="1" applyFill="1" applyBorder="1" applyAlignment="1" applyProtection="1">
      <alignment horizontal="center" vertical="center"/>
      <protection locked="0"/>
    </xf>
    <xf numFmtId="0" fontId="26" fillId="3" borderId="17" xfId="0" applyFont="1" applyFill="1" applyBorder="1" applyAlignment="1" applyProtection="1">
      <alignment horizontal="center" vertical="center"/>
      <protection locked="0"/>
    </xf>
    <xf numFmtId="0" fontId="26" fillId="3" borderId="18" xfId="0" applyFont="1" applyFill="1" applyBorder="1" applyAlignment="1" applyProtection="1">
      <alignment horizontal="center" vertical="center"/>
      <protection locked="0"/>
    </xf>
    <xf numFmtId="0" fontId="38" fillId="0" borderId="49" xfId="0" applyFont="1" applyBorder="1" applyAlignment="1" applyProtection="1">
      <alignment horizontal="center" vertical="center"/>
    </xf>
    <xf numFmtId="0" fontId="63" fillId="19" borderId="49" xfId="0" applyFont="1" applyFill="1" applyBorder="1" applyAlignment="1" applyProtection="1">
      <alignment horizontal="center" vertical="center" wrapText="1"/>
    </xf>
    <xf numFmtId="0" fontId="15" fillId="9" borderId="35" xfId="0" applyFont="1" applyFill="1" applyBorder="1" applyAlignment="1" applyProtection="1">
      <alignment horizontal="center" vertical="center"/>
    </xf>
    <xf numFmtId="14" fontId="19" fillId="6" borderId="37" xfId="0" applyNumberFormat="1" applyFont="1" applyFill="1" applyBorder="1" applyAlignment="1" applyProtection="1">
      <alignment horizontal="center" vertical="center"/>
      <protection locked="0"/>
    </xf>
    <xf numFmtId="14" fontId="19" fillId="6" borderId="38" xfId="0" applyNumberFormat="1" applyFont="1" applyFill="1" applyBorder="1" applyAlignment="1" applyProtection="1">
      <alignment horizontal="center" vertical="center"/>
      <protection locked="0"/>
    </xf>
    <xf numFmtId="14" fontId="19" fillId="6" borderId="45" xfId="0" applyNumberFormat="1" applyFont="1" applyFill="1" applyBorder="1" applyAlignment="1" applyProtection="1">
      <alignment horizontal="center" vertical="center"/>
      <protection locked="0"/>
    </xf>
    <xf numFmtId="0" fontId="15" fillId="9" borderId="4" xfId="0" applyFont="1" applyFill="1" applyBorder="1" applyAlignment="1" applyProtection="1">
      <alignment horizontal="center" vertical="center"/>
    </xf>
    <xf numFmtId="0" fontId="15" fillId="9" borderId="28" xfId="0" applyFont="1" applyFill="1" applyBorder="1" applyAlignment="1" applyProtection="1">
      <alignment horizontal="center" vertical="center"/>
    </xf>
    <xf numFmtId="0" fontId="19" fillId="0" borderId="38"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21" fillId="0" borderId="31" xfId="0" applyFont="1" applyFill="1" applyBorder="1" applyAlignment="1">
      <alignment horizontal="left" vertical="center"/>
    </xf>
    <xf numFmtId="0" fontId="21" fillId="0" borderId="2" xfId="0" applyFont="1" applyFill="1" applyBorder="1" applyAlignment="1">
      <alignment horizontal="left" vertical="center"/>
    </xf>
    <xf numFmtId="0" fontId="26" fillId="0" borderId="10" xfId="0" applyFont="1" applyBorder="1" applyAlignment="1" applyProtection="1">
      <alignment horizontal="center" vertical="center"/>
      <protection locked="0"/>
    </xf>
    <xf numFmtId="0" fontId="26" fillId="0" borderId="67"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15" fillId="0" borderId="34" xfId="0" applyFont="1" applyBorder="1" applyAlignment="1" applyProtection="1">
      <alignment horizontal="center" vertical="center"/>
    </xf>
    <xf numFmtId="0" fontId="15" fillId="0" borderId="2" xfId="0" applyFont="1" applyBorder="1" applyAlignment="1" applyProtection="1">
      <alignment horizontal="center" vertical="center"/>
    </xf>
    <xf numFmtId="0" fontId="4" fillId="0" borderId="28" xfId="0" applyFont="1" applyBorder="1" applyAlignment="1">
      <alignment horizontal="left" vertical="center"/>
    </xf>
    <xf numFmtId="0" fontId="15" fillId="9" borderId="34" xfId="0" applyFont="1" applyFill="1" applyBorder="1" applyAlignment="1">
      <alignment horizontal="right" vertical="center"/>
    </xf>
    <xf numFmtId="0" fontId="15" fillId="9" borderId="36" xfId="0" applyFont="1" applyFill="1" applyBorder="1" applyAlignment="1">
      <alignment horizontal="right" vertical="center"/>
    </xf>
    <xf numFmtId="14" fontId="19" fillId="6" borderId="34" xfId="0" applyNumberFormat="1" applyFont="1" applyFill="1" applyBorder="1" applyAlignment="1" applyProtection="1">
      <alignment horizontal="center" vertical="center"/>
      <protection locked="0"/>
    </xf>
    <xf numFmtId="14" fontId="19" fillId="6" borderId="2" xfId="0" applyNumberFormat="1" applyFont="1" applyFill="1" applyBorder="1" applyAlignment="1" applyProtection="1">
      <alignment horizontal="center" vertical="center"/>
      <protection locked="0"/>
    </xf>
    <xf numFmtId="14" fontId="19" fillId="6" borderId="35" xfId="0" applyNumberFormat="1" applyFont="1" applyFill="1" applyBorder="1" applyAlignment="1" applyProtection="1">
      <alignment horizontal="center" vertical="center"/>
      <protection locked="0"/>
    </xf>
    <xf numFmtId="0" fontId="15" fillId="9" borderId="26" xfId="0" applyFont="1" applyFill="1" applyBorder="1" applyAlignment="1" applyProtection="1">
      <alignment horizontal="center" vertical="center"/>
    </xf>
    <xf numFmtId="0" fontId="19" fillId="0" borderId="8"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0" fillId="9" borderId="11" xfId="0" applyFont="1" applyFill="1" applyBorder="1" applyAlignment="1">
      <alignment horizontal="center" vertical="center"/>
    </xf>
    <xf numFmtId="0" fontId="10" fillId="9" borderId="12" xfId="0" applyFont="1" applyFill="1" applyBorder="1" applyAlignment="1">
      <alignment horizontal="center" vertical="center"/>
    </xf>
    <xf numFmtId="0" fontId="10" fillId="9" borderId="14" xfId="0" applyFont="1" applyFill="1" applyBorder="1" applyAlignment="1">
      <alignment horizontal="center" vertical="center"/>
    </xf>
    <xf numFmtId="0" fontId="10" fillId="9" borderId="0" xfId="0" applyFont="1" applyFill="1" applyBorder="1" applyAlignment="1">
      <alignment horizontal="center" vertical="center"/>
    </xf>
    <xf numFmtId="0" fontId="21" fillId="0" borderId="2" xfId="0" applyFont="1" applyFill="1" applyBorder="1" applyAlignment="1">
      <alignment horizontal="left" vertical="center" wrapText="1"/>
    </xf>
    <xf numFmtId="0" fontId="21" fillId="0" borderId="35"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15" fillId="9" borderId="43" xfId="0" applyFont="1" applyFill="1" applyBorder="1" applyAlignment="1">
      <alignment horizontal="center" vertical="center"/>
    </xf>
    <xf numFmtId="0" fontId="15" fillId="9" borderId="42" xfId="0" applyFont="1" applyFill="1" applyBorder="1" applyAlignment="1">
      <alignment horizontal="center" vertical="center"/>
    </xf>
    <xf numFmtId="0" fontId="15" fillId="9" borderId="44" xfId="0" applyFont="1" applyFill="1" applyBorder="1" applyAlignment="1">
      <alignment horizontal="center" vertical="center"/>
    </xf>
    <xf numFmtId="0" fontId="10" fillId="9" borderId="16" xfId="0" applyFont="1" applyFill="1" applyBorder="1" applyAlignment="1">
      <alignment horizontal="center" vertical="center"/>
    </xf>
    <xf numFmtId="0" fontId="10" fillId="9" borderId="17" xfId="0" applyFont="1" applyFill="1" applyBorder="1" applyAlignment="1">
      <alignment horizontal="center" vertical="center"/>
    </xf>
    <xf numFmtId="14" fontId="26" fillId="9" borderId="12" xfId="0" applyNumberFormat="1" applyFont="1" applyFill="1" applyBorder="1" applyAlignment="1">
      <alignment horizontal="center" vertical="center"/>
    </xf>
    <xf numFmtId="14" fontId="26" fillId="9" borderId="13" xfId="0" applyNumberFormat="1" applyFont="1" applyFill="1" applyBorder="1" applyAlignment="1">
      <alignment horizontal="center" vertical="center"/>
    </xf>
    <xf numFmtId="14" fontId="26" fillId="9" borderId="0" xfId="0" applyNumberFormat="1" applyFont="1" applyFill="1" applyBorder="1" applyAlignment="1">
      <alignment horizontal="center" vertical="center"/>
    </xf>
    <xf numFmtId="14" fontId="26" fillId="9" borderId="15" xfId="0" applyNumberFormat="1" applyFont="1" applyFill="1" applyBorder="1" applyAlignment="1">
      <alignment horizontal="center" vertical="center"/>
    </xf>
    <xf numFmtId="14" fontId="26" fillId="9" borderId="17" xfId="0" applyNumberFormat="1" applyFont="1" applyFill="1" applyBorder="1" applyAlignment="1">
      <alignment horizontal="center" vertical="center"/>
    </xf>
    <xf numFmtId="14" fontId="26" fillId="9" borderId="18" xfId="0" applyNumberFormat="1" applyFont="1" applyFill="1" applyBorder="1" applyAlignment="1">
      <alignment horizontal="center" vertical="center"/>
    </xf>
    <xf numFmtId="0" fontId="15" fillId="0" borderId="65" xfId="0" applyFont="1" applyBorder="1" applyAlignment="1" applyProtection="1">
      <alignment horizontal="center" vertical="center"/>
    </xf>
    <xf numFmtId="0" fontId="15" fillId="0" borderId="10" xfId="0" applyFont="1" applyBorder="1" applyAlignment="1" applyProtection="1">
      <alignment horizontal="center" vertical="center"/>
    </xf>
    <xf numFmtId="14" fontId="26" fillId="0" borderId="2" xfId="0" applyNumberFormat="1" applyFont="1" applyBorder="1" applyAlignment="1" applyProtection="1">
      <alignment horizontal="center" vertical="center"/>
      <protection locked="0"/>
    </xf>
    <xf numFmtId="14" fontId="26" fillId="0" borderId="35" xfId="0" applyNumberFormat="1" applyFont="1" applyBorder="1" applyAlignment="1" applyProtection="1">
      <alignment horizontal="center" vertical="center"/>
      <protection locked="0"/>
    </xf>
    <xf numFmtId="0" fontId="4" fillId="0" borderId="38" xfId="0" applyFont="1" applyBorder="1" applyAlignment="1">
      <alignment horizontal="left" vertical="center"/>
    </xf>
    <xf numFmtId="0" fontId="4" fillId="0" borderId="45" xfId="0" applyFont="1" applyBorder="1" applyAlignment="1">
      <alignment horizontal="left" vertical="center"/>
    </xf>
    <xf numFmtId="0" fontId="21" fillId="0" borderId="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6" fillId="9" borderId="33" xfId="0" applyFont="1" applyFill="1" applyBorder="1" applyAlignment="1" applyProtection="1">
      <alignment horizontal="center" vertical="center"/>
      <protection locked="0"/>
    </xf>
    <xf numFmtId="0" fontId="6" fillId="9" borderId="24" xfId="0" applyFont="1" applyFill="1" applyBorder="1" applyAlignment="1" applyProtection="1">
      <alignment horizontal="center" vertical="center"/>
      <protection locked="0"/>
    </xf>
    <xf numFmtId="0" fontId="6" fillId="9" borderId="27" xfId="0" applyFont="1" applyFill="1" applyBorder="1" applyAlignment="1" applyProtection="1">
      <alignment horizontal="center" vertical="center"/>
      <protection locked="0"/>
    </xf>
    <xf numFmtId="0" fontId="21" fillId="0" borderId="2" xfId="0" applyFont="1" applyBorder="1" applyAlignment="1">
      <alignment horizontal="left" vertical="center"/>
    </xf>
    <xf numFmtId="0" fontId="21" fillId="0" borderId="35" xfId="0" applyFont="1" applyBorder="1" applyAlignment="1">
      <alignment horizontal="left" vertical="center"/>
    </xf>
    <xf numFmtId="0" fontId="4" fillId="0" borderId="37" xfId="0" applyFont="1" applyBorder="1" applyAlignment="1">
      <alignment horizontal="left" vertical="center"/>
    </xf>
    <xf numFmtId="0" fontId="4" fillId="3" borderId="34"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21" fillId="0" borderId="35" xfId="0" applyFont="1" applyFill="1" applyBorder="1" applyAlignment="1">
      <alignment horizontal="left" vertical="center"/>
    </xf>
    <xf numFmtId="0" fontId="15" fillId="5" borderId="33" xfId="0" applyFont="1" applyFill="1" applyBorder="1" applyAlignment="1">
      <alignment horizontal="center" vertical="center"/>
    </xf>
    <xf numFmtId="0" fontId="15" fillId="5" borderId="24" xfId="0" applyFont="1" applyFill="1" applyBorder="1" applyAlignment="1">
      <alignment horizontal="center" vertical="center"/>
    </xf>
    <xf numFmtId="0" fontId="15" fillId="5" borderId="27" xfId="0" applyFont="1" applyFill="1" applyBorder="1" applyAlignment="1">
      <alignment horizontal="center" vertical="center"/>
    </xf>
    <xf numFmtId="0" fontId="21" fillId="0" borderId="31" xfId="0" applyFont="1" applyFill="1" applyBorder="1" applyAlignment="1">
      <alignment horizontal="left" vertical="center" wrapText="1"/>
    </xf>
    <xf numFmtId="0" fontId="21" fillId="0" borderId="32" xfId="0" applyFont="1" applyFill="1" applyBorder="1" applyAlignment="1">
      <alignment horizontal="left" vertical="center" wrapText="1"/>
    </xf>
    <xf numFmtId="0" fontId="15" fillId="0" borderId="34"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9" fillId="3" borderId="2" xfId="0" applyFont="1" applyFill="1" applyBorder="1" applyAlignment="1" applyProtection="1">
      <alignment horizontal="center" vertical="center" wrapText="1"/>
      <protection locked="0"/>
    </xf>
    <xf numFmtId="0" fontId="19" fillId="3" borderId="35" xfId="0" applyFont="1" applyFill="1" applyBorder="1" applyAlignment="1" applyProtection="1">
      <alignment horizontal="center" vertical="center" wrapText="1"/>
      <protection locked="0"/>
    </xf>
    <xf numFmtId="0" fontId="29" fillId="0" borderId="16"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11" xfId="0" applyFont="1" applyBorder="1" applyAlignment="1" applyProtection="1">
      <alignment horizontal="center" vertical="center"/>
    </xf>
    <xf numFmtId="0" fontId="29" fillId="0" borderId="12" xfId="0" applyFont="1" applyBorder="1" applyAlignment="1" applyProtection="1">
      <alignment horizontal="center" vertical="center"/>
    </xf>
    <xf numFmtId="0" fontId="29" fillId="3" borderId="43" xfId="0" applyFont="1" applyFill="1" applyBorder="1" applyAlignment="1" applyProtection="1">
      <alignment horizontal="center" vertical="center"/>
    </xf>
    <xf numFmtId="0" fontId="29" fillId="3" borderId="44" xfId="0" applyFont="1" applyFill="1" applyBorder="1" applyAlignment="1" applyProtection="1">
      <alignment horizontal="center" vertical="center"/>
    </xf>
    <xf numFmtId="0" fontId="63" fillId="3" borderId="37" xfId="0" applyFont="1" applyFill="1" applyBorder="1" applyAlignment="1" applyProtection="1">
      <alignment horizontal="center" vertical="center"/>
    </xf>
    <xf numFmtId="0" fontId="63" fillId="3" borderId="45" xfId="0" applyFont="1" applyFill="1" applyBorder="1" applyAlignment="1" applyProtection="1">
      <alignment horizontal="center" vertical="center"/>
    </xf>
    <xf numFmtId="0" fontId="15" fillId="9" borderId="21" xfId="0" applyFont="1" applyFill="1" applyBorder="1" applyAlignment="1">
      <alignment horizontal="center" vertical="center"/>
    </xf>
    <xf numFmtId="0" fontId="15" fillId="9" borderId="22" xfId="0" applyFont="1" applyFill="1" applyBorder="1" applyAlignment="1">
      <alignment horizontal="center" vertical="center"/>
    </xf>
    <xf numFmtId="0" fontId="15" fillId="9" borderId="23" xfId="0" applyFont="1" applyFill="1" applyBorder="1" applyAlignment="1">
      <alignment horizontal="center" vertical="center"/>
    </xf>
    <xf numFmtId="0" fontId="26" fillId="0" borderId="31" xfId="0" applyFont="1" applyBorder="1" applyAlignment="1" applyProtection="1">
      <alignment horizontal="center" vertical="center"/>
      <protection locked="0"/>
    </xf>
    <xf numFmtId="0" fontId="26" fillId="0" borderId="32" xfId="0" applyFont="1" applyBorder="1" applyAlignment="1" applyProtection="1">
      <alignment horizontal="center" vertical="center"/>
      <protection locked="0"/>
    </xf>
    <xf numFmtId="0" fontId="26" fillId="0" borderId="2" xfId="0" applyFont="1" applyBorder="1" applyAlignment="1">
      <alignment horizontal="center" vertical="center"/>
    </xf>
    <xf numFmtId="0" fontId="26" fillId="0" borderId="35" xfId="0" applyFont="1" applyBorder="1" applyAlignment="1">
      <alignment horizontal="center" vertical="center"/>
    </xf>
    <xf numFmtId="0" fontId="15" fillId="0" borderId="36" xfId="0" applyFont="1" applyBorder="1" applyAlignment="1" applyProtection="1">
      <alignment horizontal="center" vertical="center"/>
    </xf>
    <xf numFmtId="0" fontId="15" fillId="0" borderId="31" xfId="0" applyFont="1" applyBorder="1" applyAlignment="1" applyProtection="1">
      <alignment horizontal="center" vertical="center"/>
    </xf>
    <xf numFmtId="0" fontId="15" fillId="9" borderId="33"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27" xfId="0" applyFont="1" applyFill="1" applyBorder="1" applyAlignment="1">
      <alignment horizontal="center" vertical="center"/>
    </xf>
    <xf numFmtId="0" fontId="19" fillId="17" borderId="21" xfId="0" applyFont="1" applyFill="1" applyBorder="1" applyAlignment="1">
      <alignment horizontal="center" vertical="center"/>
    </xf>
    <xf numFmtId="0" fontId="19" fillId="17" borderId="22" xfId="0" applyFont="1" applyFill="1" applyBorder="1" applyAlignment="1">
      <alignment horizontal="center" vertical="center"/>
    </xf>
    <xf numFmtId="0" fontId="19" fillId="17" borderId="23"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2" xfId="0" applyFont="1" applyFill="1" applyBorder="1" applyAlignment="1">
      <alignment horizontal="center" vertical="center"/>
    </xf>
    <xf numFmtId="0" fontId="19" fillId="4" borderId="23" xfId="0" applyFont="1" applyFill="1" applyBorder="1" applyAlignment="1">
      <alignment horizontal="center" vertical="center"/>
    </xf>
    <xf numFmtId="0" fontId="57" fillId="17" borderId="49" xfId="0" applyFont="1" applyFill="1" applyBorder="1" applyAlignment="1">
      <alignment horizontal="center" vertical="center"/>
    </xf>
    <xf numFmtId="0" fontId="56" fillId="4" borderId="49" xfId="0" applyFont="1" applyFill="1" applyBorder="1" applyAlignment="1">
      <alignment horizontal="left" vertical="center"/>
    </xf>
    <xf numFmtId="0" fontId="19" fillId="17" borderId="49" xfId="0" applyFont="1" applyFill="1" applyBorder="1" applyAlignment="1">
      <alignment horizontal="center" vertical="center"/>
    </xf>
    <xf numFmtId="0" fontId="19" fillId="4" borderId="49" xfId="0" applyFont="1" applyFill="1" applyBorder="1" applyAlignment="1">
      <alignment horizontal="center" vertical="center"/>
    </xf>
    <xf numFmtId="0" fontId="57" fillId="4" borderId="49" xfId="0" applyFont="1" applyFill="1" applyBorder="1" applyAlignment="1">
      <alignment horizontal="left" vertical="center"/>
    </xf>
    <xf numFmtId="0" fontId="43" fillId="19" borderId="21" xfId="0" applyFont="1" applyFill="1" applyBorder="1" applyAlignment="1" applyProtection="1">
      <alignment horizontal="center" vertical="center"/>
    </xf>
    <xf numFmtId="0" fontId="43" fillId="19" borderId="22" xfId="0" applyFont="1" applyFill="1" applyBorder="1" applyAlignment="1" applyProtection="1">
      <alignment horizontal="center" vertical="center"/>
    </xf>
    <xf numFmtId="0" fontId="43" fillId="19" borderId="23" xfId="0" applyFont="1" applyFill="1" applyBorder="1" applyAlignment="1" applyProtection="1">
      <alignment horizontal="center" vertical="center"/>
    </xf>
    <xf numFmtId="0" fontId="40" fillId="3" borderId="33" xfId="0" applyFont="1" applyFill="1" applyBorder="1" applyAlignment="1">
      <alignment horizontal="center" vertical="center"/>
    </xf>
    <xf numFmtId="0" fontId="40" fillId="3" borderId="24" xfId="0" applyFont="1" applyFill="1" applyBorder="1" applyAlignment="1">
      <alignment horizontal="center" vertical="center"/>
    </xf>
    <xf numFmtId="0" fontId="40" fillId="3" borderId="27" xfId="0" applyFont="1" applyFill="1" applyBorder="1" applyAlignment="1">
      <alignment horizontal="center" vertical="center"/>
    </xf>
    <xf numFmtId="0" fontId="12" fillId="0" borderId="41" xfId="0" applyFont="1" applyBorder="1" applyAlignment="1">
      <alignment horizontal="center" vertical="center"/>
    </xf>
    <xf numFmtId="0" fontId="12" fillId="0" borderId="4" xfId="0" applyFont="1" applyBorder="1" applyAlignment="1">
      <alignment horizontal="center" vertical="center"/>
    </xf>
    <xf numFmtId="0" fontId="12" fillId="0" borderId="43" xfId="0" applyFont="1" applyBorder="1" applyAlignment="1">
      <alignment horizontal="center" vertical="center"/>
    </xf>
    <xf numFmtId="0" fontId="12" fillId="0" borderId="42" xfId="0" applyFont="1" applyBorder="1" applyAlignment="1">
      <alignment horizontal="center" vertical="center"/>
    </xf>
    <xf numFmtId="0" fontId="12" fillId="3" borderId="58" xfId="0" applyFont="1" applyFill="1" applyBorder="1" applyAlignment="1">
      <alignment horizontal="center" vertical="center"/>
    </xf>
    <xf numFmtId="0" fontId="12" fillId="3" borderId="57" xfId="0" applyFont="1" applyFill="1" applyBorder="1" applyAlignment="1">
      <alignment horizontal="center" vertical="center"/>
    </xf>
    <xf numFmtId="0" fontId="0" fillId="10" borderId="16" xfId="0" applyFill="1" applyBorder="1" applyAlignment="1">
      <alignment horizontal="center" vertical="center"/>
    </xf>
    <xf numFmtId="0" fontId="0" fillId="10" borderId="17" xfId="0" applyFill="1" applyBorder="1" applyAlignment="1">
      <alignment horizontal="center" vertical="center"/>
    </xf>
    <xf numFmtId="0" fontId="8" fillId="0" borderId="33" xfId="0" applyFont="1" applyBorder="1" applyAlignment="1">
      <alignment horizontal="center" vertical="center"/>
    </xf>
    <xf numFmtId="0" fontId="8" fillId="0" borderId="24" xfId="0" applyFont="1" applyBorder="1" applyAlignment="1">
      <alignment horizontal="center" vertical="center"/>
    </xf>
    <xf numFmtId="0" fontId="17" fillId="0" borderId="36" xfId="0" applyFont="1" applyBorder="1" applyAlignment="1">
      <alignment horizontal="center" vertical="center"/>
    </xf>
    <xf numFmtId="0" fontId="17" fillId="0" borderId="31"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69" xfId="0" applyFont="1" applyBorder="1" applyAlignment="1">
      <alignment horizontal="center" vertical="center"/>
    </xf>
    <xf numFmtId="0" fontId="42" fillId="0" borderId="37" xfId="0" applyFont="1" applyFill="1" applyBorder="1" applyAlignment="1">
      <alignment horizontal="center" vertical="center"/>
    </xf>
    <xf numFmtId="0" fontId="42" fillId="0" borderId="38" xfId="0" applyFont="1" applyFill="1" applyBorder="1" applyAlignment="1">
      <alignment horizontal="center" vertical="center"/>
    </xf>
    <xf numFmtId="0" fontId="35" fillId="3" borderId="11"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5" fillId="3" borderId="13" xfId="0" applyFont="1" applyFill="1" applyBorder="1" applyAlignment="1">
      <alignment horizontal="center" vertical="center" wrapText="1"/>
    </xf>
    <xf numFmtId="0" fontId="35" fillId="3" borderId="14"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5" fillId="3" borderId="15" xfId="0" applyFont="1" applyFill="1" applyBorder="1" applyAlignment="1">
      <alignment horizontal="center" vertical="center" wrapText="1"/>
    </xf>
    <xf numFmtId="0" fontId="35" fillId="3" borderId="16"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13" borderId="11" xfId="0" applyFont="1" applyFill="1" applyBorder="1" applyAlignment="1">
      <alignment horizontal="center" vertical="center" wrapText="1"/>
    </xf>
    <xf numFmtId="0" fontId="35" fillId="13" borderId="12" xfId="0" applyFont="1" applyFill="1" applyBorder="1" applyAlignment="1">
      <alignment horizontal="center" vertical="center" wrapText="1"/>
    </xf>
    <xf numFmtId="0" fontId="35" fillId="13" borderId="13" xfId="0" applyFont="1" applyFill="1" applyBorder="1" applyAlignment="1">
      <alignment horizontal="center" vertical="center" wrapText="1"/>
    </xf>
    <xf numFmtId="0" fontId="35" fillId="13" borderId="14" xfId="0" applyFont="1" applyFill="1" applyBorder="1" applyAlignment="1">
      <alignment horizontal="center" vertical="center" wrapText="1"/>
    </xf>
    <xf numFmtId="0" fontId="35" fillId="13" borderId="0" xfId="0" applyFont="1" applyFill="1" applyBorder="1" applyAlignment="1">
      <alignment horizontal="center" vertical="center" wrapText="1"/>
    </xf>
    <xf numFmtId="0" fontId="35" fillId="13" borderId="15" xfId="0" applyFont="1" applyFill="1" applyBorder="1" applyAlignment="1">
      <alignment horizontal="center" vertical="center" wrapText="1"/>
    </xf>
    <xf numFmtId="0" fontId="35" fillId="13" borderId="16" xfId="0" applyFont="1" applyFill="1" applyBorder="1" applyAlignment="1">
      <alignment horizontal="center" vertical="center" wrapText="1"/>
    </xf>
    <xf numFmtId="0" fontId="35" fillId="13" borderId="17" xfId="0" applyFont="1" applyFill="1" applyBorder="1" applyAlignment="1">
      <alignment horizontal="center" vertical="center" wrapText="1"/>
    </xf>
    <xf numFmtId="0" fontId="35" fillId="13" borderId="18" xfId="0" applyFont="1" applyFill="1" applyBorder="1" applyAlignment="1">
      <alignment horizontal="center" vertical="center" wrapText="1"/>
    </xf>
    <xf numFmtId="0" fontId="24" fillId="0" borderId="36" xfId="0" applyFont="1" applyBorder="1" applyAlignment="1" applyProtection="1">
      <alignment horizontal="center"/>
    </xf>
    <xf numFmtId="0" fontId="24" fillId="0" borderId="31" xfId="0" applyFont="1" applyBorder="1" applyAlignment="1" applyProtection="1">
      <alignment horizontal="center"/>
    </xf>
    <xf numFmtId="0" fontId="8" fillId="0" borderId="31" xfId="0" applyFont="1" applyBorder="1" applyAlignment="1" applyProtection="1">
      <alignment horizontal="right"/>
    </xf>
    <xf numFmtId="14" fontId="18" fillId="0" borderId="31" xfId="0" applyNumberFormat="1" applyFont="1" applyBorder="1" applyAlignment="1" applyProtection="1">
      <alignment horizontal="center"/>
    </xf>
    <xf numFmtId="0" fontId="18" fillId="0" borderId="32" xfId="0" applyFont="1" applyBorder="1" applyAlignment="1" applyProtection="1">
      <alignment horizontal="center"/>
    </xf>
    <xf numFmtId="0" fontId="14" fillId="0" borderId="0" xfId="0" applyFont="1" applyBorder="1" applyAlignment="1" applyProtection="1">
      <alignment horizontal="center" vertical="center"/>
    </xf>
    <xf numFmtId="0" fontId="13" fillId="0" borderId="43" xfId="0" applyFont="1" applyBorder="1" applyAlignment="1" applyProtection="1">
      <alignment horizontal="center"/>
    </xf>
    <xf numFmtId="0" fontId="13" fillId="0" borderId="42" xfId="0" applyFont="1" applyBorder="1" applyAlignment="1" applyProtection="1">
      <alignment horizontal="center"/>
    </xf>
    <xf numFmtId="0" fontId="13" fillId="0" borderId="44" xfId="0" applyFont="1" applyBorder="1" applyAlignment="1" applyProtection="1">
      <alignment horizontal="center"/>
    </xf>
    <xf numFmtId="0" fontId="13" fillId="0" borderId="60" xfId="0" applyFont="1" applyBorder="1" applyAlignment="1" applyProtection="1">
      <alignment horizontal="center"/>
    </xf>
    <xf numFmtId="0" fontId="13" fillId="0" borderId="5" xfId="0" applyFont="1" applyBorder="1" applyAlignment="1" applyProtection="1">
      <alignment horizontal="center"/>
    </xf>
    <xf numFmtId="0" fontId="13" fillId="0" borderId="61" xfId="0" applyFont="1" applyBorder="1" applyAlignment="1" applyProtection="1">
      <alignment horizontal="center"/>
    </xf>
    <xf numFmtId="0" fontId="17" fillId="0" borderId="49" xfId="0" applyFont="1" applyFill="1" applyBorder="1" applyAlignment="1" applyProtection="1">
      <alignment horizontal="center"/>
    </xf>
    <xf numFmtId="0" fontId="10" fillId="19" borderId="49" xfId="0" applyFont="1" applyFill="1" applyBorder="1" applyAlignment="1" applyProtection="1">
      <alignment horizontal="center" vertical="center"/>
    </xf>
    <xf numFmtId="0" fontId="18" fillId="0" borderId="33" xfId="0" applyFont="1" applyBorder="1" applyAlignment="1" applyProtection="1">
      <alignment horizontal="center"/>
    </xf>
    <xf numFmtId="0" fontId="18" fillId="0" borderId="24" xfId="0" applyFont="1" applyBorder="1" applyAlignment="1" applyProtection="1">
      <alignment horizontal="center"/>
    </xf>
    <xf numFmtId="0" fontId="8" fillId="0" borderId="24" xfId="0" applyFont="1" applyBorder="1" applyAlignment="1" applyProtection="1">
      <alignment horizontal="right"/>
    </xf>
    <xf numFmtId="0" fontId="18" fillId="0" borderId="27" xfId="0" applyFont="1" applyBorder="1" applyAlignment="1" applyProtection="1">
      <alignment horizontal="center"/>
    </xf>
    <xf numFmtId="0" fontId="44" fillId="4" borderId="33" xfId="0" applyFont="1" applyFill="1" applyBorder="1" applyAlignment="1" applyProtection="1">
      <alignment horizontal="center"/>
    </xf>
    <xf numFmtId="0" fontId="44" fillId="4" borderId="24" xfId="0" applyFont="1" applyFill="1" applyBorder="1" applyAlignment="1" applyProtection="1">
      <alignment horizontal="center"/>
    </xf>
    <xf numFmtId="0" fontId="44" fillId="4" borderId="27" xfId="0" applyFont="1" applyFill="1" applyBorder="1" applyAlignment="1" applyProtection="1">
      <alignment horizontal="center"/>
    </xf>
    <xf numFmtId="0" fontId="42" fillId="15" borderId="21" xfId="0" applyFont="1" applyFill="1" applyBorder="1" applyAlignment="1" applyProtection="1">
      <alignment horizontal="center"/>
    </xf>
    <xf numFmtId="0" fontId="42" fillId="15" borderId="22" xfId="0" applyFont="1" applyFill="1" applyBorder="1" applyAlignment="1" applyProtection="1">
      <alignment horizontal="center"/>
    </xf>
    <xf numFmtId="0" fontId="42" fillId="15" borderId="23" xfId="0" applyFont="1" applyFill="1" applyBorder="1" applyAlignment="1" applyProtection="1">
      <alignment horizont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5" xfId="0" applyFont="1" applyFill="1" applyBorder="1" applyAlignment="1">
      <alignment horizontal="center" vertical="center"/>
    </xf>
    <xf numFmtId="0" fontId="44" fillId="14" borderId="43" xfId="0" applyFont="1" applyFill="1" applyBorder="1" applyAlignment="1">
      <alignment horizontal="center" vertical="center"/>
    </xf>
    <xf numFmtId="0" fontId="44" fillId="14" borderId="42" xfId="0" applyFont="1" applyFill="1" applyBorder="1" applyAlignment="1">
      <alignment horizontal="center" vertical="center"/>
    </xf>
    <xf numFmtId="0" fontId="44" fillId="14" borderId="44" xfId="0" applyFont="1" applyFill="1" applyBorder="1" applyAlignment="1">
      <alignment horizontal="center" vertical="center"/>
    </xf>
    <xf numFmtId="0" fontId="35" fillId="0" borderId="11" xfId="0" applyFont="1" applyFill="1" applyBorder="1" applyAlignment="1">
      <alignment horizontal="left" vertical="top" wrapText="1"/>
    </xf>
    <xf numFmtId="0" fontId="35" fillId="0" borderId="12" xfId="0" applyFont="1" applyFill="1" applyBorder="1" applyAlignment="1">
      <alignment horizontal="left" vertical="top" wrapText="1"/>
    </xf>
    <xf numFmtId="0" fontId="35" fillId="0" borderId="13" xfId="0" applyFont="1" applyFill="1" applyBorder="1" applyAlignment="1">
      <alignment horizontal="left" vertical="top" wrapText="1"/>
    </xf>
    <xf numFmtId="0" fontId="35" fillId="0" borderId="14"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15" xfId="0" applyFont="1" applyFill="1" applyBorder="1" applyAlignment="1">
      <alignment horizontal="left" vertical="top" wrapText="1"/>
    </xf>
    <xf numFmtId="0" fontId="35" fillId="0" borderId="16" xfId="0" applyFont="1" applyFill="1" applyBorder="1" applyAlignment="1">
      <alignment horizontal="left" vertical="top" wrapText="1"/>
    </xf>
    <xf numFmtId="0" fontId="35" fillId="0" borderId="17" xfId="0" applyFont="1" applyFill="1" applyBorder="1" applyAlignment="1">
      <alignment horizontal="left" vertical="top" wrapText="1"/>
    </xf>
    <xf numFmtId="0" fontId="35" fillId="0" borderId="18" xfId="0" applyFont="1" applyFill="1" applyBorder="1" applyAlignment="1">
      <alignment horizontal="left" vertical="top" wrapText="1"/>
    </xf>
    <xf numFmtId="0" fontId="44" fillId="4" borderId="37" xfId="0" applyFont="1" applyFill="1" applyBorder="1" applyAlignment="1">
      <alignment horizontal="center" vertical="center"/>
    </xf>
    <xf numFmtId="0" fontId="44" fillId="4" borderId="38" xfId="0" applyFont="1" applyFill="1" applyBorder="1" applyAlignment="1">
      <alignment horizontal="center" vertical="center"/>
    </xf>
    <xf numFmtId="0" fontId="44" fillId="4" borderId="45" xfId="0" applyFont="1" applyFill="1" applyBorder="1" applyAlignment="1">
      <alignment horizontal="center" vertical="center"/>
    </xf>
    <xf numFmtId="0" fontId="44" fillId="14" borderId="33" xfId="0" applyFont="1" applyFill="1" applyBorder="1" applyAlignment="1">
      <alignment horizontal="center" vertical="center"/>
    </xf>
    <xf numFmtId="0" fontId="44" fillId="14" borderId="24" xfId="0" applyFont="1" applyFill="1" applyBorder="1" applyAlignment="1">
      <alignment horizontal="center" vertical="center"/>
    </xf>
    <xf numFmtId="0" fontId="44" fillId="14" borderId="27" xfId="0" applyFont="1" applyFill="1" applyBorder="1" applyAlignment="1">
      <alignment horizontal="center" vertical="center"/>
    </xf>
    <xf numFmtId="0" fontId="5" fillId="4" borderId="63"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64" xfId="0" applyFont="1" applyFill="1" applyBorder="1" applyAlignment="1">
      <alignment horizontal="center" vertical="center"/>
    </xf>
    <xf numFmtId="0" fontId="6" fillId="12" borderId="11" xfId="0" applyFont="1" applyFill="1" applyBorder="1" applyAlignment="1">
      <alignment horizontal="center" vertical="center"/>
    </xf>
    <xf numFmtId="0" fontId="6" fillId="12" borderId="12" xfId="0" applyFont="1" applyFill="1" applyBorder="1" applyAlignment="1">
      <alignment horizontal="center" vertical="center"/>
    </xf>
    <xf numFmtId="0" fontId="6" fillId="12" borderId="13" xfId="0" applyFont="1" applyFill="1" applyBorder="1" applyAlignment="1">
      <alignment horizontal="center" vertical="center"/>
    </xf>
    <xf numFmtId="0" fontId="4" fillId="0" borderId="60" xfId="0" applyFont="1" applyBorder="1" applyAlignment="1">
      <alignment horizontal="left" vertical="top" wrapText="1"/>
    </xf>
    <xf numFmtId="0" fontId="0" fillId="0" borderId="5" xfId="0" applyBorder="1" applyAlignment="1">
      <alignment horizontal="left" vertical="top" wrapText="1"/>
    </xf>
    <xf numFmtId="0" fontId="0" fillId="0" borderId="61"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19" fillId="4" borderId="21" xfId="0" applyFont="1" applyFill="1" applyBorder="1" applyAlignment="1">
      <alignment horizontal="center"/>
    </xf>
    <xf numFmtId="0" fontId="19" fillId="4" borderId="22" xfId="0" applyFont="1" applyFill="1" applyBorder="1" applyAlignment="1">
      <alignment horizontal="center"/>
    </xf>
    <xf numFmtId="0" fontId="19" fillId="4" borderId="23" xfId="0" applyFont="1" applyFill="1" applyBorder="1" applyAlignment="1">
      <alignment horizontal="center"/>
    </xf>
    <xf numFmtId="0" fontId="44" fillId="12" borderId="21" xfId="0" applyFont="1" applyFill="1" applyBorder="1" applyAlignment="1">
      <alignment horizontal="center"/>
    </xf>
    <xf numFmtId="0" fontId="44" fillId="12" borderId="22" xfId="0" applyFont="1" applyFill="1" applyBorder="1" applyAlignment="1">
      <alignment horizontal="center"/>
    </xf>
    <xf numFmtId="0" fontId="44" fillId="12" borderId="23" xfId="0" applyFont="1" applyFill="1" applyBorder="1" applyAlignment="1">
      <alignment horizontal="center"/>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cellXfs>
  <cellStyles count="13">
    <cellStyle name="Normal" xfId="0" builtinId="0"/>
    <cellStyle name="Normal 2" xfId="1" xr:uid="{00000000-0005-0000-0000-000001000000}"/>
    <cellStyle name="Normal 3" xfId="2" xr:uid="{00000000-0005-0000-0000-000002000000}"/>
    <cellStyle name="Normal 3 2" xfId="3" xr:uid="{00000000-0005-0000-0000-000003000000}"/>
    <cellStyle name="Normal 3 3" xfId="6" xr:uid="{00000000-0005-0000-0000-000004000000}"/>
    <cellStyle name="Normal 3 3 2" xfId="11" xr:uid="{A8431D06-DF52-452F-A48A-1ED0A740BBEE}"/>
    <cellStyle name="Normal 3 4" xfId="8" xr:uid="{43776153-A178-4A15-AAD1-C6BC37BAF0CC}"/>
    <cellStyle name="Normal 4" xfId="4" xr:uid="{00000000-0005-0000-0000-000005000000}"/>
    <cellStyle name="Normal 4 2" xfId="7" xr:uid="{00000000-0005-0000-0000-000006000000}"/>
    <cellStyle name="Normal 4 2 2" xfId="12" xr:uid="{ED959C6F-8276-4B54-B14F-C6AA0687825C}"/>
    <cellStyle name="Normal 4 3" xfId="9" xr:uid="{D731276D-6CDA-4408-8482-67EE4410BB02}"/>
    <cellStyle name="Normal 5" xfId="5" xr:uid="{00000000-0005-0000-0000-000007000000}"/>
    <cellStyle name="Normal 5 2" xfId="10" xr:uid="{9B837DD6-FF79-4224-B267-D7E78364F878}"/>
  </cellStyles>
  <dxfs count="25">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CC"/>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ont>
        <b/>
        <i val="0"/>
      </font>
      <fill>
        <patternFill>
          <bgColor rgb="FFFFFFCC"/>
        </patternFill>
      </fill>
    </dxf>
    <dxf>
      <font>
        <b/>
        <i val="0"/>
      </font>
      <fill>
        <patternFill>
          <bgColor rgb="FFFFFFCC"/>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C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99FF"/>
      <color rgb="FFCCFFFF"/>
      <color rgb="FF99FFCC"/>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Implementation by SAI</a:t>
            </a:r>
          </a:p>
          <a:p>
            <a:pPr>
              <a:defRPr sz="2000"/>
            </a:pPr>
            <a:r>
              <a:rPr lang="en-US" sz="2000"/>
              <a:t>Current</a:t>
            </a:r>
            <a:r>
              <a:rPr lang="en-US" sz="2000" baseline="0"/>
              <a:t> Corporate/Company CFSR Implementation vs. Previous CFSR Implementation</a:t>
            </a:r>
            <a:endParaRPr lang="en-US" sz="2000"/>
          </a:p>
        </c:rich>
      </c:tx>
      <c:layout>
        <c:manualLayout>
          <c:xMode val="edge"/>
          <c:yMode val="edge"/>
          <c:x val="0.13710251576520602"/>
          <c:y val="9.5408467501490752E-3"/>
        </c:manualLayout>
      </c:layout>
      <c:overlay val="0"/>
    </c:title>
    <c:autoTitleDeleted val="0"/>
    <c:plotArea>
      <c:layout/>
      <c:barChart>
        <c:barDir val="col"/>
        <c:grouping val="clustered"/>
        <c:varyColors val="0"/>
        <c:ser>
          <c:idx val="0"/>
          <c:order val="0"/>
          <c:tx>
            <c:v>Current CFSR</c:v>
          </c:tx>
          <c:invertIfNegative val="0"/>
          <c:cat>
            <c:strRef>
              <c:f>'Comprehensive Charting'!$B$3:$P$3</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Overall</c:v>
                </c:pt>
              </c:strCache>
            </c:strRef>
          </c:cat>
          <c:val>
            <c:numRef>
              <c:f>'Comprehensive Charting'!$B$4:$P$4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C261-4C54-A3E7-49C3D643F298}"/>
            </c:ext>
          </c:extLst>
        </c:ser>
        <c:ser>
          <c:idx val="1"/>
          <c:order val="1"/>
          <c:tx>
            <c:v>Previous CFSR</c:v>
          </c:tx>
          <c:invertIfNegative val="0"/>
          <c:cat>
            <c:strRef>
              <c:f>'Comprehensive Charting'!$B$3:$P$3</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Overall</c:v>
                </c:pt>
              </c:strCache>
            </c:strRef>
          </c:cat>
          <c:val>
            <c:numRef>
              <c:f>'Comprehensive Charting'!$B$5:$P$5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C261-4C54-A3E7-49C3D643F298}"/>
            </c:ext>
          </c:extLst>
        </c:ser>
        <c:dLbls>
          <c:showLegendKey val="0"/>
          <c:showVal val="0"/>
          <c:showCatName val="0"/>
          <c:showSerName val="0"/>
          <c:showPercent val="0"/>
          <c:showBubbleSize val="0"/>
        </c:dLbls>
        <c:gapWidth val="150"/>
        <c:axId val="58670080"/>
        <c:axId val="73958528"/>
      </c:barChart>
      <c:catAx>
        <c:axId val="58670080"/>
        <c:scaling>
          <c:orientation val="minMax"/>
        </c:scaling>
        <c:delete val="0"/>
        <c:axPos val="b"/>
        <c:title>
          <c:tx>
            <c:rich>
              <a:bodyPr/>
              <a:lstStyle/>
              <a:p>
                <a:pPr>
                  <a:defRPr sz="1400"/>
                </a:pPr>
                <a:r>
                  <a:rPr lang="en-US" sz="1400" b="1" i="0" baseline="0">
                    <a:effectLst/>
                  </a:rPr>
                  <a:t>Security Action Items</a:t>
                </a:r>
                <a:endParaRPr lang="en-US" sz="1400">
                  <a:effectLst/>
                </a:endParaRPr>
              </a:p>
            </c:rich>
          </c:tx>
          <c:overlay val="0"/>
        </c:title>
        <c:numFmt formatCode="General" sourceLinked="0"/>
        <c:majorTickMark val="out"/>
        <c:minorTickMark val="none"/>
        <c:tickLblPos val="nextTo"/>
        <c:txPr>
          <a:bodyPr/>
          <a:lstStyle/>
          <a:p>
            <a:pPr>
              <a:defRPr b="1"/>
            </a:pPr>
            <a:endParaRPr lang="en-US"/>
          </a:p>
        </c:txPr>
        <c:crossAx val="73958528"/>
        <c:crosses val="autoZero"/>
        <c:auto val="1"/>
        <c:lblAlgn val="ctr"/>
        <c:lblOffset val="100"/>
        <c:noMultiLvlLbl val="0"/>
      </c:catAx>
      <c:valAx>
        <c:axId val="73958528"/>
        <c:scaling>
          <c:orientation val="minMax"/>
          <c:max val="1"/>
          <c:min val="0"/>
        </c:scaling>
        <c:delete val="0"/>
        <c:axPos val="l"/>
        <c:majorGridlines/>
        <c:title>
          <c:tx>
            <c:rich>
              <a:bodyPr rot="-5400000" vert="horz"/>
              <a:lstStyle/>
              <a:p>
                <a:pPr>
                  <a:defRPr sz="1400"/>
                </a:pPr>
                <a:r>
                  <a:rPr lang="en-US" sz="1400"/>
                  <a:t>Implementation</a:t>
                </a:r>
              </a:p>
            </c:rich>
          </c:tx>
          <c:overlay val="0"/>
        </c:title>
        <c:numFmt formatCode="0%" sourceLinked="1"/>
        <c:majorTickMark val="out"/>
        <c:minorTickMark val="none"/>
        <c:tickLblPos val="nextTo"/>
        <c:txPr>
          <a:bodyPr/>
          <a:lstStyle/>
          <a:p>
            <a:pPr>
              <a:defRPr b="1"/>
            </a:pPr>
            <a:endParaRPr lang="en-US"/>
          </a:p>
        </c:txPr>
        <c:crossAx val="58670080"/>
        <c:crosses val="autoZero"/>
        <c:crossBetween val="between"/>
      </c:valAx>
    </c:plotArea>
    <c:legend>
      <c:legendPos val="r"/>
      <c:overlay val="0"/>
      <c:txPr>
        <a:bodyPr/>
        <a:lstStyle/>
        <a:p>
          <a:pPr>
            <a:defRPr b="1"/>
          </a:pPr>
          <a:endParaRPr lang="en-US"/>
        </a:p>
      </c:txPr>
    </c:legend>
    <c:plotVisOnly val="1"/>
    <c:dispBlanksAs val="gap"/>
    <c:showDLblsOverMax val="0"/>
  </c:chart>
  <c:spPr>
    <a:ln w="28575">
      <a:solidFill>
        <a:sysClr val="windowText" lastClr="00000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Recommendations by SAI</a:t>
            </a:r>
          </a:p>
          <a:p>
            <a:pPr>
              <a:defRPr sz="2000"/>
            </a:pPr>
            <a:r>
              <a:rPr lang="en-US" sz="2000"/>
              <a:t>Current</a:t>
            </a:r>
            <a:r>
              <a:rPr lang="en-US" sz="2000" baseline="0"/>
              <a:t> Corporate/Company CFSR Implementation vs. Previous CFSR Implementation</a:t>
            </a:r>
            <a:endParaRPr lang="en-US" sz="2000"/>
          </a:p>
        </c:rich>
      </c:tx>
      <c:layout>
        <c:manualLayout>
          <c:xMode val="edge"/>
          <c:yMode val="edge"/>
          <c:x val="0.13710251576520602"/>
          <c:y val="9.5408467501490752E-3"/>
        </c:manualLayout>
      </c:layout>
      <c:overlay val="0"/>
    </c:title>
    <c:autoTitleDeleted val="0"/>
    <c:plotArea>
      <c:layout/>
      <c:barChart>
        <c:barDir val="col"/>
        <c:grouping val="clustered"/>
        <c:varyColors val="0"/>
        <c:ser>
          <c:idx val="0"/>
          <c:order val="0"/>
          <c:tx>
            <c:v>Current CFSR</c:v>
          </c:tx>
          <c:invertIfNegative val="0"/>
          <c:cat>
            <c:strRef>
              <c:f>'Comprehensive Charting'!$B$47:$P$47</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Total</c:v>
                </c:pt>
              </c:strCache>
            </c:strRef>
          </c:cat>
          <c:val>
            <c:numRef>
              <c:f>'Comprehensive Charting'!$B$48:$P$48</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AC30-414D-8455-B9C4FA6E6BA7}"/>
            </c:ext>
          </c:extLst>
        </c:ser>
        <c:ser>
          <c:idx val="1"/>
          <c:order val="1"/>
          <c:tx>
            <c:v>Previous CFSR</c:v>
          </c:tx>
          <c:invertIfNegative val="0"/>
          <c:cat>
            <c:strRef>
              <c:f>'Comprehensive Charting'!$B$47:$P$47</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Total</c:v>
                </c:pt>
              </c:strCache>
            </c:strRef>
          </c:cat>
          <c:val>
            <c:numRef>
              <c:f>'Comprehensive Charting'!$B$49:$P$49</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AC30-414D-8455-B9C4FA6E6BA7}"/>
            </c:ext>
          </c:extLst>
        </c:ser>
        <c:dLbls>
          <c:showLegendKey val="0"/>
          <c:showVal val="0"/>
          <c:showCatName val="0"/>
          <c:showSerName val="0"/>
          <c:showPercent val="0"/>
          <c:showBubbleSize val="0"/>
        </c:dLbls>
        <c:gapWidth val="150"/>
        <c:axId val="58670080"/>
        <c:axId val="73958528"/>
      </c:barChart>
      <c:catAx>
        <c:axId val="58670080"/>
        <c:scaling>
          <c:orientation val="minMax"/>
        </c:scaling>
        <c:delete val="0"/>
        <c:axPos val="b"/>
        <c:title>
          <c:tx>
            <c:rich>
              <a:bodyPr/>
              <a:lstStyle/>
              <a:p>
                <a:pPr>
                  <a:defRPr sz="1400"/>
                </a:pPr>
                <a:r>
                  <a:rPr lang="en-US" sz="1400" b="1" i="0" baseline="0">
                    <a:effectLst/>
                  </a:rPr>
                  <a:t>Security Action Items</a:t>
                </a:r>
                <a:endParaRPr lang="en-US" sz="1400">
                  <a:effectLst/>
                </a:endParaRPr>
              </a:p>
            </c:rich>
          </c:tx>
          <c:overlay val="0"/>
        </c:title>
        <c:numFmt formatCode="General" sourceLinked="0"/>
        <c:majorTickMark val="out"/>
        <c:minorTickMark val="none"/>
        <c:tickLblPos val="nextTo"/>
        <c:txPr>
          <a:bodyPr/>
          <a:lstStyle/>
          <a:p>
            <a:pPr>
              <a:defRPr b="1"/>
            </a:pPr>
            <a:endParaRPr lang="en-US"/>
          </a:p>
        </c:txPr>
        <c:crossAx val="73958528"/>
        <c:crosses val="autoZero"/>
        <c:auto val="1"/>
        <c:lblAlgn val="ctr"/>
        <c:lblOffset val="100"/>
        <c:noMultiLvlLbl val="0"/>
      </c:catAx>
      <c:valAx>
        <c:axId val="73958528"/>
        <c:scaling>
          <c:orientation val="minMax"/>
          <c:min val="0"/>
        </c:scaling>
        <c:delete val="0"/>
        <c:axPos val="l"/>
        <c:majorGridlines/>
        <c:title>
          <c:tx>
            <c:rich>
              <a:bodyPr rot="-5400000" vert="horz"/>
              <a:lstStyle/>
              <a:p>
                <a:pPr>
                  <a:defRPr sz="1400"/>
                </a:pPr>
                <a:r>
                  <a:rPr lang="en-US" sz="1400"/>
                  <a:t># of Recommendations</a:t>
                </a:r>
              </a:p>
            </c:rich>
          </c:tx>
          <c:overlay val="0"/>
        </c:title>
        <c:numFmt formatCode="0" sourceLinked="1"/>
        <c:majorTickMark val="out"/>
        <c:minorTickMark val="none"/>
        <c:tickLblPos val="nextTo"/>
        <c:txPr>
          <a:bodyPr/>
          <a:lstStyle/>
          <a:p>
            <a:pPr>
              <a:defRPr b="1"/>
            </a:pPr>
            <a:endParaRPr lang="en-US"/>
          </a:p>
        </c:txPr>
        <c:crossAx val="58670080"/>
        <c:crosses val="autoZero"/>
        <c:crossBetween val="between"/>
        <c:minorUnit val="1"/>
      </c:valAx>
    </c:plotArea>
    <c:legend>
      <c:legendPos val="r"/>
      <c:overlay val="0"/>
      <c:txPr>
        <a:bodyPr/>
        <a:lstStyle/>
        <a:p>
          <a:pPr>
            <a:defRPr b="1"/>
          </a:pPr>
          <a:endParaRPr lang="en-US"/>
        </a:p>
      </c:txPr>
    </c:legend>
    <c:plotVisOnly val="1"/>
    <c:dispBlanksAs val="gap"/>
    <c:showDLblsOverMax val="0"/>
  </c:chart>
  <c:spPr>
    <a:ln w="28575">
      <a:solidFill>
        <a:sysClr val="windowText" lastClr="000000"/>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0</xdr:rowOff>
        </xdr:from>
        <xdr:to>
          <xdr:col>9</xdr:col>
          <xdr:colOff>590550</xdr:colOff>
          <xdr:row>48</xdr:row>
          <xdr:rowOff>66675</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133349</xdr:rowOff>
    </xdr:from>
    <xdr:to>
      <xdr:col>5</xdr:col>
      <xdr:colOff>592206</xdr:colOff>
      <xdr:row>9</xdr:row>
      <xdr:rowOff>114300</xdr:rowOff>
    </xdr:to>
    <xdr:pic>
      <xdr:nvPicPr>
        <xdr:cNvPr id="2" name="Picture 886" descr="TSA Logo compressed 121208">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857249"/>
          <a:ext cx="3621156" cy="1152526"/>
        </a:xfrm>
        <a:prstGeom prst="rect">
          <a:avLst/>
        </a:prstGeom>
        <a:noFill/>
        <a:ln w="12700">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29</xdr:row>
      <xdr:rowOff>28575</xdr:rowOff>
    </xdr:from>
    <xdr:to>
      <xdr:col>0</xdr:col>
      <xdr:colOff>447675</xdr:colOff>
      <xdr:row>29</xdr:row>
      <xdr:rowOff>285750</xdr:rowOff>
    </xdr:to>
    <xdr:sp macro="" textlink="">
      <xdr:nvSpPr>
        <xdr:cNvPr id="2" name="Oval 12">
          <a:extLst>
            <a:ext uri="{FF2B5EF4-FFF2-40B4-BE49-F238E27FC236}">
              <a16:creationId xmlns:a16="http://schemas.microsoft.com/office/drawing/2014/main" id="{00000000-0008-0000-0700-000002000000}"/>
            </a:ext>
          </a:extLst>
        </xdr:cNvPr>
        <xdr:cNvSpPr>
          <a:spLocks noChangeArrowheads="1"/>
        </xdr:cNvSpPr>
      </xdr:nvSpPr>
      <xdr:spPr bwMode="auto">
        <a:xfrm>
          <a:off x="209550" y="10429875"/>
          <a:ext cx="238125" cy="133350"/>
        </a:xfrm>
        <a:prstGeom prst="ellipse">
          <a:avLst/>
        </a:prstGeom>
        <a:solidFill>
          <a:srgbClr val="FCF305"/>
        </a:solidFill>
        <a:ln w="9525">
          <a:solidFill>
            <a:srgbClr val="000000"/>
          </a:solidFill>
          <a:round/>
          <a:headEnd/>
          <a:tailEnd/>
        </a:ln>
      </xdr:spPr>
    </xdr:sp>
    <xdr:clientData/>
  </xdr:twoCellAnchor>
  <xdr:twoCellAnchor>
    <xdr:from>
      <xdr:col>0</xdr:col>
      <xdr:colOff>209550</xdr:colOff>
      <xdr:row>28</xdr:row>
      <xdr:rowOff>28575</xdr:rowOff>
    </xdr:from>
    <xdr:to>
      <xdr:col>0</xdr:col>
      <xdr:colOff>447675</xdr:colOff>
      <xdr:row>28</xdr:row>
      <xdr:rowOff>285750</xdr:rowOff>
    </xdr:to>
    <xdr:sp macro="" textlink="">
      <xdr:nvSpPr>
        <xdr:cNvPr id="3" name="Oval 47">
          <a:extLst>
            <a:ext uri="{FF2B5EF4-FFF2-40B4-BE49-F238E27FC236}">
              <a16:creationId xmlns:a16="http://schemas.microsoft.com/office/drawing/2014/main" id="{00000000-0008-0000-0700-000003000000}"/>
            </a:ext>
          </a:extLst>
        </xdr:cNvPr>
        <xdr:cNvSpPr>
          <a:spLocks noChangeArrowheads="1"/>
        </xdr:cNvSpPr>
      </xdr:nvSpPr>
      <xdr:spPr bwMode="auto">
        <a:xfrm>
          <a:off x="209550" y="10267950"/>
          <a:ext cx="238125" cy="133350"/>
        </a:xfrm>
        <a:prstGeom prst="ellipse">
          <a:avLst/>
        </a:prstGeom>
        <a:solidFill>
          <a:srgbClr val="1FB714"/>
        </a:solidFill>
        <a:ln w="9525">
          <a:solidFill>
            <a:srgbClr val="000000"/>
          </a:solidFill>
          <a:round/>
          <a:headEnd/>
          <a:tailEnd/>
        </a:ln>
      </xdr:spPr>
    </xdr:sp>
    <xdr:clientData/>
  </xdr:twoCellAnchor>
  <xdr:twoCellAnchor>
    <xdr:from>
      <xdr:col>0</xdr:col>
      <xdr:colOff>209550</xdr:colOff>
      <xdr:row>30</xdr:row>
      <xdr:rowOff>28575</xdr:rowOff>
    </xdr:from>
    <xdr:to>
      <xdr:col>0</xdr:col>
      <xdr:colOff>447675</xdr:colOff>
      <xdr:row>30</xdr:row>
      <xdr:rowOff>285750</xdr:rowOff>
    </xdr:to>
    <xdr:sp macro="" textlink="">
      <xdr:nvSpPr>
        <xdr:cNvPr id="4" name="Oval 65">
          <a:extLst>
            <a:ext uri="{FF2B5EF4-FFF2-40B4-BE49-F238E27FC236}">
              <a16:creationId xmlns:a16="http://schemas.microsoft.com/office/drawing/2014/main" id="{00000000-0008-0000-0700-000004000000}"/>
            </a:ext>
          </a:extLst>
        </xdr:cNvPr>
        <xdr:cNvSpPr>
          <a:spLocks noChangeArrowheads="1"/>
        </xdr:cNvSpPr>
      </xdr:nvSpPr>
      <xdr:spPr bwMode="auto">
        <a:xfrm>
          <a:off x="209550" y="10591800"/>
          <a:ext cx="238125" cy="133350"/>
        </a:xfrm>
        <a:prstGeom prst="ellipse">
          <a:avLst/>
        </a:prstGeom>
        <a:solidFill>
          <a:srgbClr val="DD0806"/>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19051</xdr:colOff>
      <xdr:row>8</xdr:row>
      <xdr:rowOff>47625</xdr:rowOff>
    </xdr:from>
    <xdr:to>
      <xdr:col>15</xdr:col>
      <xdr:colOff>571501</xdr:colOff>
      <xdr:row>41</xdr:row>
      <xdr:rowOff>28575</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15</xdr:col>
      <xdr:colOff>552450</xdr:colOff>
      <xdr:row>85</xdr:row>
      <xdr:rowOff>142875</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
  <sheetViews>
    <sheetView view="pageBreakPreview" zoomScaleNormal="100" zoomScaleSheetLayoutView="100" workbookViewId="0">
      <selection activeCell="M26" sqref="M26"/>
    </sheetView>
  </sheetViews>
  <sheetFormatPr defaultRowHeight="12.75" x14ac:dyDescent="0.2"/>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shapeId="15361" r:id="rId4">
          <objectPr defaultSize="0" autoPict="0" r:id="rId5">
            <anchor moveWithCells="1">
              <from>
                <xdr:col>0</xdr:col>
                <xdr:colOff>19050</xdr:colOff>
                <xdr:row>0</xdr:row>
                <xdr:rowOff>0</xdr:rowOff>
              </from>
              <to>
                <xdr:col>9</xdr:col>
                <xdr:colOff>590550</xdr:colOff>
                <xdr:row>48</xdr:row>
                <xdr:rowOff>66675</xdr:rowOff>
              </to>
            </anchor>
          </objectPr>
        </oleObject>
      </mc:Choice>
      <mc:Fallback>
        <oleObject progId="AcroExch.Document.7" shapeId="153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AC66"/>
  <sheetViews>
    <sheetView workbookViewId="0">
      <selection activeCell="E3" sqref="E3"/>
    </sheetView>
  </sheetViews>
  <sheetFormatPr defaultColWidth="9.28515625" defaultRowHeight="12.75" x14ac:dyDescent="0.2"/>
  <cols>
    <col min="1" max="1" width="23.28515625" style="7" bestFit="1" customWidth="1"/>
    <col min="2" max="2" width="35.42578125" style="2" bestFit="1" customWidth="1"/>
    <col min="3" max="4" width="9.28515625" style="2"/>
    <col min="5" max="5" width="30.42578125" style="2" bestFit="1" customWidth="1"/>
    <col min="6" max="6" width="9.28515625" style="2"/>
    <col min="7" max="7" width="9.28515625" style="7"/>
    <col min="8" max="8" width="16.7109375" style="2" bestFit="1" customWidth="1"/>
    <col min="9" max="9" width="27.5703125" style="2" bestFit="1" customWidth="1"/>
    <col min="10" max="11" width="9.28515625" style="2"/>
    <col min="12" max="12" width="11.28515625" style="7" customWidth="1"/>
    <col min="13" max="13" width="12.5703125" style="2" bestFit="1" customWidth="1"/>
    <col min="14" max="14" width="9.28515625" style="2"/>
    <col min="15" max="15" width="8.5703125" style="2" customWidth="1"/>
    <col min="16" max="16" width="9.28515625" style="2"/>
    <col min="17" max="17" width="10.28515625" style="2" customWidth="1"/>
    <col min="18" max="18" width="9.7109375" style="2" customWidth="1"/>
    <col min="19" max="19" width="22" style="2" bestFit="1" customWidth="1"/>
    <col min="20" max="20" width="22.7109375" style="2" bestFit="1" customWidth="1"/>
    <col min="21" max="21" width="11.28515625" style="2" bestFit="1" customWidth="1"/>
    <col min="22" max="22" width="16.42578125" style="2" bestFit="1" customWidth="1"/>
    <col min="23" max="23" width="56" style="2" bestFit="1" customWidth="1"/>
    <col min="24" max="24" width="23.42578125" style="2" bestFit="1" customWidth="1"/>
    <col min="25" max="25" width="19.7109375" style="2" bestFit="1" customWidth="1"/>
    <col min="26" max="26" width="39.5703125" style="2" bestFit="1" customWidth="1"/>
    <col min="27" max="27" width="15.42578125" style="2" bestFit="1" customWidth="1"/>
    <col min="28" max="28" width="12" style="2" bestFit="1" customWidth="1"/>
    <col min="29" max="16384" width="9.28515625" style="2"/>
  </cols>
  <sheetData>
    <row r="1" spans="1:29" ht="13.5" thickTop="1" x14ac:dyDescent="0.2">
      <c r="A1" s="164" t="s">
        <v>31</v>
      </c>
      <c r="B1" s="259"/>
      <c r="C1" s="260"/>
      <c r="D1" s="438"/>
      <c r="E1" s="260"/>
      <c r="F1" s="260"/>
      <c r="G1" s="260"/>
      <c r="H1" s="260"/>
      <c r="I1" s="260"/>
      <c r="J1" s="260"/>
      <c r="K1" s="260"/>
      <c r="L1" s="206"/>
      <c r="M1" s="260"/>
      <c r="N1" s="261"/>
      <c r="O1" s="424"/>
      <c r="P1" s="428"/>
      <c r="Q1" s="352"/>
      <c r="R1" s="352"/>
      <c r="S1" s="352"/>
      <c r="T1" s="254"/>
      <c r="U1" s="254"/>
      <c r="V1" s="254"/>
      <c r="W1" s="254"/>
      <c r="X1" s="253"/>
      <c r="Y1" s="253"/>
      <c r="Z1" s="253"/>
      <c r="AA1" s="253"/>
      <c r="AB1" s="253"/>
      <c r="AC1" s="253"/>
    </row>
    <row r="2" spans="1:29" x14ac:dyDescent="0.2">
      <c r="A2" s="103"/>
      <c r="B2" s="124"/>
      <c r="C2" s="8"/>
      <c r="D2" s="439"/>
      <c r="E2" s="66" t="s">
        <v>177</v>
      </c>
      <c r="F2" s="122"/>
      <c r="G2" s="63"/>
      <c r="H2" s="8"/>
      <c r="I2" s="8"/>
      <c r="J2" s="8"/>
      <c r="K2" s="8"/>
      <c r="L2" s="199"/>
      <c r="M2" s="8"/>
      <c r="N2" s="64"/>
      <c r="O2" s="277"/>
      <c r="P2" s="277"/>
      <c r="Q2" s="418"/>
      <c r="R2" s="418"/>
      <c r="S2" s="418" t="s">
        <v>630</v>
      </c>
    </row>
    <row r="3" spans="1:29" ht="15.75" x14ac:dyDescent="0.2">
      <c r="A3" s="77">
        <v>1</v>
      </c>
      <c r="B3" s="97" t="s">
        <v>220</v>
      </c>
      <c r="C3" s="62" t="s">
        <v>10</v>
      </c>
      <c r="D3" s="439">
        <v>1</v>
      </c>
      <c r="E3" s="431" t="s">
        <v>688</v>
      </c>
      <c r="F3" s="156" t="s">
        <v>298</v>
      </c>
      <c r="G3" s="62" t="s">
        <v>84</v>
      </c>
      <c r="H3" s="74" t="s">
        <v>192</v>
      </c>
      <c r="I3" s="161" t="s">
        <v>341</v>
      </c>
      <c r="J3" s="65" t="s">
        <v>88</v>
      </c>
      <c r="K3" s="66" t="s">
        <v>34</v>
      </c>
      <c r="L3" s="200" t="s">
        <v>529</v>
      </c>
      <c r="M3" s="200" t="s">
        <v>535</v>
      </c>
      <c r="N3" s="273" t="s">
        <v>529</v>
      </c>
      <c r="O3" s="425" t="s">
        <v>534</v>
      </c>
      <c r="P3" s="425" t="s">
        <v>529</v>
      </c>
      <c r="Q3" s="419" t="s">
        <v>529</v>
      </c>
      <c r="R3" s="419" t="s">
        <v>529</v>
      </c>
      <c r="S3" s="419" t="s">
        <v>631</v>
      </c>
      <c r="X3" s="253"/>
      <c r="Y3" s="253"/>
    </row>
    <row r="4" spans="1:29" ht="16.5" thickBot="1" x14ac:dyDescent="0.25">
      <c r="A4" s="77">
        <v>2</v>
      </c>
      <c r="B4" s="97" t="s">
        <v>222</v>
      </c>
      <c r="C4" s="8"/>
      <c r="D4" s="439">
        <v>2</v>
      </c>
      <c r="E4" s="431" t="s">
        <v>35</v>
      </c>
      <c r="F4" s="101">
        <v>1</v>
      </c>
      <c r="G4" s="62" t="s">
        <v>26</v>
      </c>
      <c r="H4" s="74" t="s">
        <v>191</v>
      </c>
      <c r="I4" s="200" t="s">
        <v>341</v>
      </c>
      <c r="J4" s="65" t="s">
        <v>87</v>
      </c>
      <c r="K4" s="8" t="s">
        <v>188</v>
      </c>
      <c r="L4" s="200" t="s">
        <v>532</v>
      </c>
      <c r="M4" s="262" t="s">
        <v>536</v>
      </c>
      <c r="N4" s="273" t="s">
        <v>533</v>
      </c>
      <c r="O4" s="426" t="s">
        <v>535</v>
      </c>
      <c r="P4" s="425" t="s">
        <v>532</v>
      </c>
      <c r="Q4" s="419" t="s">
        <v>532</v>
      </c>
      <c r="R4" s="419" t="s">
        <v>532</v>
      </c>
      <c r="S4" s="419" t="s">
        <v>632</v>
      </c>
      <c r="T4" s="265"/>
      <c r="U4" s="253"/>
      <c r="W4" s="253"/>
      <c r="X4" s="253"/>
      <c r="Y4" s="253"/>
      <c r="AA4" s="253"/>
      <c r="AB4" s="253"/>
    </row>
    <row r="5" spans="1:29" ht="16.5" thickTop="1" x14ac:dyDescent="0.2">
      <c r="A5" s="77">
        <v>3</v>
      </c>
      <c r="B5" s="97" t="s">
        <v>214</v>
      </c>
      <c r="C5" s="8"/>
      <c r="D5" s="439">
        <v>3</v>
      </c>
      <c r="E5" s="431" t="s">
        <v>36</v>
      </c>
      <c r="F5" s="101">
        <v>2</v>
      </c>
      <c r="G5" s="63"/>
      <c r="H5" s="63" t="s">
        <v>85</v>
      </c>
      <c r="I5" s="63"/>
      <c r="J5" s="65" t="s">
        <v>90</v>
      </c>
      <c r="K5" s="8" t="s">
        <v>187</v>
      </c>
      <c r="L5" s="200" t="s">
        <v>533</v>
      </c>
      <c r="M5" s="263"/>
      <c r="N5" s="264"/>
      <c r="O5" s="253"/>
      <c r="P5" s="425" t="s">
        <v>533</v>
      </c>
      <c r="Q5" s="419" t="s">
        <v>533</v>
      </c>
      <c r="R5" s="419" t="s">
        <v>533</v>
      </c>
      <c r="S5" s="419" t="s">
        <v>633</v>
      </c>
      <c r="U5" s="253"/>
      <c r="W5" s="253"/>
      <c r="X5" s="253"/>
      <c r="Y5" s="253"/>
      <c r="AA5" s="253"/>
      <c r="AB5" s="253"/>
    </row>
    <row r="6" spans="1:29" ht="15.75" customHeight="1" thickBot="1" x14ac:dyDescent="0.25">
      <c r="A6" s="103">
        <v>4</v>
      </c>
      <c r="B6" s="124" t="s">
        <v>211</v>
      </c>
      <c r="C6" s="8"/>
      <c r="D6" s="439">
        <v>4</v>
      </c>
      <c r="E6" s="431" t="s">
        <v>37</v>
      </c>
      <c r="F6" s="101">
        <v>3</v>
      </c>
      <c r="G6" s="63"/>
      <c r="H6" s="74" t="s">
        <v>193</v>
      </c>
      <c r="I6" s="8"/>
      <c r="J6" s="65" t="s">
        <v>89</v>
      </c>
      <c r="K6" s="66" t="s">
        <v>186</v>
      </c>
      <c r="L6" s="200" t="s">
        <v>534</v>
      </c>
      <c r="M6" s="263"/>
      <c r="N6" s="64"/>
      <c r="O6" s="253"/>
      <c r="P6" s="425" t="s">
        <v>534</v>
      </c>
      <c r="Q6" s="419" t="s">
        <v>534</v>
      </c>
      <c r="R6" s="419" t="s">
        <v>534</v>
      </c>
      <c r="S6" s="420" t="s">
        <v>634</v>
      </c>
      <c r="X6" s="253"/>
      <c r="Y6" s="253"/>
    </row>
    <row r="7" spans="1:29" ht="16.5" thickTop="1" x14ac:dyDescent="0.2">
      <c r="A7" s="103">
        <v>5</v>
      </c>
      <c r="B7" s="124" t="s">
        <v>213</v>
      </c>
      <c r="C7" s="8"/>
      <c r="D7" s="439">
        <v>5</v>
      </c>
      <c r="E7" s="431" t="s">
        <v>38</v>
      </c>
      <c r="F7" s="101">
        <v>4</v>
      </c>
      <c r="G7" s="63"/>
      <c r="H7" s="8"/>
      <c r="I7" s="8"/>
      <c r="J7" s="65" t="s">
        <v>91</v>
      </c>
      <c r="K7" s="66" t="s">
        <v>148</v>
      </c>
      <c r="L7" s="200" t="s">
        <v>535</v>
      </c>
      <c r="M7" s="200"/>
      <c r="N7" s="64"/>
      <c r="O7" s="253"/>
      <c r="P7" s="425" t="s">
        <v>535</v>
      </c>
      <c r="Q7" s="419" t="s">
        <v>535</v>
      </c>
      <c r="R7" s="419" t="s">
        <v>536</v>
      </c>
      <c r="S7" s="253"/>
      <c r="X7" s="253"/>
      <c r="Y7" s="253"/>
    </row>
    <row r="8" spans="1:29" ht="16.5" thickBot="1" x14ac:dyDescent="0.25">
      <c r="A8" s="77">
        <v>6</v>
      </c>
      <c r="B8" s="97" t="s">
        <v>215</v>
      </c>
      <c r="C8" s="8"/>
      <c r="D8" s="439">
        <v>6</v>
      </c>
      <c r="E8" s="431" t="s">
        <v>39</v>
      </c>
      <c r="F8" s="101">
        <v>5</v>
      </c>
      <c r="G8" s="63"/>
      <c r="H8" s="8"/>
      <c r="I8" s="8"/>
      <c r="J8" s="65" t="s">
        <v>92</v>
      </c>
      <c r="K8" s="66" t="s">
        <v>138</v>
      </c>
      <c r="L8" s="200" t="s">
        <v>536</v>
      </c>
      <c r="M8" s="200"/>
      <c r="N8" s="64"/>
      <c r="O8" s="253"/>
      <c r="P8" s="425" t="s">
        <v>537</v>
      </c>
      <c r="Q8" s="419" t="s">
        <v>536</v>
      </c>
      <c r="R8" s="420" t="s">
        <v>537</v>
      </c>
      <c r="S8" s="253"/>
      <c r="T8" s="253"/>
      <c r="V8" s="253"/>
      <c r="X8" s="253"/>
    </row>
    <row r="9" spans="1:29" ht="17.25" thickTop="1" thickBot="1" x14ac:dyDescent="0.25">
      <c r="A9" s="103">
        <v>7</v>
      </c>
      <c r="B9" s="124" t="s">
        <v>209</v>
      </c>
      <c r="C9" s="8"/>
      <c r="D9" s="439">
        <v>7</v>
      </c>
      <c r="E9" s="431" t="s">
        <v>40</v>
      </c>
      <c r="F9" s="101">
        <v>6</v>
      </c>
      <c r="G9" s="63"/>
      <c r="H9" s="8"/>
      <c r="I9" s="8"/>
      <c r="J9" s="65" t="s">
        <v>93</v>
      </c>
      <c r="K9" s="66" t="s">
        <v>139</v>
      </c>
      <c r="L9" s="200" t="s">
        <v>537</v>
      </c>
      <c r="M9" s="200"/>
      <c r="N9" s="64"/>
      <c r="P9" s="425" t="s">
        <v>530</v>
      </c>
      <c r="Q9" s="420" t="s">
        <v>530</v>
      </c>
      <c r="T9" s="253"/>
      <c r="X9" s="253"/>
    </row>
    <row r="10" spans="1:29" ht="17.25" thickTop="1" thickBot="1" x14ac:dyDescent="0.25">
      <c r="A10" s="360">
        <v>8</v>
      </c>
      <c r="B10" s="361" t="s">
        <v>221</v>
      </c>
      <c r="C10" s="362"/>
      <c r="D10" s="439"/>
      <c r="E10" s="431" t="s">
        <v>41</v>
      </c>
      <c r="F10" s="101">
        <v>7</v>
      </c>
      <c r="G10" s="67"/>
      <c r="H10" s="9"/>
      <c r="I10" s="9"/>
      <c r="J10" s="363" t="s">
        <v>95</v>
      </c>
      <c r="K10" s="66" t="s">
        <v>140</v>
      </c>
      <c r="L10" s="272" t="s">
        <v>530</v>
      </c>
      <c r="M10" s="205"/>
      <c r="N10" s="68"/>
      <c r="P10" s="420" t="s">
        <v>531</v>
      </c>
    </row>
    <row r="11" spans="1:29" ht="16.5" thickTop="1" x14ac:dyDescent="0.2">
      <c r="A11" s="202">
        <v>9</v>
      </c>
      <c r="B11" s="8" t="s">
        <v>224</v>
      </c>
      <c r="C11" s="8"/>
      <c r="D11" s="177"/>
      <c r="E11" s="431" t="s">
        <v>42</v>
      </c>
      <c r="F11" s="102">
        <v>8</v>
      </c>
      <c r="J11" s="364" t="s">
        <v>94</v>
      </c>
      <c r="K11" s="365" t="s">
        <v>141</v>
      </c>
      <c r="L11" s="273" t="s">
        <v>531</v>
      </c>
      <c r="P11" s="422"/>
    </row>
    <row r="12" spans="1:29" ht="15.75" x14ac:dyDescent="0.2">
      <c r="A12" s="202">
        <v>10</v>
      </c>
      <c r="B12" s="8" t="s">
        <v>218</v>
      </c>
      <c r="C12" s="8"/>
      <c r="D12" s="177"/>
      <c r="E12" s="431" t="s">
        <v>43</v>
      </c>
      <c r="F12" s="102">
        <v>9</v>
      </c>
      <c r="J12" s="364" t="s">
        <v>96</v>
      </c>
      <c r="K12" s="365" t="s">
        <v>142</v>
      </c>
      <c r="L12" s="273" t="s">
        <v>538</v>
      </c>
      <c r="P12" s="423"/>
    </row>
    <row r="13" spans="1:29" ht="16.5" thickBot="1" x14ac:dyDescent="0.25">
      <c r="A13" s="202">
        <v>11</v>
      </c>
      <c r="B13" s="8" t="s">
        <v>225</v>
      </c>
      <c r="C13" s="8"/>
      <c r="D13" s="177"/>
      <c r="E13" s="431" t="s">
        <v>44</v>
      </c>
      <c r="F13" s="102">
        <v>10</v>
      </c>
      <c r="J13" s="364" t="s">
        <v>97</v>
      </c>
      <c r="K13" s="365" t="s">
        <v>143</v>
      </c>
      <c r="L13" s="274" t="s">
        <v>539</v>
      </c>
    </row>
    <row r="14" spans="1:29" ht="16.5" thickTop="1" x14ac:dyDescent="0.2">
      <c r="A14" s="202">
        <v>12</v>
      </c>
      <c r="B14" s="8" t="s">
        <v>219</v>
      </c>
      <c r="C14" s="8"/>
      <c r="D14" s="177"/>
      <c r="E14" s="431" t="s">
        <v>45</v>
      </c>
      <c r="F14" s="102">
        <v>11</v>
      </c>
      <c r="J14" s="364" t="s">
        <v>98</v>
      </c>
      <c r="K14" s="264" t="s">
        <v>144</v>
      </c>
    </row>
    <row r="15" spans="1:29" ht="15.75" x14ac:dyDescent="0.2">
      <c r="A15" s="202">
        <v>13</v>
      </c>
      <c r="B15" s="8" t="s">
        <v>210</v>
      </c>
      <c r="C15" s="8"/>
      <c r="D15" s="177"/>
      <c r="E15" s="431" t="s">
        <v>46</v>
      </c>
      <c r="F15" s="102">
        <v>12</v>
      </c>
      <c r="J15" s="364" t="s">
        <v>102</v>
      </c>
      <c r="K15" s="264" t="s">
        <v>145</v>
      </c>
    </row>
    <row r="16" spans="1:29" ht="16.5" thickBot="1" x14ac:dyDescent="0.25">
      <c r="A16" s="359">
        <v>14</v>
      </c>
      <c r="B16" s="9" t="s">
        <v>212</v>
      </c>
      <c r="C16" s="9"/>
      <c r="D16" s="178"/>
      <c r="E16" s="431" t="s">
        <v>47</v>
      </c>
      <c r="F16" s="158">
        <v>13</v>
      </c>
      <c r="G16" s="123"/>
      <c r="J16" s="364" t="s">
        <v>99</v>
      </c>
      <c r="K16" s="366" t="s">
        <v>146</v>
      </c>
    </row>
    <row r="17" spans="5:11" ht="17.25" thickTop="1" thickBot="1" x14ac:dyDescent="0.25">
      <c r="E17" s="437" t="s">
        <v>48</v>
      </c>
      <c r="F17" s="435">
        <v>14</v>
      </c>
      <c r="G17" s="123"/>
      <c r="J17" s="367" t="s">
        <v>100</v>
      </c>
      <c r="K17" s="368" t="s">
        <v>147</v>
      </c>
    </row>
    <row r="18" spans="5:11" ht="16.5" thickTop="1" x14ac:dyDescent="0.2">
      <c r="E18" s="437" t="s">
        <v>49</v>
      </c>
      <c r="F18" s="435">
        <v>15</v>
      </c>
      <c r="G18" s="123"/>
      <c r="J18" s="69" t="s">
        <v>101</v>
      </c>
    </row>
    <row r="19" spans="5:11" ht="15.75" x14ac:dyDescent="0.2">
      <c r="E19" s="437" t="s">
        <v>50</v>
      </c>
      <c r="F19" s="435">
        <v>16</v>
      </c>
      <c r="G19" s="123"/>
      <c r="J19" s="69" t="s">
        <v>103</v>
      </c>
    </row>
    <row r="20" spans="5:11" ht="15.75" x14ac:dyDescent="0.2">
      <c r="E20" s="437" t="s">
        <v>51</v>
      </c>
      <c r="F20" s="435">
        <v>17</v>
      </c>
      <c r="G20" s="123"/>
      <c r="J20" s="69" t="s">
        <v>104</v>
      </c>
    </row>
    <row r="21" spans="5:11" ht="15.75" x14ac:dyDescent="0.2">
      <c r="E21" s="437" t="s">
        <v>52</v>
      </c>
      <c r="F21" s="435">
        <v>18</v>
      </c>
      <c r="G21" s="123"/>
      <c r="J21" s="69" t="s">
        <v>105</v>
      </c>
    </row>
    <row r="22" spans="5:11" ht="15.75" x14ac:dyDescent="0.2">
      <c r="E22" s="437" t="s">
        <v>53</v>
      </c>
      <c r="F22" s="435">
        <v>19</v>
      </c>
      <c r="G22" s="123"/>
      <c r="J22" s="69" t="s">
        <v>107</v>
      </c>
    </row>
    <row r="23" spans="5:11" ht="15.75" x14ac:dyDescent="0.2">
      <c r="E23" s="437" t="s">
        <v>54</v>
      </c>
      <c r="F23" s="435">
        <v>20</v>
      </c>
      <c r="G23" s="123"/>
      <c r="J23" s="69" t="s">
        <v>23</v>
      </c>
    </row>
    <row r="24" spans="5:11" ht="16.5" thickBot="1" x14ac:dyDescent="0.25">
      <c r="E24" s="437" t="s">
        <v>55</v>
      </c>
      <c r="F24" s="436">
        <v>21</v>
      </c>
      <c r="G24" s="123"/>
      <c r="J24" s="69" t="s">
        <v>106</v>
      </c>
    </row>
    <row r="25" spans="5:11" ht="16.5" thickTop="1" x14ac:dyDescent="0.2">
      <c r="E25" s="430" t="s">
        <v>56</v>
      </c>
      <c r="G25" s="123"/>
      <c r="J25" s="69" t="s">
        <v>108</v>
      </c>
    </row>
    <row r="26" spans="5:11" ht="15.75" x14ac:dyDescent="0.2">
      <c r="E26" s="430" t="s">
        <v>57</v>
      </c>
      <c r="G26" s="123"/>
      <c r="J26" s="69" t="s">
        <v>109</v>
      </c>
    </row>
    <row r="27" spans="5:11" ht="15.75" x14ac:dyDescent="0.2">
      <c r="E27" s="430" t="s">
        <v>58</v>
      </c>
      <c r="G27" s="123"/>
      <c r="J27" s="69" t="s">
        <v>111</v>
      </c>
    </row>
    <row r="28" spans="5:11" ht="15.75" x14ac:dyDescent="0.2">
      <c r="E28" s="430" t="s">
        <v>59</v>
      </c>
      <c r="G28" s="123"/>
      <c r="J28" s="69" t="s">
        <v>110</v>
      </c>
    </row>
    <row r="29" spans="5:11" ht="15.75" x14ac:dyDescent="0.2">
      <c r="E29" s="430" t="s">
        <v>60</v>
      </c>
      <c r="G29" s="123"/>
      <c r="J29" s="69" t="s">
        <v>112</v>
      </c>
    </row>
    <row r="30" spans="5:11" ht="15.75" x14ac:dyDescent="0.2">
      <c r="E30" s="430" t="s">
        <v>61</v>
      </c>
      <c r="J30" s="69" t="s">
        <v>119</v>
      </c>
    </row>
    <row r="31" spans="5:11" ht="15.75" x14ac:dyDescent="0.2">
      <c r="E31" s="430" t="s">
        <v>62</v>
      </c>
      <c r="J31" s="69" t="s">
        <v>120</v>
      </c>
    </row>
    <row r="32" spans="5:11" ht="15.75" x14ac:dyDescent="0.2">
      <c r="E32" s="430" t="s">
        <v>27</v>
      </c>
      <c r="J32" s="69" t="s">
        <v>113</v>
      </c>
    </row>
    <row r="33" spans="5:10" ht="15.75" x14ac:dyDescent="0.2">
      <c r="E33" s="430" t="s">
        <v>63</v>
      </c>
      <c r="J33" s="69" t="s">
        <v>115</v>
      </c>
    </row>
    <row r="34" spans="5:10" ht="15.75" x14ac:dyDescent="0.2">
      <c r="E34" s="430" t="s">
        <v>64</v>
      </c>
      <c r="J34" s="69" t="s">
        <v>116</v>
      </c>
    </row>
    <row r="35" spans="5:10" ht="15.75" x14ac:dyDescent="0.2">
      <c r="E35" s="430" t="s">
        <v>65</v>
      </c>
      <c r="J35" s="69" t="s">
        <v>117</v>
      </c>
    </row>
    <row r="36" spans="5:10" ht="15.75" x14ac:dyDescent="0.2">
      <c r="E36" s="430" t="s">
        <v>66</v>
      </c>
      <c r="J36" s="69" t="s">
        <v>114</v>
      </c>
    </row>
    <row r="37" spans="5:10" ht="15.75" x14ac:dyDescent="0.2">
      <c r="E37" s="430" t="s">
        <v>67</v>
      </c>
      <c r="J37" s="69" t="s">
        <v>118</v>
      </c>
    </row>
    <row r="38" spans="5:10" ht="15.75" x14ac:dyDescent="0.2">
      <c r="E38" s="430" t="s">
        <v>68</v>
      </c>
      <c r="J38" s="69" t="s">
        <v>121</v>
      </c>
    </row>
    <row r="39" spans="5:10" ht="15.75" x14ac:dyDescent="0.2">
      <c r="E39" s="430" t="s">
        <v>69</v>
      </c>
      <c r="J39" s="69" t="s">
        <v>122</v>
      </c>
    </row>
    <row r="40" spans="5:10" ht="15.75" x14ac:dyDescent="0.2">
      <c r="E40" s="430" t="s">
        <v>70</v>
      </c>
      <c r="J40" s="69" t="s">
        <v>123</v>
      </c>
    </row>
    <row r="41" spans="5:10" ht="15.75" x14ac:dyDescent="0.2">
      <c r="E41" s="430" t="s">
        <v>71</v>
      </c>
      <c r="J41" s="69" t="s">
        <v>124</v>
      </c>
    </row>
    <row r="42" spans="5:10" ht="15.75" x14ac:dyDescent="0.2">
      <c r="E42" s="430" t="s">
        <v>72</v>
      </c>
      <c r="J42" s="69" t="s">
        <v>137</v>
      </c>
    </row>
    <row r="43" spans="5:10" ht="15.75" x14ac:dyDescent="0.2">
      <c r="E43" s="430" t="s">
        <v>73</v>
      </c>
      <c r="J43" s="69" t="s">
        <v>125</v>
      </c>
    </row>
    <row r="44" spans="5:10" ht="15.75" x14ac:dyDescent="0.2">
      <c r="E44" s="430" t="s">
        <v>74</v>
      </c>
      <c r="J44" s="69" t="s">
        <v>126</v>
      </c>
    </row>
    <row r="45" spans="5:10" ht="15.75" x14ac:dyDescent="0.2">
      <c r="E45" s="430" t="s">
        <v>75</v>
      </c>
      <c r="J45" s="69" t="s">
        <v>127</v>
      </c>
    </row>
    <row r="46" spans="5:10" ht="15.75" x14ac:dyDescent="0.2">
      <c r="E46" s="430" t="s">
        <v>76</v>
      </c>
      <c r="J46" s="69" t="s">
        <v>128</v>
      </c>
    </row>
    <row r="47" spans="5:10" ht="15.75" x14ac:dyDescent="0.2">
      <c r="E47" s="430" t="s">
        <v>77</v>
      </c>
      <c r="J47" s="69" t="s">
        <v>129</v>
      </c>
    </row>
    <row r="48" spans="5:10" ht="16.5" thickBot="1" x14ac:dyDescent="0.25">
      <c r="E48" s="432" t="s">
        <v>78</v>
      </c>
      <c r="J48" s="69" t="s">
        <v>130</v>
      </c>
    </row>
    <row r="49" spans="5:10" ht="15.75" thickTop="1" x14ac:dyDescent="0.2">
      <c r="J49" s="69" t="s">
        <v>132</v>
      </c>
    </row>
    <row r="50" spans="5:10" ht="15" x14ac:dyDescent="0.2">
      <c r="J50" s="69" t="s">
        <v>131</v>
      </c>
    </row>
    <row r="51" spans="5:10" ht="15.75" x14ac:dyDescent="0.2">
      <c r="E51" s="433"/>
      <c r="J51" s="69" t="s">
        <v>133</v>
      </c>
    </row>
    <row r="52" spans="5:10" ht="15.75" x14ac:dyDescent="0.2">
      <c r="E52" s="433"/>
      <c r="J52" s="69" t="s">
        <v>135</v>
      </c>
    </row>
    <row r="53" spans="5:10" ht="15.75" x14ac:dyDescent="0.2">
      <c r="E53" s="433"/>
      <c r="J53" s="69" t="s">
        <v>134</v>
      </c>
    </row>
    <row r="54" spans="5:10" ht="16.5" thickBot="1" x14ac:dyDescent="0.25">
      <c r="E54" s="433"/>
      <c r="J54" s="70" t="s">
        <v>136</v>
      </c>
    </row>
    <row r="55" spans="5:10" ht="13.5" thickTop="1" x14ac:dyDescent="0.2">
      <c r="E55" s="434"/>
    </row>
    <row r="56" spans="5:10" ht="15.75" x14ac:dyDescent="0.2">
      <c r="E56" s="433"/>
    </row>
    <row r="57" spans="5:10" x14ac:dyDescent="0.2">
      <c r="E57" s="434"/>
    </row>
    <row r="58" spans="5:10" ht="15.75" x14ac:dyDescent="0.2">
      <c r="E58" s="433"/>
    </row>
    <row r="59" spans="5:10" ht="15.75" x14ac:dyDescent="0.2">
      <c r="E59" s="433"/>
    </row>
    <row r="60" spans="5:10" x14ac:dyDescent="0.2">
      <c r="E60" s="434"/>
    </row>
    <row r="61" spans="5:10" x14ac:dyDescent="0.2">
      <c r="E61" s="434"/>
    </row>
    <row r="62" spans="5:10" ht="15.75" x14ac:dyDescent="0.2">
      <c r="E62" s="433"/>
    </row>
    <row r="63" spans="5:10" x14ac:dyDescent="0.2">
      <c r="E63" s="434"/>
    </row>
    <row r="64" spans="5:10" x14ac:dyDescent="0.2">
      <c r="E64" s="434"/>
    </row>
    <row r="65" spans="5:5" ht="15.75" x14ac:dyDescent="0.2">
      <c r="E65" s="433"/>
    </row>
    <row r="66" spans="5:5" ht="15.75" x14ac:dyDescent="0.2">
      <c r="E66" s="433"/>
    </row>
  </sheetData>
  <sheetProtection password="CC3D" sheet="1" objects="1" scenarios="1"/>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57"/>
  <sheetViews>
    <sheetView zoomScaleNormal="100" workbookViewId="0">
      <selection activeCell="A4" sqref="A4"/>
    </sheetView>
  </sheetViews>
  <sheetFormatPr defaultRowHeight="12.75" x14ac:dyDescent="0.2"/>
  <cols>
    <col min="1" max="1" width="120.7109375" style="594" customWidth="1"/>
  </cols>
  <sheetData>
    <row r="1" spans="1:1" ht="21" thickBot="1" x14ac:dyDescent="0.25">
      <c r="A1" s="589">
        <f>Profile!I14</f>
        <v>0</v>
      </c>
    </row>
    <row r="2" spans="1:1" ht="18.75" thickBot="1" x14ac:dyDescent="0.25">
      <c r="A2" s="590" t="s">
        <v>168</v>
      </c>
    </row>
    <row r="3" spans="1:1" ht="13.5" thickBot="1" x14ac:dyDescent="0.25">
      <c r="A3" s="591"/>
    </row>
    <row r="4" spans="1:1" ht="409.15" customHeight="1" x14ac:dyDescent="0.2">
      <c r="A4" s="595" t="s">
        <v>578</v>
      </c>
    </row>
    <row r="5" spans="1:1" x14ac:dyDescent="0.2">
      <c r="A5" s="592"/>
    </row>
    <row r="6" spans="1:1" x14ac:dyDescent="0.2">
      <c r="A6" s="592"/>
    </row>
    <row r="7" spans="1:1" x14ac:dyDescent="0.2">
      <c r="A7" s="592"/>
    </row>
    <row r="8" spans="1:1" x14ac:dyDescent="0.2">
      <c r="A8" s="592"/>
    </row>
    <row r="9" spans="1:1" x14ac:dyDescent="0.2">
      <c r="A9" s="592"/>
    </row>
    <row r="10" spans="1:1" x14ac:dyDescent="0.2">
      <c r="A10" s="592"/>
    </row>
    <row r="11" spans="1:1" x14ac:dyDescent="0.2">
      <c r="A11" s="592"/>
    </row>
    <row r="12" spans="1:1" x14ac:dyDescent="0.2">
      <c r="A12" s="592"/>
    </row>
    <row r="13" spans="1:1" x14ac:dyDescent="0.2">
      <c r="A13" s="592"/>
    </row>
    <row r="14" spans="1:1" x14ac:dyDescent="0.2">
      <c r="A14" s="592"/>
    </row>
    <row r="15" spans="1:1" x14ac:dyDescent="0.2">
      <c r="A15" s="592"/>
    </row>
    <row r="16" spans="1:1" x14ac:dyDescent="0.2">
      <c r="A16" s="592"/>
    </row>
    <row r="17" spans="1:1" x14ac:dyDescent="0.2">
      <c r="A17" s="592"/>
    </row>
    <row r="18" spans="1:1" x14ac:dyDescent="0.2">
      <c r="A18" s="592"/>
    </row>
    <row r="19" spans="1:1" x14ac:dyDescent="0.2">
      <c r="A19" s="592"/>
    </row>
    <row r="20" spans="1:1" x14ac:dyDescent="0.2">
      <c r="A20" s="592"/>
    </row>
    <row r="21" spans="1:1" x14ac:dyDescent="0.2">
      <c r="A21" s="592"/>
    </row>
    <row r="22" spans="1:1" x14ac:dyDescent="0.2">
      <c r="A22" s="592"/>
    </row>
    <row r="23" spans="1:1" x14ac:dyDescent="0.2">
      <c r="A23" s="592"/>
    </row>
    <row r="24" spans="1:1" x14ac:dyDescent="0.2">
      <c r="A24" s="592"/>
    </row>
    <row r="25" spans="1:1" x14ac:dyDescent="0.2">
      <c r="A25" s="592"/>
    </row>
    <row r="26" spans="1:1" x14ac:dyDescent="0.2">
      <c r="A26" s="592"/>
    </row>
    <row r="27" spans="1:1" x14ac:dyDescent="0.2">
      <c r="A27" s="592"/>
    </row>
    <row r="28" spans="1:1" x14ac:dyDescent="0.2">
      <c r="A28" s="592"/>
    </row>
    <row r="29" spans="1:1" x14ac:dyDescent="0.2">
      <c r="A29" s="592"/>
    </row>
    <row r="30" spans="1:1" x14ac:dyDescent="0.2">
      <c r="A30" s="592"/>
    </row>
    <row r="31" spans="1:1" x14ac:dyDescent="0.2">
      <c r="A31" s="592"/>
    </row>
    <row r="32" spans="1:1" x14ac:dyDescent="0.2">
      <c r="A32" s="592"/>
    </row>
    <row r="33" spans="1:1" x14ac:dyDescent="0.2">
      <c r="A33" s="592"/>
    </row>
    <row r="34" spans="1:1" x14ac:dyDescent="0.2">
      <c r="A34" s="592"/>
    </row>
    <row r="35" spans="1:1" x14ac:dyDescent="0.2">
      <c r="A35" s="592"/>
    </row>
    <row r="36" spans="1:1" x14ac:dyDescent="0.2">
      <c r="A36" s="592"/>
    </row>
    <row r="37" spans="1:1" x14ac:dyDescent="0.2">
      <c r="A37" s="592"/>
    </row>
    <row r="38" spans="1:1" x14ac:dyDescent="0.2">
      <c r="A38" s="592"/>
    </row>
    <row r="39" spans="1:1" x14ac:dyDescent="0.2">
      <c r="A39" s="592"/>
    </row>
    <row r="40" spans="1:1" x14ac:dyDescent="0.2">
      <c r="A40" s="592"/>
    </row>
    <row r="41" spans="1:1" x14ac:dyDescent="0.2">
      <c r="A41" s="592"/>
    </row>
    <row r="42" spans="1:1" x14ac:dyDescent="0.2">
      <c r="A42" s="592"/>
    </row>
    <row r="43" spans="1:1" x14ac:dyDescent="0.2">
      <c r="A43" s="592"/>
    </row>
    <row r="44" spans="1:1" x14ac:dyDescent="0.2">
      <c r="A44" s="592"/>
    </row>
    <row r="45" spans="1:1" x14ac:dyDescent="0.2">
      <c r="A45" s="592"/>
    </row>
    <row r="46" spans="1:1" x14ac:dyDescent="0.2">
      <c r="A46" s="592"/>
    </row>
    <row r="47" spans="1:1" x14ac:dyDescent="0.2">
      <c r="A47" s="592"/>
    </row>
    <row r="48" spans="1:1" x14ac:dyDescent="0.2">
      <c r="A48" s="592"/>
    </row>
    <row r="49" spans="1:1" x14ac:dyDescent="0.2">
      <c r="A49" s="592"/>
    </row>
    <row r="50" spans="1:1" x14ac:dyDescent="0.2">
      <c r="A50" s="592"/>
    </row>
    <row r="51" spans="1:1" x14ac:dyDescent="0.2">
      <c r="A51" s="592"/>
    </row>
    <row r="52" spans="1:1" x14ac:dyDescent="0.2">
      <c r="A52" s="592"/>
    </row>
    <row r="53" spans="1:1" x14ac:dyDescent="0.2">
      <c r="A53" s="592"/>
    </row>
    <row r="54" spans="1:1" x14ac:dyDescent="0.2">
      <c r="A54" s="592"/>
    </row>
    <row r="55" spans="1:1" x14ac:dyDescent="0.2">
      <c r="A55" s="592"/>
    </row>
    <row r="56" spans="1:1" ht="13.5" thickBot="1" x14ac:dyDescent="0.25">
      <c r="A56" s="593"/>
    </row>
    <row r="57" spans="1:1" ht="13.5" thickTop="1" x14ac:dyDescent="0.2"/>
  </sheetData>
  <pageMargins left="0.7" right="0.7" top="0.75" bottom="0.75" header="0.3" footer="0.3"/>
  <pageSetup scale="81" fitToHeight="0" orientation="portrait" horizontalDpi="1200" verticalDpi="1200" r:id="rId1"/>
  <headerFooter>
    <oddHeader>&amp;C&amp;"Arial,Bold"&amp;12&amp;KFF0000SENSITIVE SECURITY INFORMATION</oddHeader>
    <oddFooter>&amp;C&amp;G
OMB Control # 1652-0050</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D43"/>
  <sheetViews>
    <sheetView zoomScale="90" zoomScaleNormal="90" workbookViewId="0">
      <selection activeCell="A3" sqref="A3:D6"/>
    </sheetView>
  </sheetViews>
  <sheetFormatPr defaultColWidth="9.28515625" defaultRowHeight="12.75" x14ac:dyDescent="0.2"/>
  <cols>
    <col min="1" max="1" width="30" style="7" bestFit="1" customWidth="1"/>
    <col min="2" max="2" width="19.7109375" style="7" customWidth="1"/>
    <col min="3" max="3" width="55.7109375" style="7" bestFit="1" customWidth="1"/>
    <col min="4" max="4" width="101.42578125" style="2" customWidth="1"/>
    <col min="5" max="16384" width="9.28515625" style="2"/>
  </cols>
  <sheetData>
    <row r="1" spans="1:4" ht="21" thickTop="1" x14ac:dyDescent="0.2">
      <c r="A1" s="844">
        <f>Profile!I14</f>
        <v>0</v>
      </c>
      <c r="B1" s="845"/>
      <c r="C1" s="845"/>
      <c r="D1" s="846"/>
    </row>
    <row r="2" spans="1:4" ht="18.75" thickBot="1" x14ac:dyDescent="0.25">
      <c r="A2" s="841" t="s">
        <v>287</v>
      </c>
      <c r="B2" s="842"/>
      <c r="C2" s="842"/>
      <c r="D2" s="843"/>
    </row>
    <row r="3" spans="1:4" s="15" customFormat="1" ht="18.75" customHeight="1" thickTop="1" x14ac:dyDescent="0.2">
      <c r="A3" s="847" t="s">
        <v>291</v>
      </c>
      <c r="B3" s="848"/>
      <c r="C3" s="848"/>
      <c r="D3" s="849"/>
    </row>
    <row r="4" spans="1:4" s="15" customFormat="1" ht="18" customHeight="1" x14ac:dyDescent="0.2">
      <c r="A4" s="850"/>
      <c r="B4" s="851"/>
      <c r="C4" s="851"/>
      <c r="D4" s="852"/>
    </row>
    <row r="5" spans="1:4" s="15" customFormat="1" ht="18" customHeight="1" x14ac:dyDescent="0.2">
      <c r="A5" s="850"/>
      <c r="B5" s="851"/>
      <c r="C5" s="851"/>
      <c r="D5" s="852"/>
    </row>
    <row r="6" spans="1:4" s="15" customFormat="1" ht="18.75" customHeight="1" thickBot="1" x14ac:dyDescent="0.25">
      <c r="A6" s="853"/>
      <c r="B6" s="854"/>
      <c r="C6" s="854"/>
      <c r="D6" s="855"/>
    </row>
    <row r="7" spans="1:4" ht="41.25" thickTop="1" x14ac:dyDescent="0.2">
      <c r="A7" s="499" t="s">
        <v>283</v>
      </c>
      <c r="B7" s="500" t="s">
        <v>540</v>
      </c>
      <c r="C7" s="501" t="s">
        <v>285</v>
      </c>
      <c r="D7" s="502" t="s">
        <v>284</v>
      </c>
    </row>
    <row r="8" spans="1:4" ht="20.25" x14ac:dyDescent="0.2">
      <c r="A8" s="503">
        <v>1</v>
      </c>
      <c r="B8" s="504"/>
      <c r="C8" s="505"/>
      <c r="D8" s="506"/>
    </row>
    <row r="9" spans="1:4" ht="20.25" x14ac:dyDescent="0.2">
      <c r="A9" s="503">
        <v>2</v>
      </c>
      <c r="B9" s="504"/>
      <c r="C9" s="505"/>
      <c r="D9" s="506"/>
    </row>
    <row r="10" spans="1:4" ht="20.25" x14ac:dyDescent="0.2">
      <c r="A10" s="503">
        <v>3</v>
      </c>
      <c r="B10" s="504"/>
      <c r="C10" s="505"/>
      <c r="D10" s="506"/>
    </row>
    <row r="11" spans="1:4" ht="20.25" x14ac:dyDescent="0.2">
      <c r="A11" s="503">
        <v>4</v>
      </c>
      <c r="B11" s="504"/>
      <c r="C11" s="505"/>
      <c r="D11" s="506"/>
    </row>
    <row r="12" spans="1:4" ht="20.25" x14ac:dyDescent="0.2">
      <c r="A12" s="503">
        <v>5</v>
      </c>
      <c r="B12" s="504"/>
      <c r="C12" s="505"/>
      <c r="D12" s="506"/>
    </row>
    <row r="13" spans="1:4" ht="20.25" x14ac:dyDescent="0.2">
      <c r="A13" s="503">
        <v>6</v>
      </c>
      <c r="B13" s="504"/>
      <c r="C13" s="505"/>
      <c r="D13" s="506"/>
    </row>
    <row r="14" spans="1:4" ht="20.25" x14ac:dyDescent="0.2">
      <c r="A14" s="503">
        <v>7</v>
      </c>
      <c r="B14" s="504"/>
      <c r="C14" s="505"/>
      <c r="D14" s="506"/>
    </row>
    <row r="15" spans="1:4" ht="20.25" x14ac:dyDescent="0.2">
      <c r="A15" s="503">
        <v>8</v>
      </c>
      <c r="B15" s="504"/>
      <c r="C15" s="505"/>
      <c r="D15" s="506"/>
    </row>
    <row r="16" spans="1:4" ht="20.25" x14ac:dyDescent="0.2">
      <c r="A16" s="503">
        <v>9</v>
      </c>
      <c r="B16" s="504"/>
      <c r="C16" s="505"/>
      <c r="D16" s="506"/>
    </row>
    <row r="17" spans="1:4" ht="20.25" x14ac:dyDescent="0.2">
      <c r="A17" s="503">
        <v>10</v>
      </c>
      <c r="B17" s="504"/>
      <c r="C17" s="505"/>
      <c r="D17" s="506"/>
    </row>
    <row r="18" spans="1:4" ht="20.25" x14ac:dyDescent="0.2">
      <c r="A18" s="503">
        <v>11</v>
      </c>
      <c r="B18" s="504"/>
      <c r="C18" s="505"/>
      <c r="D18" s="506"/>
    </row>
    <row r="19" spans="1:4" ht="20.25" x14ac:dyDescent="0.2">
      <c r="A19" s="503">
        <v>12</v>
      </c>
      <c r="B19" s="504"/>
      <c r="C19" s="505"/>
      <c r="D19" s="506"/>
    </row>
    <row r="20" spans="1:4" ht="20.25" x14ac:dyDescent="0.2">
      <c r="A20" s="503">
        <v>13</v>
      </c>
      <c r="B20" s="504"/>
      <c r="C20" s="505"/>
      <c r="D20" s="506"/>
    </row>
    <row r="21" spans="1:4" ht="20.25" x14ac:dyDescent="0.2">
      <c r="A21" s="503">
        <v>14</v>
      </c>
      <c r="B21" s="504"/>
      <c r="C21" s="505"/>
      <c r="D21" s="506"/>
    </row>
    <row r="22" spans="1:4" ht="20.25" x14ac:dyDescent="0.2">
      <c r="A22" s="503">
        <v>15</v>
      </c>
      <c r="B22" s="504"/>
      <c r="C22" s="505"/>
      <c r="D22" s="506"/>
    </row>
    <row r="23" spans="1:4" ht="20.25" x14ac:dyDescent="0.2">
      <c r="A23" s="503">
        <v>16</v>
      </c>
      <c r="B23" s="504"/>
      <c r="C23" s="505"/>
      <c r="D23" s="506"/>
    </row>
    <row r="24" spans="1:4" ht="20.25" x14ac:dyDescent="0.2">
      <c r="A24" s="503">
        <v>17</v>
      </c>
      <c r="B24" s="504"/>
      <c r="C24" s="505"/>
      <c r="D24" s="506"/>
    </row>
    <row r="25" spans="1:4" ht="20.25" x14ac:dyDescent="0.2">
      <c r="A25" s="503">
        <v>18</v>
      </c>
      <c r="B25" s="504"/>
      <c r="C25" s="505"/>
      <c r="D25" s="506"/>
    </row>
    <row r="26" spans="1:4" ht="20.25" x14ac:dyDescent="0.2">
      <c r="A26" s="503">
        <v>19</v>
      </c>
      <c r="B26" s="504"/>
      <c r="C26" s="505"/>
      <c r="D26" s="506"/>
    </row>
    <row r="27" spans="1:4" ht="20.25" x14ac:dyDescent="0.2">
      <c r="A27" s="503">
        <v>20</v>
      </c>
      <c r="B27" s="504"/>
      <c r="C27" s="505"/>
      <c r="D27" s="506"/>
    </row>
    <row r="28" spans="1:4" ht="20.25" x14ac:dyDescent="0.2">
      <c r="A28" s="503">
        <v>21</v>
      </c>
      <c r="B28" s="504"/>
      <c r="C28" s="505"/>
      <c r="D28" s="506"/>
    </row>
    <row r="29" spans="1:4" ht="20.25" x14ac:dyDescent="0.2">
      <c r="A29" s="503">
        <v>22</v>
      </c>
      <c r="B29" s="504"/>
      <c r="C29" s="505"/>
      <c r="D29" s="506"/>
    </row>
    <row r="30" spans="1:4" ht="20.25" x14ac:dyDescent="0.2">
      <c r="A30" s="503">
        <v>23</v>
      </c>
      <c r="B30" s="504"/>
      <c r="C30" s="505"/>
      <c r="D30" s="506"/>
    </row>
    <row r="31" spans="1:4" ht="20.25" x14ac:dyDescent="0.2">
      <c r="A31" s="503">
        <v>24</v>
      </c>
      <c r="B31" s="504"/>
      <c r="C31" s="505"/>
      <c r="D31" s="506"/>
    </row>
    <row r="32" spans="1:4" ht="20.25" x14ac:dyDescent="0.2">
      <c r="A32" s="503">
        <v>25</v>
      </c>
      <c r="B32" s="504"/>
      <c r="C32" s="505"/>
      <c r="D32" s="506"/>
    </row>
    <row r="33" spans="1:4" ht="20.25" x14ac:dyDescent="0.2">
      <c r="A33" s="503">
        <v>26</v>
      </c>
      <c r="B33" s="504"/>
      <c r="C33" s="505"/>
      <c r="D33" s="506"/>
    </row>
    <row r="34" spans="1:4" ht="20.25" x14ac:dyDescent="0.2">
      <c r="A34" s="503">
        <v>27</v>
      </c>
      <c r="B34" s="504"/>
      <c r="C34" s="505"/>
      <c r="D34" s="506"/>
    </row>
    <row r="35" spans="1:4" ht="20.25" x14ac:dyDescent="0.2">
      <c r="A35" s="503">
        <v>28</v>
      </c>
      <c r="B35" s="504"/>
      <c r="C35" s="505"/>
      <c r="D35" s="506"/>
    </row>
    <row r="36" spans="1:4" ht="20.25" x14ac:dyDescent="0.2">
      <c r="A36" s="503">
        <v>29</v>
      </c>
      <c r="B36" s="504"/>
      <c r="C36" s="505"/>
      <c r="D36" s="506"/>
    </row>
    <row r="37" spans="1:4" ht="20.25" x14ac:dyDescent="0.2">
      <c r="A37" s="503">
        <v>30</v>
      </c>
      <c r="B37" s="504"/>
      <c r="C37" s="505"/>
      <c r="D37" s="506"/>
    </row>
    <row r="38" spans="1:4" ht="20.25" x14ac:dyDescent="0.2">
      <c r="A38" s="503">
        <v>31</v>
      </c>
      <c r="B38" s="504"/>
      <c r="C38" s="505"/>
      <c r="D38" s="506"/>
    </row>
    <row r="39" spans="1:4" ht="20.25" x14ac:dyDescent="0.2">
      <c r="A39" s="503">
        <v>32</v>
      </c>
      <c r="B39" s="504"/>
      <c r="C39" s="505"/>
      <c r="D39" s="506"/>
    </row>
    <row r="40" spans="1:4" ht="20.25" x14ac:dyDescent="0.2">
      <c r="A40" s="503">
        <v>33</v>
      </c>
      <c r="B40" s="504"/>
      <c r="C40" s="505"/>
      <c r="D40" s="506"/>
    </row>
    <row r="41" spans="1:4" ht="20.25" x14ac:dyDescent="0.2">
      <c r="A41" s="503">
        <v>34</v>
      </c>
      <c r="B41" s="504"/>
      <c r="C41" s="505"/>
      <c r="D41" s="506"/>
    </row>
    <row r="42" spans="1:4" ht="21" thickBot="1" x14ac:dyDescent="0.25">
      <c r="A42" s="507">
        <v>35</v>
      </c>
      <c r="B42" s="508"/>
      <c r="C42" s="509"/>
      <c r="D42" s="510"/>
    </row>
    <row r="43" spans="1:4" ht="13.5" thickTop="1" x14ac:dyDescent="0.2"/>
  </sheetData>
  <mergeCells count="3">
    <mergeCell ref="A2:D2"/>
    <mergeCell ref="A1:D1"/>
    <mergeCell ref="A3:D6"/>
  </mergeCells>
  <pageMargins left="0.7" right="0.7" top="0.75" bottom="0.75" header="0.3" footer="0.3"/>
  <pageSetup scale="59" fitToHeight="0" orientation="landscape" horizontalDpi="1200" verticalDpi="1200" r:id="rId1"/>
  <headerFooter>
    <oddHeader>&amp;C&amp;"Arial,Bold"&amp;14&amp;KFF0000SENSITIVE SECURITY INFORMATION</oddHeader>
    <oddFooter>&amp;C&amp;G
OMB Control # 1652-0050</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'Dropdown Menus'!$B$2:$B$16</xm:f>
          </x14:formula1>
          <xm:sqref>C8:C42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X36"/>
  <sheetViews>
    <sheetView workbookViewId="0">
      <selection activeCell="AR2" sqref="AR2"/>
    </sheetView>
  </sheetViews>
  <sheetFormatPr defaultColWidth="9.28515625" defaultRowHeight="12.75" x14ac:dyDescent="0.2"/>
  <cols>
    <col min="1" max="37" width="9.28515625" style="2"/>
    <col min="38" max="38" width="9.28515625" style="75"/>
    <col min="39" max="39" width="9.28515625" style="2"/>
    <col min="40" max="40" width="9.28515625" style="388"/>
    <col min="41" max="43" width="9.28515625" style="2"/>
    <col min="44" max="44" width="9.28515625" style="7"/>
    <col min="45" max="16384" width="9.28515625" style="2"/>
  </cols>
  <sheetData>
    <row r="1" spans="1:50" ht="60.75" thickTop="1" x14ac:dyDescent="0.2">
      <c r="A1" s="164" t="s">
        <v>182</v>
      </c>
      <c r="B1" s="206" t="s">
        <v>581</v>
      </c>
      <c r="C1" s="206" t="s">
        <v>232</v>
      </c>
      <c r="D1" s="206" t="s">
        <v>184</v>
      </c>
      <c r="E1" s="206" t="s">
        <v>169</v>
      </c>
      <c r="F1" s="206" t="s">
        <v>170</v>
      </c>
      <c r="G1" s="206" t="s">
        <v>616</v>
      </c>
      <c r="H1" s="206" t="s">
        <v>554</v>
      </c>
      <c r="I1" s="206" t="s">
        <v>555</v>
      </c>
      <c r="J1" s="206" t="s">
        <v>22</v>
      </c>
      <c r="K1" s="206" t="s">
        <v>171</v>
      </c>
      <c r="L1" s="206" t="s">
        <v>175</v>
      </c>
      <c r="M1" s="125" t="s">
        <v>617</v>
      </c>
      <c r="N1" s="125" t="s">
        <v>618</v>
      </c>
      <c r="O1" s="206" t="s">
        <v>235</v>
      </c>
      <c r="P1" s="206" t="s">
        <v>236</v>
      </c>
      <c r="Q1" s="206" t="s">
        <v>237</v>
      </c>
      <c r="R1" s="206" t="s">
        <v>238</v>
      </c>
      <c r="S1" s="206" t="s">
        <v>239</v>
      </c>
      <c r="T1" s="206" t="s">
        <v>240</v>
      </c>
      <c r="U1" s="206" t="s">
        <v>349</v>
      </c>
      <c r="V1" s="206" t="s">
        <v>350</v>
      </c>
      <c r="W1" s="206" t="s">
        <v>351</v>
      </c>
      <c r="X1" s="206" t="s">
        <v>352</v>
      </c>
      <c r="Y1" s="206" t="s">
        <v>353</v>
      </c>
      <c r="Z1" s="206" t="s">
        <v>556</v>
      </c>
      <c r="AA1" s="206" t="s">
        <v>354</v>
      </c>
      <c r="AB1" s="206" t="s">
        <v>355</v>
      </c>
      <c r="AC1" s="206" t="s">
        <v>356</v>
      </c>
      <c r="AD1" s="206" t="s">
        <v>557</v>
      </c>
      <c r="AE1" s="206" t="s">
        <v>357</v>
      </c>
      <c r="AF1" s="206" t="s">
        <v>358</v>
      </c>
      <c r="AG1" s="206" t="s">
        <v>359</v>
      </c>
      <c r="AH1" s="206" t="s">
        <v>558</v>
      </c>
      <c r="AI1" s="206" t="s">
        <v>360</v>
      </c>
      <c r="AJ1" s="206" t="s">
        <v>361</v>
      </c>
      <c r="AK1" s="206" t="s">
        <v>362</v>
      </c>
      <c r="AL1" s="308" t="s">
        <v>619</v>
      </c>
      <c r="AM1" s="206" t="s">
        <v>620</v>
      </c>
      <c r="AN1" s="530" t="s">
        <v>152</v>
      </c>
      <c r="AO1" s="125" t="s">
        <v>621</v>
      </c>
      <c r="AP1" s="531" t="s">
        <v>622</v>
      </c>
      <c r="AQ1" s="531" t="s">
        <v>623</v>
      </c>
      <c r="AR1" s="125" t="s">
        <v>624</v>
      </c>
      <c r="AS1" s="125" t="s">
        <v>625</v>
      </c>
      <c r="AT1" s="532" t="s">
        <v>626</v>
      </c>
      <c r="AU1" s="532" t="s">
        <v>627</v>
      </c>
      <c r="AV1" s="532" t="s">
        <v>628</v>
      </c>
      <c r="AW1" s="533" t="s">
        <v>629</v>
      </c>
      <c r="AX1" s="534">
        <f ca="1">TODAY()</f>
        <v>46146</v>
      </c>
    </row>
    <row r="2" spans="1:50" x14ac:dyDescent="0.2">
      <c r="E2" s="535">
        <f>Profile!$G$5</f>
        <v>45513</v>
      </c>
      <c r="F2" s="2">
        <f>Profile!$J$5</f>
        <v>0</v>
      </c>
      <c r="G2" s="2">
        <f>Profile!$I$12</f>
        <v>0</v>
      </c>
      <c r="H2" s="2">
        <f>Profile!$I$13</f>
        <v>0</v>
      </c>
      <c r="I2" s="2">
        <f>Profile!$I$14</f>
        <v>0</v>
      </c>
      <c r="J2" s="7">
        <f>Profile!$K$17</f>
        <v>0</v>
      </c>
      <c r="K2" s="7">
        <f>Profile!$M$5</f>
        <v>0</v>
      </c>
      <c r="L2" s="7" t="str">
        <f>Profile!$J$7</f>
        <v>&lt;Please Select&gt;</v>
      </c>
      <c r="O2" s="7" t="str">
        <f>IF(Profile!$A$18="X","X","")</f>
        <v/>
      </c>
      <c r="P2" s="7" t="str">
        <f>IF(Profile!$A$19="X","X","")</f>
        <v/>
      </c>
      <c r="Q2" s="7" t="str">
        <f>IF(Profile!$D$18="X","X","")</f>
        <v/>
      </c>
      <c r="R2" s="7" t="str">
        <f>IF(Profile!$D$19="X","X","")</f>
        <v/>
      </c>
      <c r="S2" s="7" t="str">
        <f>IF(Profile!$A$20="X","X","")</f>
        <v/>
      </c>
      <c r="T2" s="7" t="str">
        <f>IF(Profile!$A$21="X","X","")</f>
        <v/>
      </c>
      <c r="U2" s="7" t="str">
        <f>IF(Profile!$A$30="X","X","")</f>
        <v/>
      </c>
      <c r="V2" s="7" t="str">
        <f>IF(Profile!$A$31="X","X","")</f>
        <v/>
      </c>
      <c r="W2" s="7" t="str">
        <f>IF(Profile!$A$32="X","X","")</f>
        <v/>
      </c>
      <c r="X2" s="7" t="str">
        <f>IF(Profile!$A$33="X","X","")</f>
        <v/>
      </c>
      <c r="Y2" s="7" t="str">
        <f>IF(Profile!$A$34="X","X","")</f>
        <v/>
      </c>
      <c r="Z2" s="7" t="str">
        <f>IF(Profile!$A$35="X","X","")</f>
        <v/>
      </c>
      <c r="AA2" s="7" t="str">
        <f>IF(Profile!$A$36="X","X","")</f>
        <v/>
      </c>
      <c r="AB2" s="7" t="str">
        <f>IF(Profile!$A$37="X","X","")</f>
        <v/>
      </c>
      <c r="AC2" s="7" t="str">
        <f>IF(Profile!$A$38="X","X","")</f>
        <v/>
      </c>
      <c r="AD2" s="7" t="str">
        <f>IF(Profile!$A$39="X","X","")</f>
        <v/>
      </c>
      <c r="AE2" s="7" t="str">
        <f>IF(Profile!$G$30="X","X","")</f>
        <v/>
      </c>
      <c r="AF2" s="7" t="str">
        <f>IF(Profile!$G$31="X","X","")</f>
        <v/>
      </c>
      <c r="AG2" s="7" t="str">
        <f>IF(Profile!$G$32="X","X","")</f>
        <v/>
      </c>
      <c r="AH2" s="7" t="str">
        <f>IF(Profile!$G$34="X","X","")</f>
        <v/>
      </c>
      <c r="AI2" s="7" t="str">
        <f>IF(Profile!$G$36="X","X","")</f>
        <v/>
      </c>
      <c r="AJ2" s="7" t="str">
        <f>IF(Profile!$G$37="X","X","")</f>
        <v/>
      </c>
      <c r="AK2" s="7" t="str">
        <f>IF(Profile!$G$38="X","X","")</f>
        <v/>
      </c>
      <c r="AL2" s="296" t="str">
        <f>IF('7 Recommendations'!$B8="","",'7 Recommendations'!$B8)</f>
        <v/>
      </c>
      <c r="AM2" s="7"/>
      <c r="AN2" s="388" t="str">
        <f>IF($AL2="","",INT($AL2))</f>
        <v/>
      </c>
      <c r="AR2" s="7" t="str">
        <f>IF($AL2="","",7)</f>
        <v/>
      </c>
    </row>
    <row r="3" spans="1:50" x14ac:dyDescent="0.2">
      <c r="AL3" s="296" t="str">
        <f>IF('7 Recommendations'!$B9="","",'7 Recommendations'!$B9)</f>
        <v/>
      </c>
      <c r="AN3" s="388" t="str">
        <f t="shared" ref="AN3:AN36" si="0">IF($AL3="","",INT($AL3))</f>
        <v/>
      </c>
      <c r="AR3" s="7" t="str">
        <f t="shared" ref="AR3:AR36" si="1">IF($AL3="","",7)</f>
        <v/>
      </c>
    </row>
    <row r="4" spans="1:50" x14ac:dyDescent="0.2">
      <c r="AL4" s="296" t="str">
        <f>IF('7 Recommendations'!$B10="","",'7 Recommendations'!$B10)</f>
        <v/>
      </c>
      <c r="AN4" s="388" t="str">
        <f t="shared" si="0"/>
        <v/>
      </c>
      <c r="AR4" s="7" t="str">
        <f t="shared" si="1"/>
        <v/>
      </c>
    </row>
    <row r="5" spans="1:50" x14ac:dyDescent="0.2">
      <c r="AL5" s="296" t="str">
        <f>IF('7 Recommendations'!$B11="","",'7 Recommendations'!$B11)</f>
        <v/>
      </c>
      <c r="AN5" s="388" t="str">
        <f t="shared" si="0"/>
        <v/>
      </c>
      <c r="AR5" s="7" t="str">
        <f t="shared" si="1"/>
        <v/>
      </c>
    </row>
    <row r="6" spans="1:50" x14ac:dyDescent="0.2">
      <c r="AL6" s="296" t="str">
        <f>IF('7 Recommendations'!$B12="","",'7 Recommendations'!$B12)</f>
        <v/>
      </c>
      <c r="AN6" s="388" t="str">
        <f t="shared" si="0"/>
        <v/>
      </c>
      <c r="AR6" s="7" t="str">
        <f t="shared" si="1"/>
        <v/>
      </c>
    </row>
    <row r="7" spans="1:50" x14ac:dyDescent="0.2">
      <c r="AL7" s="296" t="str">
        <f>IF('7 Recommendations'!$B13="","",'7 Recommendations'!$B13)</f>
        <v/>
      </c>
      <c r="AN7" s="388" t="str">
        <f t="shared" si="0"/>
        <v/>
      </c>
      <c r="AR7" s="7" t="str">
        <f t="shared" si="1"/>
        <v/>
      </c>
    </row>
    <row r="8" spans="1:50" x14ac:dyDescent="0.2">
      <c r="AL8" s="296" t="str">
        <f>IF('7 Recommendations'!$B14="","",'7 Recommendations'!$B14)</f>
        <v/>
      </c>
      <c r="AN8" s="388" t="str">
        <f t="shared" si="0"/>
        <v/>
      </c>
      <c r="AR8" s="7" t="str">
        <f t="shared" si="1"/>
        <v/>
      </c>
    </row>
    <row r="9" spans="1:50" x14ac:dyDescent="0.2">
      <c r="AL9" s="296" t="str">
        <f>IF('7 Recommendations'!$B15="","",'7 Recommendations'!$B15)</f>
        <v/>
      </c>
      <c r="AN9" s="388" t="str">
        <f t="shared" si="0"/>
        <v/>
      </c>
      <c r="AR9" s="7" t="str">
        <f t="shared" si="1"/>
        <v/>
      </c>
    </row>
    <row r="10" spans="1:50" x14ac:dyDescent="0.2">
      <c r="AL10" s="296" t="str">
        <f>IF('7 Recommendations'!$B16="","",'7 Recommendations'!$B16)</f>
        <v/>
      </c>
      <c r="AN10" s="388" t="str">
        <f t="shared" si="0"/>
        <v/>
      </c>
      <c r="AR10" s="7" t="str">
        <f t="shared" si="1"/>
        <v/>
      </c>
    </row>
    <row r="11" spans="1:50" x14ac:dyDescent="0.2">
      <c r="AL11" s="296" t="str">
        <f>IF('7 Recommendations'!$B17="","",'7 Recommendations'!$B17)</f>
        <v/>
      </c>
      <c r="AN11" s="388" t="str">
        <f t="shared" si="0"/>
        <v/>
      </c>
      <c r="AR11" s="7" t="str">
        <f t="shared" si="1"/>
        <v/>
      </c>
    </row>
    <row r="12" spans="1:50" x14ac:dyDescent="0.2">
      <c r="AL12" s="296" t="str">
        <f>IF('7 Recommendations'!$B18="","",'7 Recommendations'!$B18)</f>
        <v/>
      </c>
      <c r="AN12" s="388" t="str">
        <f t="shared" si="0"/>
        <v/>
      </c>
      <c r="AR12" s="7" t="str">
        <f t="shared" si="1"/>
        <v/>
      </c>
    </row>
    <row r="13" spans="1:50" x14ac:dyDescent="0.2">
      <c r="AL13" s="296" t="str">
        <f>IF('7 Recommendations'!$B19="","",'7 Recommendations'!$B19)</f>
        <v/>
      </c>
      <c r="AN13" s="388" t="str">
        <f t="shared" si="0"/>
        <v/>
      </c>
      <c r="AR13" s="7" t="str">
        <f t="shared" si="1"/>
        <v/>
      </c>
    </row>
    <row r="14" spans="1:50" x14ac:dyDescent="0.2">
      <c r="AL14" s="296" t="str">
        <f>IF('7 Recommendations'!$B20="","",'7 Recommendations'!$B20)</f>
        <v/>
      </c>
      <c r="AN14" s="388" t="str">
        <f t="shared" si="0"/>
        <v/>
      </c>
      <c r="AR14" s="7" t="str">
        <f t="shared" si="1"/>
        <v/>
      </c>
    </row>
    <row r="15" spans="1:50" x14ac:dyDescent="0.2">
      <c r="AL15" s="296" t="str">
        <f>IF('7 Recommendations'!$B21="","",'7 Recommendations'!$B21)</f>
        <v/>
      </c>
      <c r="AN15" s="388" t="str">
        <f t="shared" si="0"/>
        <v/>
      </c>
      <c r="AR15" s="7" t="str">
        <f t="shared" si="1"/>
        <v/>
      </c>
    </row>
    <row r="16" spans="1:50" x14ac:dyDescent="0.2">
      <c r="AL16" s="296" t="str">
        <f>IF('7 Recommendations'!$B22="","",'7 Recommendations'!$B22)</f>
        <v/>
      </c>
      <c r="AN16" s="388" t="str">
        <f t="shared" si="0"/>
        <v/>
      </c>
      <c r="AR16" s="7" t="str">
        <f t="shared" si="1"/>
        <v/>
      </c>
    </row>
    <row r="17" spans="38:44" x14ac:dyDescent="0.2">
      <c r="AL17" s="296" t="str">
        <f>IF('7 Recommendations'!$B23="","",'7 Recommendations'!$B23)</f>
        <v/>
      </c>
      <c r="AN17" s="388" t="str">
        <f t="shared" si="0"/>
        <v/>
      </c>
      <c r="AR17" s="7" t="str">
        <f t="shared" si="1"/>
        <v/>
      </c>
    </row>
    <row r="18" spans="38:44" x14ac:dyDescent="0.2">
      <c r="AL18" s="296" t="str">
        <f>IF('7 Recommendations'!$B24="","",'7 Recommendations'!$B24)</f>
        <v/>
      </c>
      <c r="AN18" s="388" t="str">
        <f t="shared" si="0"/>
        <v/>
      </c>
      <c r="AR18" s="7" t="str">
        <f t="shared" si="1"/>
        <v/>
      </c>
    </row>
    <row r="19" spans="38:44" x14ac:dyDescent="0.2">
      <c r="AL19" s="296" t="str">
        <f>IF('7 Recommendations'!$B25="","",'7 Recommendations'!$B25)</f>
        <v/>
      </c>
      <c r="AN19" s="388" t="str">
        <f t="shared" si="0"/>
        <v/>
      </c>
      <c r="AR19" s="7" t="str">
        <f t="shared" si="1"/>
        <v/>
      </c>
    </row>
    <row r="20" spans="38:44" x14ac:dyDescent="0.2">
      <c r="AL20" s="296" t="str">
        <f>IF('7 Recommendations'!$B26="","",'7 Recommendations'!$B26)</f>
        <v/>
      </c>
      <c r="AN20" s="388" t="str">
        <f t="shared" si="0"/>
        <v/>
      </c>
      <c r="AR20" s="7" t="str">
        <f t="shared" si="1"/>
        <v/>
      </c>
    </row>
    <row r="21" spans="38:44" x14ac:dyDescent="0.2">
      <c r="AL21" s="296" t="str">
        <f>IF('7 Recommendations'!$B27="","",'7 Recommendations'!$B27)</f>
        <v/>
      </c>
      <c r="AN21" s="388" t="str">
        <f t="shared" si="0"/>
        <v/>
      </c>
      <c r="AR21" s="7" t="str">
        <f t="shared" si="1"/>
        <v/>
      </c>
    </row>
    <row r="22" spans="38:44" x14ac:dyDescent="0.2">
      <c r="AL22" s="296" t="str">
        <f>IF('7 Recommendations'!$B28="","",'7 Recommendations'!$B28)</f>
        <v/>
      </c>
      <c r="AN22" s="388" t="str">
        <f t="shared" si="0"/>
        <v/>
      </c>
      <c r="AR22" s="7" t="str">
        <f t="shared" si="1"/>
        <v/>
      </c>
    </row>
    <row r="23" spans="38:44" x14ac:dyDescent="0.2">
      <c r="AL23" s="296" t="str">
        <f>IF('7 Recommendations'!$B29="","",'7 Recommendations'!$B29)</f>
        <v/>
      </c>
      <c r="AN23" s="388" t="str">
        <f t="shared" si="0"/>
        <v/>
      </c>
      <c r="AR23" s="7" t="str">
        <f t="shared" si="1"/>
        <v/>
      </c>
    </row>
    <row r="24" spans="38:44" x14ac:dyDescent="0.2">
      <c r="AL24" s="296" t="str">
        <f>IF('7 Recommendations'!$B30="","",'7 Recommendations'!$B30)</f>
        <v/>
      </c>
      <c r="AN24" s="388" t="str">
        <f t="shared" si="0"/>
        <v/>
      </c>
      <c r="AR24" s="7" t="str">
        <f t="shared" si="1"/>
        <v/>
      </c>
    </row>
    <row r="25" spans="38:44" x14ac:dyDescent="0.2">
      <c r="AL25" s="296" t="str">
        <f>IF('7 Recommendations'!$B31="","",'7 Recommendations'!$B31)</f>
        <v/>
      </c>
      <c r="AN25" s="388" t="str">
        <f t="shared" si="0"/>
        <v/>
      </c>
      <c r="AR25" s="7" t="str">
        <f t="shared" si="1"/>
        <v/>
      </c>
    </row>
    <row r="26" spans="38:44" x14ac:dyDescent="0.2">
      <c r="AL26" s="296" t="str">
        <f>IF('7 Recommendations'!$B32="","",'7 Recommendations'!$B32)</f>
        <v/>
      </c>
      <c r="AN26" s="388" t="str">
        <f t="shared" si="0"/>
        <v/>
      </c>
      <c r="AR26" s="7" t="str">
        <f t="shared" si="1"/>
        <v/>
      </c>
    </row>
    <row r="27" spans="38:44" x14ac:dyDescent="0.2">
      <c r="AL27" s="296" t="str">
        <f>IF('7 Recommendations'!$B33="","",'7 Recommendations'!$B33)</f>
        <v/>
      </c>
      <c r="AN27" s="388" t="str">
        <f t="shared" si="0"/>
        <v/>
      </c>
      <c r="AR27" s="7" t="str">
        <f t="shared" si="1"/>
        <v/>
      </c>
    </row>
    <row r="28" spans="38:44" x14ac:dyDescent="0.2">
      <c r="AL28" s="296" t="str">
        <f>IF('7 Recommendations'!$B34="","",'7 Recommendations'!$B34)</f>
        <v/>
      </c>
      <c r="AN28" s="388" t="str">
        <f t="shared" si="0"/>
        <v/>
      </c>
      <c r="AR28" s="7" t="str">
        <f t="shared" si="1"/>
        <v/>
      </c>
    </row>
    <row r="29" spans="38:44" x14ac:dyDescent="0.2">
      <c r="AL29" s="296" t="str">
        <f>IF('7 Recommendations'!$B35="","",'7 Recommendations'!$B35)</f>
        <v/>
      </c>
      <c r="AN29" s="388" t="str">
        <f t="shared" si="0"/>
        <v/>
      </c>
      <c r="AR29" s="7" t="str">
        <f t="shared" si="1"/>
        <v/>
      </c>
    </row>
    <row r="30" spans="38:44" x14ac:dyDescent="0.2">
      <c r="AL30" s="296" t="str">
        <f>IF('7 Recommendations'!$B36="","",'7 Recommendations'!$B36)</f>
        <v/>
      </c>
      <c r="AN30" s="388" t="str">
        <f t="shared" si="0"/>
        <v/>
      </c>
      <c r="AR30" s="7" t="str">
        <f t="shared" si="1"/>
        <v/>
      </c>
    </row>
    <row r="31" spans="38:44" x14ac:dyDescent="0.2">
      <c r="AL31" s="296" t="str">
        <f>IF('7 Recommendations'!$B37="","",'7 Recommendations'!$B37)</f>
        <v/>
      </c>
      <c r="AN31" s="388" t="str">
        <f t="shared" si="0"/>
        <v/>
      </c>
      <c r="AR31" s="7" t="str">
        <f t="shared" si="1"/>
        <v/>
      </c>
    </row>
    <row r="32" spans="38:44" x14ac:dyDescent="0.2">
      <c r="AL32" s="296" t="str">
        <f>IF('7 Recommendations'!$B38="","",'7 Recommendations'!$B38)</f>
        <v/>
      </c>
      <c r="AN32" s="388" t="str">
        <f t="shared" si="0"/>
        <v/>
      </c>
      <c r="AR32" s="7" t="str">
        <f t="shared" si="1"/>
        <v/>
      </c>
    </row>
    <row r="33" spans="38:44" x14ac:dyDescent="0.2">
      <c r="AL33" s="296" t="str">
        <f>IF('7 Recommendations'!$B39="","",'7 Recommendations'!$B39)</f>
        <v/>
      </c>
      <c r="AN33" s="388" t="str">
        <f t="shared" si="0"/>
        <v/>
      </c>
      <c r="AR33" s="7" t="str">
        <f t="shared" si="1"/>
        <v/>
      </c>
    </row>
    <row r="34" spans="38:44" x14ac:dyDescent="0.2">
      <c r="AL34" s="296" t="str">
        <f>IF('7 Recommendations'!$B40="","",'7 Recommendations'!$B40)</f>
        <v/>
      </c>
      <c r="AN34" s="388" t="str">
        <f t="shared" si="0"/>
        <v/>
      </c>
      <c r="AR34" s="7" t="str">
        <f t="shared" si="1"/>
        <v/>
      </c>
    </row>
    <row r="35" spans="38:44" x14ac:dyDescent="0.2">
      <c r="AL35" s="296" t="str">
        <f>IF('7 Recommendations'!$B41="","",'7 Recommendations'!$B41)</f>
        <v/>
      </c>
      <c r="AN35" s="388" t="str">
        <f t="shared" si="0"/>
        <v/>
      </c>
      <c r="AR35" s="7" t="str">
        <f t="shared" si="1"/>
        <v/>
      </c>
    </row>
    <row r="36" spans="38:44" x14ac:dyDescent="0.2">
      <c r="AL36" s="296" t="str">
        <f>IF('7 Recommendations'!$B42="","",'7 Recommendations'!$B42)</f>
        <v/>
      </c>
      <c r="AN36" s="388" t="str">
        <f t="shared" si="0"/>
        <v/>
      </c>
      <c r="AR36" s="7" t="str">
        <f t="shared" si="1"/>
        <v/>
      </c>
    </row>
  </sheetData>
  <sheetProtection algorithmName="SHA-512" hashValue="+gKA/LcfEvGk2T0Qta5jYHC24JxPyLEAx5h4EEd+wG2phT3Nu7WdVJebtbfDG+PjebLkCGizfrTxbYvTfBLQyA==" saltValue="PtyCrCj07PZAMvZM1nKJCQ==" spinCount="100000" sheet="1" objects="1" scenarios="1"/>
  <conditionalFormatting sqref="AM1">
    <cfRule type="containsText" dxfId="1" priority="1" operator="containsText" text="N/A">
      <formula>NOT(ISERROR(SEARCH("N/A",AM1)))</formula>
    </cfRule>
    <cfRule type="cellIs" dxfId="0" priority="2" operator="equal">
      <formula>0</formula>
    </cfRule>
  </conditionalFormatting>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D24"/>
  <sheetViews>
    <sheetView zoomScaleNormal="100" workbookViewId="0">
      <selection sqref="A1:XFD1048576"/>
    </sheetView>
  </sheetViews>
  <sheetFormatPr defaultColWidth="8.85546875" defaultRowHeight="20.25" x14ac:dyDescent="0.3"/>
  <cols>
    <col min="1" max="1" width="13.7109375" style="596" customWidth="1"/>
    <col min="2" max="2" width="12.5703125" style="596" customWidth="1"/>
    <col min="3" max="3" width="35.7109375" style="596" customWidth="1"/>
    <col min="4" max="4" width="69.5703125" style="596" customWidth="1"/>
    <col min="5" max="16384" width="8.85546875" style="596"/>
  </cols>
  <sheetData>
    <row r="1" spans="1:4" ht="21" thickTop="1" x14ac:dyDescent="0.3">
      <c r="A1" s="844">
        <f>Profile!I14</f>
        <v>0</v>
      </c>
      <c r="B1" s="845"/>
      <c r="C1" s="845"/>
      <c r="D1" s="846"/>
    </row>
    <row r="2" spans="1:4" ht="21" thickBot="1" x14ac:dyDescent="0.35">
      <c r="A2" s="856" t="s">
        <v>288</v>
      </c>
      <c r="B2" s="857"/>
      <c r="C2" s="857"/>
      <c r="D2" s="858"/>
    </row>
    <row r="3" spans="1:4" ht="61.5" thickTop="1" x14ac:dyDescent="0.3">
      <c r="A3" s="577" t="s">
        <v>289</v>
      </c>
      <c r="B3" s="597" t="s">
        <v>540</v>
      </c>
      <c r="C3" s="598" t="s">
        <v>285</v>
      </c>
      <c r="D3" s="580" t="s">
        <v>290</v>
      </c>
    </row>
    <row r="4" spans="1:4" x14ac:dyDescent="0.3">
      <c r="A4" s="581">
        <v>1</v>
      </c>
      <c r="B4" s="599"/>
      <c r="C4" s="600"/>
      <c r="D4" s="582"/>
    </row>
    <row r="5" spans="1:4" x14ac:dyDescent="0.3">
      <c r="A5" s="581">
        <v>2</v>
      </c>
      <c r="B5" s="599"/>
      <c r="C5" s="600"/>
      <c r="D5" s="582"/>
    </row>
    <row r="6" spans="1:4" x14ac:dyDescent="0.3">
      <c r="A6" s="581">
        <v>3</v>
      </c>
      <c r="B6" s="599"/>
      <c r="C6" s="600"/>
      <c r="D6" s="582"/>
    </row>
    <row r="7" spans="1:4" x14ac:dyDescent="0.3">
      <c r="A7" s="581">
        <v>4</v>
      </c>
      <c r="B7" s="599"/>
      <c r="C7" s="600"/>
      <c r="D7" s="582"/>
    </row>
    <row r="8" spans="1:4" x14ac:dyDescent="0.3">
      <c r="A8" s="581">
        <v>5</v>
      </c>
      <c r="B8" s="599"/>
      <c r="C8" s="600"/>
      <c r="D8" s="582"/>
    </row>
    <row r="9" spans="1:4" x14ac:dyDescent="0.3">
      <c r="A9" s="581">
        <v>6</v>
      </c>
      <c r="B9" s="599"/>
      <c r="C9" s="600"/>
      <c r="D9" s="582"/>
    </row>
    <row r="10" spans="1:4" x14ac:dyDescent="0.3">
      <c r="A10" s="581">
        <v>7</v>
      </c>
      <c r="B10" s="599"/>
      <c r="C10" s="600"/>
      <c r="D10" s="582"/>
    </row>
    <row r="11" spans="1:4" x14ac:dyDescent="0.3">
      <c r="A11" s="581">
        <v>8</v>
      </c>
      <c r="B11" s="599"/>
      <c r="C11" s="600"/>
      <c r="D11" s="582"/>
    </row>
    <row r="12" spans="1:4" x14ac:dyDescent="0.3">
      <c r="A12" s="581">
        <v>9</v>
      </c>
      <c r="B12" s="599"/>
      <c r="C12" s="600"/>
      <c r="D12" s="582"/>
    </row>
    <row r="13" spans="1:4" x14ac:dyDescent="0.3">
      <c r="A13" s="581">
        <v>10</v>
      </c>
      <c r="B13" s="599"/>
      <c r="C13" s="600"/>
      <c r="D13" s="582"/>
    </row>
    <row r="14" spans="1:4" x14ac:dyDescent="0.3">
      <c r="A14" s="581">
        <v>11</v>
      </c>
      <c r="B14" s="599"/>
      <c r="C14" s="600"/>
      <c r="D14" s="582"/>
    </row>
    <row r="15" spans="1:4" x14ac:dyDescent="0.3">
      <c r="A15" s="581">
        <v>12</v>
      </c>
      <c r="B15" s="599"/>
      <c r="C15" s="600"/>
      <c r="D15" s="582"/>
    </row>
    <row r="16" spans="1:4" x14ac:dyDescent="0.3">
      <c r="A16" s="581">
        <v>13</v>
      </c>
      <c r="B16" s="599"/>
      <c r="C16" s="600"/>
      <c r="D16" s="582"/>
    </row>
    <row r="17" spans="1:4" x14ac:dyDescent="0.3">
      <c r="A17" s="581">
        <v>14</v>
      </c>
      <c r="B17" s="599"/>
      <c r="C17" s="600"/>
      <c r="D17" s="582"/>
    </row>
    <row r="18" spans="1:4" x14ac:dyDescent="0.3">
      <c r="A18" s="581">
        <v>15</v>
      </c>
      <c r="B18" s="599"/>
      <c r="C18" s="600"/>
      <c r="D18" s="582"/>
    </row>
    <row r="19" spans="1:4" x14ac:dyDescent="0.3">
      <c r="A19" s="581">
        <v>16</v>
      </c>
      <c r="B19" s="599"/>
      <c r="C19" s="600"/>
      <c r="D19" s="582"/>
    </row>
    <row r="20" spans="1:4" x14ac:dyDescent="0.3">
      <c r="A20" s="581">
        <v>17</v>
      </c>
      <c r="B20" s="599"/>
      <c r="C20" s="600"/>
      <c r="D20" s="582"/>
    </row>
    <row r="21" spans="1:4" x14ac:dyDescent="0.3">
      <c r="A21" s="581">
        <v>18</v>
      </c>
      <c r="B21" s="599"/>
      <c r="C21" s="600"/>
      <c r="D21" s="582"/>
    </row>
    <row r="22" spans="1:4" x14ac:dyDescent="0.3">
      <c r="A22" s="581">
        <v>19</v>
      </c>
      <c r="B22" s="599"/>
      <c r="C22" s="600"/>
      <c r="D22" s="582"/>
    </row>
    <row r="23" spans="1:4" ht="21" thickBot="1" x14ac:dyDescent="0.35">
      <c r="A23" s="583">
        <v>20</v>
      </c>
      <c r="B23" s="601"/>
      <c r="C23" s="602"/>
      <c r="D23" s="584"/>
    </row>
    <row r="24" spans="1:4" ht="21" thickTop="1" x14ac:dyDescent="0.3"/>
  </sheetData>
  <mergeCells count="2">
    <mergeCell ref="A1:D1"/>
    <mergeCell ref="A2:D2"/>
  </mergeCells>
  <pageMargins left="0.7" right="0.7" top="0.75" bottom="0.75" header="0.3" footer="0.3"/>
  <pageSetup scale="69" fitToHeight="0" orientation="portrait" horizontalDpi="1200" verticalDpi="1200" r:id="rId1"/>
  <headerFooter>
    <oddHeader>&amp;C&amp;"Arial,Bold"&amp;16&amp;KFF0000SENSITIVE SECURITY INFORMATION</oddHeader>
    <oddFooter>&amp;C&amp;G
OMB Control # 1652-0050</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D00-000000000000}">
          <x14:formula1>
            <xm:f>'Dropdown Menus'!$B$2:$B$16</xm:f>
          </x14:formula1>
          <xm:sqref>C4:C23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D14"/>
  <sheetViews>
    <sheetView zoomScaleNormal="100" workbookViewId="0">
      <selection activeCell="D3" sqref="D1:D1048576"/>
    </sheetView>
  </sheetViews>
  <sheetFormatPr defaultColWidth="9.28515625" defaultRowHeight="20.25" x14ac:dyDescent="0.2"/>
  <cols>
    <col min="1" max="1" width="9.28515625" style="603"/>
    <col min="2" max="2" width="19.42578125" style="603" customWidth="1"/>
    <col min="3" max="3" width="39.42578125" style="603" customWidth="1"/>
    <col min="4" max="4" width="62" style="603" customWidth="1"/>
    <col min="5" max="16384" width="9.28515625" style="603"/>
  </cols>
  <sheetData>
    <row r="1" spans="1:4" ht="21" thickTop="1" x14ac:dyDescent="0.2">
      <c r="A1" s="844">
        <f>Profile!I14</f>
        <v>0</v>
      </c>
      <c r="B1" s="845"/>
      <c r="C1" s="845"/>
      <c r="D1" s="846"/>
    </row>
    <row r="2" spans="1:4" ht="21" thickBot="1" x14ac:dyDescent="0.25">
      <c r="A2" s="856" t="s">
        <v>585</v>
      </c>
      <c r="B2" s="857"/>
      <c r="C2" s="857"/>
      <c r="D2" s="858"/>
    </row>
    <row r="3" spans="1:4" ht="41.25" thickTop="1" x14ac:dyDescent="0.2">
      <c r="A3" s="604" t="s">
        <v>286</v>
      </c>
      <c r="B3" s="578" t="s">
        <v>540</v>
      </c>
      <c r="C3" s="579" t="s">
        <v>285</v>
      </c>
      <c r="D3" s="580" t="s">
        <v>586</v>
      </c>
    </row>
    <row r="4" spans="1:4" x14ac:dyDescent="0.2">
      <c r="A4" s="581">
        <v>1</v>
      </c>
      <c r="B4" s="600"/>
      <c r="C4" s="600"/>
      <c r="D4" s="582"/>
    </row>
    <row r="5" spans="1:4" x14ac:dyDescent="0.2">
      <c r="A5" s="581">
        <v>2</v>
      </c>
      <c r="B5" s="600"/>
      <c r="C5" s="600"/>
      <c r="D5" s="582"/>
    </row>
    <row r="6" spans="1:4" x14ac:dyDescent="0.2">
      <c r="A6" s="581">
        <v>3</v>
      </c>
      <c r="B6" s="600"/>
      <c r="C6" s="600"/>
      <c r="D6" s="582"/>
    </row>
    <row r="7" spans="1:4" x14ac:dyDescent="0.2">
      <c r="A7" s="581">
        <v>4</v>
      </c>
      <c r="B7" s="600"/>
      <c r="C7" s="600"/>
      <c r="D7" s="582"/>
    </row>
    <row r="8" spans="1:4" x14ac:dyDescent="0.2">
      <c r="A8" s="581">
        <v>5</v>
      </c>
      <c r="B8" s="600"/>
      <c r="C8" s="600"/>
      <c r="D8" s="582"/>
    </row>
    <row r="9" spans="1:4" x14ac:dyDescent="0.2">
      <c r="A9" s="581">
        <v>6</v>
      </c>
      <c r="B9" s="600"/>
      <c r="C9" s="600"/>
      <c r="D9" s="582"/>
    </row>
    <row r="10" spans="1:4" x14ac:dyDescent="0.2">
      <c r="A10" s="581">
        <v>7</v>
      </c>
      <c r="B10" s="600"/>
      <c r="C10" s="600"/>
      <c r="D10" s="582"/>
    </row>
    <row r="11" spans="1:4" x14ac:dyDescent="0.2">
      <c r="A11" s="581">
        <v>8</v>
      </c>
      <c r="B11" s="600"/>
      <c r="C11" s="600"/>
      <c r="D11" s="582"/>
    </row>
    <row r="12" spans="1:4" x14ac:dyDescent="0.2">
      <c r="A12" s="581">
        <v>9</v>
      </c>
      <c r="B12" s="600"/>
      <c r="C12" s="600"/>
      <c r="D12" s="582"/>
    </row>
    <row r="13" spans="1:4" ht="21" thickBot="1" x14ac:dyDescent="0.25">
      <c r="A13" s="583">
        <v>10</v>
      </c>
      <c r="B13" s="602"/>
      <c r="C13" s="602"/>
      <c r="D13" s="584"/>
    </row>
    <row r="14" spans="1:4" ht="21" thickTop="1" x14ac:dyDescent="0.2"/>
  </sheetData>
  <mergeCells count="2">
    <mergeCell ref="A1:D1"/>
    <mergeCell ref="A2:D2"/>
  </mergeCells>
  <pageMargins left="0.7" right="0.7" top="0.75" bottom="0.75" header="0.3" footer="0.3"/>
  <pageSetup scale="76" fitToHeight="0" orientation="portrait" horizontalDpi="1200" verticalDpi="1200" r:id="rId1"/>
  <headerFooter>
    <oddHeader>&amp;C&amp;"Arial,Bold"&amp;14&amp;KFF0000SENSITIVE SECURITY INFORMATION</oddHeader>
    <oddFooter>&amp;C&amp;G
OMB Control # 1652-0050</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'Dropdown Menus'!$B$2:$B$16</xm:f>
          </x14:formula1>
          <xm:sqref>C4:C13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E57"/>
  <sheetViews>
    <sheetView workbookViewId="0">
      <selection activeCell="A4" sqref="A4:E56"/>
    </sheetView>
  </sheetViews>
  <sheetFormatPr defaultRowHeight="12.75" x14ac:dyDescent="0.2"/>
  <cols>
    <col min="1" max="5" width="22.7109375" customWidth="1"/>
  </cols>
  <sheetData>
    <row r="1" spans="1:5" ht="21" thickTop="1" x14ac:dyDescent="0.2">
      <c r="A1" s="859">
        <f>Profile!I14</f>
        <v>0</v>
      </c>
      <c r="B1" s="860"/>
      <c r="C1" s="860"/>
      <c r="D1" s="860"/>
      <c r="E1" s="861"/>
    </row>
    <row r="2" spans="1:5" ht="18.75" thickBot="1" x14ac:dyDescent="0.25">
      <c r="A2" s="862" t="s">
        <v>607</v>
      </c>
      <c r="B2" s="863"/>
      <c r="C2" s="863"/>
      <c r="D2" s="863"/>
      <c r="E2" s="864"/>
    </row>
    <row r="3" spans="1:5" ht="13.5" thickTop="1" x14ac:dyDescent="0.2">
      <c r="A3" s="865"/>
      <c r="B3" s="866"/>
      <c r="C3" s="866"/>
      <c r="D3" s="866"/>
      <c r="E3" s="867"/>
    </row>
    <row r="4" spans="1:5" x14ac:dyDescent="0.2">
      <c r="A4" s="868" t="s">
        <v>699</v>
      </c>
      <c r="B4" s="869"/>
      <c r="C4" s="869"/>
      <c r="D4" s="869"/>
      <c r="E4" s="870"/>
    </row>
    <row r="5" spans="1:5" x14ac:dyDescent="0.2">
      <c r="A5" s="871"/>
      <c r="B5" s="872"/>
      <c r="C5" s="872"/>
      <c r="D5" s="872"/>
      <c r="E5" s="873"/>
    </row>
    <row r="6" spans="1:5" x14ac:dyDescent="0.2">
      <c r="A6" s="871"/>
      <c r="B6" s="872"/>
      <c r="C6" s="872"/>
      <c r="D6" s="872"/>
      <c r="E6" s="873"/>
    </row>
    <row r="7" spans="1:5" x14ac:dyDescent="0.2">
      <c r="A7" s="871"/>
      <c r="B7" s="872"/>
      <c r="C7" s="872"/>
      <c r="D7" s="872"/>
      <c r="E7" s="873"/>
    </row>
    <row r="8" spans="1:5" x14ac:dyDescent="0.2">
      <c r="A8" s="871"/>
      <c r="B8" s="872"/>
      <c r="C8" s="872"/>
      <c r="D8" s="872"/>
      <c r="E8" s="873"/>
    </row>
    <row r="9" spans="1:5" x14ac:dyDescent="0.2">
      <c r="A9" s="871"/>
      <c r="B9" s="872"/>
      <c r="C9" s="872"/>
      <c r="D9" s="872"/>
      <c r="E9" s="873"/>
    </row>
    <row r="10" spans="1:5" x14ac:dyDescent="0.2">
      <c r="A10" s="871"/>
      <c r="B10" s="872"/>
      <c r="C10" s="872"/>
      <c r="D10" s="872"/>
      <c r="E10" s="873"/>
    </row>
    <row r="11" spans="1:5" x14ac:dyDescent="0.2">
      <c r="A11" s="871"/>
      <c r="B11" s="872"/>
      <c r="C11" s="872"/>
      <c r="D11" s="872"/>
      <c r="E11" s="873"/>
    </row>
    <row r="12" spans="1:5" x14ac:dyDescent="0.2">
      <c r="A12" s="871"/>
      <c r="B12" s="872"/>
      <c r="C12" s="872"/>
      <c r="D12" s="872"/>
      <c r="E12" s="873"/>
    </row>
    <row r="13" spans="1:5" x14ac:dyDescent="0.2">
      <c r="A13" s="871"/>
      <c r="B13" s="872"/>
      <c r="C13" s="872"/>
      <c r="D13" s="872"/>
      <c r="E13" s="873"/>
    </row>
    <row r="14" spans="1:5" x14ac:dyDescent="0.2">
      <c r="A14" s="871"/>
      <c r="B14" s="872"/>
      <c r="C14" s="872"/>
      <c r="D14" s="872"/>
      <c r="E14" s="873"/>
    </row>
    <row r="15" spans="1:5" x14ac:dyDescent="0.2">
      <c r="A15" s="871"/>
      <c r="B15" s="872"/>
      <c r="C15" s="872"/>
      <c r="D15" s="872"/>
      <c r="E15" s="873"/>
    </row>
    <row r="16" spans="1:5" x14ac:dyDescent="0.2">
      <c r="A16" s="871"/>
      <c r="B16" s="872"/>
      <c r="C16" s="872"/>
      <c r="D16" s="872"/>
      <c r="E16" s="873"/>
    </row>
    <row r="17" spans="1:5" x14ac:dyDescent="0.2">
      <c r="A17" s="871"/>
      <c r="B17" s="872"/>
      <c r="C17" s="872"/>
      <c r="D17" s="872"/>
      <c r="E17" s="873"/>
    </row>
    <row r="18" spans="1:5" x14ac:dyDescent="0.2">
      <c r="A18" s="871"/>
      <c r="B18" s="872"/>
      <c r="C18" s="872"/>
      <c r="D18" s="872"/>
      <c r="E18" s="873"/>
    </row>
    <row r="19" spans="1:5" x14ac:dyDescent="0.2">
      <c r="A19" s="871"/>
      <c r="B19" s="872"/>
      <c r="C19" s="872"/>
      <c r="D19" s="872"/>
      <c r="E19" s="873"/>
    </row>
    <row r="20" spans="1:5" x14ac:dyDescent="0.2">
      <c r="A20" s="871"/>
      <c r="B20" s="872"/>
      <c r="C20" s="872"/>
      <c r="D20" s="872"/>
      <c r="E20" s="873"/>
    </row>
    <row r="21" spans="1:5" x14ac:dyDescent="0.2">
      <c r="A21" s="871"/>
      <c r="B21" s="872"/>
      <c r="C21" s="872"/>
      <c r="D21" s="872"/>
      <c r="E21" s="873"/>
    </row>
    <row r="22" spans="1:5" x14ac:dyDescent="0.2">
      <c r="A22" s="871"/>
      <c r="B22" s="872"/>
      <c r="C22" s="872"/>
      <c r="D22" s="872"/>
      <c r="E22" s="873"/>
    </row>
    <row r="23" spans="1:5" x14ac:dyDescent="0.2">
      <c r="A23" s="871"/>
      <c r="B23" s="872"/>
      <c r="C23" s="872"/>
      <c r="D23" s="872"/>
      <c r="E23" s="873"/>
    </row>
    <row r="24" spans="1:5" x14ac:dyDescent="0.2">
      <c r="A24" s="871"/>
      <c r="B24" s="872"/>
      <c r="C24" s="872"/>
      <c r="D24" s="872"/>
      <c r="E24" s="873"/>
    </row>
    <row r="25" spans="1:5" x14ac:dyDescent="0.2">
      <c r="A25" s="871"/>
      <c r="B25" s="872"/>
      <c r="C25" s="872"/>
      <c r="D25" s="872"/>
      <c r="E25" s="873"/>
    </row>
    <row r="26" spans="1:5" x14ac:dyDescent="0.2">
      <c r="A26" s="871"/>
      <c r="B26" s="872"/>
      <c r="C26" s="872"/>
      <c r="D26" s="872"/>
      <c r="E26" s="873"/>
    </row>
    <row r="27" spans="1:5" x14ac:dyDescent="0.2">
      <c r="A27" s="871"/>
      <c r="B27" s="872"/>
      <c r="C27" s="872"/>
      <c r="D27" s="872"/>
      <c r="E27" s="873"/>
    </row>
    <row r="28" spans="1:5" x14ac:dyDescent="0.2">
      <c r="A28" s="871"/>
      <c r="B28" s="872"/>
      <c r="C28" s="872"/>
      <c r="D28" s="872"/>
      <c r="E28" s="873"/>
    </row>
    <row r="29" spans="1:5" x14ac:dyDescent="0.2">
      <c r="A29" s="871"/>
      <c r="B29" s="872"/>
      <c r="C29" s="872"/>
      <c r="D29" s="872"/>
      <c r="E29" s="873"/>
    </row>
    <row r="30" spans="1:5" x14ac:dyDescent="0.2">
      <c r="A30" s="871"/>
      <c r="B30" s="872"/>
      <c r="C30" s="872"/>
      <c r="D30" s="872"/>
      <c r="E30" s="873"/>
    </row>
    <row r="31" spans="1:5" x14ac:dyDescent="0.2">
      <c r="A31" s="871"/>
      <c r="B31" s="872"/>
      <c r="C31" s="872"/>
      <c r="D31" s="872"/>
      <c r="E31" s="873"/>
    </row>
    <row r="32" spans="1:5" x14ac:dyDescent="0.2">
      <c r="A32" s="871"/>
      <c r="B32" s="872"/>
      <c r="C32" s="872"/>
      <c r="D32" s="872"/>
      <c r="E32" s="873"/>
    </row>
    <row r="33" spans="1:5" x14ac:dyDescent="0.2">
      <c r="A33" s="871"/>
      <c r="B33" s="872"/>
      <c r="C33" s="872"/>
      <c r="D33" s="872"/>
      <c r="E33" s="873"/>
    </row>
    <row r="34" spans="1:5" x14ac:dyDescent="0.2">
      <c r="A34" s="871"/>
      <c r="B34" s="872"/>
      <c r="C34" s="872"/>
      <c r="D34" s="872"/>
      <c r="E34" s="873"/>
    </row>
    <row r="35" spans="1:5" x14ac:dyDescent="0.2">
      <c r="A35" s="871"/>
      <c r="B35" s="872"/>
      <c r="C35" s="872"/>
      <c r="D35" s="872"/>
      <c r="E35" s="873"/>
    </row>
    <row r="36" spans="1:5" x14ac:dyDescent="0.2">
      <c r="A36" s="871"/>
      <c r="B36" s="872"/>
      <c r="C36" s="872"/>
      <c r="D36" s="872"/>
      <c r="E36" s="873"/>
    </row>
    <row r="37" spans="1:5" x14ac:dyDescent="0.2">
      <c r="A37" s="871"/>
      <c r="B37" s="872"/>
      <c r="C37" s="872"/>
      <c r="D37" s="872"/>
      <c r="E37" s="873"/>
    </row>
    <row r="38" spans="1:5" x14ac:dyDescent="0.2">
      <c r="A38" s="871"/>
      <c r="B38" s="872"/>
      <c r="C38" s="872"/>
      <c r="D38" s="872"/>
      <c r="E38" s="873"/>
    </row>
    <row r="39" spans="1:5" x14ac:dyDescent="0.2">
      <c r="A39" s="871"/>
      <c r="B39" s="872"/>
      <c r="C39" s="872"/>
      <c r="D39" s="872"/>
      <c r="E39" s="873"/>
    </row>
    <row r="40" spans="1:5" x14ac:dyDescent="0.2">
      <c r="A40" s="871"/>
      <c r="B40" s="872"/>
      <c r="C40" s="872"/>
      <c r="D40" s="872"/>
      <c r="E40" s="873"/>
    </row>
    <row r="41" spans="1:5" x14ac:dyDescent="0.2">
      <c r="A41" s="871"/>
      <c r="B41" s="872"/>
      <c r="C41" s="872"/>
      <c r="D41" s="872"/>
      <c r="E41" s="873"/>
    </row>
    <row r="42" spans="1:5" x14ac:dyDescent="0.2">
      <c r="A42" s="871"/>
      <c r="B42" s="872"/>
      <c r="C42" s="872"/>
      <c r="D42" s="872"/>
      <c r="E42" s="873"/>
    </row>
    <row r="43" spans="1:5" x14ac:dyDescent="0.2">
      <c r="A43" s="871"/>
      <c r="B43" s="872"/>
      <c r="C43" s="872"/>
      <c r="D43" s="872"/>
      <c r="E43" s="873"/>
    </row>
    <row r="44" spans="1:5" x14ac:dyDescent="0.2">
      <c r="A44" s="871"/>
      <c r="B44" s="872"/>
      <c r="C44" s="872"/>
      <c r="D44" s="872"/>
      <c r="E44" s="873"/>
    </row>
    <row r="45" spans="1:5" x14ac:dyDescent="0.2">
      <c r="A45" s="871"/>
      <c r="B45" s="872"/>
      <c r="C45" s="872"/>
      <c r="D45" s="872"/>
      <c r="E45" s="873"/>
    </row>
    <row r="46" spans="1:5" x14ac:dyDescent="0.2">
      <c r="A46" s="871"/>
      <c r="B46" s="872"/>
      <c r="C46" s="872"/>
      <c r="D46" s="872"/>
      <c r="E46" s="873"/>
    </row>
    <row r="47" spans="1:5" x14ac:dyDescent="0.2">
      <c r="A47" s="871"/>
      <c r="B47" s="872"/>
      <c r="C47" s="872"/>
      <c r="D47" s="872"/>
      <c r="E47" s="873"/>
    </row>
    <row r="48" spans="1:5" x14ac:dyDescent="0.2">
      <c r="A48" s="871"/>
      <c r="B48" s="872"/>
      <c r="C48" s="872"/>
      <c r="D48" s="872"/>
      <c r="E48" s="873"/>
    </row>
    <row r="49" spans="1:5" x14ac:dyDescent="0.2">
      <c r="A49" s="871"/>
      <c r="B49" s="872"/>
      <c r="C49" s="872"/>
      <c r="D49" s="872"/>
      <c r="E49" s="873"/>
    </row>
    <row r="50" spans="1:5" x14ac:dyDescent="0.2">
      <c r="A50" s="871"/>
      <c r="B50" s="872"/>
      <c r="C50" s="872"/>
      <c r="D50" s="872"/>
      <c r="E50" s="873"/>
    </row>
    <row r="51" spans="1:5" x14ac:dyDescent="0.2">
      <c r="A51" s="871"/>
      <c r="B51" s="872"/>
      <c r="C51" s="872"/>
      <c r="D51" s="872"/>
      <c r="E51" s="873"/>
    </row>
    <row r="52" spans="1:5" x14ac:dyDescent="0.2">
      <c r="A52" s="871"/>
      <c r="B52" s="872"/>
      <c r="C52" s="872"/>
      <c r="D52" s="872"/>
      <c r="E52" s="873"/>
    </row>
    <row r="53" spans="1:5" x14ac:dyDescent="0.2">
      <c r="A53" s="871"/>
      <c r="B53" s="872"/>
      <c r="C53" s="872"/>
      <c r="D53" s="872"/>
      <c r="E53" s="873"/>
    </row>
    <row r="54" spans="1:5" x14ac:dyDescent="0.2">
      <c r="A54" s="871"/>
      <c r="B54" s="872"/>
      <c r="C54" s="872"/>
      <c r="D54" s="872"/>
      <c r="E54" s="873"/>
    </row>
    <row r="55" spans="1:5" x14ac:dyDescent="0.2">
      <c r="A55" s="871"/>
      <c r="B55" s="872"/>
      <c r="C55" s="872"/>
      <c r="D55" s="872"/>
      <c r="E55" s="873"/>
    </row>
    <row r="56" spans="1:5" ht="13.5" thickBot="1" x14ac:dyDescent="0.25">
      <c r="A56" s="874"/>
      <c r="B56" s="875"/>
      <c r="C56" s="875"/>
      <c r="D56" s="875"/>
      <c r="E56" s="876"/>
    </row>
    <row r="57" spans="1:5" ht="13.5" thickTop="1" x14ac:dyDescent="0.2"/>
  </sheetData>
  <mergeCells count="4">
    <mergeCell ref="A1:E1"/>
    <mergeCell ref="A2:E2"/>
    <mergeCell ref="A3:E3"/>
    <mergeCell ref="A4:E5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F48"/>
  <sheetViews>
    <sheetView zoomScaleNormal="100" workbookViewId="0">
      <selection activeCell="F3" sqref="F3"/>
    </sheetView>
  </sheetViews>
  <sheetFormatPr defaultRowHeight="12.75" x14ac:dyDescent="0.2"/>
  <cols>
    <col min="1" max="2" width="25.7109375" customWidth="1"/>
    <col min="3" max="3" width="31.7109375" customWidth="1"/>
    <col min="4" max="5" width="25.7109375" customWidth="1"/>
    <col min="6" max="6" width="31.7109375" customWidth="1"/>
  </cols>
  <sheetData>
    <row r="1" spans="1:6" ht="21" thickTop="1" x14ac:dyDescent="0.2">
      <c r="A1" s="844">
        <f>Profile!I14</f>
        <v>0</v>
      </c>
      <c r="B1" s="845"/>
      <c r="C1" s="845"/>
      <c r="D1" s="845"/>
      <c r="E1" s="845"/>
      <c r="F1" s="846"/>
    </row>
    <row r="2" spans="1:6" ht="18.75" thickBot="1" x14ac:dyDescent="0.25">
      <c r="A2" s="841" t="s">
        <v>296</v>
      </c>
      <c r="B2" s="842"/>
      <c r="C2" s="842"/>
      <c r="D2" s="842"/>
      <c r="E2" s="842"/>
      <c r="F2" s="843"/>
    </row>
    <row r="3" spans="1:6" ht="16.5" thickTop="1" thickBot="1" x14ac:dyDescent="0.3">
      <c r="E3" s="174" t="s">
        <v>299</v>
      </c>
      <c r="F3" s="175">
        <f>Profile!G5</f>
        <v>45513</v>
      </c>
    </row>
    <row r="4" spans="1:6" ht="14.25" thickTop="1" thickBot="1" x14ac:dyDescent="0.25"/>
    <row r="5" spans="1:6" ht="17.25" thickTop="1" thickBot="1" x14ac:dyDescent="0.3">
      <c r="A5" s="877" t="s">
        <v>295</v>
      </c>
      <c r="B5" s="878"/>
      <c r="C5" s="878"/>
      <c r="D5" s="878"/>
      <c r="E5" s="878"/>
      <c r="F5" s="879"/>
    </row>
    <row r="6" spans="1:6" ht="13.5" thickTop="1" x14ac:dyDescent="0.2">
      <c r="A6" s="126" t="s">
        <v>30</v>
      </c>
      <c r="B6" s="130" t="s">
        <v>79</v>
      </c>
      <c r="C6" s="127" t="s">
        <v>292</v>
      </c>
      <c r="D6" s="126" t="s">
        <v>30</v>
      </c>
      <c r="E6" s="130" t="s">
        <v>79</v>
      </c>
      <c r="F6" s="127" t="s">
        <v>292</v>
      </c>
    </row>
    <row r="7" spans="1:6" x14ac:dyDescent="0.2">
      <c r="A7" s="1"/>
      <c r="B7" s="131"/>
      <c r="C7" s="128"/>
      <c r="D7" s="1"/>
      <c r="E7" s="131"/>
      <c r="F7" s="128"/>
    </row>
    <row r="8" spans="1:6" x14ac:dyDescent="0.2">
      <c r="A8" s="1"/>
      <c r="B8" s="131"/>
      <c r="C8" s="128"/>
      <c r="D8" s="1"/>
      <c r="E8" s="131"/>
      <c r="F8" s="128"/>
    </row>
    <row r="9" spans="1:6" x14ac:dyDescent="0.2">
      <c r="A9" s="1"/>
      <c r="B9" s="131"/>
      <c r="C9" s="128"/>
      <c r="D9" s="1"/>
      <c r="E9" s="131"/>
      <c r="F9" s="128"/>
    </row>
    <row r="10" spans="1:6" x14ac:dyDescent="0.2">
      <c r="A10" s="1"/>
      <c r="B10" s="131"/>
      <c r="C10" s="128"/>
      <c r="D10" s="1"/>
      <c r="E10" s="131"/>
      <c r="F10" s="128"/>
    </row>
    <row r="11" spans="1:6" x14ac:dyDescent="0.2">
      <c r="A11" s="1"/>
      <c r="B11" s="131"/>
      <c r="C11" s="128"/>
      <c r="D11" s="1"/>
      <c r="E11" s="131"/>
      <c r="F11" s="128"/>
    </row>
    <row r="12" spans="1:6" x14ac:dyDescent="0.2">
      <c r="A12" s="1"/>
      <c r="B12" s="131"/>
      <c r="C12" s="128"/>
      <c r="D12" s="1"/>
      <c r="E12" s="131"/>
      <c r="F12" s="128"/>
    </row>
    <row r="13" spans="1:6" ht="13.5" thickBot="1" x14ac:dyDescent="0.25">
      <c r="A13" s="132"/>
      <c r="B13" s="133"/>
      <c r="C13" s="129"/>
      <c r="D13" s="132"/>
      <c r="E13" s="133"/>
      <c r="F13" s="129"/>
    </row>
    <row r="14" spans="1:6" ht="13.5" thickTop="1" x14ac:dyDescent="0.2"/>
    <row r="15" spans="1:6" ht="13.5" thickBot="1" x14ac:dyDescent="0.25"/>
    <row r="16" spans="1:6" ht="17.25" thickTop="1" thickBot="1" x14ac:dyDescent="0.3">
      <c r="A16" s="877" t="s">
        <v>587</v>
      </c>
      <c r="B16" s="878"/>
      <c r="C16" s="878"/>
      <c r="D16" s="878"/>
      <c r="E16" s="878"/>
      <c r="F16" s="879"/>
    </row>
    <row r="17" spans="1:6" ht="13.5" thickTop="1" x14ac:dyDescent="0.2">
      <c r="A17" s="126" t="s">
        <v>30</v>
      </c>
      <c r="B17" s="130" t="s">
        <v>79</v>
      </c>
      <c r="C17" s="127" t="s">
        <v>292</v>
      </c>
      <c r="D17" s="126" t="s">
        <v>30</v>
      </c>
      <c r="E17" s="130" t="s">
        <v>79</v>
      </c>
      <c r="F17" s="127" t="s">
        <v>292</v>
      </c>
    </row>
    <row r="18" spans="1:6" x14ac:dyDescent="0.2">
      <c r="A18" s="1"/>
      <c r="B18" s="131"/>
      <c r="C18" s="128"/>
      <c r="D18" s="1"/>
      <c r="E18" s="131"/>
      <c r="F18" s="128"/>
    </row>
    <row r="19" spans="1:6" x14ac:dyDescent="0.2">
      <c r="A19" s="1"/>
      <c r="B19" s="131"/>
      <c r="C19" s="128"/>
      <c r="D19" s="1"/>
      <c r="E19" s="131"/>
      <c r="F19" s="128"/>
    </row>
    <row r="20" spans="1:6" x14ac:dyDescent="0.2">
      <c r="A20" s="1"/>
      <c r="B20" s="131"/>
      <c r="C20" s="128"/>
      <c r="D20" s="1"/>
      <c r="E20" s="131"/>
      <c r="F20" s="128"/>
    </row>
    <row r="21" spans="1:6" x14ac:dyDescent="0.2">
      <c r="A21" s="1"/>
      <c r="B21" s="131"/>
      <c r="C21" s="128"/>
      <c r="D21" s="1"/>
      <c r="E21" s="131"/>
      <c r="F21" s="128"/>
    </row>
    <row r="22" spans="1:6" x14ac:dyDescent="0.2">
      <c r="A22" s="1"/>
      <c r="B22" s="131"/>
      <c r="C22" s="128"/>
      <c r="D22" s="1"/>
      <c r="E22" s="131"/>
      <c r="F22" s="128"/>
    </row>
    <row r="23" spans="1:6" x14ac:dyDescent="0.2">
      <c r="A23" s="1"/>
      <c r="B23" s="131"/>
      <c r="C23" s="128"/>
      <c r="D23" s="1"/>
      <c r="E23" s="131"/>
      <c r="F23" s="128"/>
    </row>
    <row r="24" spans="1:6" x14ac:dyDescent="0.2">
      <c r="A24" s="1"/>
      <c r="B24" s="131"/>
      <c r="C24" s="128"/>
      <c r="D24" s="1"/>
      <c r="E24" s="131"/>
      <c r="F24" s="128"/>
    </row>
    <row r="25" spans="1:6" x14ac:dyDescent="0.2">
      <c r="A25" s="1"/>
      <c r="B25" s="131"/>
      <c r="C25" s="128"/>
      <c r="D25" s="1"/>
      <c r="E25" s="131"/>
      <c r="F25" s="128"/>
    </row>
    <row r="26" spans="1:6" x14ac:dyDescent="0.2">
      <c r="A26" s="1"/>
      <c r="B26" s="131"/>
      <c r="C26" s="128"/>
      <c r="D26" s="1"/>
      <c r="E26" s="131"/>
      <c r="F26" s="128"/>
    </row>
    <row r="27" spans="1:6" ht="13.5" thickBot="1" x14ac:dyDescent="0.25">
      <c r="A27" s="132"/>
      <c r="B27" s="133"/>
      <c r="C27" s="129"/>
      <c r="D27" s="132"/>
      <c r="E27" s="133"/>
      <c r="F27" s="129"/>
    </row>
    <row r="28" spans="1:6" ht="13.5" thickTop="1" x14ac:dyDescent="0.2">
      <c r="A28" s="134"/>
      <c r="B28" s="135"/>
      <c r="C28" s="135"/>
      <c r="D28" s="135"/>
      <c r="E28" s="135"/>
      <c r="F28" s="136"/>
    </row>
    <row r="29" spans="1:6" ht="13.5" thickBot="1" x14ac:dyDescent="0.25">
      <c r="A29" s="137"/>
      <c r="B29" s="120"/>
      <c r="C29" s="120"/>
      <c r="D29" s="120"/>
      <c r="E29" s="120"/>
      <c r="F29" s="138"/>
    </row>
    <row r="30" spans="1:6" ht="17.25" thickTop="1" thickBot="1" x14ac:dyDescent="0.3">
      <c r="A30" s="877" t="s">
        <v>294</v>
      </c>
      <c r="B30" s="878"/>
      <c r="C30" s="878"/>
      <c r="D30" s="878"/>
      <c r="E30" s="878"/>
      <c r="F30" s="879"/>
    </row>
    <row r="31" spans="1:6" ht="13.5" thickTop="1" x14ac:dyDescent="0.2">
      <c r="A31" s="126" t="s">
        <v>30</v>
      </c>
      <c r="B31" s="130" t="s">
        <v>79</v>
      </c>
      <c r="C31" s="127" t="s">
        <v>293</v>
      </c>
      <c r="D31" s="126" t="s">
        <v>30</v>
      </c>
      <c r="E31" s="130" t="s">
        <v>79</v>
      </c>
      <c r="F31" s="127" t="s">
        <v>293</v>
      </c>
    </row>
    <row r="32" spans="1:6" x14ac:dyDescent="0.2">
      <c r="A32" s="1"/>
      <c r="B32" s="131"/>
      <c r="C32" s="128"/>
      <c r="D32" s="1"/>
      <c r="E32" s="131"/>
      <c r="F32" s="128"/>
    </row>
    <row r="33" spans="1:6" x14ac:dyDescent="0.2">
      <c r="A33" s="1"/>
      <c r="B33" s="131"/>
      <c r="C33" s="128"/>
      <c r="D33" s="1"/>
      <c r="E33" s="131"/>
      <c r="F33" s="128"/>
    </row>
    <row r="34" spans="1:6" x14ac:dyDescent="0.2">
      <c r="A34" s="1"/>
      <c r="B34" s="131"/>
      <c r="C34" s="128"/>
      <c r="D34" s="1"/>
      <c r="E34" s="131"/>
      <c r="F34" s="128"/>
    </row>
    <row r="35" spans="1:6" x14ac:dyDescent="0.2">
      <c r="A35" s="1"/>
      <c r="B35" s="131"/>
      <c r="C35" s="128"/>
      <c r="D35" s="1"/>
      <c r="E35" s="131"/>
      <c r="F35" s="128"/>
    </row>
    <row r="36" spans="1:6" x14ac:dyDescent="0.2">
      <c r="A36" s="1"/>
      <c r="B36" s="131"/>
      <c r="C36" s="128"/>
      <c r="D36" s="1"/>
      <c r="E36" s="131"/>
      <c r="F36" s="128"/>
    </row>
    <row r="37" spans="1:6" x14ac:dyDescent="0.2">
      <c r="A37" s="1"/>
      <c r="B37" s="131"/>
      <c r="C37" s="128"/>
      <c r="D37" s="1"/>
      <c r="E37" s="131"/>
      <c r="F37" s="128"/>
    </row>
    <row r="38" spans="1:6" x14ac:dyDescent="0.2">
      <c r="A38" s="1"/>
      <c r="B38" s="131"/>
      <c r="C38" s="128"/>
      <c r="D38" s="1"/>
      <c r="E38" s="131"/>
      <c r="F38" s="128"/>
    </row>
    <row r="39" spans="1:6" x14ac:dyDescent="0.2">
      <c r="A39" s="1"/>
      <c r="B39" s="131"/>
      <c r="C39" s="128"/>
      <c r="D39" s="1"/>
      <c r="E39" s="131"/>
      <c r="F39" s="128"/>
    </row>
    <row r="40" spans="1:6" x14ac:dyDescent="0.2">
      <c r="A40" s="1"/>
      <c r="B40" s="131"/>
      <c r="C40" s="128"/>
      <c r="D40" s="1"/>
      <c r="E40" s="131"/>
      <c r="F40" s="128"/>
    </row>
    <row r="41" spans="1:6" x14ac:dyDescent="0.2">
      <c r="A41" s="1"/>
      <c r="B41" s="131"/>
      <c r="C41" s="128"/>
      <c r="D41" s="1"/>
      <c r="E41" s="131"/>
      <c r="F41" s="128"/>
    </row>
    <row r="42" spans="1:6" ht="13.5" thickBot="1" x14ac:dyDescent="0.25">
      <c r="A42" s="132"/>
      <c r="B42" s="133"/>
      <c r="C42" s="129"/>
      <c r="D42" s="132"/>
      <c r="E42" s="133"/>
      <c r="F42" s="129"/>
    </row>
    <row r="43" spans="1:6" ht="13.5" thickTop="1" x14ac:dyDescent="0.2"/>
    <row r="44" spans="1:6" ht="13.5" thickBot="1" x14ac:dyDescent="0.25"/>
    <row r="45" spans="1:6" ht="17.25" thickTop="1" thickBot="1" x14ac:dyDescent="0.3">
      <c r="A45" s="877" t="s">
        <v>582</v>
      </c>
      <c r="B45" s="878"/>
      <c r="C45" s="878"/>
      <c r="D45" s="878"/>
      <c r="E45" s="878"/>
      <c r="F45" s="879"/>
    </row>
    <row r="46" spans="1:6" ht="13.5" thickTop="1" x14ac:dyDescent="0.2">
      <c r="A46" s="126" t="s">
        <v>30</v>
      </c>
      <c r="B46" s="130" t="s">
        <v>79</v>
      </c>
      <c r="C46" s="127" t="s">
        <v>292</v>
      </c>
      <c r="D46" s="126" t="s">
        <v>30</v>
      </c>
      <c r="E46" s="130" t="s">
        <v>79</v>
      </c>
      <c r="F46" s="127" t="s">
        <v>292</v>
      </c>
    </row>
    <row r="47" spans="1:6" ht="13.5" thickBot="1" x14ac:dyDescent="0.25">
      <c r="A47" s="132"/>
      <c r="B47" s="133"/>
      <c r="C47" s="129"/>
      <c r="D47" s="132"/>
      <c r="E47" s="133"/>
      <c r="F47" s="129"/>
    </row>
    <row r="48" spans="1:6" ht="13.5" thickTop="1" x14ac:dyDescent="0.2"/>
  </sheetData>
  <mergeCells count="6">
    <mergeCell ref="A1:F1"/>
    <mergeCell ref="A45:F45"/>
    <mergeCell ref="A5:F5"/>
    <mergeCell ref="A16:F16"/>
    <mergeCell ref="A30:F30"/>
    <mergeCell ref="A2:F2"/>
  </mergeCells>
  <pageMargins left="0.7" right="0.7" top="0.75" bottom="0.75" header="0.3" footer="0.3"/>
  <pageSetup scale="55" fitToHeight="0" orientation="portrait" horizontalDpi="1200" verticalDpi="1200" r:id="rId1"/>
  <headerFooter>
    <oddHeader>&amp;C&amp;"Arial,Bold"&amp;14&amp;KFF0000SENSITIVE SECURITY INFORMATION</oddHeader>
    <oddFooter>&amp;C&amp;G
OMB Control # 1652-0050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16"/>
  <sheetViews>
    <sheetView workbookViewId="0">
      <selection activeCell="B1" sqref="B1"/>
    </sheetView>
  </sheetViews>
  <sheetFormatPr defaultColWidth="9.28515625" defaultRowHeight="12.75" x14ac:dyDescent="0.2"/>
  <cols>
    <col min="1" max="1" width="10.5703125" style="2" bestFit="1" customWidth="1"/>
    <col min="2" max="2" width="50.7109375" style="2" bestFit="1" customWidth="1"/>
    <col min="3" max="16384" width="9.28515625" style="2"/>
  </cols>
  <sheetData>
    <row r="1" spans="1:2" ht="18.75" thickTop="1" x14ac:dyDescent="0.2">
      <c r="A1" s="369" t="s">
        <v>149</v>
      </c>
      <c r="B1" s="370" t="s">
        <v>285</v>
      </c>
    </row>
    <row r="2" spans="1:2" ht="18" x14ac:dyDescent="0.2">
      <c r="A2" s="371">
        <v>1</v>
      </c>
      <c r="B2" s="372" t="s">
        <v>220</v>
      </c>
    </row>
    <row r="3" spans="1:2" ht="18" x14ac:dyDescent="0.2">
      <c r="A3" s="371">
        <v>2</v>
      </c>
      <c r="B3" s="372" t="s">
        <v>222</v>
      </c>
    </row>
    <row r="4" spans="1:2" ht="18" x14ac:dyDescent="0.2">
      <c r="A4" s="371">
        <v>3</v>
      </c>
      <c r="B4" s="372" t="s">
        <v>214</v>
      </c>
    </row>
    <row r="5" spans="1:2" ht="18" x14ac:dyDescent="0.2">
      <c r="A5" s="371">
        <v>4</v>
      </c>
      <c r="B5" s="372" t="s">
        <v>211</v>
      </c>
    </row>
    <row r="6" spans="1:2" ht="18" x14ac:dyDescent="0.2">
      <c r="A6" s="371">
        <v>5</v>
      </c>
      <c r="B6" s="372" t="s">
        <v>213</v>
      </c>
    </row>
    <row r="7" spans="1:2" ht="18" x14ac:dyDescent="0.2">
      <c r="A7" s="371">
        <v>6</v>
      </c>
      <c r="B7" s="372" t="s">
        <v>215</v>
      </c>
    </row>
    <row r="8" spans="1:2" ht="18" x14ac:dyDescent="0.2">
      <c r="A8" s="371">
        <v>7</v>
      </c>
      <c r="B8" s="372" t="s">
        <v>209</v>
      </c>
    </row>
    <row r="9" spans="1:2" ht="18" x14ac:dyDescent="0.2">
      <c r="A9" s="371">
        <v>8</v>
      </c>
      <c r="B9" s="372" t="s">
        <v>221</v>
      </c>
    </row>
    <row r="10" spans="1:2" ht="18" x14ac:dyDescent="0.2">
      <c r="A10" s="371">
        <v>9</v>
      </c>
      <c r="B10" s="372" t="s">
        <v>224</v>
      </c>
    </row>
    <row r="11" spans="1:2" ht="18" x14ac:dyDescent="0.2">
      <c r="A11" s="371">
        <v>10</v>
      </c>
      <c r="B11" s="372" t="s">
        <v>218</v>
      </c>
    </row>
    <row r="12" spans="1:2" ht="18" x14ac:dyDescent="0.2">
      <c r="A12" s="371">
        <v>11</v>
      </c>
      <c r="B12" s="372" t="s">
        <v>225</v>
      </c>
    </row>
    <row r="13" spans="1:2" ht="18" x14ac:dyDescent="0.2">
      <c r="A13" s="371">
        <v>12</v>
      </c>
      <c r="B13" s="372" t="s">
        <v>219</v>
      </c>
    </row>
    <row r="14" spans="1:2" ht="18" x14ac:dyDescent="0.2">
      <c r="A14" s="371">
        <v>13</v>
      </c>
      <c r="B14" s="372" t="s">
        <v>210</v>
      </c>
    </row>
    <row r="15" spans="1:2" ht="18.75" thickBot="1" x14ac:dyDescent="0.25">
      <c r="A15" s="373">
        <v>14</v>
      </c>
      <c r="B15" s="374" t="s">
        <v>212</v>
      </c>
    </row>
    <row r="16" spans="1:2" ht="13.5" thickTop="1"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K62"/>
  <sheetViews>
    <sheetView topLeftCell="A36" workbookViewId="0">
      <selection sqref="A1:K1"/>
    </sheetView>
  </sheetViews>
  <sheetFormatPr defaultRowHeight="12.75" x14ac:dyDescent="0.2"/>
  <sheetData>
    <row r="1" spans="1:11" ht="21.75" thickTop="1" thickBot="1" x14ac:dyDescent="0.35">
      <c r="A1" s="880" t="s">
        <v>576</v>
      </c>
      <c r="B1" s="881"/>
      <c r="C1" s="881"/>
      <c r="D1" s="881"/>
      <c r="E1" s="881"/>
      <c r="F1" s="881"/>
      <c r="G1" s="881"/>
      <c r="H1" s="881"/>
      <c r="I1" s="881"/>
      <c r="J1" s="881"/>
      <c r="K1" s="882"/>
    </row>
    <row r="2" spans="1:11" ht="13.5" customHeight="1" thickTop="1" x14ac:dyDescent="0.2">
      <c r="A2" s="883" t="s">
        <v>577</v>
      </c>
      <c r="B2" s="884"/>
      <c r="C2" s="884"/>
      <c r="D2" s="884"/>
      <c r="E2" s="884"/>
      <c r="F2" s="884"/>
      <c r="G2" s="884"/>
      <c r="H2" s="884"/>
      <c r="I2" s="884"/>
      <c r="J2" s="884"/>
      <c r="K2" s="885"/>
    </row>
    <row r="3" spans="1:11" x14ac:dyDescent="0.2">
      <c r="A3" s="886"/>
      <c r="B3" s="887"/>
      <c r="C3" s="887"/>
      <c r="D3" s="887"/>
      <c r="E3" s="887"/>
      <c r="F3" s="887"/>
      <c r="G3" s="887"/>
      <c r="H3" s="887"/>
      <c r="I3" s="887"/>
      <c r="J3" s="887"/>
      <c r="K3" s="888"/>
    </row>
    <row r="4" spans="1:11" x14ac:dyDescent="0.2">
      <c r="A4" s="886"/>
      <c r="B4" s="887"/>
      <c r="C4" s="887"/>
      <c r="D4" s="887"/>
      <c r="E4" s="887"/>
      <c r="F4" s="887"/>
      <c r="G4" s="887"/>
      <c r="H4" s="887"/>
      <c r="I4" s="887"/>
      <c r="J4" s="887"/>
      <c r="K4" s="888"/>
    </row>
    <row r="5" spans="1:11" x14ac:dyDescent="0.2">
      <c r="A5" s="886"/>
      <c r="B5" s="887"/>
      <c r="C5" s="887"/>
      <c r="D5" s="887"/>
      <c r="E5" s="887"/>
      <c r="F5" s="887"/>
      <c r="G5" s="887"/>
      <c r="H5" s="887"/>
      <c r="I5" s="887"/>
      <c r="J5" s="887"/>
      <c r="K5" s="888"/>
    </row>
    <row r="6" spans="1:11" x14ac:dyDescent="0.2">
      <c r="A6" s="886"/>
      <c r="B6" s="887"/>
      <c r="C6" s="887"/>
      <c r="D6" s="887"/>
      <c r="E6" s="887"/>
      <c r="F6" s="887"/>
      <c r="G6" s="887"/>
      <c r="H6" s="887"/>
      <c r="I6" s="887"/>
      <c r="J6" s="887"/>
      <c r="K6" s="888"/>
    </row>
    <row r="7" spans="1:11" x14ac:dyDescent="0.2">
      <c r="A7" s="886"/>
      <c r="B7" s="887"/>
      <c r="C7" s="887"/>
      <c r="D7" s="887"/>
      <c r="E7" s="887"/>
      <c r="F7" s="887"/>
      <c r="G7" s="887"/>
      <c r="H7" s="887"/>
      <c r="I7" s="887"/>
      <c r="J7" s="887"/>
      <c r="K7" s="888"/>
    </row>
    <row r="8" spans="1:11" x14ac:dyDescent="0.2">
      <c r="A8" s="886"/>
      <c r="B8" s="887"/>
      <c r="C8" s="887"/>
      <c r="D8" s="887"/>
      <c r="E8" s="887"/>
      <c r="F8" s="887"/>
      <c r="G8" s="887"/>
      <c r="H8" s="887"/>
      <c r="I8" s="887"/>
      <c r="J8" s="887"/>
      <c r="K8" s="888"/>
    </row>
    <row r="9" spans="1:11" x14ac:dyDescent="0.2">
      <c r="A9" s="886"/>
      <c r="B9" s="887"/>
      <c r="C9" s="887"/>
      <c r="D9" s="887"/>
      <c r="E9" s="887"/>
      <c r="F9" s="887"/>
      <c r="G9" s="887"/>
      <c r="H9" s="887"/>
      <c r="I9" s="887"/>
      <c r="J9" s="887"/>
      <c r="K9" s="888"/>
    </row>
    <row r="10" spans="1:11" x14ac:dyDescent="0.2">
      <c r="A10" s="886"/>
      <c r="B10" s="887"/>
      <c r="C10" s="887"/>
      <c r="D10" s="887"/>
      <c r="E10" s="887"/>
      <c r="F10" s="887"/>
      <c r="G10" s="887"/>
      <c r="H10" s="887"/>
      <c r="I10" s="887"/>
      <c r="J10" s="887"/>
      <c r="K10" s="888"/>
    </row>
    <row r="11" spans="1:11" x14ac:dyDescent="0.2">
      <c r="A11" s="886"/>
      <c r="B11" s="887"/>
      <c r="C11" s="887"/>
      <c r="D11" s="887"/>
      <c r="E11" s="887"/>
      <c r="F11" s="887"/>
      <c r="G11" s="887"/>
      <c r="H11" s="887"/>
      <c r="I11" s="887"/>
      <c r="J11" s="887"/>
      <c r="K11" s="888"/>
    </row>
    <row r="12" spans="1:11" x14ac:dyDescent="0.2">
      <c r="A12" s="886"/>
      <c r="B12" s="887"/>
      <c r="C12" s="887"/>
      <c r="D12" s="887"/>
      <c r="E12" s="887"/>
      <c r="F12" s="887"/>
      <c r="G12" s="887"/>
      <c r="H12" s="887"/>
      <c r="I12" s="887"/>
      <c r="J12" s="887"/>
      <c r="K12" s="888"/>
    </row>
    <row r="13" spans="1:11" x14ac:dyDescent="0.2">
      <c r="A13" s="886"/>
      <c r="B13" s="887"/>
      <c r="C13" s="887"/>
      <c r="D13" s="887"/>
      <c r="E13" s="887"/>
      <c r="F13" s="887"/>
      <c r="G13" s="887"/>
      <c r="H13" s="887"/>
      <c r="I13" s="887"/>
      <c r="J13" s="887"/>
      <c r="K13" s="888"/>
    </row>
    <row r="14" spans="1:11" x14ac:dyDescent="0.2">
      <c r="A14" s="886"/>
      <c r="B14" s="887"/>
      <c r="C14" s="887"/>
      <c r="D14" s="887"/>
      <c r="E14" s="887"/>
      <c r="F14" s="887"/>
      <c r="G14" s="887"/>
      <c r="H14" s="887"/>
      <c r="I14" s="887"/>
      <c r="J14" s="887"/>
      <c r="K14" s="888"/>
    </row>
    <row r="15" spans="1:11" x14ac:dyDescent="0.2">
      <c r="A15" s="886"/>
      <c r="B15" s="887"/>
      <c r="C15" s="887"/>
      <c r="D15" s="887"/>
      <c r="E15" s="887"/>
      <c r="F15" s="887"/>
      <c r="G15" s="887"/>
      <c r="H15" s="887"/>
      <c r="I15" s="887"/>
      <c r="J15" s="887"/>
      <c r="K15" s="888"/>
    </row>
    <row r="16" spans="1:11" x14ac:dyDescent="0.2">
      <c r="A16" s="886"/>
      <c r="B16" s="887"/>
      <c r="C16" s="887"/>
      <c r="D16" s="887"/>
      <c r="E16" s="887"/>
      <c r="F16" s="887"/>
      <c r="G16" s="887"/>
      <c r="H16" s="887"/>
      <c r="I16" s="887"/>
      <c r="J16" s="887"/>
      <c r="K16" s="888"/>
    </row>
    <row r="17" spans="1:11" x14ac:dyDescent="0.2">
      <c r="A17" s="886"/>
      <c r="B17" s="887"/>
      <c r="C17" s="887"/>
      <c r="D17" s="887"/>
      <c r="E17" s="887"/>
      <c r="F17" s="887"/>
      <c r="G17" s="887"/>
      <c r="H17" s="887"/>
      <c r="I17" s="887"/>
      <c r="J17" s="887"/>
      <c r="K17" s="888"/>
    </row>
    <row r="18" spans="1:11" x14ac:dyDescent="0.2">
      <c r="A18" s="886"/>
      <c r="B18" s="887"/>
      <c r="C18" s="887"/>
      <c r="D18" s="887"/>
      <c r="E18" s="887"/>
      <c r="F18" s="887"/>
      <c r="G18" s="887"/>
      <c r="H18" s="887"/>
      <c r="I18" s="887"/>
      <c r="J18" s="887"/>
      <c r="K18" s="888"/>
    </row>
    <row r="19" spans="1:11" x14ac:dyDescent="0.2">
      <c r="A19" s="886"/>
      <c r="B19" s="887"/>
      <c r="C19" s="887"/>
      <c r="D19" s="887"/>
      <c r="E19" s="887"/>
      <c r="F19" s="887"/>
      <c r="G19" s="887"/>
      <c r="H19" s="887"/>
      <c r="I19" s="887"/>
      <c r="J19" s="887"/>
      <c r="K19" s="888"/>
    </row>
    <row r="20" spans="1:11" x14ac:dyDescent="0.2">
      <c r="A20" s="886"/>
      <c r="B20" s="887"/>
      <c r="C20" s="887"/>
      <c r="D20" s="887"/>
      <c r="E20" s="887"/>
      <c r="F20" s="887"/>
      <c r="G20" s="887"/>
      <c r="H20" s="887"/>
      <c r="I20" s="887"/>
      <c r="J20" s="887"/>
      <c r="K20" s="888"/>
    </row>
    <row r="21" spans="1:11" x14ac:dyDescent="0.2">
      <c r="A21" s="886"/>
      <c r="B21" s="887"/>
      <c r="C21" s="887"/>
      <c r="D21" s="887"/>
      <c r="E21" s="887"/>
      <c r="F21" s="887"/>
      <c r="G21" s="887"/>
      <c r="H21" s="887"/>
      <c r="I21" s="887"/>
      <c r="J21" s="887"/>
      <c r="K21" s="888"/>
    </row>
    <row r="22" spans="1:11" x14ac:dyDescent="0.2">
      <c r="A22" s="886"/>
      <c r="B22" s="887"/>
      <c r="C22" s="887"/>
      <c r="D22" s="887"/>
      <c r="E22" s="887"/>
      <c r="F22" s="887"/>
      <c r="G22" s="887"/>
      <c r="H22" s="887"/>
      <c r="I22" s="887"/>
      <c r="J22" s="887"/>
      <c r="K22" s="888"/>
    </row>
    <row r="23" spans="1:11" x14ac:dyDescent="0.2">
      <c r="A23" s="886"/>
      <c r="B23" s="887"/>
      <c r="C23" s="887"/>
      <c r="D23" s="887"/>
      <c r="E23" s="887"/>
      <c r="F23" s="887"/>
      <c r="G23" s="887"/>
      <c r="H23" s="887"/>
      <c r="I23" s="887"/>
      <c r="J23" s="887"/>
      <c r="K23" s="888"/>
    </row>
    <row r="24" spans="1:11" x14ac:dyDescent="0.2">
      <c r="A24" s="886"/>
      <c r="B24" s="887"/>
      <c r="C24" s="887"/>
      <c r="D24" s="887"/>
      <c r="E24" s="887"/>
      <c r="F24" s="887"/>
      <c r="G24" s="887"/>
      <c r="H24" s="887"/>
      <c r="I24" s="887"/>
      <c r="J24" s="887"/>
      <c r="K24" s="888"/>
    </row>
    <row r="25" spans="1:11" x14ac:dyDescent="0.2">
      <c r="A25" s="886"/>
      <c r="B25" s="887"/>
      <c r="C25" s="887"/>
      <c r="D25" s="887"/>
      <c r="E25" s="887"/>
      <c r="F25" s="887"/>
      <c r="G25" s="887"/>
      <c r="H25" s="887"/>
      <c r="I25" s="887"/>
      <c r="J25" s="887"/>
      <c r="K25" s="888"/>
    </row>
    <row r="26" spans="1:11" x14ac:dyDescent="0.2">
      <c r="A26" s="886"/>
      <c r="B26" s="887"/>
      <c r="C26" s="887"/>
      <c r="D26" s="887"/>
      <c r="E26" s="887"/>
      <c r="F26" s="887"/>
      <c r="G26" s="887"/>
      <c r="H26" s="887"/>
      <c r="I26" s="887"/>
      <c r="J26" s="887"/>
      <c r="K26" s="888"/>
    </row>
    <row r="27" spans="1:11" x14ac:dyDescent="0.2">
      <c r="A27" s="886"/>
      <c r="B27" s="887"/>
      <c r="C27" s="887"/>
      <c r="D27" s="887"/>
      <c r="E27" s="887"/>
      <c r="F27" s="887"/>
      <c r="G27" s="887"/>
      <c r="H27" s="887"/>
      <c r="I27" s="887"/>
      <c r="J27" s="887"/>
      <c r="K27" s="888"/>
    </row>
    <row r="28" spans="1:11" x14ac:dyDescent="0.2">
      <c r="A28" s="886"/>
      <c r="B28" s="887"/>
      <c r="C28" s="887"/>
      <c r="D28" s="887"/>
      <c r="E28" s="887"/>
      <c r="F28" s="887"/>
      <c r="G28" s="887"/>
      <c r="H28" s="887"/>
      <c r="I28" s="887"/>
      <c r="J28" s="887"/>
      <c r="K28" s="888"/>
    </row>
    <row r="29" spans="1:11" x14ac:dyDescent="0.2">
      <c r="A29" s="886"/>
      <c r="B29" s="887"/>
      <c r="C29" s="887"/>
      <c r="D29" s="887"/>
      <c r="E29" s="887"/>
      <c r="F29" s="887"/>
      <c r="G29" s="887"/>
      <c r="H29" s="887"/>
      <c r="I29" s="887"/>
      <c r="J29" s="887"/>
      <c r="K29" s="888"/>
    </row>
    <row r="30" spans="1:11" x14ac:dyDescent="0.2">
      <c r="A30" s="886"/>
      <c r="B30" s="887"/>
      <c r="C30" s="887"/>
      <c r="D30" s="887"/>
      <c r="E30" s="887"/>
      <c r="F30" s="887"/>
      <c r="G30" s="887"/>
      <c r="H30" s="887"/>
      <c r="I30" s="887"/>
      <c r="J30" s="887"/>
      <c r="K30" s="888"/>
    </row>
    <row r="31" spans="1:11" x14ac:dyDescent="0.2">
      <c r="A31" s="886"/>
      <c r="B31" s="887"/>
      <c r="C31" s="887"/>
      <c r="D31" s="887"/>
      <c r="E31" s="887"/>
      <c r="F31" s="887"/>
      <c r="G31" s="887"/>
      <c r="H31" s="887"/>
      <c r="I31" s="887"/>
      <c r="J31" s="887"/>
      <c r="K31" s="888"/>
    </row>
    <row r="32" spans="1:11" x14ac:dyDescent="0.2">
      <c r="A32" s="886"/>
      <c r="B32" s="887"/>
      <c r="C32" s="887"/>
      <c r="D32" s="887"/>
      <c r="E32" s="887"/>
      <c r="F32" s="887"/>
      <c r="G32" s="887"/>
      <c r="H32" s="887"/>
      <c r="I32" s="887"/>
      <c r="J32" s="887"/>
      <c r="K32" s="888"/>
    </row>
    <row r="33" spans="1:11" x14ac:dyDescent="0.2">
      <c r="A33" s="886"/>
      <c r="B33" s="887"/>
      <c r="C33" s="887"/>
      <c r="D33" s="887"/>
      <c r="E33" s="887"/>
      <c r="F33" s="887"/>
      <c r="G33" s="887"/>
      <c r="H33" s="887"/>
      <c r="I33" s="887"/>
      <c r="J33" s="887"/>
      <c r="K33" s="888"/>
    </row>
    <row r="34" spans="1:11" x14ac:dyDescent="0.2">
      <c r="A34" s="886"/>
      <c r="B34" s="887"/>
      <c r="C34" s="887"/>
      <c r="D34" s="887"/>
      <c r="E34" s="887"/>
      <c r="F34" s="887"/>
      <c r="G34" s="887"/>
      <c r="H34" s="887"/>
      <c r="I34" s="887"/>
      <c r="J34" s="887"/>
      <c r="K34" s="888"/>
    </row>
    <row r="35" spans="1:11" x14ac:dyDescent="0.2">
      <c r="A35" s="886"/>
      <c r="B35" s="887"/>
      <c r="C35" s="887"/>
      <c r="D35" s="887"/>
      <c r="E35" s="887"/>
      <c r="F35" s="887"/>
      <c r="G35" s="887"/>
      <c r="H35" s="887"/>
      <c r="I35" s="887"/>
      <c r="J35" s="887"/>
      <c r="K35" s="888"/>
    </row>
    <row r="36" spans="1:11" x14ac:dyDescent="0.2">
      <c r="A36" s="886"/>
      <c r="B36" s="887"/>
      <c r="C36" s="887"/>
      <c r="D36" s="887"/>
      <c r="E36" s="887"/>
      <c r="F36" s="887"/>
      <c r="G36" s="887"/>
      <c r="H36" s="887"/>
      <c r="I36" s="887"/>
      <c r="J36" s="887"/>
      <c r="K36" s="888"/>
    </row>
    <row r="37" spans="1:11" x14ac:dyDescent="0.2">
      <c r="A37" s="886"/>
      <c r="B37" s="887"/>
      <c r="C37" s="887"/>
      <c r="D37" s="887"/>
      <c r="E37" s="887"/>
      <c r="F37" s="887"/>
      <c r="G37" s="887"/>
      <c r="H37" s="887"/>
      <c r="I37" s="887"/>
      <c r="J37" s="887"/>
      <c r="K37" s="888"/>
    </row>
    <row r="38" spans="1:11" x14ac:dyDescent="0.2">
      <c r="A38" s="886"/>
      <c r="B38" s="887"/>
      <c r="C38" s="887"/>
      <c r="D38" s="887"/>
      <c r="E38" s="887"/>
      <c r="F38" s="887"/>
      <c r="G38" s="887"/>
      <c r="H38" s="887"/>
      <c r="I38" s="887"/>
      <c r="J38" s="887"/>
      <c r="K38" s="888"/>
    </row>
    <row r="39" spans="1:11" x14ac:dyDescent="0.2">
      <c r="A39" s="886"/>
      <c r="B39" s="887"/>
      <c r="C39" s="887"/>
      <c r="D39" s="887"/>
      <c r="E39" s="887"/>
      <c r="F39" s="887"/>
      <c r="G39" s="887"/>
      <c r="H39" s="887"/>
      <c r="I39" s="887"/>
      <c r="J39" s="887"/>
      <c r="K39" s="888"/>
    </row>
    <row r="40" spans="1:11" x14ac:dyDescent="0.2">
      <c r="A40" s="886"/>
      <c r="B40" s="887"/>
      <c r="C40" s="887"/>
      <c r="D40" s="887"/>
      <c r="E40" s="887"/>
      <c r="F40" s="887"/>
      <c r="G40" s="887"/>
      <c r="H40" s="887"/>
      <c r="I40" s="887"/>
      <c r="J40" s="887"/>
      <c r="K40" s="888"/>
    </row>
    <row r="41" spans="1:11" x14ac:dyDescent="0.2">
      <c r="A41" s="886"/>
      <c r="B41" s="887"/>
      <c r="C41" s="887"/>
      <c r="D41" s="887"/>
      <c r="E41" s="887"/>
      <c r="F41" s="887"/>
      <c r="G41" s="887"/>
      <c r="H41" s="887"/>
      <c r="I41" s="887"/>
      <c r="J41" s="887"/>
      <c r="K41" s="888"/>
    </row>
    <row r="42" spans="1:11" x14ac:dyDescent="0.2">
      <c r="A42" s="886"/>
      <c r="B42" s="887"/>
      <c r="C42" s="887"/>
      <c r="D42" s="887"/>
      <c r="E42" s="887"/>
      <c r="F42" s="887"/>
      <c r="G42" s="887"/>
      <c r="H42" s="887"/>
      <c r="I42" s="887"/>
      <c r="J42" s="887"/>
      <c r="K42" s="888"/>
    </row>
    <row r="43" spans="1:11" x14ac:dyDescent="0.2">
      <c r="A43" s="886"/>
      <c r="B43" s="887"/>
      <c r="C43" s="887"/>
      <c r="D43" s="887"/>
      <c r="E43" s="887"/>
      <c r="F43" s="887"/>
      <c r="G43" s="887"/>
      <c r="H43" s="887"/>
      <c r="I43" s="887"/>
      <c r="J43" s="887"/>
      <c r="K43" s="888"/>
    </row>
    <row r="44" spans="1:11" x14ac:dyDescent="0.2">
      <c r="A44" s="886"/>
      <c r="B44" s="887"/>
      <c r="C44" s="887"/>
      <c r="D44" s="887"/>
      <c r="E44" s="887"/>
      <c r="F44" s="887"/>
      <c r="G44" s="887"/>
      <c r="H44" s="887"/>
      <c r="I44" s="887"/>
      <c r="J44" s="887"/>
      <c r="K44" s="888"/>
    </row>
    <row r="45" spans="1:11" x14ac:dyDescent="0.2">
      <c r="A45" s="886"/>
      <c r="B45" s="887"/>
      <c r="C45" s="887"/>
      <c r="D45" s="887"/>
      <c r="E45" s="887"/>
      <c r="F45" s="887"/>
      <c r="G45" s="887"/>
      <c r="H45" s="887"/>
      <c r="I45" s="887"/>
      <c r="J45" s="887"/>
      <c r="K45" s="888"/>
    </row>
    <row r="46" spans="1:11" x14ac:dyDescent="0.2">
      <c r="A46" s="886"/>
      <c r="B46" s="887"/>
      <c r="C46" s="887"/>
      <c r="D46" s="887"/>
      <c r="E46" s="887"/>
      <c r="F46" s="887"/>
      <c r="G46" s="887"/>
      <c r="H46" s="887"/>
      <c r="I46" s="887"/>
      <c r="J46" s="887"/>
      <c r="K46" s="888"/>
    </row>
    <row r="47" spans="1:11" x14ac:dyDescent="0.2">
      <c r="A47" s="886"/>
      <c r="B47" s="887"/>
      <c r="C47" s="887"/>
      <c r="D47" s="887"/>
      <c r="E47" s="887"/>
      <c r="F47" s="887"/>
      <c r="G47" s="887"/>
      <c r="H47" s="887"/>
      <c r="I47" s="887"/>
      <c r="J47" s="887"/>
      <c r="K47" s="888"/>
    </row>
    <row r="48" spans="1:11" x14ac:dyDescent="0.2">
      <c r="A48" s="886"/>
      <c r="B48" s="887"/>
      <c r="C48" s="887"/>
      <c r="D48" s="887"/>
      <c r="E48" s="887"/>
      <c r="F48" s="887"/>
      <c r="G48" s="887"/>
      <c r="H48" s="887"/>
      <c r="I48" s="887"/>
      <c r="J48" s="887"/>
      <c r="K48" s="888"/>
    </row>
    <row r="49" spans="1:11" x14ac:dyDescent="0.2">
      <c r="A49" s="886"/>
      <c r="B49" s="887"/>
      <c r="C49" s="887"/>
      <c r="D49" s="887"/>
      <c r="E49" s="887"/>
      <c r="F49" s="887"/>
      <c r="G49" s="887"/>
      <c r="H49" s="887"/>
      <c r="I49" s="887"/>
      <c r="J49" s="887"/>
      <c r="K49" s="888"/>
    </row>
    <row r="50" spans="1:11" x14ac:dyDescent="0.2">
      <c r="A50" s="886"/>
      <c r="B50" s="887"/>
      <c r="C50" s="887"/>
      <c r="D50" s="887"/>
      <c r="E50" s="887"/>
      <c r="F50" s="887"/>
      <c r="G50" s="887"/>
      <c r="H50" s="887"/>
      <c r="I50" s="887"/>
      <c r="J50" s="887"/>
      <c r="K50" s="888"/>
    </row>
    <row r="51" spans="1:11" x14ac:dyDescent="0.2">
      <c r="A51" s="886"/>
      <c r="B51" s="887"/>
      <c r="C51" s="887"/>
      <c r="D51" s="887"/>
      <c r="E51" s="887"/>
      <c r="F51" s="887"/>
      <c r="G51" s="887"/>
      <c r="H51" s="887"/>
      <c r="I51" s="887"/>
      <c r="J51" s="887"/>
      <c r="K51" s="888"/>
    </row>
    <row r="52" spans="1:11" x14ac:dyDescent="0.2">
      <c r="A52" s="886"/>
      <c r="B52" s="887"/>
      <c r="C52" s="887"/>
      <c r="D52" s="887"/>
      <c r="E52" s="887"/>
      <c r="F52" s="887"/>
      <c r="G52" s="887"/>
      <c r="H52" s="887"/>
      <c r="I52" s="887"/>
      <c r="J52" s="887"/>
      <c r="K52" s="888"/>
    </row>
    <row r="53" spans="1:11" x14ac:dyDescent="0.2">
      <c r="A53" s="886"/>
      <c r="B53" s="887"/>
      <c r="C53" s="887"/>
      <c r="D53" s="887"/>
      <c r="E53" s="887"/>
      <c r="F53" s="887"/>
      <c r="G53" s="887"/>
      <c r="H53" s="887"/>
      <c r="I53" s="887"/>
      <c r="J53" s="887"/>
      <c r="K53" s="888"/>
    </row>
    <row r="54" spans="1:11" x14ac:dyDescent="0.2">
      <c r="A54" s="886"/>
      <c r="B54" s="887"/>
      <c r="C54" s="887"/>
      <c r="D54" s="887"/>
      <c r="E54" s="887"/>
      <c r="F54" s="887"/>
      <c r="G54" s="887"/>
      <c r="H54" s="887"/>
      <c r="I54" s="887"/>
      <c r="J54" s="887"/>
      <c r="K54" s="888"/>
    </row>
    <row r="55" spans="1:11" x14ac:dyDescent="0.2">
      <c r="A55" s="886"/>
      <c r="B55" s="887"/>
      <c r="C55" s="887"/>
      <c r="D55" s="887"/>
      <c r="E55" s="887"/>
      <c r="F55" s="887"/>
      <c r="G55" s="887"/>
      <c r="H55" s="887"/>
      <c r="I55" s="887"/>
      <c r="J55" s="887"/>
      <c r="K55" s="888"/>
    </row>
    <row r="56" spans="1:11" x14ac:dyDescent="0.2">
      <c r="A56" s="886"/>
      <c r="B56" s="887"/>
      <c r="C56" s="887"/>
      <c r="D56" s="887"/>
      <c r="E56" s="887"/>
      <c r="F56" s="887"/>
      <c r="G56" s="887"/>
      <c r="H56" s="887"/>
      <c r="I56" s="887"/>
      <c r="J56" s="887"/>
      <c r="K56" s="888"/>
    </row>
    <row r="57" spans="1:11" x14ac:dyDescent="0.2">
      <c r="A57" s="886"/>
      <c r="B57" s="887"/>
      <c r="C57" s="887"/>
      <c r="D57" s="887"/>
      <c r="E57" s="887"/>
      <c r="F57" s="887"/>
      <c r="G57" s="887"/>
      <c r="H57" s="887"/>
      <c r="I57" s="887"/>
      <c r="J57" s="887"/>
      <c r="K57" s="888"/>
    </row>
    <row r="58" spans="1:11" x14ac:dyDescent="0.2">
      <c r="A58" s="886"/>
      <c r="B58" s="887"/>
      <c r="C58" s="887"/>
      <c r="D58" s="887"/>
      <c r="E58" s="887"/>
      <c r="F58" s="887"/>
      <c r="G58" s="887"/>
      <c r="H58" s="887"/>
      <c r="I58" s="887"/>
      <c r="J58" s="887"/>
      <c r="K58" s="888"/>
    </row>
    <row r="59" spans="1:11" x14ac:dyDescent="0.2">
      <c r="A59" s="886"/>
      <c r="B59" s="887"/>
      <c r="C59" s="887"/>
      <c r="D59" s="887"/>
      <c r="E59" s="887"/>
      <c r="F59" s="887"/>
      <c r="G59" s="887"/>
      <c r="H59" s="887"/>
      <c r="I59" s="887"/>
      <c r="J59" s="887"/>
      <c r="K59" s="888"/>
    </row>
    <row r="60" spans="1:11" x14ac:dyDescent="0.2">
      <c r="A60" s="886"/>
      <c r="B60" s="887"/>
      <c r="C60" s="887"/>
      <c r="D60" s="887"/>
      <c r="E60" s="887"/>
      <c r="F60" s="887"/>
      <c r="G60" s="887"/>
      <c r="H60" s="887"/>
      <c r="I60" s="887"/>
      <c r="J60" s="887"/>
      <c r="K60" s="888"/>
    </row>
    <row r="61" spans="1:11" ht="13.5" thickBot="1" x14ac:dyDescent="0.25">
      <c r="A61" s="889"/>
      <c r="B61" s="890"/>
      <c r="C61" s="890"/>
      <c r="D61" s="890"/>
      <c r="E61" s="890"/>
      <c r="F61" s="890"/>
      <c r="G61" s="890"/>
      <c r="H61" s="890"/>
      <c r="I61" s="890"/>
      <c r="J61" s="890"/>
      <c r="K61" s="891"/>
    </row>
    <row r="62" spans="1:11" ht="13.5" thickTop="1" x14ac:dyDescent="0.2"/>
  </sheetData>
  <mergeCells count="2">
    <mergeCell ref="A1:K1"/>
    <mergeCell ref="A2:K6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83"/>
  <sheetViews>
    <sheetView zoomScaleNormal="100" workbookViewId="0">
      <selection activeCell="A13" sqref="A13:B13"/>
    </sheetView>
  </sheetViews>
  <sheetFormatPr defaultColWidth="9.28515625" defaultRowHeight="12.75" x14ac:dyDescent="0.2"/>
  <cols>
    <col min="1" max="6" width="9.28515625" style="2"/>
    <col min="7" max="7" width="11.28515625" style="2" customWidth="1"/>
    <col min="8" max="17" width="9.28515625" style="2"/>
    <col min="18" max="18" width="41.28515625" style="2" customWidth="1"/>
    <col min="19" max="16384" width="9.28515625" style="2"/>
  </cols>
  <sheetData>
    <row r="1" spans="1:13" ht="16.5" thickTop="1" x14ac:dyDescent="0.2">
      <c r="A1" s="747" t="s">
        <v>14</v>
      </c>
      <c r="B1" s="748"/>
      <c r="C1" s="748"/>
      <c r="D1" s="748"/>
      <c r="E1" s="748"/>
      <c r="F1" s="748"/>
      <c r="G1" s="748"/>
      <c r="H1" s="748"/>
      <c r="I1" s="748"/>
      <c r="J1" s="748"/>
      <c r="K1" s="748"/>
      <c r="L1" s="749" t="s">
        <v>684</v>
      </c>
      <c r="M1" s="750"/>
    </row>
    <row r="2" spans="1:13" ht="16.5" thickBot="1" x14ac:dyDescent="0.25">
      <c r="A2" s="745" t="s">
        <v>15</v>
      </c>
      <c r="B2" s="746"/>
      <c r="C2" s="746"/>
      <c r="D2" s="746"/>
      <c r="E2" s="746"/>
      <c r="F2" s="746"/>
      <c r="G2" s="746"/>
      <c r="H2" s="746"/>
      <c r="I2" s="746"/>
      <c r="J2" s="746"/>
      <c r="K2" s="746"/>
      <c r="L2" s="751" t="s">
        <v>685</v>
      </c>
      <c r="M2" s="752"/>
    </row>
    <row r="3" spans="1:13" ht="32.25" customHeight="1" thickTop="1" thickBot="1" x14ac:dyDescent="0.25">
      <c r="A3" s="671" t="s">
        <v>686</v>
      </c>
      <c r="B3" s="671"/>
      <c r="C3" s="671"/>
      <c r="D3" s="671"/>
      <c r="E3" s="671"/>
      <c r="F3" s="671"/>
      <c r="G3" s="671"/>
      <c r="H3" s="671"/>
      <c r="I3" s="671"/>
      <c r="J3" s="671"/>
      <c r="K3" s="671"/>
      <c r="L3" s="672" t="s">
        <v>697</v>
      </c>
      <c r="M3" s="672"/>
    </row>
    <row r="4" spans="1:13" ht="15" thickTop="1" x14ac:dyDescent="0.2">
      <c r="A4" s="11"/>
      <c r="B4" s="12"/>
      <c r="C4" s="12"/>
      <c r="D4" s="12"/>
      <c r="E4" s="12"/>
      <c r="F4" s="12"/>
      <c r="G4" s="665" t="s">
        <v>16</v>
      </c>
      <c r="H4" s="666"/>
      <c r="I4" s="667"/>
      <c r="J4" s="695" t="s">
        <v>17</v>
      </c>
      <c r="K4" s="666"/>
      <c r="L4" s="666"/>
      <c r="M4" s="13" t="s">
        <v>18</v>
      </c>
    </row>
    <row r="5" spans="1:13" ht="15.75" x14ac:dyDescent="0.2">
      <c r="A5" s="11"/>
      <c r="B5" s="12"/>
      <c r="C5" s="12"/>
      <c r="D5" s="12"/>
      <c r="E5" s="12"/>
      <c r="F5" s="12"/>
      <c r="G5" s="692">
        <v>45513</v>
      </c>
      <c r="H5" s="693"/>
      <c r="I5" s="694"/>
      <c r="J5" s="696"/>
      <c r="K5" s="697"/>
      <c r="L5" s="697"/>
      <c r="M5" s="14"/>
    </row>
    <row r="6" spans="1:13" ht="14.25" x14ac:dyDescent="0.2">
      <c r="A6" s="11"/>
      <c r="B6" s="12"/>
      <c r="C6" s="12"/>
      <c r="D6" s="12"/>
      <c r="E6" s="12"/>
      <c r="F6" s="12"/>
      <c r="G6" s="652" t="s">
        <v>189</v>
      </c>
      <c r="H6" s="653"/>
      <c r="I6" s="673"/>
      <c r="J6" s="677" t="s">
        <v>176</v>
      </c>
      <c r="K6" s="677"/>
      <c r="L6" s="677"/>
      <c r="M6" s="678"/>
    </row>
    <row r="7" spans="1:13" ht="16.5" thickBot="1" x14ac:dyDescent="0.25">
      <c r="A7" s="11"/>
      <c r="B7" s="12"/>
      <c r="C7" s="12"/>
      <c r="D7" s="12"/>
      <c r="E7" s="12"/>
      <c r="F7" s="12"/>
      <c r="G7" s="674"/>
      <c r="H7" s="675"/>
      <c r="I7" s="676"/>
      <c r="J7" s="679" t="s">
        <v>177</v>
      </c>
      <c r="K7" s="679"/>
      <c r="L7" s="679"/>
      <c r="M7" s="680"/>
    </row>
    <row r="8" spans="1:13" ht="15.75" thickTop="1" x14ac:dyDescent="0.2">
      <c r="G8" s="698"/>
      <c r="H8" s="699"/>
      <c r="I8" s="699"/>
      <c r="J8" s="711"/>
      <c r="K8" s="711"/>
      <c r="L8" s="711"/>
      <c r="M8" s="712"/>
    </row>
    <row r="9" spans="1:13" ht="15" x14ac:dyDescent="0.2">
      <c r="A9" s="15"/>
      <c r="B9" s="15"/>
      <c r="C9" s="15"/>
      <c r="D9" s="15"/>
      <c r="E9" s="15"/>
      <c r="F9" s="15"/>
      <c r="G9" s="700"/>
      <c r="H9" s="701"/>
      <c r="I9" s="701"/>
      <c r="J9" s="713"/>
      <c r="K9" s="713"/>
      <c r="L9" s="713"/>
      <c r="M9" s="714"/>
    </row>
    <row r="10" spans="1:13" ht="15.75" thickBot="1" x14ac:dyDescent="0.25">
      <c r="A10" s="15"/>
      <c r="B10" s="15"/>
      <c r="C10" s="15"/>
      <c r="D10" s="15"/>
      <c r="E10" s="15"/>
      <c r="F10" s="15"/>
      <c r="G10" s="709"/>
      <c r="H10" s="710"/>
      <c r="I10" s="710"/>
      <c r="J10" s="715"/>
      <c r="K10" s="715"/>
      <c r="L10" s="715"/>
      <c r="M10" s="716"/>
    </row>
    <row r="11" spans="1:13" ht="15" thickTop="1" x14ac:dyDescent="0.2">
      <c r="A11" s="665" t="s">
        <v>20</v>
      </c>
      <c r="B11" s="666"/>
      <c r="C11" s="666"/>
      <c r="D11" s="666"/>
      <c r="E11" s="666"/>
      <c r="F11" s="667"/>
      <c r="G11" s="665" t="s">
        <v>344</v>
      </c>
      <c r="H11" s="666"/>
      <c r="I11" s="666"/>
      <c r="J11" s="666"/>
      <c r="K11" s="666"/>
      <c r="L11" s="666"/>
      <c r="M11" s="667"/>
    </row>
    <row r="12" spans="1:13" ht="18" x14ac:dyDescent="0.2">
      <c r="A12" s="649" t="s">
        <v>341</v>
      </c>
      <c r="B12" s="650"/>
      <c r="C12" s="650"/>
      <c r="D12" s="650"/>
      <c r="E12" s="650"/>
      <c r="F12" s="651"/>
      <c r="G12" s="717" t="s">
        <v>342</v>
      </c>
      <c r="H12" s="718"/>
      <c r="I12" s="683"/>
      <c r="J12" s="683"/>
      <c r="K12" s="683"/>
      <c r="L12" s="683"/>
      <c r="M12" s="684"/>
    </row>
    <row r="13" spans="1:13" ht="15" x14ac:dyDescent="0.2">
      <c r="A13" s="652" t="s">
        <v>25</v>
      </c>
      <c r="B13" s="653"/>
      <c r="C13" s="654" t="s">
        <v>553</v>
      </c>
      <c r="D13" s="654"/>
      <c r="E13" s="654"/>
      <c r="F13" s="655"/>
      <c r="G13" s="687" t="s">
        <v>343</v>
      </c>
      <c r="H13" s="688"/>
      <c r="I13" s="685"/>
      <c r="J13" s="685"/>
      <c r="K13" s="685"/>
      <c r="L13" s="685"/>
      <c r="M13" s="686"/>
    </row>
    <row r="14" spans="1:13" ht="15.75" thickBot="1" x14ac:dyDescent="0.25">
      <c r="A14" s="733"/>
      <c r="B14" s="734"/>
      <c r="C14" s="719"/>
      <c r="D14" s="719"/>
      <c r="E14" s="719"/>
      <c r="F14" s="720"/>
      <c r="G14" s="741" t="s">
        <v>348</v>
      </c>
      <c r="H14" s="742"/>
      <c r="I14" s="743"/>
      <c r="J14" s="743"/>
      <c r="K14" s="743"/>
      <c r="L14" s="743"/>
      <c r="M14" s="744"/>
    </row>
    <row r="15" spans="1:13" ht="15" thickTop="1" x14ac:dyDescent="0.2">
      <c r="A15" s="665" t="s">
        <v>635</v>
      </c>
      <c r="B15" s="666"/>
      <c r="C15" s="666"/>
      <c r="D15" s="666"/>
      <c r="E15" s="666"/>
      <c r="F15" s="667"/>
      <c r="G15" s="741"/>
      <c r="H15" s="742"/>
      <c r="I15" s="743"/>
      <c r="J15" s="743"/>
      <c r="K15" s="743"/>
      <c r="L15" s="743"/>
      <c r="M15" s="744"/>
    </row>
    <row r="16" spans="1:13" ht="15.75" thickBot="1" x14ac:dyDescent="0.25">
      <c r="A16" s="668"/>
      <c r="B16" s="669"/>
      <c r="C16" s="669"/>
      <c r="D16" s="669"/>
      <c r="E16" s="669"/>
      <c r="F16" s="670"/>
      <c r="G16" s="687" t="s">
        <v>345</v>
      </c>
      <c r="H16" s="688"/>
      <c r="I16" s="685"/>
      <c r="J16" s="685"/>
      <c r="K16" s="685"/>
      <c r="L16" s="685"/>
      <c r="M16" s="686"/>
    </row>
    <row r="17" spans="1:18" ht="15.75" thickTop="1" x14ac:dyDescent="0.2">
      <c r="A17" s="727" t="s">
        <v>194</v>
      </c>
      <c r="B17" s="728"/>
      <c r="C17" s="728"/>
      <c r="D17" s="728"/>
      <c r="E17" s="728"/>
      <c r="F17" s="729"/>
      <c r="G17" s="16" t="s">
        <v>21</v>
      </c>
      <c r="H17" s="685"/>
      <c r="I17" s="685"/>
      <c r="J17" s="17" t="s">
        <v>22</v>
      </c>
      <c r="K17" s="203"/>
      <c r="L17" s="17" t="s">
        <v>24</v>
      </c>
      <c r="M17" s="18"/>
    </row>
    <row r="18" spans="1:18" ht="15.75" x14ac:dyDescent="0.2">
      <c r="A18" s="222"/>
      <c r="B18" s="730" t="s">
        <v>195</v>
      </c>
      <c r="C18" s="730"/>
      <c r="D18" s="223"/>
      <c r="E18" s="730" t="s">
        <v>197</v>
      </c>
      <c r="F18" s="731"/>
      <c r="G18" s="16" t="s">
        <v>190</v>
      </c>
      <c r="H18" s="758"/>
      <c r="I18" s="758"/>
      <c r="J18" s="758"/>
      <c r="K18" s="758"/>
      <c r="L18" s="758"/>
      <c r="M18" s="759"/>
    </row>
    <row r="19" spans="1:18" ht="15.75" x14ac:dyDescent="0.2">
      <c r="A19" s="222"/>
      <c r="B19" s="204" t="s">
        <v>196</v>
      </c>
      <c r="C19" s="204"/>
      <c r="D19" s="223"/>
      <c r="E19" s="730" t="s">
        <v>198</v>
      </c>
      <c r="F19" s="731"/>
      <c r="G19" s="687" t="s">
        <v>346</v>
      </c>
      <c r="H19" s="688"/>
      <c r="I19" s="685"/>
      <c r="J19" s="685"/>
      <c r="K19" s="685"/>
      <c r="L19" s="685"/>
      <c r="M19" s="686"/>
    </row>
    <row r="20" spans="1:18" ht="16.5" thickBot="1" x14ac:dyDescent="0.25">
      <c r="A20" s="222"/>
      <c r="B20" s="730" t="s">
        <v>199</v>
      </c>
      <c r="C20" s="730"/>
      <c r="D20" s="730"/>
      <c r="E20" s="730"/>
      <c r="F20" s="731"/>
      <c r="G20" s="760" t="s">
        <v>347</v>
      </c>
      <c r="H20" s="761"/>
      <c r="I20" s="756"/>
      <c r="J20" s="756"/>
      <c r="K20" s="756"/>
      <c r="L20" s="756"/>
      <c r="M20" s="757"/>
    </row>
    <row r="21" spans="1:18" ht="16.5" thickTop="1" x14ac:dyDescent="0.2">
      <c r="A21" s="222"/>
      <c r="B21" s="730" t="s">
        <v>200</v>
      </c>
      <c r="C21" s="730"/>
      <c r="D21" s="730"/>
      <c r="E21" s="730"/>
      <c r="F21" s="731"/>
      <c r="G21" s="225"/>
      <c r="H21" s="226"/>
      <c r="I21" s="226"/>
      <c r="J21" s="227"/>
      <c r="K21" s="228"/>
      <c r="L21" s="227"/>
      <c r="M21" s="229"/>
    </row>
    <row r="22" spans="1:18" ht="15.75" customHeight="1" x14ac:dyDescent="0.2">
      <c r="A22" s="690" t="s">
        <v>201</v>
      </c>
      <c r="B22" s="723"/>
      <c r="C22" s="723"/>
      <c r="D22" s="723"/>
      <c r="E22" s="723"/>
      <c r="F22" s="724"/>
      <c r="G22" s="230"/>
      <c r="H22" s="224"/>
      <c r="I22" s="224"/>
      <c r="J22" s="224"/>
      <c r="K22" s="224"/>
      <c r="L22" s="224"/>
      <c r="M22" s="231"/>
    </row>
    <row r="23" spans="1:18" ht="15.75" thickBot="1" x14ac:dyDescent="0.25">
      <c r="A23" s="691"/>
      <c r="B23" s="725"/>
      <c r="C23" s="725"/>
      <c r="D23" s="725"/>
      <c r="E23" s="725"/>
      <c r="F23" s="726"/>
      <c r="G23" s="232"/>
      <c r="H23" s="233"/>
      <c r="I23" s="233"/>
      <c r="J23" s="233"/>
      <c r="K23" s="233"/>
      <c r="L23" s="233"/>
      <c r="M23" s="234"/>
    </row>
    <row r="24" spans="1:18" ht="15.75" customHeight="1" thickTop="1" x14ac:dyDescent="0.2">
      <c r="A24" s="736" t="s">
        <v>639</v>
      </c>
      <c r="B24" s="737"/>
      <c r="C24" s="737"/>
      <c r="D24" s="737"/>
      <c r="E24" s="737"/>
      <c r="F24" s="737"/>
      <c r="G24" s="737"/>
      <c r="H24" s="737"/>
      <c r="I24" s="737"/>
      <c r="J24" s="737"/>
      <c r="K24" s="737"/>
      <c r="L24" s="737"/>
      <c r="M24" s="738"/>
    </row>
    <row r="25" spans="1:18" ht="15" x14ac:dyDescent="0.2">
      <c r="A25" s="221"/>
      <c r="B25" s="682" t="s">
        <v>664</v>
      </c>
      <c r="C25" s="682"/>
      <c r="D25" s="682"/>
      <c r="E25" s="702"/>
      <c r="F25" s="702"/>
      <c r="G25" s="702"/>
      <c r="H25" s="702"/>
      <c r="I25" s="702"/>
      <c r="J25" s="702"/>
      <c r="K25" s="702"/>
      <c r="L25" s="702"/>
      <c r="M25" s="703"/>
    </row>
    <row r="26" spans="1:18" ht="15" x14ac:dyDescent="0.2">
      <c r="A26" s="221"/>
      <c r="B26" s="682" t="s">
        <v>637</v>
      </c>
      <c r="C26" s="682"/>
      <c r="D26" s="682"/>
      <c r="E26" s="702"/>
      <c r="F26" s="702"/>
      <c r="G26" s="702"/>
      <c r="H26" s="702"/>
      <c r="I26" s="702"/>
      <c r="J26" s="702"/>
      <c r="K26" s="702"/>
      <c r="L26" s="702"/>
      <c r="M26" s="703"/>
    </row>
    <row r="27" spans="1:18" ht="15" x14ac:dyDescent="0.2">
      <c r="A27" s="221"/>
      <c r="B27" s="682" t="s">
        <v>638</v>
      </c>
      <c r="C27" s="682"/>
      <c r="D27" s="682"/>
      <c r="E27" s="702"/>
      <c r="F27" s="702"/>
      <c r="G27" s="702"/>
      <c r="H27" s="702"/>
      <c r="I27" s="702"/>
      <c r="J27" s="702"/>
      <c r="K27" s="702"/>
      <c r="L27" s="702"/>
      <c r="M27" s="703"/>
    </row>
    <row r="28" spans="1:18" ht="15.75" thickBot="1" x14ac:dyDescent="0.25">
      <c r="A28" s="221"/>
      <c r="B28" s="681" t="s">
        <v>652</v>
      </c>
      <c r="C28" s="681"/>
      <c r="D28" s="681"/>
      <c r="E28" s="739"/>
      <c r="F28" s="739"/>
      <c r="G28" s="739"/>
      <c r="H28" s="739"/>
      <c r="I28" s="739"/>
      <c r="J28" s="739"/>
      <c r="K28" s="739"/>
      <c r="L28" s="739"/>
      <c r="M28" s="740"/>
    </row>
    <row r="29" spans="1:18" ht="15" thickTop="1" x14ac:dyDescent="0.2">
      <c r="A29" s="762" t="s">
        <v>366</v>
      </c>
      <c r="B29" s="763"/>
      <c r="C29" s="763"/>
      <c r="D29" s="763"/>
      <c r="E29" s="763"/>
      <c r="F29" s="763"/>
      <c r="G29" s="763"/>
      <c r="H29" s="763"/>
      <c r="I29" s="763"/>
      <c r="J29" s="763"/>
      <c r="K29" s="763"/>
      <c r="L29" s="763"/>
      <c r="M29" s="764"/>
    </row>
    <row r="30" spans="1:18" ht="15" x14ac:dyDescent="0.2">
      <c r="A30" s="221"/>
      <c r="B30" s="682" t="s">
        <v>349</v>
      </c>
      <c r="C30" s="682"/>
      <c r="D30" s="682"/>
      <c r="E30" s="682"/>
      <c r="F30" s="647"/>
      <c r="G30" s="221"/>
      <c r="H30" s="682" t="s">
        <v>357</v>
      </c>
      <c r="I30" s="682"/>
      <c r="J30" s="682"/>
      <c r="K30" s="682"/>
      <c r="L30" s="682"/>
      <c r="M30" s="735"/>
    </row>
    <row r="31" spans="1:18" ht="15" x14ac:dyDescent="0.2">
      <c r="A31" s="221"/>
      <c r="B31" s="682" t="s">
        <v>350</v>
      </c>
      <c r="C31" s="682"/>
      <c r="D31" s="682"/>
      <c r="E31" s="682"/>
      <c r="F31" s="647"/>
      <c r="G31" s="221"/>
      <c r="H31" s="682" t="s">
        <v>358</v>
      </c>
      <c r="I31" s="682"/>
      <c r="J31" s="682"/>
      <c r="K31" s="682"/>
      <c r="L31" s="682"/>
      <c r="M31" s="735"/>
      <c r="Q31" s="72"/>
      <c r="R31" s="73"/>
    </row>
    <row r="32" spans="1:18" ht="15" x14ac:dyDescent="0.2">
      <c r="A32" s="221"/>
      <c r="B32" s="682" t="s">
        <v>351</v>
      </c>
      <c r="C32" s="682"/>
      <c r="D32" s="682"/>
      <c r="E32" s="682"/>
      <c r="F32" s="647"/>
      <c r="G32" s="221"/>
      <c r="H32" s="682" t="s">
        <v>359</v>
      </c>
      <c r="I32" s="682"/>
      <c r="J32" s="682"/>
      <c r="K32" s="682"/>
      <c r="L32" s="682"/>
      <c r="M32" s="735"/>
      <c r="Q32" s="72"/>
      <c r="R32" s="73"/>
    </row>
    <row r="33" spans="1:18" ht="15" x14ac:dyDescent="0.2">
      <c r="A33" s="221"/>
      <c r="B33" s="682" t="s">
        <v>352</v>
      </c>
      <c r="C33" s="682"/>
      <c r="D33" s="682"/>
      <c r="E33" s="682"/>
      <c r="F33" s="647"/>
      <c r="G33" s="301" t="s">
        <v>365</v>
      </c>
      <c r="H33" s="702" t="s">
        <v>683</v>
      </c>
      <c r="I33" s="702"/>
      <c r="J33" s="702"/>
      <c r="K33" s="702"/>
      <c r="L33" s="702"/>
      <c r="M33" s="703"/>
      <c r="Q33" s="72"/>
      <c r="R33" s="73"/>
    </row>
    <row r="34" spans="1:18" ht="15" x14ac:dyDescent="0.2">
      <c r="A34" s="221"/>
      <c r="B34" s="682" t="s">
        <v>353</v>
      </c>
      <c r="C34" s="682"/>
      <c r="D34" s="682"/>
      <c r="E34" s="682"/>
      <c r="F34" s="647"/>
      <c r="G34" s="221"/>
      <c r="H34" s="682" t="s">
        <v>558</v>
      </c>
      <c r="I34" s="682"/>
      <c r="J34" s="682"/>
      <c r="K34" s="682"/>
      <c r="L34" s="682"/>
      <c r="M34" s="735"/>
      <c r="Q34" s="72"/>
      <c r="R34" s="73"/>
    </row>
    <row r="35" spans="1:18" ht="15" x14ac:dyDescent="0.2">
      <c r="A35" s="221"/>
      <c r="B35" s="682" t="s">
        <v>556</v>
      </c>
      <c r="C35" s="682"/>
      <c r="D35" s="682"/>
      <c r="E35" s="682"/>
      <c r="F35" s="647"/>
      <c r="G35" s="301" t="s">
        <v>365</v>
      </c>
      <c r="H35" s="702" t="s">
        <v>683</v>
      </c>
      <c r="I35" s="702"/>
      <c r="J35" s="702"/>
      <c r="K35" s="702"/>
      <c r="L35" s="702"/>
      <c r="M35" s="703"/>
      <c r="Q35" s="72"/>
      <c r="R35" s="73"/>
    </row>
    <row r="36" spans="1:18" ht="15" x14ac:dyDescent="0.2">
      <c r="A36" s="221"/>
      <c r="B36" s="647" t="s">
        <v>354</v>
      </c>
      <c r="C36" s="648"/>
      <c r="D36" s="648"/>
      <c r="E36" s="648"/>
      <c r="F36" s="648"/>
      <c r="G36" s="221"/>
      <c r="H36" s="682" t="s">
        <v>360</v>
      </c>
      <c r="I36" s="682"/>
      <c r="J36" s="682"/>
      <c r="K36" s="682"/>
      <c r="L36" s="682"/>
      <c r="M36" s="735"/>
      <c r="Q36" s="72"/>
      <c r="R36" s="73"/>
    </row>
    <row r="37" spans="1:18" ht="15" x14ac:dyDescent="0.2">
      <c r="A37" s="221"/>
      <c r="B37" s="647" t="s">
        <v>355</v>
      </c>
      <c r="C37" s="648"/>
      <c r="D37" s="648"/>
      <c r="E37" s="648"/>
      <c r="F37" s="648"/>
      <c r="G37" s="221"/>
      <c r="H37" s="682" t="s">
        <v>361</v>
      </c>
      <c r="I37" s="682"/>
      <c r="J37" s="682"/>
      <c r="K37" s="682"/>
      <c r="L37" s="682"/>
      <c r="M37" s="735"/>
      <c r="Q37" s="72"/>
      <c r="R37" s="73"/>
    </row>
    <row r="38" spans="1:18" ht="15" customHeight="1" x14ac:dyDescent="0.2">
      <c r="A38" s="221"/>
      <c r="B38" s="647" t="s">
        <v>356</v>
      </c>
      <c r="C38" s="648"/>
      <c r="D38" s="648"/>
      <c r="E38" s="648"/>
      <c r="F38" s="648"/>
      <c r="G38" s="221"/>
      <c r="H38" s="702" t="s">
        <v>362</v>
      </c>
      <c r="I38" s="702"/>
      <c r="J38" s="702"/>
      <c r="K38" s="702"/>
      <c r="L38" s="702"/>
      <c r="M38" s="703"/>
      <c r="Q38" s="72"/>
      <c r="R38" s="73"/>
    </row>
    <row r="39" spans="1:18" ht="15" x14ac:dyDescent="0.2">
      <c r="A39" s="221"/>
      <c r="B39" s="647" t="s">
        <v>557</v>
      </c>
      <c r="C39" s="648"/>
      <c r="D39" s="648"/>
      <c r="E39" s="648"/>
      <c r="F39" s="648"/>
      <c r="G39" s="301" t="s">
        <v>365</v>
      </c>
      <c r="H39" s="702" t="s">
        <v>683</v>
      </c>
      <c r="I39" s="702"/>
      <c r="J39" s="702"/>
      <c r="K39" s="702"/>
      <c r="L39" s="702"/>
      <c r="M39" s="703"/>
      <c r="Q39" s="72"/>
      <c r="R39" s="73"/>
    </row>
    <row r="40" spans="1:18" ht="15" x14ac:dyDescent="0.2">
      <c r="A40" s="537"/>
      <c r="B40" s="647" t="s">
        <v>643</v>
      </c>
      <c r="C40" s="648"/>
      <c r="D40" s="648"/>
      <c r="E40" s="648"/>
      <c r="F40" s="648"/>
      <c r="G40" s="221"/>
      <c r="H40" s="702" t="s">
        <v>640</v>
      </c>
      <c r="I40" s="702"/>
      <c r="J40" s="702"/>
      <c r="K40" s="702"/>
      <c r="L40" s="702"/>
      <c r="M40" s="703"/>
      <c r="Q40" s="72"/>
      <c r="R40" s="73"/>
    </row>
    <row r="41" spans="1:18" ht="15" x14ac:dyDescent="0.2">
      <c r="A41" s="301" t="s">
        <v>365</v>
      </c>
      <c r="B41" s="645" t="s">
        <v>683</v>
      </c>
      <c r="C41" s="646"/>
      <c r="D41" s="646"/>
      <c r="E41" s="646"/>
      <c r="F41" s="646"/>
      <c r="G41" s="301" t="s">
        <v>365</v>
      </c>
      <c r="H41" s="702" t="s">
        <v>683</v>
      </c>
      <c r="I41" s="702"/>
      <c r="J41" s="702"/>
      <c r="K41" s="702"/>
      <c r="L41" s="702"/>
      <c r="M41" s="703"/>
      <c r="Q41" s="72"/>
      <c r="R41" s="73"/>
    </row>
    <row r="42" spans="1:18" ht="15" x14ac:dyDescent="0.2">
      <c r="A42" s="221"/>
      <c r="B42" s="647" t="s">
        <v>642</v>
      </c>
      <c r="C42" s="648"/>
      <c r="D42" s="648"/>
      <c r="E42" s="648"/>
      <c r="F42" s="648"/>
      <c r="G42" s="221"/>
      <c r="H42" s="702" t="s">
        <v>641</v>
      </c>
      <c r="I42" s="702"/>
      <c r="J42" s="702"/>
      <c r="K42" s="702"/>
      <c r="L42" s="702"/>
      <c r="M42" s="703"/>
      <c r="Q42" s="72"/>
      <c r="R42" s="73"/>
    </row>
    <row r="43" spans="1:18" ht="15.75" thickBot="1" x14ac:dyDescent="0.25">
      <c r="A43" s="301" t="s">
        <v>365</v>
      </c>
      <c r="B43" s="645" t="s">
        <v>683</v>
      </c>
      <c r="C43" s="646"/>
      <c r="D43" s="646"/>
      <c r="E43" s="646"/>
      <c r="F43" s="646"/>
      <c r="G43" s="542" t="s">
        <v>365</v>
      </c>
      <c r="H43" s="704" t="s">
        <v>683</v>
      </c>
      <c r="I43" s="704"/>
      <c r="J43" s="704"/>
      <c r="K43" s="704"/>
      <c r="L43" s="704"/>
      <c r="M43" s="705"/>
      <c r="Q43" s="72"/>
      <c r="R43" s="73"/>
    </row>
    <row r="44" spans="1:18" ht="15.75" thickTop="1" x14ac:dyDescent="0.2">
      <c r="A44" s="538"/>
      <c r="B44" s="647" t="s">
        <v>644</v>
      </c>
      <c r="C44" s="648"/>
      <c r="D44" s="648"/>
      <c r="E44" s="648"/>
      <c r="F44" s="648"/>
      <c r="G44" s="543"/>
      <c r="H44" s="544"/>
      <c r="I44" s="544"/>
      <c r="J44" s="544"/>
      <c r="K44" s="544"/>
      <c r="L44" s="544"/>
      <c r="M44" s="545"/>
      <c r="Q44" s="72"/>
      <c r="R44" s="73"/>
    </row>
    <row r="45" spans="1:18" ht="15.75" thickBot="1" x14ac:dyDescent="0.25">
      <c r="A45" s="301" t="s">
        <v>365</v>
      </c>
      <c r="B45" s="645" t="s">
        <v>683</v>
      </c>
      <c r="C45" s="646"/>
      <c r="D45" s="646"/>
      <c r="E45" s="646"/>
      <c r="F45" s="646"/>
      <c r="G45" s="539"/>
      <c r="H45" s="540"/>
      <c r="I45" s="540"/>
      <c r="J45" s="540"/>
      <c r="K45" s="540"/>
      <c r="L45" s="540"/>
      <c r="M45" s="541"/>
      <c r="Q45" s="72"/>
      <c r="R45" s="73"/>
    </row>
    <row r="46" spans="1:18" ht="15" thickTop="1" x14ac:dyDescent="0.2">
      <c r="A46" s="706" t="s">
        <v>367</v>
      </c>
      <c r="B46" s="707"/>
      <c r="C46" s="707"/>
      <c r="D46" s="707"/>
      <c r="E46" s="707"/>
      <c r="F46" s="707"/>
      <c r="G46" s="707"/>
      <c r="H46" s="707"/>
      <c r="I46" s="707"/>
      <c r="J46" s="707"/>
      <c r="K46" s="707"/>
      <c r="L46" s="707"/>
      <c r="M46" s="708"/>
      <c r="Q46" s="72"/>
      <c r="R46" s="73"/>
    </row>
    <row r="47" spans="1:18" ht="15" thickBot="1" x14ac:dyDescent="0.25">
      <c r="A47" s="642" t="s">
        <v>677</v>
      </c>
      <c r="B47" s="643"/>
      <c r="C47" s="643"/>
      <c r="D47" s="643"/>
      <c r="E47" s="643"/>
      <c r="F47" s="643"/>
      <c r="G47" s="643"/>
      <c r="H47" s="643"/>
      <c r="I47" s="643"/>
      <c r="J47" s="643"/>
      <c r="K47" s="643"/>
      <c r="L47" s="643"/>
      <c r="M47" s="644"/>
      <c r="Q47" s="72"/>
      <c r="R47" s="73"/>
    </row>
    <row r="48" spans="1:18" s="15" customFormat="1" ht="13.5" customHeight="1" thickTop="1" x14ac:dyDescent="0.2">
      <c r="A48" s="656" t="s">
        <v>226</v>
      </c>
      <c r="B48" s="657"/>
      <c r="C48" s="657"/>
      <c r="D48" s="657"/>
      <c r="E48" s="657"/>
      <c r="F48" s="657"/>
      <c r="G48" s="657"/>
      <c r="H48" s="657"/>
      <c r="I48" s="657"/>
      <c r="J48" s="657"/>
      <c r="K48" s="657"/>
      <c r="L48" s="657"/>
      <c r="M48" s="658"/>
      <c r="Q48" s="72"/>
      <c r="R48" s="73"/>
    </row>
    <row r="49" spans="1:18" s="15" customFormat="1" ht="13.15" customHeight="1" x14ac:dyDescent="0.2">
      <c r="A49" s="659"/>
      <c r="B49" s="660"/>
      <c r="C49" s="660"/>
      <c r="D49" s="660"/>
      <c r="E49" s="660"/>
      <c r="F49" s="660"/>
      <c r="G49" s="660"/>
      <c r="H49" s="660"/>
      <c r="I49" s="660"/>
      <c r="J49" s="660"/>
      <c r="K49" s="660"/>
      <c r="L49" s="660"/>
      <c r="M49" s="661"/>
      <c r="Q49" s="72"/>
      <c r="R49" s="73"/>
    </row>
    <row r="50" spans="1:18" s="15" customFormat="1" ht="13.15" customHeight="1" x14ac:dyDescent="0.2">
      <c r="A50" s="659"/>
      <c r="B50" s="660"/>
      <c r="C50" s="660"/>
      <c r="D50" s="660"/>
      <c r="E50" s="660"/>
      <c r="F50" s="660"/>
      <c r="G50" s="660"/>
      <c r="H50" s="660"/>
      <c r="I50" s="660"/>
      <c r="J50" s="660"/>
      <c r="K50" s="660"/>
      <c r="L50" s="660"/>
      <c r="M50" s="661"/>
      <c r="Q50" s="72"/>
      <c r="R50" s="73"/>
    </row>
    <row r="51" spans="1:18" s="15" customFormat="1" ht="13.15" customHeight="1" x14ac:dyDescent="0.2">
      <c r="A51" s="659"/>
      <c r="B51" s="660"/>
      <c r="C51" s="660"/>
      <c r="D51" s="660"/>
      <c r="E51" s="660"/>
      <c r="F51" s="660"/>
      <c r="G51" s="660"/>
      <c r="H51" s="660"/>
      <c r="I51" s="660"/>
      <c r="J51" s="660"/>
      <c r="K51" s="660"/>
      <c r="L51" s="660"/>
      <c r="M51" s="661"/>
      <c r="Q51" s="72"/>
      <c r="R51" s="73"/>
    </row>
    <row r="52" spans="1:18" s="15" customFormat="1" ht="15" customHeight="1" x14ac:dyDescent="0.2">
      <c r="A52" s="659"/>
      <c r="B52" s="660"/>
      <c r="C52" s="660"/>
      <c r="D52" s="660"/>
      <c r="E52" s="660"/>
      <c r="F52" s="660"/>
      <c r="G52" s="660"/>
      <c r="H52" s="660"/>
      <c r="I52" s="660"/>
      <c r="J52" s="660"/>
      <c r="K52" s="660"/>
      <c r="L52" s="660"/>
      <c r="M52" s="661"/>
      <c r="Q52" s="72"/>
      <c r="R52" s="73"/>
    </row>
    <row r="53" spans="1:18" s="15" customFormat="1" ht="13.5" customHeight="1" thickBot="1" x14ac:dyDescent="0.25">
      <c r="A53" s="662"/>
      <c r="B53" s="663"/>
      <c r="C53" s="663"/>
      <c r="D53" s="663"/>
      <c r="E53" s="663"/>
      <c r="F53" s="663"/>
      <c r="G53" s="663"/>
      <c r="H53" s="663"/>
      <c r="I53" s="663"/>
      <c r="J53" s="663"/>
      <c r="K53" s="663"/>
      <c r="L53" s="663"/>
      <c r="M53" s="664"/>
      <c r="Q53" s="72"/>
      <c r="R53" s="73"/>
    </row>
    <row r="54" spans="1:18" s="15" customFormat="1" ht="15.75" thickTop="1" thickBot="1" x14ac:dyDescent="0.25">
      <c r="A54" s="753" t="s">
        <v>368</v>
      </c>
      <c r="B54" s="754"/>
      <c r="C54" s="754"/>
      <c r="D54" s="754"/>
      <c r="E54" s="754"/>
      <c r="F54" s="754"/>
      <c r="G54" s="754"/>
      <c r="H54" s="754"/>
      <c r="I54" s="754"/>
      <c r="J54" s="754"/>
      <c r="K54" s="754"/>
      <c r="L54" s="754"/>
      <c r="M54" s="755"/>
      <c r="Q54" s="72"/>
      <c r="R54" s="73"/>
    </row>
    <row r="55" spans="1:18" s="15" customFormat="1" ht="13.5" thickTop="1" x14ac:dyDescent="0.2">
      <c r="A55" s="656" t="s">
        <v>226</v>
      </c>
      <c r="B55" s="657"/>
      <c r="C55" s="657"/>
      <c r="D55" s="657"/>
      <c r="E55" s="657"/>
      <c r="F55" s="657"/>
      <c r="G55" s="657"/>
      <c r="H55" s="657"/>
      <c r="I55" s="657"/>
      <c r="J55" s="657"/>
      <c r="K55" s="657"/>
      <c r="L55" s="657"/>
      <c r="M55" s="658"/>
      <c r="Q55" s="72"/>
      <c r="R55" s="73"/>
    </row>
    <row r="56" spans="1:18" s="15" customFormat="1" x14ac:dyDescent="0.2">
      <c r="A56" s="659"/>
      <c r="B56" s="660"/>
      <c r="C56" s="660"/>
      <c r="D56" s="660"/>
      <c r="E56" s="660"/>
      <c r="F56" s="660"/>
      <c r="G56" s="660"/>
      <c r="H56" s="660"/>
      <c r="I56" s="660"/>
      <c r="J56" s="660"/>
      <c r="K56" s="660"/>
      <c r="L56" s="660"/>
      <c r="M56" s="661"/>
      <c r="Q56" s="72"/>
      <c r="R56" s="73"/>
    </row>
    <row r="57" spans="1:18" s="15" customFormat="1" x14ac:dyDescent="0.2">
      <c r="A57" s="659"/>
      <c r="B57" s="660"/>
      <c r="C57" s="660"/>
      <c r="D57" s="660"/>
      <c r="E57" s="660"/>
      <c r="F57" s="660"/>
      <c r="G57" s="660"/>
      <c r="H57" s="660"/>
      <c r="I57" s="660"/>
      <c r="J57" s="660"/>
      <c r="K57" s="660"/>
      <c r="L57" s="660"/>
      <c r="M57" s="661"/>
      <c r="Q57" s="72"/>
      <c r="R57" s="73"/>
    </row>
    <row r="58" spans="1:18" s="15" customFormat="1" x14ac:dyDescent="0.2">
      <c r="A58" s="659"/>
      <c r="B58" s="660"/>
      <c r="C58" s="660"/>
      <c r="D58" s="660"/>
      <c r="E58" s="660"/>
      <c r="F58" s="660"/>
      <c r="G58" s="660"/>
      <c r="H58" s="660"/>
      <c r="I58" s="660"/>
      <c r="J58" s="660"/>
      <c r="K58" s="660"/>
      <c r="L58" s="660"/>
      <c r="M58" s="661"/>
      <c r="Q58" s="72"/>
      <c r="R58" s="73"/>
    </row>
    <row r="59" spans="1:18" s="15" customFormat="1" x14ac:dyDescent="0.2">
      <c r="A59" s="659"/>
      <c r="B59" s="660"/>
      <c r="C59" s="660"/>
      <c r="D59" s="660"/>
      <c r="E59" s="660"/>
      <c r="F59" s="660"/>
      <c r="G59" s="660"/>
      <c r="H59" s="660"/>
      <c r="I59" s="660"/>
      <c r="J59" s="660"/>
      <c r="K59" s="660"/>
      <c r="L59" s="660"/>
      <c r="M59" s="661"/>
      <c r="Q59" s="72"/>
      <c r="R59" s="73"/>
    </row>
    <row r="60" spans="1:18" s="15" customFormat="1" ht="13.5" thickBot="1" x14ac:dyDescent="0.25">
      <c r="A60" s="662"/>
      <c r="B60" s="663"/>
      <c r="C60" s="663"/>
      <c r="D60" s="663"/>
      <c r="E60" s="663"/>
      <c r="F60" s="663"/>
      <c r="G60" s="663"/>
      <c r="H60" s="663"/>
      <c r="I60" s="663"/>
      <c r="J60" s="663"/>
      <c r="K60" s="663"/>
      <c r="L60" s="663"/>
      <c r="M60" s="664"/>
      <c r="Q60" s="72"/>
      <c r="R60" s="73"/>
    </row>
    <row r="61" spans="1:18" ht="15.75" thickTop="1" thickBot="1" x14ac:dyDescent="0.25">
      <c r="A61" s="634" t="s">
        <v>29</v>
      </c>
      <c r="B61" s="635"/>
      <c r="C61" s="635"/>
      <c r="D61" s="635"/>
      <c r="E61" s="635"/>
      <c r="F61" s="635"/>
      <c r="G61" s="635"/>
      <c r="H61" s="635"/>
      <c r="I61" s="635"/>
      <c r="J61" s="635"/>
      <c r="K61" s="635"/>
      <c r="L61" s="635"/>
      <c r="M61" s="636"/>
    </row>
    <row r="62" spans="1:18" ht="13.5" thickTop="1" x14ac:dyDescent="0.2">
      <c r="A62" s="637" t="s">
        <v>30</v>
      </c>
      <c r="B62" s="638"/>
      <c r="C62" s="639"/>
      <c r="D62" s="640" t="s">
        <v>79</v>
      </c>
      <c r="E62" s="638"/>
      <c r="F62" s="639"/>
      <c r="G62" s="640" t="s">
        <v>28</v>
      </c>
      <c r="H62" s="639"/>
      <c r="I62" s="640" t="s">
        <v>83</v>
      </c>
      <c r="J62" s="639"/>
      <c r="K62" s="640" t="s">
        <v>80</v>
      </c>
      <c r="L62" s="638"/>
      <c r="M62" s="641"/>
    </row>
    <row r="63" spans="1:18" x14ac:dyDescent="0.2">
      <c r="A63" s="628"/>
      <c r="B63" s="629"/>
      <c r="C63" s="630"/>
      <c r="D63" s="631" t="s">
        <v>81</v>
      </c>
      <c r="E63" s="629"/>
      <c r="F63" s="630"/>
      <c r="G63" s="631"/>
      <c r="H63" s="630"/>
      <c r="I63" s="631"/>
      <c r="J63" s="630"/>
      <c r="K63" s="631"/>
      <c r="L63" s="629"/>
      <c r="M63" s="689"/>
    </row>
    <row r="64" spans="1:18" x14ac:dyDescent="0.2">
      <c r="A64" s="628"/>
      <c r="B64" s="629"/>
      <c r="C64" s="630"/>
      <c r="D64" s="631" t="s">
        <v>82</v>
      </c>
      <c r="E64" s="629"/>
      <c r="F64" s="630"/>
      <c r="G64" s="631"/>
      <c r="H64" s="630"/>
      <c r="I64" s="631"/>
      <c r="J64" s="630"/>
      <c r="K64" s="631"/>
      <c r="L64" s="629"/>
      <c r="M64" s="689"/>
    </row>
    <row r="65" spans="1:27" x14ac:dyDescent="0.2">
      <c r="A65" s="628"/>
      <c r="B65" s="629"/>
      <c r="C65" s="630"/>
      <c r="D65" s="631"/>
      <c r="E65" s="629"/>
      <c r="F65" s="630"/>
      <c r="G65" s="631"/>
      <c r="H65" s="630"/>
      <c r="I65" s="631"/>
      <c r="J65" s="630"/>
      <c r="K65" s="631"/>
      <c r="L65" s="629"/>
      <c r="M65" s="689"/>
    </row>
    <row r="66" spans="1:27" ht="13.5" thickBot="1" x14ac:dyDescent="0.25">
      <c r="A66" s="732"/>
      <c r="B66" s="721"/>
      <c r="C66" s="633"/>
      <c r="D66" s="632"/>
      <c r="E66" s="721"/>
      <c r="F66" s="633"/>
      <c r="G66" s="632"/>
      <c r="H66" s="633"/>
      <c r="I66" s="632"/>
      <c r="J66" s="633"/>
      <c r="K66" s="632"/>
      <c r="L66" s="721"/>
      <c r="M66" s="722"/>
    </row>
    <row r="67" spans="1:27" ht="15.75" thickTop="1" thickBot="1" x14ac:dyDescent="0.25">
      <c r="A67" s="614" t="s">
        <v>203</v>
      </c>
      <c r="B67" s="615"/>
      <c r="C67" s="615"/>
      <c r="D67" s="615"/>
      <c r="E67" s="615"/>
      <c r="F67" s="615"/>
      <c r="G67" s="615"/>
      <c r="H67" s="615"/>
      <c r="I67" s="615"/>
      <c r="J67" s="615"/>
      <c r="K67" s="615"/>
      <c r="L67" s="615"/>
      <c r="M67" s="616"/>
    </row>
    <row r="68" spans="1:27" ht="13.5" thickTop="1" x14ac:dyDescent="0.2">
      <c r="A68" s="626" t="s">
        <v>30</v>
      </c>
      <c r="B68" s="624"/>
      <c r="C68" s="624"/>
      <c r="D68" s="624" t="s">
        <v>79</v>
      </c>
      <c r="E68" s="624"/>
      <c r="F68" s="624"/>
      <c r="G68" s="624" t="s">
        <v>206</v>
      </c>
      <c r="H68" s="624"/>
      <c r="I68" s="624" t="s">
        <v>28</v>
      </c>
      <c r="J68" s="624"/>
      <c r="K68" s="624" t="s">
        <v>80</v>
      </c>
      <c r="L68" s="624"/>
      <c r="M68" s="625"/>
      <c r="O68" s="19"/>
      <c r="P68" s="19"/>
      <c r="Q68" s="19"/>
      <c r="R68" s="19"/>
      <c r="S68" s="19"/>
      <c r="T68" s="19"/>
      <c r="U68" s="19"/>
      <c r="V68" s="19"/>
      <c r="W68" s="19"/>
      <c r="X68" s="20"/>
      <c r="Y68" s="19"/>
      <c r="Z68" s="20"/>
      <c r="AA68" s="20"/>
    </row>
    <row r="69" spans="1:27" x14ac:dyDescent="0.2">
      <c r="A69" s="611"/>
      <c r="B69" s="612"/>
      <c r="C69" s="612"/>
      <c r="D69" s="612" t="s">
        <v>204</v>
      </c>
      <c r="E69" s="612"/>
      <c r="F69" s="612"/>
      <c r="G69" s="613"/>
      <c r="H69" s="613"/>
      <c r="I69" s="612"/>
      <c r="J69" s="612"/>
      <c r="K69" s="612"/>
      <c r="L69" s="612"/>
      <c r="M69" s="623"/>
      <c r="O69" s="21"/>
      <c r="P69" s="21"/>
      <c r="Q69" s="21"/>
      <c r="R69" s="22"/>
      <c r="S69" s="21"/>
      <c r="T69" s="21"/>
      <c r="U69" s="21"/>
      <c r="V69" s="21"/>
      <c r="W69" s="21"/>
      <c r="X69" s="21"/>
      <c r="Y69" s="21"/>
      <c r="Z69" s="21"/>
      <c r="AA69" s="21"/>
    </row>
    <row r="70" spans="1:27" x14ac:dyDescent="0.2">
      <c r="A70" s="611"/>
      <c r="B70" s="612"/>
      <c r="C70" s="612"/>
      <c r="D70" s="612" t="s">
        <v>205</v>
      </c>
      <c r="E70" s="612"/>
      <c r="F70" s="612"/>
      <c r="G70" s="613"/>
      <c r="H70" s="613"/>
      <c r="I70" s="612"/>
      <c r="J70" s="612"/>
      <c r="K70" s="612"/>
      <c r="L70" s="612"/>
      <c r="M70" s="623"/>
      <c r="O70" s="21"/>
      <c r="P70" s="21"/>
      <c r="Q70" s="21"/>
      <c r="R70" s="22"/>
      <c r="S70" s="21"/>
      <c r="T70" s="21"/>
      <c r="U70" s="21"/>
      <c r="V70" s="21"/>
      <c r="W70" s="21"/>
      <c r="X70" s="21"/>
      <c r="Y70" s="21"/>
      <c r="Z70" s="21"/>
      <c r="AA70" s="21"/>
    </row>
    <row r="71" spans="1:27" x14ac:dyDescent="0.2">
      <c r="A71" s="611"/>
      <c r="B71" s="612"/>
      <c r="C71" s="612"/>
      <c r="D71" s="612"/>
      <c r="E71" s="612"/>
      <c r="F71" s="612"/>
      <c r="G71" s="613"/>
      <c r="H71" s="613"/>
      <c r="I71" s="612"/>
      <c r="J71" s="612"/>
      <c r="K71" s="612"/>
      <c r="L71" s="612"/>
      <c r="M71" s="623"/>
      <c r="O71" s="21"/>
      <c r="P71" s="21"/>
      <c r="Q71" s="21"/>
      <c r="R71" s="21"/>
      <c r="S71" s="21"/>
      <c r="T71" s="21"/>
      <c r="U71" s="21"/>
      <c r="V71" s="21"/>
      <c r="W71" s="21"/>
      <c r="X71" s="21"/>
      <c r="Y71" s="21"/>
      <c r="Z71" s="21"/>
      <c r="AA71" s="21"/>
    </row>
    <row r="72" spans="1:27" x14ac:dyDescent="0.2">
      <c r="A72" s="611"/>
      <c r="B72" s="612"/>
      <c r="C72" s="612"/>
      <c r="D72" s="612"/>
      <c r="E72" s="612"/>
      <c r="F72" s="612"/>
      <c r="G72" s="613"/>
      <c r="H72" s="613"/>
      <c r="I72" s="612"/>
      <c r="J72" s="612"/>
      <c r="K72" s="612"/>
      <c r="L72" s="612"/>
      <c r="M72" s="623"/>
      <c r="O72" s="21"/>
      <c r="P72" s="21"/>
      <c r="Q72" s="21"/>
      <c r="R72" s="21"/>
      <c r="S72" s="21"/>
      <c r="T72" s="21"/>
      <c r="U72" s="21"/>
      <c r="V72" s="21"/>
      <c r="W72" s="21"/>
      <c r="X72" s="21"/>
      <c r="Y72" s="21"/>
      <c r="Z72" s="21"/>
      <c r="AA72" s="21"/>
    </row>
    <row r="73" spans="1:27" ht="13.5" thickBot="1" x14ac:dyDescent="0.25">
      <c r="A73" s="617"/>
      <c r="B73" s="618"/>
      <c r="C73" s="618"/>
      <c r="D73" s="618"/>
      <c r="E73" s="618"/>
      <c r="F73" s="618"/>
      <c r="G73" s="619"/>
      <c r="H73" s="619"/>
      <c r="I73" s="618"/>
      <c r="J73" s="618"/>
      <c r="K73" s="618"/>
      <c r="L73" s="618"/>
      <c r="M73" s="627"/>
      <c r="O73" s="21"/>
      <c r="P73" s="21"/>
      <c r="Q73" s="21"/>
      <c r="R73" s="21"/>
      <c r="S73" s="21"/>
      <c r="T73" s="21"/>
      <c r="U73" s="21"/>
      <c r="V73" s="21"/>
      <c r="W73" s="21"/>
      <c r="X73" s="21"/>
      <c r="Y73" s="21"/>
      <c r="Z73" s="21"/>
      <c r="AA73" s="21"/>
    </row>
    <row r="74" spans="1:27" ht="15.75" thickTop="1" thickBot="1" x14ac:dyDescent="0.25">
      <c r="A74" s="614" t="s">
        <v>11</v>
      </c>
      <c r="B74" s="615"/>
      <c r="C74" s="615"/>
      <c r="D74" s="615"/>
      <c r="E74" s="615"/>
      <c r="F74" s="615"/>
      <c r="G74" s="615"/>
      <c r="H74" s="615"/>
      <c r="I74" s="615"/>
      <c r="J74" s="615"/>
      <c r="K74" s="615"/>
      <c r="L74" s="615"/>
      <c r="M74" s="616"/>
    </row>
    <row r="75" spans="1:27" ht="13.5" thickTop="1" x14ac:dyDescent="0.2">
      <c r="A75" s="626" t="s">
        <v>30</v>
      </c>
      <c r="B75" s="624"/>
      <c r="C75" s="624"/>
      <c r="D75" s="624" t="s">
        <v>79</v>
      </c>
      <c r="E75" s="624"/>
      <c r="F75" s="624"/>
      <c r="G75" s="624" t="s">
        <v>206</v>
      </c>
      <c r="H75" s="624"/>
      <c r="I75" s="624" t="s">
        <v>28</v>
      </c>
      <c r="J75" s="624"/>
      <c r="K75" s="624" t="s">
        <v>80</v>
      </c>
      <c r="L75" s="624"/>
      <c r="M75" s="625"/>
    </row>
    <row r="76" spans="1:27" x14ac:dyDescent="0.2">
      <c r="A76" s="611"/>
      <c r="B76" s="612"/>
      <c r="C76" s="612"/>
      <c r="D76" s="612" t="s">
        <v>13</v>
      </c>
      <c r="E76" s="612"/>
      <c r="F76" s="612"/>
      <c r="G76" s="613"/>
      <c r="H76" s="613"/>
      <c r="I76" s="612"/>
      <c r="J76" s="612"/>
      <c r="K76" s="612"/>
      <c r="L76" s="612"/>
      <c r="M76" s="623"/>
    </row>
    <row r="77" spans="1:27" x14ac:dyDescent="0.2">
      <c r="A77" s="611"/>
      <c r="B77" s="612"/>
      <c r="C77" s="612"/>
      <c r="D77" s="612" t="s">
        <v>12</v>
      </c>
      <c r="E77" s="612"/>
      <c r="F77" s="612"/>
      <c r="G77" s="613"/>
      <c r="H77" s="613"/>
      <c r="I77" s="612"/>
      <c r="J77" s="612"/>
      <c r="K77" s="612"/>
      <c r="L77" s="612"/>
      <c r="M77" s="623"/>
    </row>
    <row r="78" spans="1:27" ht="13.5" thickBot="1" x14ac:dyDescent="0.25">
      <c r="A78" s="617"/>
      <c r="B78" s="618"/>
      <c r="C78" s="618"/>
      <c r="D78" s="618"/>
      <c r="E78" s="618"/>
      <c r="F78" s="618"/>
      <c r="G78" s="619"/>
      <c r="H78" s="619"/>
      <c r="I78" s="618"/>
      <c r="J78" s="618"/>
      <c r="K78" s="618"/>
      <c r="L78" s="618"/>
      <c r="M78" s="627"/>
    </row>
    <row r="79" spans="1:27" ht="15.75" thickTop="1" thickBot="1" x14ac:dyDescent="0.25">
      <c r="A79" s="620" t="s">
        <v>202</v>
      </c>
      <c r="B79" s="621"/>
      <c r="C79" s="621"/>
      <c r="D79" s="621"/>
      <c r="E79" s="621"/>
      <c r="F79" s="621"/>
      <c r="G79" s="621"/>
      <c r="H79" s="621"/>
      <c r="I79" s="621"/>
      <c r="J79" s="621"/>
      <c r="K79" s="621"/>
      <c r="L79" s="621"/>
      <c r="M79" s="622"/>
    </row>
    <row r="80" spans="1:27" ht="13.5" thickTop="1" x14ac:dyDescent="0.2">
      <c r="A80" s="626" t="s">
        <v>30</v>
      </c>
      <c r="B80" s="624"/>
      <c r="C80" s="624"/>
      <c r="D80" s="624" t="s">
        <v>79</v>
      </c>
      <c r="E80" s="624"/>
      <c r="F80" s="624"/>
      <c r="G80" s="624" t="s">
        <v>206</v>
      </c>
      <c r="H80" s="624"/>
      <c r="I80" s="624" t="s">
        <v>28</v>
      </c>
      <c r="J80" s="624"/>
      <c r="K80" s="624" t="s">
        <v>80</v>
      </c>
      <c r="L80" s="624"/>
      <c r="M80" s="625"/>
    </row>
    <row r="81" spans="1:13" x14ac:dyDescent="0.2">
      <c r="A81" s="611"/>
      <c r="B81" s="612"/>
      <c r="C81" s="612"/>
      <c r="D81" s="612" t="s">
        <v>207</v>
      </c>
      <c r="E81" s="612"/>
      <c r="F81" s="612"/>
      <c r="G81" s="613" t="s">
        <v>86</v>
      </c>
      <c r="H81" s="613"/>
      <c r="I81" s="612"/>
      <c r="J81" s="612"/>
      <c r="K81" s="612"/>
      <c r="L81" s="612"/>
      <c r="M81" s="623"/>
    </row>
    <row r="82" spans="1:13" ht="13.5" thickBot="1" x14ac:dyDescent="0.25">
      <c r="A82" s="617"/>
      <c r="B82" s="618"/>
      <c r="C82" s="618"/>
      <c r="D82" s="618"/>
      <c r="E82" s="618"/>
      <c r="F82" s="618"/>
      <c r="G82" s="619"/>
      <c r="H82" s="619"/>
      <c r="I82" s="618"/>
      <c r="J82" s="618"/>
      <c r="K82" s="618"/>
      <c r="L82" s="618"/>
      <c r="M82" s="627"/>
    </row>
    <row r="83" spans="1:13" ht="13.5" thickTop="1" x14ac:dyDescent="0.2"/>
  </sheetData>
  <mergeCells count="190">
    <mergeCell ref="G14:H15"/>
    <mergeCell ref="I14:M15"/>
    <mergeCell ref="A2:K2"/>
    <mergeCell ref="A1:K1"/>
    <mergeCell ref="L1:M1"/>
    <mergeCell ref="L2:M2"/>
    <mergeCell ref="A54:M54"/>
    <mergeCell ref="A55:M60"/>
    <mergeCell ref="I20:M20"/>
    <mergeCell ref="H18:M18"/>
    <mergeCell ref="H17:I17"/>
    <mergeCell ref="G20:H20"/>
    <mergeCell ref="A29:M29"/>
    <mergeCell ref="B38:F38"/>
    <mergeCell ref="B37:F37"/>
    <mergeCell ref="B36:F36"/>
    <mergeCell ref="B35:F35"/>
    <mergeCell ref="B34:F34"/>
    <mergeCell ref="B33:F33"/>
    <mergeCell ref="B32:F32"/>
    <mergeCell ref="B31:F31"/>
    <mergeCell ref="B30:F30"/>
    <mergeCell ref="H37:M37"/>
    <mergeCell ref="H36:M36"/>
    <mergeCell ref="H31:M31"/>
    <mergeCell ref="H30:M30"/>
    <mergeCell ref="E18:F18"/>
    <mergeCell ref="H39:M39"/>
    <mergeCell ref="H38:M38"/>
    <mergeCell ref="A24:M24"/>
    <mergeCell ref="E28:M28"/>
    <mergeCell ref="E27:M27"/>
    <mergeCell ref="E26:M26"/>
    <mergeCell ref="E25:M25"/>
    <mergeCell ref="G19:H19"/>
    <mergeCell ref="I19:M19"/>
    <mergeCell ref="H35:M35"/>
    <mergeCell ref="H34:M34"/>
    <mergeCell ref="G12:H12"/>
    <mergeCell ref="G16:H16"/>
    <mergeCell ref="I16:M16"/>
    <mergeCell ref="C14:F14"/>
    <mergeCell ref="K66:M66"/>
    <mergeCell ref="B22:F23"/>
    <mergeCell ref="A17:F17"/>
    <mergeCell ref="B18:C18"/>
    <mergeCell ref="B21:F21"/>
    <mergeCell ref="B20:F20"/>
    <mergeCell ref="E19:F19"/>
    <mergeCell ref="A65:C65"/>
    <mergeCell ref="A66:C66"/>
    <mergeCell ref="D63:F63"/>
    <mergeCell ref="D64:F64"/>
    <mergeCell ref="D65:F65"/>
    <mergeCell ref="D66:F66"/>
    <mergeCell ref="G63:H63"/>
    <mergeCell ref="G64:H64"/>
    <mergeCell ref="G65:H65"/>
    <mergeCell ref="G66:H66"/>
    <mergeCell ref="A14:B14"/>
    <mergeCell ref="H33:M33"/>
    <mergeCell ref="H32:M32"/>
    <mergeCell ref="A64:C64"/>
    <mergeCell ref="I63:J63"/>
    <mergeCell ref="I64:J64"/>
    <mergeCell ref="K63:M63"/>
    <mergeCell ref="K64:M64"/>
    <mergeCell ref="A22:A23"/>
    <mergeCell ref="K65:M65"/>
    <mergeCell ref="G4:I4"/>
    <mergeCell ref="G5:I5"/>
    <mergeCell ref="J4:L4"/>
    <mergeCell ref="J5:L5"/>
    <mergeCell ref="G8:I8"/>
    <mergeCell ref="G9:I9"/>
    <mergeCell ref="H40:M40"/>
    <mergeCell ref="H41:M41"/>
    <mergeCell ref="H42:M42"/>
    <mergeCell ref="H43:M43"/>
    <mergeCell ref="A46:M46"/>
    <mergeCell ref="G10:I10"/>
    <mergeCell ref="J8:M8"/>
    <mergeCell ref="J9:M9"/>
    <mergeCell ref="J10:M10"/>
    <mergeCell ref="A11:F11"/>
    <mergeCell ref="G11:M11"/>
    <mergeCell ref="A12:F12"/>
    <mergeCell ref="A13:B13"/>
    <mergeCell ref="C13:F13"/>
    <mergeCell ref="A48:M53"/>
    <mergeCell ref="A15:F15"/>
    <mergeCell ref="A16:F16"/>
    <mergeCell ref="A3:K3"/>
    <mergeCell ref="L3:M3"/>
    <mergeCell ref="G6:I6"/>
    <mergeCell ref="G7:I7"/>
    <mergeCell ref="J6:M6"/>
    <mergeCell ref="J7:M7"/>
    <mergeCell ref="B28:D28"/>
    <mergeCell ref="B27:D27"/>
    <mergeCell ref="B26:D26"/>
    <mergeCell ref="B25:D25"/>
    <mergeCell ref="B40:F40"/>
    <mergeCell ref="B41:F41"/>
    <mergeCell ref="B42:F42"/>
    <mergeCell ref="B43:F43"/>
    <mergeCell ref="B39:F39"/>
    <mergeCell ref="I12:M12"/>
    <mergeCell ref="I13:M13"/>
    <mergeCell ref="G13:H13"/>
    <mergeCell ref="A61:M61"/>
    <mergeCell ref="A62:C62"/>
    <mergeCell ref="D62:F62"/>
    <mergeCell ref="G62:H62"/>
    <mergeCell ref="I62:J62"/>
    <mergeCell ref="K62:M62"/>
    <mergeCell ref="A47:M47"/>
    <mergeCell ref="B45:F45"/>
    <mergeCell ref="B44:F44"/>
    <mergeCell ref="A63:C63"/>
    <mergeCell ref="D68:F68"/>
    <mergeCell ref="G68:H68"/>
    <mergeCell ref="I68:J68"/>
    <mergeCell ref="K68:M68"/>
    <mergeCell ref="A67:M67"/>
    <mergeCell ref="I71:J71"/>
    <mergeCell ref="K71:M71"/>
    <mergeCell ref="D70:F70"/>
    <mergeCell ref="G70:H70"/>
    <mergeCell ref="I70:J70"/>
    <mergeCell ref="K70:M70"/>
    <mergeCell ref="A71:C71"/>
    <mergeCell ref="D71:F71"/>
    <mergeCell ref="G71:H71"/>
    <mergeCell ref="A69:C69"/>
    <mergeCell ref="D69:F69"/>
    <mergeCell ref="G69:H69"/>
    <mergeCell ref="I69:J69"/>
    <mergeCell ref="K69:M69"/>
    <mergeCell ref="A68:C68"/>
    <mergeCell ref="A70:C70"/>
    <mergeCell ref="I65:J65"/>
    <mergeCell ref="I66:J66"/>
    <mergeCell ref="A72:C72"/>
    <mergeCell ref="D72:F72"/>
    <mergeCell ref="G72:H72"/>
    <mergeCell ref="I72:J72"/>
    <mergeCell ref="K72:M72"/>
    <mergeCell ref="I82:J82"/>
    <mergeCell ref="K82:M82"/>
    <mergeCell ref="A78:C78"/>
    <mergeCell ref="D78:F78"/>
    <mergeCell ref="G78:H78"/>
    <mergeCell ref="I78:J78"/>
    <mergeCell ref="K78:M78"/>
    <mergeCell ref="A82:C82"/>
    <mergeCell ref="D82:F82"/>
    <mergeCell ref="G82:H82"/>
    <mergeCell ref="A80:C80"/>
    <mergeCell ref="D80:F80"/>
    <mergeCell ref="G80:H80"/>
    <mergeCell ref="I80:J80"/>
    <mergeCell ref="I81:J81"/>
    <mergeCell ref="K81:M81"/>
    <mergeCell ref="I73:J73"/>
    <mergeCell ref="K73:M73"/>
    <mergeCell ref="K80:M80"/>
    <mergeCell ref="A81:C81"/>
    <mergeCell ref="D81:F81"/>
    <mergeCell ref="G81:H81"/>
    <mergeCell ref="A74:M74"/>
    <mergeCell ref="A73:C73"/>
    <mergeCell ref="D73:F73"/>
    <mergeCell ref="G73:H73"/>
    <mergeCell ref="A79:M79"/>
    <mergeCell ref="A77:C77"/>
    <mergeCell ref="D77:F77"/>
    <mergeCell ref="G77:H77"/>
    <mergeCell ref="I77:J77"/>
    <mergeCell ref="K77:M77"/>
    <mergeCell ref="G75:H75"/>
    <mergeCell ref="I75:J75"/>
    <mergeCell ref="K75:M75"/>
    <mergeCell ref="A76:C76"/>
    <mergeCell ref="D76:F76"/>
    <mergeCell ref="G76:H76"/>
    <mergeCell ref="I76:J76"/>
    <mergeCell ref="K76:M76"/>
    <mergeCell ref="A75:C75"/>
    <mergeCell ref="D75:F75"/>
  </mergeCells>
  <pageMargins left="0.7" right="0.7" top="0.75" bottom="0.75" header="0.3" footer="0.2"/>
  <pageSetup scale="66" orientation="portrait" horizontalDpi="4294967295" verticalDpi="4294967295" r:id="rId1"/>
  <headerFooter>
    <oddHeader>&amp;C&amp;"Arial,Bold"&amp;16&amp;KFF0000SENSITIVE SECURITY INFORMATION</oddHeader>
    <oddFooter>&amp;C&amp;G
OMB Control # 1652-0050</oddFooter>
  </headerFooter>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'Dropdown Menus'!$G$2:$G$4</xm:f>
          </x14:formula1>
          <xm:sqref>A14:B14 A16:F16 A25:A28</xm:sqref>
        </x14:dataValidation>
        <x14:dataValidation type="list" allowBlank="1" showInputMessage="1" showErrorMessage="1" xr:uid="{00000000-0002-0000-0100-000001000000}">
          <x14:formula1>
            <xm:f>'Dropdown Menus'!$D$2:$D$7</xm:f>
          </x14:formula1>
          <xm:sqref>M5</xm:sqref>
        </x14:dataValidation>
        <x14:dataValidation type="list" allowBlank="1" showInputMessage="1" showErrorMessage="1" xr:uid="{00000000-0002-0000-0100-000002000000}">
          <x14:formula1>
            <xm:f>'Dropdown Menus'!$C$2:$C$3</xm:f>
          </x14:formula1>
          <xm:sqref>A18:A21 D18:D19 G42 G30:G32 G34 G36:G38 A30:A40 A42 A44 G40</xm:sqref>
        </x14:dataValidation>
        <x14:dataValidation type="list" allowBlank="1" showInputMessage="1" showErrorMessage="1" xr:uid="{00000000-0002-0000-0100-000003000000}">
          <x14:formula1>
            <xm:f>'Dropdown Menus'!$J$2:$J$54</xm:f>
          </x14:formula1>
          <xm:sqref>K17</xm:sqref>
        </x14:dataValidation>
        <x14:dataValidation type="list" allowBlank="1" showInputMessage="1" showErrorMessage="1" xr:uid="{00000000-0002-0000-0100-000004000000}">
          <x14:formula1>
            <xm:f>'Dropdown Menus'!$E$2:$E$48</xm:f>
          </x14:formula1>
          <xm:sqref>J7:M7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B0F0"/>
  </sheetPr>
  <dimension ref="A1:A2"/>
  <sheetViews>
    <sheetView workbookViewId="0">
      <selection activeCell="A2" sqref="A2"/>
    </sheetView>
  </sheetViews>
  <sheetFormatPr defaultColWidth="120.7109375" defaultRowHeight="12.75" x14ac:dyDescent="0.2"/>
  <sheetData>
    <row r="1" spans="1:1" ht="91.5" thickTop="1" thickBot="1" x14ac:dyDescent="0.25">
      <c r="A1" s="570" t="s">
        <v>696</v>
      </c>
    </row>
    <row r="2" spans="1:1" ht="13.5" thickTop="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V285"/>
  <sheetViews>
    <sheetView workbookViewId="0">
      <selection activeCell="A3" sqref="A3:XFD3"/>
    </sheetView>
  </sheetViews>
  <sheetFormatPr defaultColWidth="9.28515625" defaultRowHeight="12.75" x14ac:dyDescent="0.2"/>
  <cols>
    <col min="1" max="11" width="9.28515625" style="2"/>
    <col min="12" max="12" width="9.28515625" style="7"/>
    <col min="13" max="20" width="9.28515625" style="2"/>
    <col min="21" max="21" width="9.28515625" style="7"/>
    <col min="22" max="22" width="9.28515625" style="2"/>
    <col min="23" max="23" width="9.28515625" style="7"/>
    <col min="24" max="38" width="9.28515625" style="2"/>
    <col min="39" max="68" width="9.28515625" style="2" customWidth="1"/>
    <col min="69" max="78" width="9.28515625" style="2"/>
    <col min="79" max="79" width="10" style="2" bestFit="1" customWidth="1"/>
    <col min="80" max="88" width="9.42578125" style="2" bestFit="1" customWidth="1"/>
    <col min="89" max="89" width="10" style="2" bestFit="1" customWidth="1"/>
    <col min="90" max="90" width="9.42578125" style="2" bestFit="1" customWidth="1"/>
    <col min="91" max="91" width="10" style="2" bestFit="1" customWidth="1"/>
    <col min="92" max="92" width="9.42578125" style="2" bestFit="1" customWidth="1"/>
    <col min="93" max="93" width="10" style="2" bestFit="1" customWidth="1"/>
    <col min="94" max="96" width="9.42578125" style="2" bestFit="1" customWidth="1"/>
    <col min="97" max="97" width="10" style="2" bestFit="1" customWidth="1"/>
    <col min="98" max="100" width="9.42578125" style="2" bestFit="1" customWidth="1"/>
    <col min="101" max="101" width="9.42578125" style="2" customWidth="1"/>
    <col min="102" max="103" width="9.42578125" style="2" bestFit="1" customWidth="1"/>
    <col min="104" max="104" width="10" style="2" bestFit="1" customWidth="1"/>
    <col min="105" max="110" width="9.42578125" style="2" bestFit="1" customWidth="1"/>
    <col min="111" max="111" width="9.42578125" style="2" customWidth="1"/>
    <col min="112" max="112" width="10" style="2" bestFit="1" customWidth="1"/>
    <col min="113" max="122" width="9.42578125" style="2" bestFit="1" customWidth="1"/>
    <col min="123" max="123" width="10" style="2" bestFit="1" customWidth="1"/>
    <col min="124" max="146" width="9.42578125" style="2" bestFit="1" customWidth="1"/>
    <col min="147" max="151" width="9.42578125" style="2" customWidth="1"/>
    <col min="152" max="152" width="9.42578125" style="2" bestFit="1" customWidth="1"/>
    <col min="153" max="153" width="9.42578125" style="2" customWidth="1"/>
    <col min="154" max="156" width="9.42578125" style="2" bestFit="1" customWidth="1"/>
    <col min="157" max="161" width="9.42578125" style="2" customWidth="1"/>
    <col min="162" max="166" width="9.42578125" style="2" bestFit="1" customWidth="1"/>
    <col min="167" max="167" width="10" style="2" bestFit="1" customWidth="1"/>
    <col min="168" max="168" width="9.42578125" style="2" bestFit="1" customWidth="1"/>
    <col min="169" max="169" width="10" style="2" bestFit="1" customWidth="1"/>
    <col min="170" max="172" width="9.42578125" style="2" bestFit="1" customWidth="1"/>
    <col min="173" max="173" width="11.5703125" style="2" bestFit="1" customWidth="1"/>
    <col min="174" max="175" width="9.5703125" style="2" bestFit="1" customWidth="1"/>
    <col min="176" max="181" width="9.5703125" style="2" customWidth="1"/>
    <col min="182" max="182" width="9.5703125" style="2" bestFit="1" customWidth="1"/>
    <col min="183" max="183" width="11.5703125" style="2" bestFit="1" customWidth="1"/>
    <col min="184" max="195" width="9.5703125" style="2" bestFit="1" customWidth="1"/>
    <col min="196" max="196" width="9.5703125" style="2" customWidth="1"/>
    <col min="197" max="285" width="9.5703125" style="2" bestFit="1" customWidth="1"/>
    <col min="286" max="289" width="9.5703125" style="2" customWidth="1"/>
    <col min="290" max="296" width="9.5703125" style="2" bestFit="1" customWidth="1"/>
    <col min="297" max="305" width="9.5703125" style="2" customWidth="1"/>
    <col min="306" max="333" width="9.5703125" style="2" bestFit="1" customWidth="1"/>
    <col min="334" max="334" width="11.5703125" style="2" bestFit="1" customWidth="1"/>
    <col min="335" max="337" width="9.5703125" style="2" bestFit="1" customWidth="1"/>
    <col min="338" max="338" width="11.5703125" style="2" bestFit="1" customWidth="1"/>
    <col min="339" max="343" width="9.5703125" style="2" bestFit="1" customWidth="1"/>
    <col min="344" max="344" width="11.5703125" style="2" bestFit="1" customWidth="1"/>
    <col min="345" max="347" width="9.5703125" style="2" bestFit="1" customWidth="1"/>
    <col min="348" max="377" width="9.28515625" style="7"/>
    <col min="378" max="16384" width="9.28515625" style="2"/>
  </cols>
  <sheetData>
    <row r="1" spans="1:412" s="152" customFormat="1" ht="20.25" thickTop="1" thickBot="1" x14ac:dyDescent="0.25">
      <c r="A1" s="768" t="s">
        <v>281</v>
      </c>
      <c r="B1" s="769"/>
      <c r="C1" s="769"/>
      <c r="D1" s="769"/>
      <c r="E1" s="769"/>
      <c r="F1" s="769"/>
      <c r="G1" s="769"/>
      <c r="H1" s="770"/>
      <c r="L1" s="356"/>
      <c r="O1" s="765" t="s">
        <v>282</v>
      </c>
      <c r="P1" s="766"/>
      <c r="Q1" s="766"/>
      <c r="R1" s="766"/>
      <c r="S1" s="766"/>
      <c r="T1" s="766"/>
      <c r="U1" s="766"/>
      <c r="V1" s="766"/>
      <c r="W1" s="766"/>
      <c r="X1" s="766"/>
      <c r="Y1" s="766"/>
      <c r="Z1" s="766"/>
      <c r="AA1" s="767"/>
      <c r="AB1" s="768" t="s">
        <v>280</v>
      </c>
      <c r="AC1" s="769"/>
      <c r="AD1" s="769"/>
      <c r="AE1" s="769"/>
      <c r="AF1" s="769"/>
      <c r="AG1" s="769"/>
      <c r="AH1" s="770"/>
      <c r="AI1" s="779" t="s">
        <v>678</v>
      </c>
      <c r="AJ1" s="780"/>
      <c r="AK1" s="780"/>
      <c r="AL1" s="781"/>
      <c r="AM1" s="765" t="s">
        <v>559</v>
      </c>
      <c r="AN1" s="766"/>
      <c r="AO1" s="766"/>
      <c r="AP1" s="766"/>
      <c r="AQ1" s="766"/>
      <c r="AR1" s="766"/>
      <c r="AS1" s="766"/>
      <c r="AT1" s="766"/>
      <c r="AU1" s="766"/>
      <c r="AV1" s="766"/>
      <c r="AW1" s="766"/>
      <c r="AX1" s="766"/>
      <c r="AY1" s="766"/>
      <c r="AZ1" s="766"/>
      <c r="BA1" s="766"/>
      <c r="BB1" s="766"/>
      <c r="BC1" s="766"/>
      <c r="BD1" s="766"/>
      <c r="BE1" s="766"/>
      <c r="BF1" s="766"/>
      <c r="BG1" s="766"/>
      <c r="BH1" s="766"/>
      <c r="BI1" s="766"/>
      <c r="BJ1" s="766"/>
      <c r="BK1" s="766"/>
      <c r="BL1" s="766"/>
      <c r="BM1" s="766"/>
      <c r="BN1" s="766"/>
      <c r="BO1" s="766"/>
      <c r="BP1" s="767"/>
      <c r="CA1" s="774" t="s">
        <v>518</v>
      </c>
      <c r="CB1" s="774"/>
      <c r="CC1" s="774"/>
      <c r="CD1" s="774"/>
      <c r="CE1" s="774"/>
      <c r="CF1" s="774"/>
      <c r="CG1" s="774"/>
      <c r="CH1" s="774"/>
      <c r="CI1" s="774"/>
      <c r="CJ1" s="774"/>
      <c r="CK1" s="771" t="s">
        <v>267</v>
      </c>
      <c r="CL1" s="771"/>
      <c r="CM1" s="772" t="s">
        <v>268</v>
      </c>
      <c r="CN1" s="772"/>
      <c r="CO1" s="773" t="s">
        <v>560</v>
      </c>
      <c r="CP1" s="773"/>
      <c r="CQ1" s="773"/>
      <c r="CR1" s="773"/>
      <c r="CS1" s="774" t="s">
        <v>269</v>
      </c>
      <c r="CT1" s="774"/>
      <c r="CU1" s="774"/>
      <c r="CV1" s="774"/>
      <c r="CW1" s="774"/>
      <c r="CX1" s="774"/>
      <c r="CY1" s="774"/>
      <c r="CZ1" s="765" t="s">
        <v>270</v>
      </c>
      <c r="DA1" s="766"/>
      <c r="DB1" s="766"/>
      <c r="DC1" s="766"/>
      <c r="DD1" s="766"/>
      <c r="DE1" s="766"/>
      <c r="DF1" s="766"/>
      <c r="DG1" s="767"/>
      <c r="DH1" s="774" t="s">
        <v>271</v>
      </c>
      <c r="DI1" s="774"/>
      <c r="DJ1" s="774"/>
      <c r="DK1" s="774"/>
      <c r="DL1" s="774"/>
      <c r="DM1" s="774"/>
      <c r="DN1" s="774"/>
      <c r="DO1" s="774"/>
      <c r="DP1" s="774"/>
      <c r="DQ1" s="774"/>
      <c r="DR1" s="774"/>
      <c r="DS1" s="773" t="s">
        <v>272</v>
      </c>
      <c r="DT1" s="773"/>
      <c r="DU1" s="773"/>
      <c r="DV1" s="773"/>
      <c r="DW1" s="773"/>
      <c r="DX1" s="773"/>
      <c r="DY1" s="773"/>
      <c r="DZ1" s="773"/>
      <c r="EA1" s="773"/>
      <c r="EB1" s="773"/>
      <c r="EC1" s="773"/>
      <c r="ED1" s="773"/>
      <c r="EE1" s="773"/>
      <c r="EF1" s="773"/>
      <c r="EG1" s="773"/>
      <c r="EH1" s="773"/>
      <c r="EI1" s="773"/>
      <c r="EJ1" s="773"/>
      <c r="EK1" s="773"/>
      <c r="EL1" s="773"/>
      <c r="EM1" s="773"/>
      <c r="EN1" s="773"/>
      <c r="EO1" s="773"/>
      <c r="EP1" s="773"/>
      <c r="EQ1" s="773"/>
      <c r="ER1" s="773"/>
      <c r="ES1" s="773"/>
      <c r="ET1" s="773"/>
      <c r="EU1" s="773"/>
      <c r="EV1" s="773"/>
      <c r="EW1" s="773"/>
      <c r="EX1" s="773"/>
      <c r="EY1" s="773"/>
      <c r="EZ1" s="773"/>
      <c r="FA1" s="773"/>
      <c r="FB1" s="773"/>
      <c r="FC1" s="773"/>
      <c r="FD1" s="773"/>
      <c r="FE1" s="773"/>
      <c r="FF1" s="773"/>
      <c r="FG1" s="773"/>
      <c r="FH1" s="773"/>
      <c r="FI1" s="773"/>
      <c r="FJ1" s="773"/>
      <c r="FK1" s="775" t="s">
        <v>273</v>
      </c>
      <c r="FL1" s="775"/>
      <c r="FM1" s="773" t="s">
        <v>561</v>
      </c>
      <c r="FN1" s="773"/>
      <c r="FO1" s="773"/>
      <c r="FP1" s="773"/>
      <c r="FQ1" s="774" t="s">
        <v>274</v>
      </c>
      <c r="FR1" s="774"/>
      <c r="FS1" s="774"/>
      <c r="FT1" s="774"/>
      <c r="FU1" s="774"/>
      <c r="FV1" s="774"/>
      <c r="FW1" s="774"/>
      <c r="FX1" s="774"/>
      <c r="FY1" s="774"/>
      <c r="FZ1" s="774"/>
      <c r="GA1" s="773" t="s">
        <v>562</v>
      </c>
      <c r="GB1" s="773"/>
      <c r="GC1" s="773"/>
      <c r="GD1" s="773"/>
      <c r="GE1" s="773"/>
      <c r="GF1" s="773"/>
      <c r="GG1" s="773"/>
      <c r="GH1" s="773"/>
      <c r="GI1" s="773"/>
      <c r="GJ1" s="773"/>
      <c r="GK1" s="773"/>
      <c r="GL1" s="773"/>
      <c r="GM1" s="773"/>
      <c r="GN1" s="773"/>
      <c r="GO1" s="773"/>
      <c r="GP1" s="773"/>
      <c r="GQ1" s="773"/>
      <c r="GR1" s="773"/>
      <c r="GS1" s="773"/>
      <c r="GT1" s="773"/>
      <c r="GU1" s="773"/>
      <c r="GV1" s="773"/>
      <c r="GW1" s="773"/>
      <c r="GX1" s="773"/>
      <c r="GY1" s="773"/>
      <c r="GZ1" s="773"/>
      <c r="HA1" s="773"/>
      <c r="HB1" s="773"/>
      <c r="HC1" s="773"/>
      <c r="HD1" s="773"/>
      <c r="HE1" s="773"/>
      <c r="HF1" s="773"/>
      <c r="HG1" s="773"/>
      <c r="HH1" s="773"/>
      <c r="HI1" s="773"/>
      <c r="HJ1" s="773"/>
      <c r="HK1" s="773"/>
      <c r="HL1" s="773"/>
      <c r="HM1" s="773"/>
      <c r="HN1" s="773"/>
      <c r="HO1" s="773"/>
      <c r="HP1" s="773"/>
      <c r="HQ1" s="773"/>
      <c r="HR1" s="773"/>
      <c r="HS1" s="773"/>
      <c r="HT1" s="773"/>
      <c r="HU1" s="773"/>
      <c r="HV1" s="773"/>
      <c r="HW1" s="773"/>
      <c r="HX1" s="773"/>
      <c r="HY1" s="773"/>
      <c r="HZ1" s="773"/>
      <c r="IA1" s="773"/>
      <c r="IB1" s="773"/>
      <c r="IC1" s="773"/>
      <c r="ID1" s="773"/>
      <c r="IE1" s="773"/>
      <c r="IF1" s="773"/>
      <c r="IG1" s="773"/>
      <c r="IH1" s="773"/>
      <c r="II1" s="773"/>
      <c r="IJ1" s="773"/>
      <c r="IK1" s="773"/>
      <c r="IL1" s="773"/>
      <c r="IM1" s="773"/>
      <c r="IN1" s="773"/>
      <c r="IO1" s="773"/>
      <c r="IP1" s="773"/>
      <c r="IQ1" s="773"/>
      <c r="IR1" s="773"/>
      <c r="IS1" s="773"/>
      <c r="IT1" s="773"/>
      <c r="IU1" s="773"/>
      <c r="IV1" s="773"/>
      <c r="IW1" s="773"/>
      <c r="IX1" s="773"/>
      <c r="IY1" s="773"/>
      <c r="IZ1" s="773"/>
      <c r="JA1" s="773"/>
      <c r="JB1" s="773"/>
      <c r="JC1" s="773"/>
      <c r="JD1" s="773"/>
      <c r="JE1" s="773"/>
      <c r="JF1" s="773"/>
      <c r="JG1" s="773"/>
      <c r="JH1" s="773"/>
      <c r="JI1" s="773"/>
      <c r="JJ1" s="773"/>
      <c r="JK1" s="773"/>
      <c r="JL1" s="773"/>
      <c r="JM1" s="773"/>
      <c r="JN1" s="773"/>
      <c r="JO1" s="773"/>
      <c r="JP1" s="773"/>
      <c r="JQ1" s="773"/>
      <c r="JR1" s="773"/>
      <c r="JS1" s="773"/>
      <c r="JT1" s="773"/>
      <c r="JU1" s="773"/>
      <c r="JV1" s="773"/>
      <c r="JW1" s="773"/>
      <c r="JX1" s="773"/>
      <c r="JY1" s="773"/>
      <c r="JZ1" s="773"/>
      <c r="KA1" s="773"/>
      <c r="KB1" s="773"/>
      <c r="KC1" s="773"/>
      <c r="KD1" s="773"/>
      <c r="KE1" s="773"/>
      <c r="KF1" s="773"/>
      <c r="KG1" s="773"/>
      <c r="KH1" s="773"/>
      <c r="KI1" s="773"/>
      <c r="KJ1" s="773"/>
      <c r="KK1" s="773"/>
      <c r="KL1" s="773"/>
      <c r="KM1" s="773"/>
      <c r="KN1" s="773"/>
      <c r="KO1" s="773"/>
      <c r="KP1" s="773"/>
      <c r="KQ1" s="773"/>
      <c r="KR1" s="773"/>
      <c r="KS1" s="773"/>
      <c r="KT1" s="773"/>
      <c r="KU1" s="773"/>
      <c r="KV1" s="773"/>
      <c r="KW1" s="773"/>
      <c r="KX1" s="773"/>
      <c r="KY1" s="773"/>
      <c r="KZ1" s="773"/>
      <c r="LA1" s="773"/>
      <c r="LB1" s="773"/>
      <c r="LC1" s="773"/>
      <c r="LD1" s="773"/>
      <c r="LE1" s="773"/>
      <c r="LF1" s="773"/>
      <c r="LG1" s="773"/>
      <c r="LH1" s="773"/>
      <c r="LI1" s="773"/>
      <c r="LJ1" s="773"/>
      <c r="LK1" s="773"/>
      <c r="LL1" s="773"/>
      <c r="LM1" s="773"/>
      <c r="LN1" s="773"/>
      <c r="LO1" s="773"/>
      <c r="LP1" s="773"/>
      <c r="LQ1" s="773"/>
      <c r="LR1" s="773"/>
      <c r="LS1" s="773"/>
      <c r="LT1" s="773"/>
      <c r="LU1" s="773"/>
      <c r="LV1" s="774" t="s">
        <v>275</v>
      </c>
      <c r="LW1" s="774"/>
      <c r="LX1" s="774"/>
      <c r="LY1" s="774"/>
      <c r="LZ1" s="773" t="s">
        <v>276</v>
      </c>
      <c r="MA1" s="773"/>
      <c r="MB1" s="773"/>
      <c r="MC1" s="773"/>
      <c r="MD1" s="773"/>
      <c r="ME1" s="773"/>
      <c r="MF1" s="774" t="s">
        <v>277</v>
      </c>
      <c r="MG1" s="774"/>
      <c r="MH1" s="774"/>
      <c r="MI1" s="774"/>
      <c r="MJ1" s="765" t="s">
        <v>278</v>
      </c>
      <c r="MK1" s="766"/>
      <c r="ML1" s="766"/>
      <c r="MM1" s="766"/>
      <c r="MN1" s="766"/>
      <c r="MO1" s="766"/>
      <c r="MP1" s="766"/>
      <c r="MQ1" s="766"/>
      <c r="MR1" s="766"/>
      <c r="MS1" s="766"/>
      <c r="MT1" s="766"/>
      <c r="MU1" s="766"/>
      <c r="MV1" s="766"/>
      <c r="MW1" s="766"/>
      <c r="MX1" s="767"/>
      <c r="MY1" s="768" t="s">
        <v>279</v>
      </c>
      <c r="MZ1" s="769"/>
      <c r="NA1" s="769"/>
      <c r="NB1" s="769"/>
      <c r="NC1" s="769"/>
      <c r="ND1" s="769"/>
      <c r="NE1" s="769"/>
      <c r="NF1" s="769"/>
      <c r="NG1" s="769"/>
      <c r="NH1" s="769"/>
      <c r="NI1" s="769"/>
      <c r="NJ1" s="769"/>
      <c r="NK1" s="769"/>
      <c r="NL1" s="769"/>
      <c r="NM1" s="770"/>
      <c r="NN1" s="765" t="s">
        <v>305</v>
      </c>
      <c r="NO1" s="766"/>
      <c r="NP1" s="766"/>
      <c r="NQ1" s="766"/>
      <c r="NR1" s="766"/>
      <c r="NS1" s="766"/>
      <c r="NT1" s="766"/>
      <c r="NU1" s="766"/>
      <c r="NV1" s="766"/>
      <c r="NW1" s="766"/>
      <c r="NX1" s="766"/>
      <c r="NY1" s="766"/>
      <c r="NZ1" s="766"/>
      <c r="OA1" s="766"/>
      <c r="OB1" s="766"/>
      <c r="OC1" s="766"/>
      <c r="OD1" s="766"/>
      <c r="OE1" s="766"/>
      <c r="OF1" s="766"/>
      <c r="OG1" s="766"/>
      <c r="OH1" s="766"/>
      <c r="OI1" s="766"/>
      <c r="OJ1" s="766"/>
      <c r="OK1" s="766"/>
      <c r="OL1" s="766"/>
      <c r="OM1" s="766"/>
      <c r="ON1" s="766"/>
      <c r="OO1" s="766"/>
      <c r="OP1" s="766"/>
      <c r="OQ1" s="766"/>
      <c r="OR1" s="766"/>
      <c r="OS1" s="766"/>
      <c r="OT1" s="766"/>
      <c r="OU1" s="766"/>
      <c r="OV1" s="767"/>
    </row>
    <row r="2" spans="1:412" s="7" customFormat="1" ht="16.5" thickTop="1" x14ac:dyDescent="0.2">
      <c r="A2" s="159" t="s">
        <v>182</v>
      </c>
      <c r="B2" s="160" t="s">
        <v>183</v>
      </c>
      <c r="C2" s="160" t="s">
        <v>580</v>
      </c>
      <c r="D2" s="206" t="s">
        <v>581</v>
      </c>
      <c r="E2" s="160" t="s">
        <v>232</v>
      </c>
      <c r="F2" s="160" t="s">
        <v>184</v>
      </c>
      <c r="G2" s="165" t="s">
        <v>300</v>
      </c>
      <c r="H2" s="160" t="s">
        <v>185</v>
      </c>
      <c r="I2" s="160" t="s">
        <v>169</v>
      </c>
      <c r="J2" s="160" t="s">
        <v>170</v>
      </c>
      <c r="K2" s="160" t="s">
        <v>172</v>
      </c>
      <c r="L2" s="206" t="s">
        <v>173</v>
      </c>
      <c r="M2" s="160" t="s">
        <v>233</v>
      </c>
      <c r="N2" s="536" t="s">
        <v>636</v>
      </c>
      <c r="O2" s="160" t="s">
        <v>234</v>
      </c>
      <c r="P2" s="206" t="s">
        <v>554</v>
      </c>
      <c r="Q2" s="206" t="s">
        <v>555</v>
      </c>
      <c r="R2" s="160" t="s">
        <v>19</v>
      </c>
      <c r="S2" s="160" t="s">
        <v>190</v>
      </c>
      <c r="T2" s="160" t="s">
        <v>21</v>
      </c>
      <c r="U2" s="206" t="s">
        <v>22</v>
      </c>
      <c r="V2" s="160" t="s">
        <v>174</v>
      </c>
      <c r="W2" s="206" t="s">
        <v>171</v>
      </c>
      <c r="X2" s="160" t="s">
        <v>175</v>
      </c>
      <c r="Y2" s="160" t="s">
        <v>176</v>
      </c>
      <c r="Z2" s="206" t="s">
        <v>301</v>
      </c>
      <c r="AA2" s="206" t="s">
        <v>302</v>
      </c>
      <c r="AB2" s="160" t="s">
        <v>235</v>
      </c>
      <c r="AC2" s="160" t="s">
        <v>236</v>
      </c>
      <c r="AD2" s="160" t="s">
        <v>237</v>
      </c>
      <c r="AE2" s="160" t="s">
        <v>238</v>
      </c>
      <c r="AF2" s="160" t="s">
        <v>239</v>
      </c>
      <c r="AG2" s="160" t="s">
        <v>240</v>
      </c>
      <c r="AH2" s="160" t="s">
        <v>241</v>
      </c>
      <c r="AI2" s="565" t="s">
        <v>664</v>
      </c>
      <c r="AJ2" s="566" t="s">
        <v>637</v>
      </c>
      <c r="AK2" s="566" t="s">
        <v>638</v>
      </c>
      <c r="AL2" s="567" t="s">
        <v>652</v>
      </c>
      <c r="AM2" s="160" t="s">
        <v>349</v>
      </c>
      <c r="AN2" s="160" t="s">
        <v>350</v>
      </c>
      <c r="AO2" s="160" t="s">
        <v>351</v>
      </c>
      <c r="AP2" s="160" t="s">
        <v>352</v>
      </c>
      <c r="AQ2" s="160" t="s">
        <v>353</v>
      </c>
      <c r="AR2" s="160" t="s">
        <v>556</v>
      </c>
      <c r="AS2" s="160" t="s">
        <v>354</v>
      </c>
      <c r="AT2" s="160" t="s">
        <v>355</v>
      </c>
      <c r="AU2" s="160" t="s">
        <v>356</v>
      </c>
      <c r="AV2" s="160" t="s">
        <v>557</v>
      </c>
      <c r="AW2" s="160" t="s">
        <v>357</v>
      </c>
      <c r="AX2" s="160" t="s">
        <v>358</v>
      </c>
      <c r="AY2" s="160" t="s">
        <v>359</v>
      </c>
      <c r="AZ2" s="160" t="s">
        <v>364</v>
      </c>
      <c r="BA2" s="160" t="s">
        <v>558</v>
      </c>
      <c r="BB2" s="206" t="s">
        <v>364</v>
      </c>
      <c r="BC2" s="206" t="s">
        <v>360</v>
      </c>
      <c r="BD2" s="160" t="s">
        <v>361</v>
      </c>
      <c r="BE2" s="160" t="s">
        <v>362</v>
      </c>
      <c r="BF2" s="568" t="s">
        <v>363</v>
      </c>
      <c r="BG2" s="568" t="s">
        <v>645</v>
      </c>
      <c r="BH2" s="568" t="s">
        <v>646</v>
      </c>
      <c r="BI2" s="568" t="s">
        <v>647</v>
      </c>
      <c r="BJ2" s="568" t="s">
        <v>646</v>
      </c>
      <c r="BK2" s="568" t="s">
        <v>648</v>
      </c>
      <c r="BL2" s="568" t="s">
        <v>646</v>
      </c>
      <c r="BM2" s="568" t="s">
        <v>649</v>
      </c>
      <c r="BN2" s="568" t="s">
        <v>646</v>
      </c>
      <c r="BO2" s="568" t="s">
        <v>650</v>
      </c>
      <c r="BP2" s="568" t="s">
        <v>646</v>
      </c>
      <c r="BQ2" s="160" t="s">
        <v>242</v>
      </c>
      <c r="BR2" s="160" t="s">
        <v>243</v>
      </c>
      <c r="BS2" s="160" t="s">
        <v>244</v>
      </c>
      <c r="BT2" s="160" t="s">
        <v>245</v>
      </c>
      <c r="BU2" s="160" t="s">
        <v>246</v>
      </c>
      <c r="BV2" s="160" t="s">
        <v>247</v>
      </c>
      <c r="BW2" s="160" t="s">
        <v>248</v>
      </c>
      <c r="BX2" s="160" t="s">
        <v>249</v>
      </c>
      <c r="BY2" s="160" t="s">
        <v>250</v>
      </c>
      <c r="BZ2" s="176" t="s">
        <v>251</v>
      </c>
      <c r="CA2" s="307">
        <v>0</v>
      </c>
      <c r="CB2" s="308">
        <v>0.01</v>
      </c>
      <c r="CC2" s="308">
        <v>0.02</v>
      </c>
      <c r="CD2" s="308">
        <v>0.03</v>
      </c>
      <c r="CE2" s="308">
        <v>0.04</v>
      </c>
      <c r="CF2" s="308">
        <v>0.05</v>
      </c>
      <c r="CG2" s="308">
        <v>0.06</v>
      </c>
      <c r="CH2" s="308">
        <v>7.0000000000000007E-2</v>
      </c>
      <c r="CI2" s="308">
        <v>0.08</v>
      </c>
      <c r="CJ2" s="308">
        <v>0.09</v>
      </c>
      <c r="CK2" s="309">
        <v>1</v>
      </c>
      <c r="CL2" s="308">
        <v>1.0001</v>
      </c>
      <c r="CM2" s="309">
        <v>2</v>
      </c>
      <c r="CN2" s="308">
        <v>2.0001000000000002</v>
      </c>
      <c r="CO2" s="309">
        <v>3</v>
      </c>
      <c r="CP2" s="308">
        <v>3.01</v>
      </c>
      <c r="CQ2" s="308">
        <v>3.02</v>
      </c>
      <c r="CR2" s="308">
        <v>3.03</v>
      </c>
      <c r="CS2" s="309">
        <v>4</v>
      </c>
      <c r="CT2" s="308">
        <v>4.01</v>
      </c>
      <c r="CU2" s="308">
        <v>4.0199999999999996</v>
      </c>
      <c r="CV2" s="308">
        <v>4.03</v>
      </c>
      <c r="CW2" s="308">
        <v>4.04</v>
      </c>
      <c r="CX2" s="308">
        <v>4.05</v>
      </c>
      <c r="CY2" s="308">
        <v>4.0599999999999996</v>
      </c>
      <c r="CZ2" s="309">
        <v>5</v>
      </c>
      <c r="DA2" s="308">
        <v>5.01</v>
      </c>
      <c r="DB2" s="308">
        <v>5.0199999999999996</v>
      </c>
      <c r="DC2" s="308">
        <v>5.03</v>
      </c>
      <c r="DD2" s="308">
        <v>5.04</v>
      </c>
      <c r="DE2" s="308">
        <v>5.05</v>
      </c>
      <c r="DF2" s="308">
        <v>5.0599999999999996</v>
      </c>
      <c r="DG2" s="308">
        <v>5.07</v>
      </c>
      <c r="DH2" s="309">
        <v>6</v>
      </c>
      <c r="DI2" s="308">
        <v>6.01</v>
      </c>
      <c r="DJ2" s="308">
        <v>6.02</v>
      </c>
      <c r="DK2" s="308">
        <v>6.03</v>
      </c>
      <c r="DL2" s="308">
        <v>6.04</v>
      </c>
      <c r="DM2" s="308">
        <v>6.0400999999999998</v>
      </c>
      <c r="DN2" s="308">
        <v>6.0401999999999996</v>
      </c>
      <c r="DO2" s="308">
        <v>6.0402999999999993</v>
      </c>
      <c r="DP2" s="308">
        <v>6.0403999999999991</v>
      </c>
      <c r="DQ2" s="308">
        <v>6.0404999999999989</v>
      </c>
      <c r="DR2" s="308">
        <v>6.0405999999999986</v>
      </c>
      <c r="DS2" s="309">
        <v>7</v>
      </c>
      <c r="DT2" s="308">
        <v>7.01</v>
      </c>
      <c r="DU2" s="308">
        <v>7.0100999999999996</v>
      </c>
      <c r="DV2" s="308">
        <v>7.0101999999999993</v>
      </c>
      <c r="DW2" s="308">
        <v>7.0102999999999991</v>
      </c>
      <c r="DX2" s="308">
        <v>7.0103999999999989</v>
      </c>
      <c r="DY2" s="308">
        <v>7.0104999999999986</v>
      </c>
      <c r="DZ2" s="308">
        <v>7.0105999999999984</v>
      </c>
      <c r="EA2" s="308">
        <v>7.0106999999999982</v>
      </c>
      <c r="EB2" s="308">
        <v>7.0107999999999979</v>
      </c>
      <c r="EC2" s="308">
        <v>7.0108999999999977</v>
      </c>
      <c r="ED2" s="308">
        <v>7.02</v>
      </c>
      <c r="EE2" s="308">
        <v>7.0200999999999993</v>
      </c>
      <c r="EF2" s="308">
        <v>7.0201999999999991</v>
      </c>
      <c r="EG2" s="308">
        <v>7.0202999999999989</v>
      </c>
      <c r="EH2" s="308">
        <v>7.0203999999999986</v>
      </c>
      <c r="EI2" s="308">
        <v>7.0204999999999984</v>
      </c>
      <c r="EJ2" s="308">
        <v>7.0205999999999982</v>
      </c>
      <c r="EK2" s="308">
        <v>7.0206999999999979</v>
      </c>
      <c r="EL2" s="308">
        <v>7.0207999999999977</v>
      </c>
      <c r="EM2" s="308">
        <v>7.0208999999999975</v>
      </c>
      <c r="EN2" s="308">
        <v>7.0209999999999972</v>
      </c>
      <c r="EO2" s="308">
        <v>7.021099999999997</v>
      </c>
      <c r="EP2" s="308">
        <v>7.03</v>
      </c>
      <c r="EQ2" s="308">
        <v>7.0301</v>
      </c>
      <c r="ER2" s="308">
        <v>7.0301999999999998</v>
      </c>
      <c r="ES2" s="308">
        <v>7.0303000000000004</v>
      </c>
      <c r="ET2" s="308">
        <v>7.0304000000000002</v>
      </c>
      <c r="EU2" s="308">
        <v>7.0305</v>
      </c>
      <c r="EV2" s="308">
        <v>7.04</v>
      </c>
      <c r="EW2" s="308">
        <v>7.05</v>
      </c>
      <c r="EX2" s="308">
        <v>7.06</v>
      </c>
      <c r="EY2" s="308">
        <v>7.07</v>
      </c>
      <c r="EZ2" s="308">
        <v>7.08</v>
      </c>
      <c r="FA2" s="308">
        <v>7.0800999999999998</v>
      </c>
      <c r="FB2" s="308">
        <v>7.0801999999999996</v>
      </c>
      <c r="FC2" s="308">
        <v>7.0803000000000003</v>
      </c>
      <c r="FD2" s="308">
        <v>7.0804</v>
      </c>
      <c r="FE2" s="308">
        <v>7.0804999999999998</v>
      </c>
      <c r="FF2" s="308">
        <v>7.09</v>
      </c>
      <c r="FG2" s="308">
        <v>7.1</v>
      </c>
      <c r="FH2" s="308">
        <v>7.11</v>
      </c>
      <c r="FI2" s="308">
        <v>7.12</v>
      </c>
      <c r="FJ2" s="308">
        <v>7.13</v>
      </c>
      <c r="FK2" s="309">
        <v>8</v>
      </c>
      <c r="FL2" s="308">
        <v>8.0000999999999998</v>
      </c>
      <c r="FM2" s="309">
        <v>9</v>
      </c>
      <c r="FN2" s="308">
        <v>9.01</v>
      </c>
      <c r="FO2" s="308">
        <v>9.02</v>
      </c>
      <c r="FP2" s="308">
        <v>9.0299999999999994</v>
      </c>
      <c r="FQ2" s="309">
        <v>10</v>
      </c>
      <c r="FR2" s="308">
        <v>10.01</v>
      </c>
      <c r="FS2" s="308">
        <v>10.02</v>
      </c>
      <c r="FT2" s="569">
        <v>10.020099999999999</v>
      </c>
      <c r="FU2" s="569">
        <v>10.020200000000001</v>
      </c>
      <c r="FV2" s="569">
        <v>10.020300000000001</v>
      </c>
      <c r="FW2" s="569">
        <v>10.0204</v>
      </c>
      <c r="FX2" s="569">
        <v>10.0205</v>
      </c>
      <c r="FY2" s="569">
        <v>10.0206</v>
      </c>
      <c r="FZ2" s="308">
        <v>10.029999999999999</v>
      </c>
      <c r="GA2" s="309">
        <v>11</v>
      </c>
      <c r="GB2" s="308">
        <v>11.01</v>
      </c>
      <c r="GC2" s="308">
        <v>11.02</v>
      </c>
      <c r="GD2" s="308">
        <v>11.020099999999999</v>
      </c>
      <c r="GE2" s="308">
        <v>11.020199999999999</v>
      </c>
      <c r="GF2" s="308">
        <v>11.020299999999999</v>
      </c>
      <c r="GG2" s="308">
        <v>11.020399999999999</v>
      </c>
      <c r="GH2" s="308">
        <v>11.020499999999998</v>
      </c>
      <c r="GI2" s="308">
        <v>11.020599999999998</v>
      </c>
      <c r="GJ2" s="308">
        <v>11.020699999999998</v>
      </c>
      <c r="GK2" s="308">
        <v>11.03</v>
      </c>
      <c r="GL2" s="569">
        <v>11.04</v>
      </c>
      <c r="GM2" s="569">
        <v>11.05</v>
      </c>
      <c r="GN2" s="569">
        <v>11.06</v>
      </c>
      <c r="GO2" s="309">
        <v>11.07</v>
      </c>
      <c r="GP2" s="309">
        <v>11.0701</v>
      </c>
      <c r="GQ2" s="309">
        <v>11.0702</v>
      </c>
      <c r="GR2" s="309">
        <v>11.0703</v>
      </c>
      <c r="GS2" s="309">
        <v>11.070399999999999</v>
      </c>
      <c r="GT2" s="309">
        <v>11.070499999999999</v>
      </c>
      <c r="GU2" s="309">
        <v>11.070600000000001</v>
      </c>
      <c r="GV2" s="309">
        <v>11.0707</v>
      </c>
      <c r="GW2" s="309">
        <v>11.0708</v>
      </c>
      <c r="GX2" s="309">
        <v>11.08</v>
      </c>
      <c r="GY2" s="309">
        <v>11.09</v>
      </c>
      <c r="GZ2" s="309">
        <v>11.0901</v>
      </c>
      <c r="HA2" s="309">
        <v>11.090199999999999</v>
      </c>
      <c r="HB2" s="309">
        <v>11.090299999999999</v>
      </c>
      <c r="HC2" s="309">
        <v>11.090400000000001</v>
      </c>
      <c r="HD2" s="309">
        <v>11.0905</v>
      </c>
      <c r="HE2" s="309">
        <v>11.0906</v>
      </c>
      <c r="HF2" s="309">
        <v>11.0907</v>
      </c>
      <c r="HG2" s="309">
        <v>11.0908</v>
      </c>
      <c r="HH2" s="309">
        <v>11.1</v>
      </c>
      <c r="HI2" s="309">
        <v>11.11</v>
      </c>
      <c r="HJ2" s="309">
        <v>11.12</v>
      </c>
      <c r="HK2" s="309">
        <v>11.13</v>
      </c>
      <c r="HL2" s="309">
        <v>11.14</v>
      </c>
      <c r="HM2" s="309">
        <v>11.15</v>
      </c>
      <c r="HN2" s="309">
        <v>11.16</v>
      </c>
      <c r="HO2" s="309">
        <v>11.17</v>
      </c>
      <c r="HP2" s="309">
        <v>11.18</v>
      </c>
      <c r="HQ2" s="309">
        <v>11.19</v>
      </c>
      <c r="HR2" s="309">
        <v>11.2</v>
      </c>
      <c r="HS2" s="309">
        <v>11.21</v>
      </c>
      <c r="HT2" s="309">
        <v>11.22</v>
      </c>
      <c r="HU2" s="309">
        <v>11.23</v>
      </c>
      <c r="HV2" s="309">
        <v>11.2301</v>
      </c>
      <c r="HW2" s="309">
        <v>11.2302</v>
      </c>
      <c r="HX2" s="309">
        <v>11.2303</v>
      </c>
      <c r="HY2" s="309">
        <v>11.230399999999999</v>
      </c>
      <c r="HZ2" s="309">
        <v>11.230499999999999</v>
      </c>
      <c r="IA2" s="309">
        <v>11.230600000000001</v>
      </c>
      <c r="IB2" s="309">
        <v>11.230700000000001</v>
      </c>
      <c r="IC2" s="309">
        <v>11.2308</v>
      </c>
      <c r="ID2" s="309">
        <v>11.2309</v>
      </c>
      <c r="IE2" s="309">
        <v>11.231</v>
      </c>
      <c r="IF2" s="309">
        <v>11.24</v>
      </c>
      <c r="IG2" s="309">
        <v>11.25</v>
      </c>
      <c r="IH2" s="309">
        <v>11.26</v>
      </c>
      <c r="II2" s="309">
        <v>11.27</v>
      </c>
      <c r="IJ2" s="309">
        <v>11.270099999999999</v>
      </c>
      <c r="IK2" s="309">
        <v>11.270200000000001</v>
      </c>
      <c r="IL2" s="309">
        <v>11.270300000000001</v>
      </c>
      <c r="IM2" s="309">
        <v>11.2704</v>
      </c>
      <c r="IN2" s="309">
        <v>11.2705</v>
      </c>
      <c r="IO2" s="309">
        <v>11.2706</v>
      </c>
      <c r="IP2" s="309">
        <v>11.2707</v>
      </c>
      <c r="IQ2" s="309">
        <v>11.270799999999999</v>
      </c>
      <c r="IR2" s="308">
        <v>11.28</v>
      </c>
      <c r="IS2" s="308">
        <v>11.280099999999999</v>
      </c>
      <c r="IT2" s="308">
        <v>11.280199999999999</v>
      </c>
      <c r="IU2" s="308">
        <v>11.280299999999999</v>
      </c>
      <c r="IV2" s="308">
        <v>11.280399999999998</v>
      </c>
      <c r="IW2" s="308">
        <v>11.280499999999998</v>
      </c>
      <c r="IX2" s="308">
        <v>11.280599999999998</v>
      </c>
      <c r="IY2" s="308">
        <v>11.280699999999998</v>
      </c>
      <c r="IZ2" s="308">
        <v>11.280799999999997</v>
      </c>
      <c r="JA2" s="308">
        <v>11.29</v>
      </c>
      <c r="JB2" s="308">
        <v>11.299999999999999</v>
      </c>
      <c r="JC2" s="308">
        <v>11.309999999999999</v>
      </c>
      <c r="JD2" s="308">
        <v>11.319999999999999</v>
      </c>
      <c r="JE2" s="308">
        <v>11.329999999999998</v>
      </c>
      <c r="JF2" s="308">
        <v>11.330099999999998</v>
      </c>
      <c r="JG2" s="308">
        <v>11.330199999999998</v>
      </c>
      <c r="JH2" s="308">
        <v>11.330299999999998</v>
      </c>
      <c r="JI2" s="308">
        <v>11.330399999999997</v>
      </c>
      <c r="JJ2" s="308">
        <v>11.330499999999997</v>
      </c>
      <c r="JK2" s="308">
        <v>11.330599999999997</v>
      </c>
      <c r="JL2" s="308">
        <v>11.330699999999997</v>
      </c>
      <c r="JM2" s="308">
        <v>11.330799999999996</v>
      </c>
      <c r="JN2" s="308">
        <v>11.330899999999996</v>
      </c>
      <c r="JO2" s="308">
        <v>11.330999999999996</v>
      </c>
      <c r="JP2" s="308">
        <v>11.34</v>
      </c>
      <c r="JQ2" s="308">
        <v>11.35</v>
      </c>
      <c r="JR2" s="308">
        <v>11.350099999999999</v>
      </c>
      <c r="JS2" s="308">
        <v>11.350199999999999</v>
      </c>
      <c r="JT2" s="308">
        <v>11.350299999999999</v>
      </c>
      <c r="JU2" s="308">
        <v>11.350399999999999</v>
      </c>
      <c r="JV2" s="308">
        <v>11.350499999999998</v>
      </c>
      <c r="JW2" s="308">
        <v>11.350599999999998</v>
      </c>
      <c r="JX2" s="308">
        <v>11.350699999999998</v>
      </c>
      <c r="JY2" s="308">
        <v>11.350799999999998</v>
      </c>
      <c r="JZ2" s="308">
        <v>11.350899999999999</v>
      </c>
      <c r="KA2" s="308">
        <v>11.351000000000001</v>
      </c>
      <c r="KB2" s="308">
        <v>11.351100000000001</v>
      </c>
      <c r="KC2" s="308">
        <v>11.3512</v>
      </c>
      <c r="KD2" s="308">
        <v>11.36</v>
      </c>
      <c r="KE2" s="308">
        <v>11.37</v>
      </c>
      <c r="KF2" s="308">
        <v>11.379999999999999</v>
      </c>
      <c r="KG2" s="308">
        <v>11.389999999999999</v>
      </c>
      <c r="KH2" s="308">
        <v>11.399999999999999</v>
      </c>
      <c r="KI2" s="308">
        <v>11.409999999999998</v>
      </c>
      <c r="KJ2" s="308">
        <v>11.419999999999998</v>
      </c>
      <c r="KK2" s="308">
        <v>11.420099999999998</v>
      </c>
      <c r="KL2" s="308">
        <v>11.420199999999998</v>
      </c>
      <c r="KM2" s="308">
        <v>11.420299999999997</v>
      </c>
      <c r="KN2" s="308">
        <v>11.420399999999997</v>
      </c>
      <c r="KO2" s="308">
        <v>11.420499999999997</v>
      </c>
      <c r="KP2" s="308">
        <v>11.420599999999997</v>
      </c>
      <c r="KQ2" s="308">
        <v>11.420699999999997</v>
      </c>
      <c r="KR2" s="308">
        <v>11.420799999999996</v>
      </c>
      <c r="KS2" s="308">
        <v>11.420899999999996</v>
      </c>
      <c r="KT2" s="308">
        <v>11.43</v>
      </c>
      <c r="KU2" s="308">
        <v>11.430099999999999</v>
      </c>
      <c r="KV2" s="308">
        <v>11.430199999999999</v>
      </c>
      <c r="KW2" s="308">
        <v>11.430299999999999</v>
      </c>
      <c r="KX2" s="308">
        <v>11.430399999999999</v>
      </c>
      <c r="KY2" s="308">
        <v>11.430499999999999</v>
      </c>
      <c r="KZ2" s="308">
        <v>11.430599999999998</v>
      </c>
      <c r="LA2" s="308">
        <v>11.430699999999998</v>
      </c>
      <c r="LB2" s="308">
        <v>11.430799999999998</v>
      </c>
      <c r="LC2" s="308">
        <v>11.44</v>
      </c>
      <c r="LD2" s="308">
        <v>11.45</v>
      </c>
      <c r="LE2" s="308">
        <v>11.459999999999999</v>
      </c>
      <c r="LF2" s="308">
        <v>11.469999999999999</v>
      </c>
      <c r="LG2" s="308">
        <v>11.479999999999999</v>
      </c>
      <c r="LH2" s="308">
        <v>11.489999999999998</v>
      </c>
      <c r="LI2" s="308">
        <v>11.499999999999998</v>
      </c>
      <c r="LJ2" s="308">
        <v>11.509999999999998</v>
      </c>
      <c r="LK2" s="308">
        <v>11.510099999999998</v>
      </c>
      <c r="LL2" s="308">
        <v>11.510199999999998</v>
      </c>
      <c r="LM2" s="308">
        <v>11.510299999999997</v>
      </c>
      <c r="LN2" s="308">
        <v>11.510399999999997</v>
      </c>
      <c r="LO2" s="308">
        <v>11.510499999999997</v>
      </c>
      <c r="LP2" s="308">
        <v>11.510599999999997</v>
      </c>
      <c r="LQ2" s="308">
        <v>11.510699999999996</v>
      </c>
      <c r="LR2" s="308">
        <v>11.510799999999996</v>
      </c>
      <c r="LS2" s="308">
        <v>11.52</v>
      </c>
      <c r="LT2" s="308">
        <v>11.53</v>
      </c>
      <c r="LU2" s="308">
        <v>11.54</v>
      </c>
      <c r="LV2" s="309">
        <v>12</v>
      </c>
      <c r="LW2" s="308">
        <v>12.01</v>
      </c>
      <c r="LX2" s="308">
        <v>12.02</v>
      </c>
      <c r="LY2" s="308">
        <v>12.03</v>
      </c>
      <c r="LZ2" s="309">
        <v>13</v>
      </c>
      <c r="MA2" s="308">
        <v>13.01</v>
      </c>
      <c r="MB2" s="308">
        <v>13.02</v>
      </c>
      <c r="MC2" s="308">
        <v>13.03</v>
      </c>
      <c r="MD2" s="308">
        <v>13.04</v>
      </c>
      <c r="ME2" s="308">
        <v>13.05</v>
      </c>
      <c r="MF2" s="309">
        <v>14</v>
      </c>
      <c r="MG2" s="308">
        <v>14.01</v>
      </c>
      <c r="MH2" s="308">
        <v>14.02</v>
      </c>
      <c r="MI2" s="310">
        <v>14.03</v>
      </c>
      <c r="MJ2" s="408">
        <v>1</v>
      </c>
      <c r="MK2" s="166">
        <v>2</v>
      </c>
      <c r="ML2" s="166">
        <v>3</v>
      </c>
      <c r="MM2" s="166">
        <v>4</v>
      </c>
      <c r="MN2" s="166">
        <v>5</v>
      </c>
      <c r="MO2" s="166">
        <v>6</v>
      </c>
      <c r="MP2" s="166">
        <v>7</v>
      </c>
      <c r="MQ2" s="166">
        <v>8</v>
      </c>
      <c r="MR2" s="166">
        <v>9</v>
      </c>
      <c r="MS2" s="166">
        <v>10</v>
      </c>
      <c r="MT2" s="166">
        <v>11</v>
      </c>
      <c r="MU2" s="166">
        <v>12</v>
      </c>
      <c r="MV2" s="166">
        <v>13</v>
      </c>
      <c r="MW2" s="166">
        <v>14</v>
      </c>
      <c r="MX2" s="160" t="s">
        <v>151</v>
      </c>
      <c r="MY2" s="166" t="s">
        <v>252</v>
      </c>
      <c r="MZ2" s="166" t="s">
        <v>253</v>
      </c>
      <c r="NA2" s="166" t="s">
        <v>254</v>
      </c>
      <c r="NB2" s="166" t="s">
        <v>255</v>
      </c>
      <c r="NC2" s="166" t="s">
        <v>256</v>
      </c>
      <c r="ND2" s="166" t="s">
        <v>257</v>
      </c>
      <c r="NE2" s="166" t="s">
        <v>258</v>
      </c>
      <c r="NF2" s="166" t="s">
        <v>259</v>
      </c>
      <c r="NG2" s="166" t="s">
        <v>260</v>
      </c>
      <c r="NH2" s="166" t="s">
        <v>261</v>
      </c>
      <c r="NI2" s="166" t="s">
        <v>262</v>
      </c>
      <c r="NJ2" s="166" t="s">
        <v>263</v>
      </c>
      <c r="NK2" s="166" t="s">
        <v>264</v>
      </c>
      <c r="NL2" s="166" t="s">
        <v>265</v>
      </c>
      <c r="NM2" s="160" t="s">
        <v>266</v>
      </c>
      <c r="NN2" s="160" t="s">
        <v>306</v>
      </c>
      <c r="NO2" s="160" t="s">
        <v>307</v>
      </c>
      <c r="NP2" s="160" t="s">
        <v>308</v>
      </c>
      <c r="NQ2" s="160" t="s">
        <v>309</v>
      </c>
      <c r="NR2" s="160" t="s">
        <v>310</v>
      </c>
      <c r="NS2" s="160" t="s">
        <v>311</v>
      </c>
      <c r="NT2" s="160" t="s">
        <v>312</v>
      </c>
      <c r="NU2" s="160" t="s">
        <v>313</v>
      </c>
      <c r="NV2" s="160" t="s">
        <v>314</v>
      </c>
      <c r="NW2" s="160" t="s">
        <v>315</v>
      </c>
      <c r="NX2" s="160" t="s">
        <v>316</v>
      </c>
      <c r="NY2" s="160" t="s">
        <v>317</v>
      </c>
      <c r="NZ2" s="160" t="s">
        <v>318</v>
      </c>
      <c r="OA2" s="160" t="s">
        <v>319</v>
      </c>
      <c r="OB2" s="160" t="s">
        <v>320</v>
      </c>
      <c r="OC2" s="160" t="s">
        <v>321</v>
      </c>
      <c r="OD2" s="160" t="s">
        <v>322</v>
      </c>
      <c r="OE2" s="160" t="s">
        <v>323</v>
      </c>
      <c r="OF2" s="160" t="s">
        <v>324</v>
      </c>
      <c r="OG2" s="160" t="s">
        <v>325</v>
      </c>
      <c r="OH2" s="160" t="s">
        <v>326</v>
      </c>
      <c r="OI2" s="160" t="s">
        <v>327</v>
      </c>
      <c r="OJ2" s="160" t="s">
        <v>328</v>
      </c>
      <c r="OK2" s="160" t="s">
        <v>329</v>
      </c>
      <c r="OL2" s="160" t="s">
        <v>330</v>
      </c>
      <c r="OM2" s="160" t="s">
        <v>331</v>
      </c>
      <c r="ON2" s="160" t="s">
        <v>332</v>
      </c>
      <c r="OO2" s="160" t="s">
        <v>333</v>
      </c>
      <c r="OP2" s="160" t="s">
        <v>334</v>
      </c>
      <c r="OQ2" s="160" t="s">
        <v>335</v>
      </c>
      <c r="OR2" s="160" t="s">
        <v>336</v>
      </c>
      <c r="OS2" s="160" t="s">
        <v>337</v>
      </c>
      <c r="OT2" s="160" t="s">
        <v>338</v>
      </c>
      <c r="OU2" s="160" t="s">
        <v>339</v>
      </c>
      <c r="OV2" s="173" t="s">
        <v>340</v>
      </c>
    </row>
    <row r="3" spans="1:412" x14ac:dyDescent="0.2">
      <c r="A3" s="202"/>
      <c r="B3" s="355"/>
      <c r="C3" s="355"/>
      <c r="D3" s="358"/>
      <c r="E3" s="355"/>
      <c r="F3" s="355"/>
      <c r="G3" s="355"/>
      <c r="H3" s="355"/>
      <c r="I3" s="357">
        <f>Profile!$G$5</f>
        <v>45513</v>
      </c>
      <c r="J3" s="353">
        <f>Profile!$J$5</f>
        <v>0</v>
      </c>
      <c r="K3" s="353" t="str">
        <f>Profile!$A$12</f>
        <v>Critical Facility Security Review</v>
      </c>
      <c r="L3" s="355">
        <f>Profile!$A$14</f>
        <v>0</v>
      </c>
      <c r="M3" s="167" t="str">
        <f>IF(Profile!$C$14="","",Profile!$C$14)</f>
        <v/>
      </c>
      <c r="N3" s="357" t="str">
        <f>IF(Profile!$A$16="","",Profile!$A$16)</f>
        <v/>
      </c>
      <c r="O3" s="8">
        <f>Profile!$I$12</f>
        <v>0</v>
      </c>
      <c r="P3" s="8">
        <f>Profile!$I$13</f>
        <v>0</v>
      </c>
      <c r="Q3" s="8">
        <f>Profile!$I$14</f>
        <v>0</v>
      </c>
      <c r="R3" s="8">
        <f>Profile!$I$16</f>
        <v>0</v>
      </c>
      <c r="S3" s="8">
        <f>Profile!$H$18</f>
        <v>0</v>
      </c>
      <c r="T3" s="8">
        <f>Profile!$H$17</f>
        <v>0</v>
      </c>
      <c r="U3" s="355">
        <f>Profile!$K$17</f>
        <v>0</v>
      </c>
      <c r="V3" s="8">
        <f>Profile!$M$17</f>
        <v>0</v>
      </c>
      <c r="W3" s="355">
        <f>Profile!$M$5</f>
        <v>0</v>
      </c>
      <c r="X3" s="529" t="str">
        <f>IF(Y3=0,"",IF(Y3="","",IF(Y3="Not a HTUA","","X")))</f>
        <v/>
      </c>
      <c r="Y3" s="8" t="str">
        <f>IF(Profile!$J$7="&lt;Please Select&gt;","",Profile!$J$7)</f>
        <v/>
      </c>
      <c r="Z3" s="355" t="str">
        <f>IF(Profile!$I$19="","",Profile!$I$19)</f>
        <v/>
      </c>
      <c r="AA3" s="355" t="str">
        <f>IF(Profile!$I$20="","",Profile!$I$20)</f>
        <v/>
      </c>
      <c r="AB3" s="355" t="str">
        <f>IF(Profile!$A$18="","","X")</f>
        <v/>
      </c>
      <c r="AC3" s="355" t="str">
        <f>IF(Profile!$A$19="","","X")</f>
        <v/>
      </c>
      <c r="AD3" s="355" t="str">
        <f>IF(Profile!$D$18="","","X")</f>
        <v/>
      </c>
      <c r="AE3" s="355" t="str">
        <f>IF(Profile!$D$19="","","X")</f>
        <v/>
      </c>
      <c r="AF3" s="355" t="str">
        <f>IF(Profile!$A$20="","","X")</f>
        <v/>
      </c>
      <c r="AG3" s="355" t="str">
        <f>IF(Profile!$A$21="","","X")</f>
        <v/>
      </c>
      <c r="AH3" s="355" t="str">
        <f>IF(Profile!$B$22="","",Profile!$B$22)</f>
        <v/>
      </c>
      <c r="AI3" s="172" t="str">
        <f>IF(Profile!$A$25="","",Profile!$A$25)</f>
        <v/>
      </c>
      <c r="AJ3" s="172" t="str">
        <f>IF(Profile!$A$26="","",Profile!$A$26)</f>
        <v/>
      </c>
      <c r="AK3" s="172" t="str">
        <f>IF(Profile!$A$27="","",Profile!$A$27)</f>
        <v/>
      </c>
      <c r="AL3" s="172" t="str">
        <f>IF(Profile!$A$28="","",Profile!$A$28)</f>
        <v/>
      </c>
      <c r="AM3" s="172" t="str">
        <f>IF(Profile!$A$30="","",Profile!$A$30)</f>
        <v/>
      </c>
      <c r="AN3" s="172" t="str">
        <f>IF(Profile!$A$31="","",Profile!$A$31)</f>
        <v/>
      </c>
      <c r="AO3" s="172" t="str">
        <f>IF(Profile!$A$32="","",Profile!$A$32)</f>
        <v/>
      </c>
      <c r="AP3" s="172" t="str">
        <f>IF(Profile!$A$33="","",Profile!$A$33)</f>
        <v/>
      </c>
      <c r="AQ3" s="172" t="str">
        <f>IF(Profile!$A$34="","",Profile!$A$34)</f>
        <v/>
      </c>
      <c r="AR3" s="172" t="str">
        <f>IF(Profile!$A$35="","",Profile!$A$35)</f>
        <v/>
      </c>
      <c r="AS3" s="172" t="str">
        <f>IF(Profile!$A$36="","",Profile!$A$36)</f>
        <v/>
      </c>
      <c r="AT3" s="172" t="str">
        <f>IF(Profile!$A$37="","",Profile!$A$37)</f>
        <v/>
      </c>
      <c r="AU3" s="172" t="str">
        <f>IF(Profile!$A$38="","",Profile!$A$38)</f>
        <v/>
      </c>
      <c r="AV3" s="172" t="str">
        <f>IF(Profile!$A$39="","",Profile!$A$39)</f>
        <v/>
      </c>
      <c r="AW3" s="172" t="str">
        <f>IF(Profile!$G$30="","",Profile!$G$30)</f>
        <v/>
      </c>
      <c r="AX3" s="172" t="str">
        <f>IF(Profile!$G$31="","",Profile!$G$31)</f>
        <v/>
      </c>
      <c r="AY3" s="172" t="str">
        <f>IF(Profile!$G$32="","",Profile!$G$32)</f>
        <v/>
      </c>
      <c r="AZ3" s="302" t="str">
        <f>Profile!$H$33</f>
        <v>Describe:</v>
      </c>
      <c r="BA3" s="172" t="str">
        <f>IF(Profile!$G$34="","",Profile!$G$34)</f>
        <v/>
      </c>
      <c r="BB3" s="302" t="str">
        <f>Profile!$H$35</f>
        <v>Describe:</v>
      </c>
      <c r="BC3" s="172" t="str">
        <f>IF(Profile!$G$36="","",Profile!$G$36)</f>
        <v/>
      </c>
      <c r="BD3" s="172" t="str">
        <f>IF(Profile!$G$37="","",Profile!$G$37)</f>
        <v/>
      </c>
      <c r="BE3" s="172" t="str">
        <f>IF(Profile!$G$38="","",Profile!$G$38)</f>
        <v/>
      </c>
      <c r="BF3" s="302" t="str">
        <f>Profile!$H$39</f>
        <v>Describe:</v>
      </c>
      <c r="BG3" s="172" t="str">
        <f>IF(Profile!$A$40="","",Profile!$A$40)</f>
        <v/>
      </c>
      <c r="BH3" s="172" t="str">
        <f>IF(Profile!$B$41="","",Profile!$B$41)</f>
        <v>Describe:</v>
      </c>
      <c r="BI3" s="172" t="str">
        <f>IF(Profile!$A$42="","",Profile!$A$42)</f>
        <v/>
      </c>
      <c r="BJ3" s="172" t="str">
        <f>IF(Profile!$B$43="","",Profile!$B$43)</f>
        <v>Describe:</v>
      </c>
      <c r="BK3" s="172" t="str">
        <f>IF(Profile!$G$40="","",Profile!$G$40)</f>
        <v/>
      </c>
      <c r="BL3" s="302" t="str">
        <f>Profile!$H$41</f>
        <v>Describe:</v>
      </c>
      <c r="BM3" s="172" t="str">
        <f>IF(Profile!$G$42="","",Profile!$G$42)</f>
        <v/>
      </c>
      <c r="BN3" s="302" t="str">
        <f>Profile!$H$43</f>
        <v>Describe:</v>
      </c>
      <c r="BO3" s="172" t="str">
        <f>IF(Profile!$A$44="","",Profile!$A$44)</f>
        <v/>
      </c>
      <c r="BP3" s="172" t="str">
        <f>IF(Profile!$B$45="","",Profile!$B$45)</f>
        <v>Describe:</v>
      </c>
      <c r="BQ3" s="8" t="str">
        <f>IF(Profile!$A$63="","",Profile!$A$63)</f>
        <v/>
      </c>
      <c r="BR3" s="8" t="str">
        <f>IF(Profile!$D$63="","",Profile!$D$63)</f>
        <v>Security Coordinator</v>
      </c>
      <c r="BS3" s="8" t="str">
        <f>IF(Profile!$G$63="","",Profile!$G$63)</f>
        <v/>
      </c>
      <c r="BT3" s="8" t="str">
        <f>IF(Profile!$I$63="","",Profile!$I$63)</f>
        <v/>
      </c>
      <c r="BU3" s="8" t="str">
        <f>IF(Profile!$K$63="","",Profile!$K$63)</f>
        <v/>
      </c>
      <c r="BV3" s="8" t="str">
        <f>IF(Profile!$A$69="","",Profile!$A$69)</f>
        <v/>
      </c>
      <c r="BW3" s="8" t="str">
        <f>IF(Profile!$D$69="","",Profile!$D$69)</f>
        <v>Lead</v>
      </c>
      <c r="BX3" s="8" t="str">
        <f>IF(Profile!$G$69="","",Profile!$G$69)</f>
        <v/>
      </c>
      <c r="BY3" s="8" t="str">
        <f>IF(Profile!$I$69="","",Profile!$I$69)</f>
        <v/>
      </c>
      <c r="BZ3" s="177" t="str">
        <f>IF(Profile!$K$69="","",Profile!$K$69)</f>
        <v/>
      </c>
      <c r="CA3" s="311" t="str">
        <f>IF(Checklist!$F$9="","",Checklist!$F$9)</f>
        <v>SAI</v>
      </c>
      <c r="CB3" s="306" t="str">
        <f t="shared" ref="CB3:CJ3" si="0">IF(CB5="X","",CB4)</f>
        <v/>
      </c>
      <c r="CC3" s="306" t="str">
        <f t="shared" si="0"/>
        <v/>
      </c>
      <c r="CD3" s="306" t="str">
        <f t="shared" si="0"/>
        <v/>
      </c>
      <c r="CE3" s="306" t="str">
        <f t="shared" si="0"/>
        <v/>
      </c>
      <c r="CF3" s="306" t="str">
        <f t="shared" si="0"/>
        <v/>
      </c>
      <c r="CG3" s="306" t="str">
        <f t="shared" si="0"/>
        <v/>
      </c>
      <c r="CH3" s="306" t="str">
        <f t="shared" si="0"/>
        <v/>
      </c>
      <c r="CI3" s="306" t="str">
        <f t="shared" si="0"/>
        <v/>
      </c>
      <c r="CJ3" s="306" t="str">
        <f t="shared" si="0"/>
        <v/>
      </c>
      <c r="CK3" s="312" t="str">
        <f>IF(Checklist!$F$19="","",Checklist!$F$19)</f>
        <v>SAI</v>
      </c>
      <c r="CL3" s="306" t="str">
        <f>IF(Checklist!$F$20="","",Checklist!$F$20)</f>
        <v>N/A</v>
      </c>
      <c r="CM3" s="312" t="str">
        <f>IF(Checklist!$F$21="","",Checklist!$F$21)</f>
        <v>SAI</v>
      </c>
      <c r="CN3" s="306" t="str">
        <f>IF(Checklist!$F$22="","",Checklist!$F$22)</f>
        <v>N/A</v>
      </c>
      <c r="CO3" s="312" t="str">
        <f>IF(Checklist!$F$23="","",Checklist!$F$23)</f>
        <v>SAI</v>
      </c>
      <c r="CP3" s="306" t="str">
        <f>IF(CP5="X","",CP4)</f>
        <v/>
      </c>
      <c r="CQ3" s="306" t="str">
        <f>IF(CQ5="X","",CQ4)</f>
        <v/>
      </c>
      <c r="CR3" s="306" t="str">
        <f>IF(CR5="X","",CR4)</f>
        <v/>
      </c>
      <c r="CS3" s="312" t="str">
        <f>IF(Checklist!$F$27="","",Checklist!$F$27)</f>
        <v/>
      </c>
      <c r="CT3" s="306" t="str">
        <f t="shared" ref="CT3:CY3" si="1">IF(CT5="X","",CT4)</f>
        <v/>
      </c>
      <c r="CU3" s="306" t="str">
        <f t="shared" si="1"/>
        <v/>
      </c>
      <c r="CV3" s="306" t="str">
        <f t="shared" si="1"/>
        <v/>
      </c>
      <c r="CW3" s="306" t="str">
        <f t="shared" si="1"/>
        <v/>
      </c>
      <c r="CX3" s="306" t="str">
        <f t="shared" si="1"/>
        <v/>
      </c>
      <c r="CY3" s="306" t="str">
        <f t="shared" si="1"/>
        <v/>
      </c>
      <c r="CZ3" s="312" t="str">
        <f>IF(Checklist!$F$34="","",Checklist!$F$34)</f>
        <v>SAI</v>
      </c>
      <c r="DA3" s="306" t="str">
        <f t="shared" ref="DA3:DF3" si="2">IF(DA5="X","",DA4)</f>
        <v/>
      </c>
      <c r="DB3" s="306" t="str">
        <f t="shared" si="2"/>
        <v/>
      </c>
      <c r="DC3" s="306" t="str">
        <f t="shared" si="2"/>
        <v/>
      </c>
      <c r="DD3" s="306" t="str">
        <f t="shared" si="2"/>
        <v/>
      </c>
      <c r="DE3" s="306" t="str">
        <f t="shared" si="2"/>
        <v/>
      </c>
      <c r="DF3" s="306" t="str">
        <f t="shared" si="2"/>
        <v/>
      </c>
      <c r="DG3" s="306" t="str">
        <f t="shared" ref="DG3" si="3">IF(DG5="X","",DG4)</f>
        <v/>
      </c>
      <c r="DH3" s="312" t="str">
        <f>IF(Checklist!$F$42="","",Checklist!$F$42)</f>
        <v/>
      </c>
      <c r="DI3" s="306" t="str">
        <f>IF(DI5="X","",DI4)</f>
        <v/>
      </c>
      <c r="DJ3" s="306" t="str">
        <f>IF(DJ5="X","",DJ4)</f>
        <v/>
      </c>
      <c r="DK3" s="306" t="str">
        <f>IF(DK5="X","",DK4)</f>
        <v/>
      </c>
      <c r="DL3" s="350" t="str">
        <f>IF(Checklist!$F$46="","",Checklist!$F$46)</f>
        <v>ZZZ</v>
      </c>
      <c r="DM3" s="351" t="str">
        <f t="shared" ref="DM3:DR3" si="4">IF(DM5="X","",DM4)</f>
        <v/>
      </c>
      <c r="DN3" s="351" t="str">
        <f t="shared" si="4"/>
        <v/>
      </c>
      <c r="DO3" s="351" t="str">
        <f t="shared" si="4"/>
        <v/>
      </c>
      <c r="DP3" s="351" t="str">
        <f t="shared" si="4"/>
        <v/>
      </c>
      <c r="DQ3" s="351" t="str">
        <f t="shared" si="4"/>
        <v/>
      </c>
      <c r="DR3" s="351" t="str">
        <f t="shared" si="4"/>
        <v/>
      </c>
      <c r="DS3" s="312" t="str">
        <f>IF(Checklist!$F$53="","",Checklist!$F$53)</f>
        <v>SAI</v>
      </c>
      <c r="DT3" s="350" t="str">
        <f>IF(Checklist!$F$54="","",Checklist!$F$54)</f>
        <v>ZZZ</v>
      </c>
      <c r="DU3" s="351" t="str">
        <f t="shared" ref="DU3:EC3" si="5">IF(DU5="X","",DU4)</f>
        <v/>
      </c>
      <c r="DV3" s="351" t="str">
        <f t="shared" si="5"/>
        <v/>
      </c>
      <c r="DW3" s="351" t="str">
        <f t="shared" si="5"/>
        <v/>
      </c>
      <c r="DX3" s="351" t="str">
        <f t="shared" si="5"/>
        <v/>
      </c>
      <c r="DY3" s="351" t="str">
        <f t="shared" si="5"/>
        <v/>
      </c>
      <c r="DZ3" s="351" t="str">
        <f t="shared" si="5"/>
        <v/>
      </c>
      <c r="EA3" s="351" t="str">
        <f t="shared" si="5"/>
        <v/>
      </c>
      <c r="EB3" s="351" t="str">
        <f t="shared" si="5"/>
        <v/>
      </c>
      <c r="EC3" s="351" t="str">
        <f t="shared" si="5"/>
        <v/>
      </c>
      <c r="ED3" s="350" t="str">
        <f>IF(Checklist!$F$64="","",Checklist!$F$64)</f>
        <v>ZZZ</v>
      </c>
      <c r="EE3" s="351" t="str">
        <f t="shared" ref="EE3:FJ3" si="6">IF(EE5="X","",EE4)</f>
        <v/>
      </c>
      <c r="EF3" s="351" t="str">
        <f t="shared" si="6"/>
        <v/>
      </c>
      <c r="EG3" s="351" t="str">
        <f t="shared" si="6"/>
        <v/>
      </c>
      <c r="EH3" s="351" t="str">
        <f t="shared" si="6"/>
        <v/>
      </c>
      <c r="EI3" s="351" t="str">
        <f t="shared" si="6"/>
        <v/>
      </c>
      <c r="EJ3" s="351" t="str">
        <f t="shared" si="6"/>
        <v/>
      </c>
      <c r="EK3" s="351" t="str">
        <f t="shared" si="6"/>
        <v/>
      </c>
      <c r="EL3" s="351" t="str">
        <f t="shared" si="6"/>
        <v/>
      </c>
      <c r="EM3" s="351" t="str">
        <f t="shared" si="6"/>
        <v/>
      </c>
      <c r="EN3" s="351" t="str">
        <f t="shared" si="6"/>
        <v/>
      </c>
      <c r="EO3" s="351" t="str">
        <f t="shared" si="6"/>
        <v/>
      </c>
      <c r="EP3" s="312" t="str">
        <f t="shared" si="6"/>
        <v/>
      </c>
      <c r="EQ3" s="351" t="str">
        <f t="shared" si="6"/>
        <v/>
      </c>
      <c r="ER3" s="351" t="str">
        <f t="shared" si="6"/>
        <v/>
      </c>
      <c r="ES3" s="351" t="str">
        <f t="shared" si="6"/>
        <v/>
      </c>
      <c r="ET3" s="351" t="str">
        <f t="shared" si="6"/>
        <v/>
      </c>
      <c r="EU3" s="351" t="str">
        <f t="shared" si="6"/>
        <v/>
      </c>
      <c r="EV3" s="384" t="str">
        <f t="shared" si="6"/>
        <v/>
      </c>
      <c r="EW3" s="526" t="str">
        <f t="shared" ref="EW3" si="7">IF(EW5="X","",EW4)</f>
        <v/>
      </c>
      <c r="EX3" s="384" t="str">
        <f t="shared" si="6"/>
        <v/>
      </c>
      <c r="EY3" s="384" t="str">
        <f t="shared" si="6"/>
        <v/>
      </c>
      <c r="EZ3" s="312" t="str">
        <f t="shared" si="6"/>
        <v/>
      </c>
      <c r="FA3" s="351" t="str">
        <f t="shared" si="6"/>
        <v/>
      </c>
      <c r="FB3" s="351" t="str">
        <f t="shared" si="6"/>
        <v/>
      </c>
      <c r="FC3" s="351" t="str">
        <f t="shared" si="6"/>
        <v/>
      </c>
      <c r="FD3" s="351" t="str">
        <f t="shared" si="6"/>
        <v/>
      </c>
      <c r="FE3" s="351" t="str">
        <f t="shared" si="6"/>
        <v/>
      </c>
      <c r="FF3" s="384" t="str">
        <f t="shared" si="6"/>
        <v/>
      </c>
      <c r="FG3" s="384" t="str">
        <f t="shared" si="6"/>
        <v/>
      </c>
      <c r="FH3" s="306" t="str">
        <f t="shared" si="6"/>
        <v/>
      </c>
      <c r="FI3" s="384" t="str">
        <f t="shared" si="6"/>
        <v/>
      </c>
      <c r="FJ3" s="384" t="str">
        <f t="shared" si="6"/>
        <v/>
      </c>
      <c r="FK3" s="312" t="str">
        <f>IF(Checklist!$F$97="","",Checklist!$F$97)</f>
        <v>SAI</v>
      </c>
      <c r="FL3" s="306" t="str">
        <f>IF(Checklist!$F$98="","",Checklist!$F$98)</f>
        <v>N/A</v>
      </c>
      <c r="FM3" s="312" t="str">
        <f>IF(Checklist!$F$99="","",Checklist!$F$99)</f>
        <v>SAI</v>
      </c>
      <c r="FN3" s="384" t="str">
        <f t="shared" ref="FN3:FP3" si="8">IF(FN5="X","",FN4)</f>
        <v/>
      </c>
      <c r="FO3" s="384" t="str">
        <f t="shared" si="8"/>
        <v/>
      </c>
      <c r="FP3" s="384" t="str">
        <f t="shared" si="8"/>
        <v/>
      </c>
      <c r="FQ3" s="312" t="str">
        <f>IF(Checklist!$F$103="","",Checklist!$F$103)</f>
        <v/>
      </c>
      <c r="FR3" s="384" t="str">
        <f t="shared" ref="FR3:FZ3" si="9">IF(FR5="X","",FR4)</f>
        <v/>
      </c>
      <c r="FS3" s="312" t="str">
        <f t="shared" si="9"/>
        <v/>
      </c>
      <c r="FT3" s="351" t="str">
        <f t="shared" si="9"/>
        <v/>
      </c>
      <c r="FU3" s="351" t="str">
        <f t="shared" si="9"/>
        <v/>
      </c>
      <c r="FV3" s="351" t="str">
        <f t="shared" si="9"/>
        <v/>
      </c>
      <c r="FW3" s="351" t="str">
        <f t="shared" si="9"/>
        <v/>
      </c>
      <c r="FX3" s="351" t="str">
        <f t="shared" si="9"/>
        <v/>
      </c>
      <c r="FY3" s="351" t="str">
        <f t="shared" si="9"/>
        <v/>
      </c>
      <c r="FZ3" s="384" t="str">
        <f t="shared" si="9"/>
        <v/>
      </c>
      <c r="GA3" s="312" t="str">
        <f>IF(Checklist!$F$113="","",Checklist!$F$113)</f>
        <v/>
      </c>
      <c r="GB3" s="384" t="str">
        <f>IF(GB5="X","",GB4)</f>
        <v/>
      </c>
      <c r="GC3" s="350" t="str">
        <f>IF(Checklist!$F$115="","",Checklist!$F$115)</f>
        <v>ZZZ</v>
      </c>
      <c r="GD3" s="351" t="str">
        <f t="shared" ref="GD3:GM3" si="10">IF(GD5="X","",GD4)</f>
        <v/>
      </c>
      <c r="GE3" s="351" t="str">
        <f t="shared" si="10"/>
        <v/>
      </c>
      <c r="GF3" s="351" t="str">
        <f t="shared" si="10"/>
        <v/>
      </c>
      <c r="GG3" s="351" t="str">
        <f t="shared" si="10"/>
        <v/>
      </c>
      <c r="GH3" s="351" t="str">
        <f t="shared" si="10"/>
        <v/>
      </c>
      <c r="GI3" s="351" t="str">
        <f t="shared" si="10"/>
        <v/>
      </c>
      <c r="GJ3" s="351" t="str">
        <f t="shared" si="10"/>
        <v/>
      </c>
      <c r="GK3" s="384" t="str">
        <f t="shared" si="10"/>
        <v/>
      </c>
      <c r="GL3" s="384" t="str">
        <f t="shared" si="10"/>
        <v/>
      </c>
      <c r="GM3" s="384" t="str">
        <f t="shared" si="10"/>
        <v/>
      </c>
      <c r="GN3" s="549" t="str">
        <f t="shared" ref="GN3" si="11">IF(GN5="X","",GN4)</f>
        <v/>
      </c>
      <c r="GO3" s="350" t="str">
        <f>IF(Checklist!$F$127="","",Checklist!$F$127)</f>
        <v>ZZZ</v>
      </c>
      <c r="GP3" s="351" t="str">
        <f t="shared" ref="GP3" si="12">IF(GP5="X","",GP4)</f>
        <v/>
      </c>
      <c r="GQ3" s="351" t="str">
        <f t="shared" ref="GQ3" si="13">IF(GQ5="X","",GQ4)</f>
        <v/>
      </c>
      <c r="GR3" s="351" t="str">
        <f t="shared" ref="GR3" si="14">IF(GR5="X","",GR4)</f>
        <v/>
      </c>
      <c r="GS3" s="351" t="str">
        <f t="shared" ref="GS3" si="15">IF(GS5="X","",GS4)</f>
        <v/>
      </c>
      <c r="GT3" s="351" t="str">
        <f t="shared" ref="GT3" si="16">IF(GT5="X","",GT4)</f>
        <v/>
      </c>
      <c r="GU3" s="351" t="str">
        <f t="shared" ref="GU3" si="17">IF(GU5="X","",GU4)</f>
        <v/>
      </c>
      <c r="GV3" s="351" t="str">
        <f t="shared" ref="GV3" si="18">IF(GV5="X","",GV4)</f>
        <v/>
      </c>
      <c r="GW3" s="351" t="str">
        <f t="shared" ref="GW3" si="19">IF(GW5="X","",GW4)</f>
        <v/>
      </c>
      <c r="GX3" s="384" t="str">
        <f t="shared" ref="GX3" si="20">IF(GX5="X","",GX4)</f>
        <v/>
      </c>
      <c r="GY3" s="350" t="str">
        <f>IF(Checklist!$F$137="","",Checklist!$F$137)</f>
        <v>ZZZ</v>
      </c>
      <c r="GZ3" s="351" t="str">
        <f t="shared" ref="GZ3" si="21">IF(GZ5="X","",GZ4)</f>
        <v/>
      </c>
      <c r="HA3" s="351" t="str">
        <f t="shared" ref="HA3" si="22">IF(HA5="X","",HA4)</f>
        <v/>
      </c>
      <c r="HB3" s="351" t="str">
        <f t="shared" ref="HB3" si="23">IF(HB5="X","",HB4)</f>
        <v/>
      </c>
      <c r="HC3" s="351" t="str">
        <f t="shared" ref="HC3" si="24">IF(HC5="X","",HC4)</f>
        <v/>
      </c>
      <c r="HD3" s="351" t="str">
        <f t="shared" ref="HD3" si="25">IF(HD5="X","",HD4)</f>
        <v/>
      </c>
      <c r="HE3" s="351" t="str">
        <f t="shared" ref="HE3" si="26">IF(HE5="X","",HE4)</f>
        <v/>
      </c>
      <c r="HF3" s="351" t="str">
        <f t="shared" ref="HF3" si="27">IF(HF5="X","",HF4)</f>
        <v/>
      </c>
      <c r="HG3" s="351" t="str">
        <f t="shared" ref="HG3" si="28">IF(HG5="X","",HG4)</f>
        <v/>
      </c>
      <c r="HH3" s="384" t="str">
        <f t="shared" ref="HH3" si="29">IF(HH5="X","",HH4)</f>
        <v/>
      </c>
      <c r="HI3" s="384" t="str">
        <f t="shared" ref="HI3" si="30">IF(HI5="X","",HI4)</f>
        <v/>
      </c>
      <c r="HJ3" s="384" t="str">
        <f t="shared" ref="HJ3" si="31">IF(HJ5="X","",HJ4)</f>
        <v/>
      </c>
      <c r="HK3" s="384" t="str">
        <f t="shared" ref="HK3" si="32">IF(HK5="X","",HK4)</f>
        <v/>
      </c>
      <c r="HL3" s="384" t="str">
        <f t="shared" ref="HL3" si="33">IF(HL5="X","",HL4)</f>
        <v/>
      </c>
      <c r="HM3" s="384" t="str">
        <f t="shared" ref="HM3" si="34">IF(HM5="X","",HM4)</f>
        <v/>
      </c>
      <c r="HN3" s="384" t="str">
        <f t="shared" ref="HN3" si="35">IF(HN5="X","",HN4)</f>
        <v/>
      </c>
      <c r="HO3" s="384" t="str">
        <f t="shared" ref="HO3" si="36">IF(HO5="X","",HO4)</f>
        <v/>
      </c>
      <c r="HP3" s="384" t="str">
        <f t="shared" ref="HP3" si="37">IF(HP5="X","",HP4)</f>
        <v/>
      </c>
      <c r="HQ3" s="384" t="str">
        <f t="shared" ref="HQ3" si="38">IF(HQ5="X","",HQ4)</f>
        <v/>
      </c>
      <c r="HR3" s="384" t="str">
        <f t="shared" ref="HR3" si="39">IF(HR5="X","",HR4)</f>
        <v/>
      </c>
      <c r="HS3" s="384" t="str">
        <f t="shared" ref="HS3" si="40">IF(HS5="X","",HS4)</f>
        <v/>
      </c>
      <c r="HT3" s="384" t="str">
        <f t="shared" ref="HT3" si="41">IF(HT5="X","",HT4)</f>
        <v/>
      </c>
      <c r="HU3" s="350" t="str">
        <f>IF(Checklist!$F$159="","",Checklist!$F$159)</f>
        <v>ZZZ</v>
      </c>
      <c r="HV3" s="351" t="str">
        <f t="shared" ref="HV3" si="42">IF(HV5="X","",HV4)</f>
        <v/>
      </c>
      <c r="HW3" s="351" t="str">
        <f t="shared" ref="HW3" si="43">IF(HW5="X","",HW4)</f>
        <v/>
      </c>
      <c r="HX3" s="351" t="str">
        <f t="shared" ref="HX3" si="44">IF(HX5="X","",HX4)</f>
        <v/>
      </c>
      <c r="HY3" s="351" t="str">
        <f t="shared" ref="HY3" si="45">IF(HY5="X","",HY4)</f>
        <v/>
      </c>
      <c r="HZ3" s="351" t="str">
        <f t="shared" ref="HZ3" si="46">IF(HZ5="X","",HZ4)</f>
        <v/>
      </c>
      <c r="IA3" s="351" t="str">
        <f t="shared" ref="IA3" si="47">IF(IA5="X","",IA4)</f>
        <v/>
      </c>
      <c r="IB3" s="351" t="str">
        <f t="shared" ref="IB3" si="48">IF(IB5="X","",IB4)</f>
        <v/>
      </c>
      <c r="IC3" s="351" t="str">
        <f t="shared" ref="IC3" si="49">IF(IC5="X","",IC4)</f>
        <v/>
      </c>
      <c r="ID3" s="351" t="str">
        <f t="shared" ref="ID3" si="50">IF(ID5="X","",ID4)</f>
        <v/>
      </c>
      <c r="IE3" s="351" t="str">
        <f t="shared" ref="IE3" si="51">IF(IE5="X","",IE4)</f>
        <v/>
      </c>
      <c r="IF3" s="384" t="str">
        <f t="shared" ref="IF3" si="52">IF(IF5="X","",IF4)</f>
        <v/>
      </c>
      <c r="IG3" s="306" t="str">
        <f t="shared" ref="IG3" si="53">IF(IG5="X","",IG4)</f>
        <v/>
      </c>
      <c r="IH3" s="384" t="str">
        <f t="shared" ref="IH3" si="54">IF(IH5="X","",IH4)</f>
        <v/>
      </c>
      <c r="II3" s="350" t="str">
        <f>IF(Checklist!$F$173="","",Checklist!$F$173)</f>
        <v>ZZZ</v>
      </c>
      <c r="IJ3" s="351" t="str">
        <f t="shared" ref="IJ3" si="55">IF(IJ5="X","",IJ4)</f>
        <v/>
      </c>
      <c r="IK3" s="351" t="str">
        <f t="shared" ref="IK3" si="56">IF(IK5="X","",IK4)</f>
        <v/>
      </c>
      <c r="IL3" s="351" t="str">
        <f t="shared" ref="IL3" si="57">IF(IL5="X","",IL4)</f>
        <v/>
      </c>
      <c r="IM3" s="351" t="str">
        <f t="shared" ref="IM3" si="58">IF(IM5="X","",IM4)</f>
        <v/>
      </c>
      <c r="IN3" s="351" t="str">
        <f t="shared" ref="IN3" si="59">IF(IN5="X","",IN4)</f>
        <v/>
      </c>
      <c r="IO3" s="351" t="str">
        <f t="shared" ref="IO3" si="60">IF(IO5="X","",IO4)</f>
        <v/>
      </c>
      <c r="IP3" s="351" t="str">
        <f t="shared" ref="IP3" si="61">IF(IP5="X","",IP4)</f>
        <v/>
      </c>
      <c r="IQ3" s="351" t="str">
        <f t="shared" ref="IQ3" si="62">IF(IQ5="X","",IQ4)</f>
        <v/>
      </c>
      <c r="IR3" s="350" t="str">
        <f>IF(Checklist!$F$182="","",Checklist!$F$182)</f>
        <v>ZZZ</v>
      </c>
      <c r="IS3" s="351" t="str">
        <f t="shared" ref="IS3" si="63">IF(IS5="X","",IS4)</f>
        <v/>
      </c>
      <c r="IT3" s="351" t="str">
        <f t="shared" ref="IT3" si="64">IF(IT5="X","",IT4)</f>
        <v/>
      </c>
      <c r="IU3" s="351" t="str">
        <f t="shared" ref="IU3" si="65">IF(IU5="X","",IU4)</f>
        <v/>
      </c>
      <c r="IV3" s="351" t="str">
        <f t="shared" ref="IV3" si="66">IF(IV5="X","",IV4)</f>
        <v/>
      </c>
      <c r="IW3" s="351" t="str">
        <f t="shared" ref="IW3" si="67">IF(IW5="X","",IW4)</f>
        <v/>
      </c>
      <c r="IX3" s="351" t="str">
        <f t="shared" ref="IX3" si="68">IF(IX5="X","",IX4)</f>
        <v/>
      </c>
      <c r="IY3" s="351" t="str">
        <f t="shared" ref="IY3" si="69">IF(IY5="X","",IY4)</f>
        <v/>
      </c>
      <c r="IZ3" s="351" t="str">
        <f t="shared" ref="IZ3" si="70">IF(IZ5="X","",IZ4)</f>
        <v/>
      </c>
      <c r="JA3" s="384" t="str">
        <f t="shared" ref="JA3" si="71">IF(JA5="X","",JA4)</f>
        <v/>
      </c>
      <c r="JB3" s="384" t="str">
        <f t="shared" ref="JB3" si="72">IF(JB5="X","",JB4)</f>
        <v/>
      </c>
      <c r="JC3" s="384" t="str">
        <f t="shared" ref="JC3" si="73">IF(JC5="X","",JC4)</f>
        <v/>
      </c>
      <c r="JD3" s="384" t="str">
        <f t="shared" ref="JD3" si="74">IF(JD5="X","",JD4)</f>
        <v/>
      </c>
      <c r="JE3" s="350" t="str">
        <f>IF(Checklist!$F$195="","",Checklist!$F$195)</f>
        <v>ZZZ</v>
      </c>
      <c r="JF3" s="351" t="str">
        <f t="shared" ref="JF3" si="75">IF(JF5="X","",JF4)</f>
        <v/>
      </c>
      <c r="JG3" s="351" t="str">
        <f t="shared" ref="JG3" si="76">IF(JG5="X","",JG4)</f>
        <v/>
      </c>
      <c r="JH3" s="351" t="str">
        <f t="shared" ref="JH3" si="77">IF(JH5="X","",JH4)</f>
        <v/>
      </c>
      <c r="JI3" s="351" t="str">
        <f t="shared" ref="JI3" si="78">IF(JI5="X","",JI4)</f>
        <v/>
      </c>
      <c r="JJ3" s="351" t="str">
        <f t="shared" ref="JJ3" si="79">IF(JJ5="X","",JJ4)</f>
        <v/>
      </c>
      <c r="JK3" s="351" t="str">
        <f t="shared" ref="JK3" si="80">IF(JK5="X","",JK4)</f>
        <v/>
      </c>
      <c r="JL3" s="351" t="str">
        <f t="shared" ref="JL3" si="81">IF(JL5="X","",JL4)</f>
        <v/>
      </c>
      <c r="JM3" s="351" t="str">
        <f t="shared" ref="JM3" si="82">IF(JM5="X","",JM4)</f>
        <v/>
      </c>
      <c r="JN3" s="351" t="str">
        <f t="shared" ref="JN3" si="83">IF(JN5="X","",JN4)</f>
        <v/>
      </c>
      <c r="JO3" s="351" t="str">
        <f t="shared" ref="JO3" si="84">IF(JO5="X","",JO4)</f>
        <v/>
      </c>
      <c r="JP3" s="497" t="str">
        <f t="shared" ref="JP3" si="85">IF(JP5="X","",JP4)</f>
        <v/>
      </c>
      <c r="JQ3" s="312" t="str">
        <f t="shared" ref="JQ3" si="86">IF(JQ5="X","",JQ4)</f>
        <v/>
      </c>
      <c r="JR3" s="351" t="str">
        <f t="shared" ref="JR3" si="87">IF(JR5="X","",JR4)</f>
        <v/>
      </c>
      <c r="JS3" s="351" t="str">
        <f t="shared" ref="JS3" si="88">IF(JS5="X","",JS4)</f>
        <v/>
      </c>
      <c r="JT3" s="351" t="str">
        <f t="shared" ref="JT3" si="89">IF(JT5="X","",JT4)</f>
        <v/>
      </c>
      <c r="JU3" s="351" t="str">
        <f t="shared" ref="JU3" si="90">IF(JU5="X","",JU4)</f>
        <v/>
      </c>
      <c r="JV3" s="351" t="str">
        <f t="shared" ref="JV3" si="91">IF(JV5="X","",JV4)</f>
        <v/>
      </c>
      <c r="JW3" s="351" t="str">
        <f t="shared" ref="JW3" si="92">IF(JW5="X","",JW4)</f>
        <v/>
      </c>
      <c r="JX3" s="351" t="str">
        <f t="shared" ref="JX3" si="93">IF(JX5="X","",JX4)</f>
        <v/>
      </c>
      <c r="JY3" s="351" t="str">
        <f t="shared" ref="JY3:KC3" si="94">IF(JY5="X","",JY4)</f>
        <v/>
      </c>
      <c r="JZ3" s="351" t="str">
        <f t="shared" si="94"/>
        <v/>
      </c>
      <c r="KA3" s="351" t="str">
        <f t="shared" si="94"/>
        <v/>
      </c>
      <c r="KB3" s="351" t="str">
        <f t="shared" si="94"/>
        <v/>
      </c>
      <c r="KC3" s="351" t="str">
        <f t="shared" si="94"/>
        <v/>
      </c>
      <c r="KD3" s="384" t="str">
        <f t="shared" ref="KD3" si="95">IF(KD5="X","",KD4)</f>
        <v/>
      </c>
      <c r="KE3" s="384" t="str">
        <f t="shared" ref="KE3" si="96">IF(KE5="X","",KE4)</f>
        <v/>
      </c>
      <c r="KF3" s="384" t="str">
        <f t="shared" ref="KF3" si="97">IF(KF5="X","",KF4)</f>
        <v/>
      </c>
      <c r="KG3" s="384" t="str">
        <f t="shared" ref="KG3" si="98">IF(KG5="X","",KG4)</f>
        <v/>
      </c>
      <c r="KH3" s="384" t="str">
        <f t="shared" ref="KH3" si="99">IF(KH5="X","",KH4)</f>
        <v/>
      </c>
      <c r="KI3" s="306" t="str">
        <f t="shared" ref="KI3" si="100">IF(KI5="X","",KI4)</f>
        <v/>
      </c>
      <c r="KJ3" s="350" t="str">
        <f>IF(Checklist!$F$226="","",Checklist!$F$226)</f>
        <v>ZZZ</v>
      </c>
      <c r="KK3" s="351" t="str">
        <f t="shared" ref="KK3" si="101">IF(KK5="X","",KK4)</f>
        <v/>
      </c>
      <c r="KL3" s="351" t="str">
        <f t="shared" ref="KL3" si="102">IF(KL5="X","",KL4)</f>
        <v/>
      </c>
      <c r="KM3" s="351" t="str">
        <f t="shared" ref="KM3" si="103">IF(KM5="X","",KM4)</f>
        <v/>
      </c>
      <c r="KN3" s="351" t="str">
        <f t="shared" ref="KN3" si="104">IF(KN5="X","",KN4)</f>
        <v/>
      </c>
      <c r="KO3" s="351" t="str">
        <f t="shared" ref="KO3" si="105">IF(KO5="X","",KO4)</f>
        <v/>
      </c>
      <c r="KP3" s="351" t="str">
        <f t="shared" ref="KP3" si="106">IF(KP5="X","",KP4)</f>
        <v/>
      </c>
      <c r="KQ3" s="351" t="str">
        <f t="shared" ref="KQ3" si="107">IF(KQ5="X","",KQ4)</f>
        <v/>
      </c>
      <c r="KR3" s="351" t="str">
        <f t="shared" ref="KR3" si="108">IF(KR5="X","",KR4)</f>
        <v/>
      </c>
      <c r="KS3" s="351" t="str">
        <f t="shared" ref="KS3" si="109">IF(KS5="X","",KS4)</f>
        <v/>
      </c>
      <c r="KT3" s="350" t="str">
        <f>IF(Checklist!$F$236="","",Checklist!$F$236)</f>
        <v>ZZZ</v>
      </c>
      <c r="KU3" s="351" t="str">
        <f t="shared" ref="KU3" si="110">IF(KU5="X","",KU4)</f>
        <v/>
      </c>
      <c r="KV3" s="351" t="str">
        <f t="shared" ref="KV3" si="111">IF(KV5="X","",KV4)</f>
        <v/>
      </c>
      <c r="KW3" s="351" t="str">
        <f t="shared" ref="KW3" si="112">IF(KW5="X","",KW4)</f>
        <v/>
      </c>
      <c r="KX3" s="351" t="str">
        <f t="shared" ref="KX3" si="113">IF(KX5="X","",KX4)</f>
        <v/>
      </c>
      <c r="KY3" s="351" t="str">
        <f t="shared" ref="KY3" si="114">IF(KY5="X","",KY4)</f>
        <v/>
      </c>
      <c r="KZ3" s="351" t="str">
        <f t="shared" ref="KZ3" si="115">IF(KZ5="X","",KZ4)</f>
        <v/>
      </c>
      <c r="LA3" s="351" t="str">
        <f t="shared" ref="LA3" si="116">IF(LA5="X","",LA4)</f>
        <v/>
      </c>
      <c r="LB3" s="351" t="str">
        <f t="shared" ref="LB3" si="117">IF(LB5="X","",LB4)</f>
        <v/>
      </c>
      <c r="LC3" s="384" t="str">
        <f t="shared" ref="LC3" si="118">IF(LC5="X","",LC4)</f>
        <v/>
      </c>
      <c r="LD3" s="384" t="str">
        <f t="shared" ref="LD3" si="119">IF(LD5="X","",LD4)</f>
        <v/>
      </c>
      <c r="LE3" s="384" t="str">
        <f t="shared" ref="LE3" si="120">IF(LE5="X","",LE4)</f>
        <v/>
      </c>
      <c r="LF3" s="306" t="str">
        <f t="shared" ref="LF3" si="121">IF(LF5="X","",LF4)</f>
        <v/>
      </c>
      <c r="LG3" s="384" t="str">
        <f t="shared" ref="LG3" si="122">IF(LG5="X","",LG4)</f>
        <v/>
      </c>
      <c r="LH3" s="384" t="str">
        <f t="shared" ref="LH3" si="123">IF(LH5="X","",LH4)</f>
        <v/>
      </c>
      <c r="LI3" s="384" t="str">
        <f t="shared" ref="LI3" si="124">IF(LI5="X","",LI4)</f>
        <v/>
      </c>
      <c r="LJ3" s="350" t="str">
        <f>IF(Checklist!$F$252="","",Checklist!$F$252)</f>
        <v>ZZZ</v>
      </c>
      <c r="LK3" s="351" t="str">
        <f t="shared" ref="LK3" si="125">IF(LK5="X","",LK4)</f>
        <v/>
      </c>
      <c r="LL3" s="351" t="str">
        <f t="shared" ref="LL3" si="126">IF(LL5="X","",LL4)</f>
        <v/>
      </c>
      <c r="LM3" s="351" t="str">
        <f t="shared" ref="LM3" si="127">IF(LM5="X","",LM4)</f>
        <v/>
      </c>
      <c r="LN3" s="351" t="str">
        <f t="shared" ref="LN3" si="128">IF(LN5="X","",LN4)</f>
        <v/>
      </c>
      <c r="LO3" s="351" t="str">
        <f t="shared" ref="LO3" si="129">IF(LO5="X","",LO4)</f>
        <v/>
      </c>
      <c r="LP3" s="351" t="str">
        <f t="shared" ref="LP3" si="130">IF(LP5="X","",LP4)</f>
        <v/>
      </c>
      <c r="LQ3" s="351" t="str">
        <f t="shared" ref="LQ3" si="131">IF(LQ5="X","",LQ4)</f>
        <v/>
      </c>
      <c r="LR3" s="351" t="str">
        <f t="shared" ref="LR3" si="132">IF(LR5="X","",LR4)</f>
        <v/>
      </c>
      <c r="LS3" s="384" t="str">
        <f t="shared" ref="LS3" si="133">IF(LS5="X","",LS4)</f>
        <v/>
      </c>
      <c r="LT3" s="384" t="str">
        <f t="shared" ref="LT3" si="134">IF(LT5="X","",LT4)</f>
        <v/>
      </c>
      <c r="LU3" s="384" t="str">
        <f t="shared" ref="LU3" si="135">IF(LU5="X","",LU4)</f>
        <v/>
      </c>
      <c r="LV3" s="312" t="str">
        <f>IF(Checklist!$F$264="","",Checklist!$F$264)</f>
        <v>SAI</v>
      </c>
      <c r="LW3" s="384" t="str">
        <f t="shared" ref="LW3" si="136">IF(LW5="X","",LW4)</f>
        <v/>
      </c>
      <c r="LX3" s="384" t="str">
        <f t="shared" ref="LX3" si="137">IF(LX5="X","",LX4)</f>
        <v/>
      </c>
      <c r="LY3" s="384" t="str">
        <f t="shared" ref="LY3" si="138">IF(LY5="X","",LY4)</f>
        <v/>
      </c>
      <c r="LZ3" s="312" t="str">
        <f>IF(Checklist!$F$268="","",Checklist!$F$268)</f>
        <v/>
      </c>
      <c r="MA3" s="384" t="str">
        <f t="shared" ref="MA3" si="139">IF(MA5="X","",MA4)</f>
        <v/>
      </c>
      <c r="MB3" s="384" t="str">
        <f t="shared" ref="MB3" si="140">IF(MB5="X","",MB4)</f>
        <v/>
      </c>
      <c r="MC3" s="384" t="str">
        <f t="shared" ref="MC3" si="141">IF(MC5="X","",MC4)</f>
        <v/>
      </c>
      <c r="MD3" s="384" t="str">
        <f t="shared" ref="MD3" si="142">IF(MD5="X","",MD4)</f>
        <v/>
      </c>
      <c r="ME3" s="306" t="str">
        <f t="shared" ref="ME3" si="143">IF(ME5="X","",ME4)</f>
        <v/>
      </c>
      <c r="MF3" s="312" t="str">
        <f>IF(Checklist!$F$274="","",Checklist!$F$274)</f>
        <v/>
      </c>
      <c r="MG3" s="384" t="str">
        <f t="shared" ref="MG3" si="144">IF(MG5="X","",MG4)</f>
        <v/>
      </c>
      <c r="MH3" s="384" t="str">
        <f t="shared" ref="MH3" si="145">IF(MH5="X","",MH4)</f>
        <v/>
      </c>
      <c r="MI3" s="273" t="str">
        <f t="shared" ref="MI3" si="146">IF(MI5="X","",MI4)</f>
        <v/>
      </c>
      <c r="MJ3" s="409" t="str">
        <f>'Comprehensive Summary'!$C$9</f>
        <v>N/A</v>
      </c>
      <c r="MK3" s="168" t="str">
        <f>'Comprehensive Summary'!$C$10</f>
        <v>N/A</v>
      </c>
      <c r="ML3" s="168">
        <f>'Comprehensive Summary'!$C$11</f>
        <v>0</v>
      </c>
      <c r="MM3" s="168">
        <f>'Comprehensive Summary'!$C$12</f>
        <v>0</v>
      </c>
      <c r="MN3" s="168">
        <f>'Comprehensive Summary'!$C$13</f>
        <v>0</v>
      </c>
      <c r="MO3" s="168">
        <f>'Comprehensive Summary'!$C$14</f>
        <v>0</v>
      </c>
      <c r="MP3" s="168">
        <f>'Comprehensive Summary'!$C$15</f>
        <v>0</v>
      </c>
      <c r="MQ3" s="168" t="str">
        <f>'Comprehensive Summary'!$C$16</f>
        <v>N/A</v>
      </c>
      <c r="MR3" s="168">
        <f>'Comprehensive Summary'!$C$17</f>
        <v>0</v>
      </c>
      <c r="MS3" s="168">
        <f>'Comprehensive Summary'!$C$18</f>
        <v>0</v>
      </c>
      <c r="MT3" s="168">
        <f>'Comprehensive Summary'!$C$19</f>
        <v>0</v>
      </c>
      <c r="MU3" s="168">
        <f>'Comprehensive Summary'!$C$20</f>
        <v>0</v>
      </c>
      <c r="MV3" s="168">
        <f>'Comprehensive Summary'!$C$21</f>
        <v>0</v>
      </c>
      <c r="MW3" s="168">
        <f>'Comprehensive Summary'!$C$22</f>
        <v>0</v>
      </c>
      <c r="MX3" s="168">
        <f>'Comprehensive Summary'!$C$24</f>
        <v>0</v>
      </c>
      <c r="MY3" s="168" t="str">
        <f>'Comprehensive Summary'!$E$9</f>
        <v>N/A</v>
      </c>
      <c r="MZ3" s="168" t="str">
        <f>'Comprehensive Summary'!$E$10</f>
        <v>N/A</v>
      </c>
      <c r="NA3" s="168">
        <f>'Comprehensive Summary'!$E$11</f>
        <v>0</v>
      </c>
      <c r="NB3" s="168">
        <f>'Comprehensive Summary'!$E$12</f>
        <v>0</v>
      </c>
      <c r="NC3" s="168">
        <f>'Comprehensive Summary'!$E$13</f>
        <v>0</v>
      </c>
      <c r="ND3" s="168">
        <f>'Comprehensive Summary'!$E$14</f>
        <v>0</v>
      </c>
      <c r="NE3" s="168">
        <f>'Comprehensive Summary'!$E$15</f>
        <v>0</v>
      </c>
      <c r="NF3" s="168" t="str">
        <f>'Comprehensive Summary'!$E$16</f>
        <v>N/A</v>
      </c>
      <c r="NG3" s="168">
        <f>'Comprehensive Summary'!$E$17</f>
        <v>0</v>
      </c>
      <c r="NH3" s="168">
        <f>'Comprehensive Summary'!$E$18</f>
        <v>0</v>
      </c>
      <c r="NI3" s="168">
        <f>'Comprehensive Summary'!$E$19</f>
        <v>0</v>
      </c>
      <c r="NJ3" s="168">
        <f>'Comprehensive Summary'!$E$20</f>
        <v>0</v>
      </c>
      <c r="NK3" s="168">
        <f>'Comprehensive Summary'!$E$21</f>
        <v>0</v>
      </c>
      <c r="NL3" s="168">
        <f>'Comprehensive Summary'!$E$22</f>
        <v>0</v>
      </c>
      <c r="NM3" s="168">
        <f>'Comprehensive Summary'!$E$24</f>
        <v>0</v>
      </c>
      <c r="NN3" s="212" t="str">
        <f>IF('7 Recommendations'!$B$8="","",'7 Recommendations'!$B$8)</f>
        <v/>
      </c>
      <c r="NO3" s="212" t="str">
        <f>IF('7 Recommendations'!$B$9="","",'7 Recommendations'!$B$9)</f>
        <v/>
      </c>
      <c r="NP3" s="212" t="str">
        <f>IF('7 Recommendations'!$B$10="","",'7 Recommendations'!$B$10)</f>
        <v/>
      </c>
      <c r="NQ3" s="212" t="str">
        <f>IF('7 Recommendations'!$B$11="","",'7 Recommendations'!$B$11)</f>
        <v/>
      </c>
      <c r="NR3" s="212" t="str">
        <f>IF('7 Recommendations'!$B$12="","",'7 Recommendations'!$B$12)</f>
        <v/>
      </c>
      <c r="NS3" s="212" t="str">
        <f>IF('7 Recommendations'!$B$13="","",'7 Recommendations'!$B$13)</f>
        <v/>
      </c>
      <c r="NT3" s="212" t="str">
        <f>IF('7 Recommendations'!$B$14="","",'7 Recommendations'!$B$14)</f>
        <v/>
      </c>
      <c r="NU3" s="212" t="str">
        <f>IF('7 Recommendations'!$B$15="","",'7 Recommendations'!$B$15)</f>
        <v/>
      </c>
      <c r="NV3" s="212" t="str">
        <f>IF('7 Recommendations'!$B$16="","",'7 Recommendations'!$B$16)</f>
        <v/>
      </c>
      <c r="NW3" s="212" t="str">
        <f>IF('7 Recommendations'!$B$17="","",'7 Recommendations'!$B$17)</f>
        <v/>
      </c>
      <c r="NX3" s="212" t="str">
        <f>IF('7 Recommendations'!$B$18="","",'7 Recommendations'!$B$18)</f>
        <v/>
      </c>
      <c r="NY3" s="212" t="str">
        <f>IF('7 Recommendations'!$B$19="","",'7 Recommendations'!$B$19)</f>
        <v/>
      </c>
      <c r="NZ3" s="212" t="str">
        <f>IF('7 Recommendations'!$B$20="","",'7 Recommendations'!$B$20)</f>
        <v/>
      </c>
      <c r="OA3" s="212" t="str">
        <f>IF('7 Recommendations'!$B$21="","",'7 Recommendations'!$B$21)</f>
        <v/>
      </c>
      <c r="OB3" s="212" t="str">
        <f>IF('7 Recommendations'!$B$22="","",'7 Recommendations'!$B$22)</f>
        <v/>
      </c>
      <c r="OC3" s="212" t="str">
        <f>IF('7 Recommendations'!$B$23="","",'7 Recommendations'!$B$23)</f>
        <v/>
      </c>
      <c r="OD3" s="212" t="str">
        <f>IF('7 Recommendations'!$B$24="","",'7 Recommendations'!$B$24)</f>
        <v/>
      </c>
      <c r="OE3" s="212" t="str">
        <f>IF('7 Recommendations'!$B$25="","",'7 Recommendations'!$B$25)</f>
        <v/>
      </c>
      <c r="OF3" s="212" t="str">
        <f>IF('7 Recommendations'!$B$26="","",'7 Recommendations'!$B$26)</f>
        <v/>
      </c>
      <c r="OG3" s="212" t="str">
        <f>IF('7 Recommendations'!$B$27="","",'7 Recommendations'!$B$27)</f>
        <v/>
      </c>
      <c r="OH3" s="212" t="str">
        <f>IF('7 Recommendations'!$B$28="","",'7 Recommendations'!$B$28)</f>
        <v/>
      </c>
      <c r="OI3" s="212" t="str">
        <f>IF('7 Recommendations'!$B$29="","",'7 Recommendations'!$B$29)</f>
        <v/>
      </c>
      <c r="OJ3" s="212" t="str">
        <f>IF('7 Recommendations'!$B$30="","",'7 Recommendations'!$B$30)</f>
        <v/>
      </c>
      <c r="OK3" s="212" t="str">
        <f>IF('7 Recommendations'!$B$31="","",'7 Recommendations'!$B$31)</f>
        <v/>
      </c>
      <c r="OL3" s="212" t="str">
        <f>IF('7 Recommendations'!$B$32="","",'7 Recommendations'!$B$32)</f>
        <v/>
      </c>
      <c r="OM3" s="212" t="str">
        <f>IF('7 Recommendations'!$B$33="","",'7 Recommendations'!$B$33)</f>
        <v/>
      </c>
      <c r="ON3" s="212" t="str">
        <f>IF('7 Recommendations'!$B$34="","",'7 Recommendations'!$B$34)</f>
        <v/>
      </c>
      <c r="OO3" s="212" t="str">
        <f>IF('7 Recommendations'!$B$35="","",'7 Recommendations'!$B$35)</f>
        <v/>
      </c>
      <c r="OP3" s="212" t="str">
        <f>IF('7 Recommendations'!$B$36="","",'7 Recommendations'!$B$36)</f>
        <v/>
      </c>
      <c r="OQ3" s="212" t="str">
        <f>IF('7 Recommendations'!$B$37="","",'7 Recommendations'!$B$37)</f>
        <v/>
      </c>
      <c r="OR3" s="212" t="str">
        <f>IF('7 Recommendations'!$B$38="","",'7 Recommendations'!$B$38)</f>
        <v/>
      </c>
      <c r="OS3" s="212" t="str">
        <f>IF('7 Recommendations'!$B$39="","",'7 Recommendations'!$B$39)</f>
        <v/>
      </c>
      <c r="OT3" s="212" t="str">
        <f>IF('7 Recommendations'!$B$40="","",'7 Recommendations'!$B$40)</f>
        <v/>
      </c>
      <c r="OU3" s="212" t="str">
        <f>IF('7 Recommendations'!$B$41="","",'7 Recommendations'!$B$41)</f>
        <v/>
      </c>
      <c r="OV3" s="213" t="str">
        <f>IF('7 Recommendations'!$B$42="","",'7 Recommendations'!$B$42)</f>
        <v/>
      </c>
    </row>
    <row r="4" spans="1:412" x14ac:dyDescent="0.2">
      <c r="A4" s="360"/>
      <c r="B4" s="398"/>
      <c r="C4" s="398"/>
      <c r="D4" s="398"/>
      <c r="E4" s="398"/>
      <c r="F4" s="398"/>
      <c r="G4" s="398"/>
      <c r="H4" s="398"/>
      <c r="I4" s="399"/>
      <c r="J4" s="400"/>
      <c r="K4" s="400"/>
      <c r="L4" s="398"/>
      <c r="M4" s="401"/>
      <c r="N4" s="401"/>
      <c r="O4" s="362"/>
      <c r="P4" s="362"/>
      <c r="Q4" s="362"/>
      <c r="R4" s="362"/>
      <c r="S4" s="362"/>
      <c r="T4" s="362"/>
      <c r="U4" s="398"/>
      <c r="V4" s="362"/>
      <c r="W4" s="398"/>
      <c r="X4" s="362"/>
      <c r="Y4" s="362"/>
      <c r="Z4" s="398"/>
      <c r="AA4" s="398"/>
      <c r="AB4" s="398"/>
      <c r="AC4" s="398"/>
      <c r="AD4" s="398"/>
      <c r="AE4" s="398"/>
      <c r="AF4" s="398"/>
      <c r="AG4" s="398"/>
      <c r="AH4" s="398"/>
      <c r="AI4" s="398"/>
      <c r="AJ4" s="398"/>
      <c r="AK4" s="398"/>
      <c r="AL4" s="398"/>
      <c r="AM4" s="402"/>
      <c r="AN4" s="402"/>
      <c r="AO4" s="402"/>
      <c r="AP4" s="402"/>
      <c r="AQ4" s="402"/>
      <c r="AR4" s="402"/>
      <c r="AS4" s="402"/>
      <c r="AT4" s="402"/>
      <c r="AU4" s="402"/>
      <c r="AV4" s="402"/>
      <c r="AW4" s="402"/>
      <c r="AX4" s="402"/>
      <c r="AY4" s="402"/>
      <c r="AZ4" s="403"/>
      <c r="BA4" s="402"/>
      <c r="BB4" s="403"/>
      <c r="BC4" s="402"/>
      <c r="BD4" s="402"/>
      <c r="BE4" s="402"/>
      <c r="BF4" s="403"/>
      <c r="BG4" s="403"/>
      <c r="BH4" s="403"/>
      <c r="BI4" s="403"/>
      <c r="BJ4" s="403"/>
      <c r="BK4" s="403"/>
      <c r="BL4" s="403"/>
      <c r="BM4" s="403"/>
      <c r="BN4" s="403"/>
      <c r="BO4" s="403"/>
      <c r="BP4" s="403"/>
      <c r="BQ4" s="362"/>
      <c r="BR4" s="362"/>
      <c r="BS4" s="362"/>
      <c r="BT4" s="362"/>
      <c r="BU4" s="362"/>
      <c r="BV4" s="362"/>
      <c r="BW4" s="362"/>
      <c r="BX4" s="362"/>
      <c r="BY4" s="362"/>
      <c r="BZ4" s="404"/>
      <c r="CA4" s="311" t="s">
        <v>152</v>
      </c>
      <c r="CB4" s="385" t="str">
        <f>IF(Checklist!$F$10="","",Checklist!$F$10)</f>
        <v/>
      </c>
      <c r="CC4" s="385" t="str">
        <f>IF(Checklist!$F$11="","",Checklist!$F$11)</f>
        <v/>
      </c>
      <c r="CD4" s="385" t="str">
        <f>IF(Checklist!$F$12="","",Checklist!$F$12)</f>
        <v/>
      </c>
      <c r="CE4" s="385" t="str">
        <f>IF(Checklist!$F$13="","",Checklist!$F$13)</f>
        <v/>
      </c>
      <c r="CF4" s="385" t="str">
        <f>IF(Checklist!$F$14="","",Checklist!$F$14)</f>
        <v/>
      </c>
      <c r="CG4" s="385" t="str">
        <f>IF(Checklist!$F$15="","",Checklist!$F$15)</f>
        <v/>
      </c>
      <c r="CH4" s="385" t="str">
        <f>IF(Checklist!$F$16="","",Checklist!$F$16)</f>
        <v/>
      </c>
      <c r="CI4" s="385" t="str">
        <f>IF(Checklist!$F$17="","",Checklist!$F$17)</f>
        <v/>
      </c>
      <c r="CJ4" s="385" t="str">
        <f>IF(Checklist!$F$18="","",Checklist!$F$18)</f>
        <v/>
      </c>
      <c r="CK4" s="312" t="s">
        <v>152</v>
      </c>
      <c r="CL4" s="8"/>
      <c r="CM4" s="312" t="s">
        <v>152</v>
      </c>
      <c r="CN4" s="8"/>
      <c r="CO4" s="312" t="s">
        <v>152</v>
      </c>
      <c r="CP4" s="385" t="str">
        <f>IF(Checklist!$F$24="","",Checklist!$F$24)</f>
        <v/>
      </c>
      <c r="CQ4" s="385" t="str">
        <f>IF(Checklist!$F$25="","",Checklist!$F$25)</f>
        <v/>
      </c>
      <c r="CR4" s="385" t="str">
        <f>IF(Checklist!$F$26="","",Checklist!$F$26)</f>
        <v/>
      </c>
      <c r="CS4" s="312" t="s">
        <v>152</v>
      </c>
      <c r="CT4" s="385" t="str">
        <f>IF(Checklist!$F$28="","",Checklist!$F$28)</f>
        <v/>
      </c>
      <c r="CU4" s="385" t="str">
        <f>IF(Checklist!$F$29="","",Checklist!$F$29)</f>
        <v/>
      </c>
      <c r="CV4" s="498" t="str">
        <f>IF(Checklist!$F$30="","",Checklist!$F$30)</f>
        <v/>
      </c>
      <c r="CW4" s="528" t="str">
        <f>IF(Checklist!$F$31="","",Checklist!$F$31)</f>
        <v/>
      </c>
      <c r="CX4" s="498" t="str">
        <f>IF(Checklist!$G$32="","",Checklist!$G$32)</f>
        <v/>
      </c>
      <c r="CY4" s="385" t="str">
        <f>IF(Checklist!$F$33="","",Checklist!$F$33)</f>
        <v/>
      </c>
      <c r="CZ4" s="312" t="s">
        <v>152</v>
      </c>
      <c r="DA4" s="385" t="str">
        <f>IF(Checklist!$F$35="","",Checklist!$F$35)</f>
        <v/>
      </c>
      <c r="DB4" s="385" t="str">
        <f>IF(Checklist!$F$36="","",Checklist!$F$36)</f>
        <v/>
      </c>
      <c r="DC4" s="385" t="str">
        <f>IF(Checklist!$F$37="","",Checklist!$F$37)</f>
        <v/>
      </c>
      <c r="DD4" s="385" t="str">
        <f>IF(Checklist!$F$38="","",Checklist!$F$38)</f>
        <v/>
      </c>
      <c r="DE4" s="385" t="str">
        <f>IF(Checklist!$F$39="","",Checklist!$F$39)</f>
        <v/>
      </c>
      <c r="DF4" s="385" t="str">
        <f>IF(Checklist!$F$40="","",Checklist!$F$40)</f>
        <v/>
      </c>
      <c r="DG4" s="529" t="str">
        <f>IF(Checklist!$F$41="","",Checklist!$F$41)</f>
        <v/>
      </c>
      <c r="DH4" s="312" t="s">
        <v>152</v>
      </c>
      <c r="DI4" s="385" t="str">
        <f>IF(Checklist!$F$43="","",Checklist!$F$43)</f>
        <v/>
      </c>
      <c r="DJ4" s="385" t="str">
        <f>IF(Checklist!$F$44="","",Checklist!$F$44)</f>
        <v/>
      </c>
      <c r="DK4" s="385" t="str">
        <f>IF(Checklist!$F$45="","",Checklist!$F$45)</f>
        <v/>
      </c>
      <c r="DL4" s="385" t="str">
        <f>IF(Checklist!$F$46="","",Checklist!$F$46)</f>
        <v>ZZZ</v>
      </c>
      <c r="DM4" s="385" t="str">
        <f>IF(Checklist!$F$47="","",Checklist!$F$47)</f>
        <v/>
      </c>
      <c r="DN4" s="385" t="str">
        <f>IF(Checklist!$F$48="","",Checklist!$F$48)</f>
        <v/>
      </c>
      <c r="DO4" s="385" t="str">
        <f>IF(Checklist!$F$49="","",Checklist!$F$49)</f>
        <v/>
      </c>
      <c r="DP4" s="385" t="str">
        <f>IF(Checklist!$F$50="","",Checklist!$F$50)</f>
        <v/>
      </c>
      <c r="DQ4" s="385" t="str">
        <f>IF(Checklist!$F$51="","",Checklist!$F$51)</f>
        <v/>
      </c>
      <c r="DR4" s="385" t="str">
        <f>IF(Checklist!$F$52="","",Checklist!$F$52)</f>
        <v/>
      </c>
      <c r="DS4" s="312" t="s">
        <v>152</v>
      </c>
      <c r="DT4" s="385" t="str">
        <f>IF(Checklist!$F$54="","",Checklist!$F$54)</f>
        <v>ZZZ</v>
      </c>
      <c r="DU4" s="385" t="str">
        <f>IF(Checklist!$F$55="","",Checklist!$F$55)</f>
        <v/>
      </c>
      <c r="DV4" s="385" t="str">
        <f>IF(Checklist!$F$56="","",Checklist!$F$56)</f>
        <v/>
      </c>
      <c r="DW4" s="385" t="str">
        <f>IF(Checklist!$F$57="","",Checklist!$F$57)</f>
        <v/>
      </c>
      <c r="DX4" s="385" t="str">
        <f>IF(Checklist!$F$58="","",Checklist!$F$58)</f>
        <v/>
      </c>
      <c r="DY4" s="385" t="str">
        <f>IF(Checklist!$F$59="","",Checklist!$F$59)</f>
        <v/>
      </c>
      <c r="DZ4" s="385" t="str">
        <f>IF(Checklist!$F$60="","",Checklist!$F$60)</f>
        <v/>
      </c>
      <c r="EA4" s="385" t="str">
        <f>IF(Checklist!$F$61="","",Checklist!$F$61)</f>
        <v/>
      </c>
      <c r="EB4" s="385" t="str">
        <f>IF(Checklist!$F$62="","",Checklist!$F$62)</f>
        <v/>
      </c>
      <c r="EC4" s="385" t="str">
        <f>IF(Checklist!$F$63="","",Checklist!$F$63)</f>
        <v/>
      </c>
      <c r="ED4" s="385" t="str">
        <f>IF(Checklist!$F$64="","",Checklist!$F$64)</f>
        <v>ZZZ</v>
      </c>
      <c r="EE4" s="385" t="str">
        <f>IF(Checklist!$F$65="","",Checklist!$F$65)</f>
        <v/>
      </c>
      <c r="EF4" s="385" t="str">
        <f>IF(Checklist!$F$66="","",Checklist!$F$66)</f>
        <v/>
      </c>
      <c r="EG4" s="385" t="str">
        <f>IF(Checklist!$F$67="","",Checklist!$F$67)</f>
        <v/>
      </c>
      <c r="EH4" s="385" t="str">
        <f>IF(Checklist!$F$68="","",Checklist!$F$68)</f>
        <v/>
      </c>
      <c r="EI4" s="385" t="str">
        <f>IF(Checklist!$F$69="","",Checklist!$F$69)</f>
        <v/>
      </c>
      <c r="EJ4" s="385" t="str">
        <f>IF(Checklist!$F$70="","",Checklist!$F$70)</f>
        <v/>
      </c>
      <c r="EK4" s="385" t="str">
        <f>IF(Checklist!$F$71="","",Checklist!$F$71)</f>
        <v/>
      </c>
      <c r="EL4" s="385" t="str">
        <f>IF(Checklist!$F$72="","",Checklist!$F$72)</f>
        <v/>
      </c>
      <c r="EM4" s="385" t="str">
        <f>IF(Checklist!$F$73="","",Checklist!$F$73)</f>
        <v/>
      </c>
      <c r="EN4" s="385" t="str">
        <f>IF(Checklist!$F$74="","",Checklist!$F$74)</f>
        <v/>
      </c>
      <c r="EO4" s="385" t="str">
        <f>IF(Checklist!$F$75="","",Checklist!$F$75)</f>
        <v/>
      </c>
      <c r="EP4" s="385" t="str">
        <f>IF(Checklist!$F$76="","",Checklist!$F$76)</f>
        <v/>
      </c>
      <c r="EQ4" s="529" t="str">
        <f>IF(Checklist!$F$77="","",Checklist!$F$77)</f>
        <v/>
      </c>
      <c r="ER4" s="529" t="str">
        <f>IF(Checklist!$F$78="","",Checklist!$F$78)</f>
        <v/>
      </c>
      <c r="ES4" s="529" t="str">
        <f>IF(Checklist!$F$79="","",Checklist!$F$79)</f>
        <v/>
      </c>
      <c r="ET4" s="529" t="str">
        <f>IF(Checklist!$F$80="","",Checklist!$F$80)</f>
        <v/>
      </c>
      <c r="EU4" s="529" t="str">
        <f>IF(Checklist!$F$81="","",Checklist!$F$81)</f>
        <v/>
      </c>
      <c r="EV4" s="385" t="str">
        <f>IF(Checklist!$F$82="","",Checklist!$F$82)</f>
        <v/>
      </c>
      <c r="EW4" s="528" t="str">
        <f>IF(Checklist!$F$83="","",Checklist!$F$83)</f>
        <v/>
      </c>
      <c r="EX4" s="385" t="str">
        <f>IF(Checklist!$F$84="","",Checklist!$F$84)</f>
        <v/>
      </c>
      <c r="EY4" s="385" t="str">
        <f>IF(Checklist!$F$85="","",Checklist!$F$85)</f>
        <v/>
      </c>
      <c r="EZ4" s="385" t="str">
        <f>IF(Checklist!$F$86="","",Checklist!$F$86)</f>
        <v/>
      </c>
      <c r="FA4" s="385" t="str">
        <f>IF(Checklist!$F$87="","",Checklist!$F$87)</f>
        <v/>
      </c>
      <c r="FB4" s="385" t="str">
        <f>IF(Checklist!$F$88="","",Checklist!$F$88)</f>
        <v/>
      </c>
      <c r="FC4" s="385" t="str">
        <f>IF(Checklist!$F$89="","",Checklist!$F$89)</f>
        <v/>
      </c>
      <c r="FD4" s="385" t="str">
        <f>IF(Checklist!$F$90="","",Checklist!$F$90)</f>
        <v/>
      </c>
      <c r="FE4" s="385" t="str">
        <f>IF(Checklist!$F$91="","",Checklist!$F$91)</f>
        <v/>
      </c>
      <c r="FF4" s="385" t="str">
        <f>IF(Checklist!$F$92="","",Checklist!$F$92)</f>
        <v/>
      </c>
      <c r="FG4" s="385" t="str">
        <f>IF(Checklist!$F$93="","",Checklist!$F$93)</f>
        <v/>
      </c>
      <c r="FH4" s="385" t="str">
        <f>IF(Checklist!$F$94="","",Checklist!$F$94)</f>
        <v/>
      </c>
      <c r="FI4" s="385" t="str">
        <f>IF(Checklist!$F$95="","",Checklist!$F$95)</f>
        <v/>
      </c>
      <c r="FJ4" s="385" t="str">
        <f>IF(Checklist!$F$96="","",Checklist!$F$96)</f>
        <v/>
      </c>
      <c r="FK4" s="312" t="s">
        <v>152</v>
      </c>
      <c r="FL4" s="8"/>
      <c r="FM4" s="312" t="s">
        <v>152</v>
      </c>
      <c r="FN4" s="385" t="str">
        <f>IF(Checklist!$F$100="","",Checklist!$F$100)</f>
        <v/>
      </c>
      <c r="FO4" s="385" t="str">
        <f>IF(Checklist!$F$101="","",Checklist!$F$101)</f>
        <v/>
      </c>
      <c r="FP4" s="385" t="str">
        <f>IF(Checklist!$F$102="","",Checklist!$F$102)</f>
        <v/>
      </c>
      <c r="FQ4" s="312" t="s">
        <v>152</v>
      </c>
      <c r="FR4" s="385" t="str">
        <f>IF(Checklist!$F$104="","",Checklist!$F$104)</f>
        <v/>
      </c>
      <c r="FS4" s="385" t="str">
        <f>IF(Checklist!$F$105="","",Checklist!$F$105)</f>
        <v/>
      </c>
      <c r="FT4" s="529" t="str">
        <f>IF(Checklist!$F$106="","",Checklist!$F$106)</f>
        <v/>
      </c>
      <c r="FU4" s="529" t="str">
        <f>IF(Checklist!$F$107="","",Checklist!$F$107)</f>
        <v/>
      </c>
      <c r="FV4" s="529" t="str">
        <f>IF(Checklist!$F$108="","",Checklist!$F$108)</f>
        <v/>
      </c>
      <c r="FW4" s="529" t="str">
        <f>IF(Checklist!$F$109="","",Checklist!$F$109)</f>
        <v/>
      </c>
      <c r="FX4" s="529" t="str">
        <f>IF(Checklist!$F$110="","",Checklist!$F$110)</f>
        <v/>
      </c>
      <c r="FY4" s="529" t="str">
        <f>IF(Checklist!$F$111="","",Checklist!$F$111)</f>
        <v/>
      </c>
      <c r="FZ4" s="385" t="str">
        <f>IF(Checklist!$F$112="","",Checklist!$F$112)</f>
        <v/>
      </c>
      <c r="GA4" s="312" t="s">
        <v>152</v>
      </c>
      <c r="GB4" s="385" t="str">
        <f>IF(Checklist!$F$114="","",Checklist!$F$114)</f>
        <v/>
      </c>
      <c r="GC4" s="385" t="str">
        <f>IF(Checklist!$F$115="","",Checklist!$F$115)</f>
        <v>ZZZ</v>
      </c>
      <c r="GD4" s="385" t="str">
        <f>IF(Checklist!$F$116="","",Checklist!$F$116)</f>
        <v/>
      </c>
      <c r="GE4" s="385" t="str">
        <f>IF(Checklist!$F$117="","",Checklist!$F$117)</f>
        <v/>
      </c>
      <c r="GF4" s="385" t="str">
        <f>IF(Checklist!$F$118="","",Checklist!$F$118)</f>
        <v/>
      </c>
      <c r="GG4" s="385" t="str">
        <f>IF(Checklist!$F$119="","",Checklist!$F$119)</f>
        <v/>
      </c>
      <c r="GH4" s="385" t="str">
        <f>IF(Checklist!$F$120="","",Checklist!$F$120)</f>
        <v/>
      </c>
      <c r="GI4" s="385" t="str">
        <f>IF(Checklist!$F$121="","",Checklist!$F$121)</f>
        <v/>
      </c>
      <c r="GJ4" s="385" t="str">
        <f>IF(Checklist!$F$122="","",Checklist!$F$122)</f>
        <v/>
      </c>
      <c r="GK4" s="385" t="str">
        <f>IF(Checklist!$F$123="","",Checklist!$F$123)</f>
        <v/>
      </c>
      <c r="GL4" s="385" t="str">
        <f>IF(Checklist!$F$124="","",Checklist!$F$124)</f>
        <v/>
      </c>
      <c r="GM4" s="385" t="str">
        <f>IF(Checklist!$F$125="","",Checklist!$F$125)</f>
        <v/>
      </c>
      <c r="GN4" s="529" t="str">
        <f>IF(Checklist!$F$126="","",Checklist!$F$126)</f>
        <v/>
      </c>
      <c r="GO4" s="385" t="str">
        <f>IF(Checklist!$F$127="","",Checklist!$F$127)</f>
        <v>ZZZ</v>
      </c>
      <c r="GP4" s="385" t="str">
        <f>IF(Checklist!$F$128="","",Checklist!$F$128)</f>
        <v/>
      </c>
      <c r="GQ4" s="385" t="str">
        <f>IF(Checklist!$F$129="","",Checklist!$F$129)</f>
        <v/>
      </c>
      <c r="GR4" s="385" t="str">
        <f>IF(Checklist!$F$130="","",Checklist!$F$130)</f>
        <v/>
      </c>
      <c r="GS4" s="385" t="str">
        <f>IF(Checklist!$F$131="","",Checklist!$F$131)</f>
        <v/>
      </c>
      <c r="GT4" s="385" t="str">
        <f>IF(Checklist!$F$132="","",Checklist!$F$132)</f>
        <v/>
      </c>
      <c r="GU4" s="385" t="str">
        <f>IF(Checklist!$F$133="","",Checklist!$F$133)</f>
        <v/>
      </c>
      <c r="GV4" s="385" t="str">
        <f>IF(Checklist!$F$134="","",Checklist!$F$134)</f>
        <v/>
      </c>
      <c r="GW4" s="385" t="str">
        <f>IF(Checklist!$F$135="","",Checklist!$F$135)</f>
        <v/>
      </c>
      <c r="GX4" s="385" t="str">
        <f>IF(Checklist!$F$136="","",Checklist!$F$136)</f>
        <v/>
      </c>
      <c r="GY4" s="385" t="str">
        <f>IF(Checklist!$F$137="","",Checklist!$F$137)</f>
        <v>ZZZ</v>
      </c>
      <c r="GZ4" s="385" t="str">
        <f>IF(Checklist!$F$138="","",Checklist!$F$138)</f>
        <v/>
      </c>
      <c r="HA4" s="385" t="str">
        <f>IF(Checklist!$F$139="","",Checklist!$F$139)</f>
        <v/>
      </c>
      <c r="HB4" s="385" t="str">
        <f>IF(Checklist!$F$140="","",Checklist!$F$140)</f>
        <v/>
      </c>
      <c r="HC4" s="385" t="str">
        <f>IF(Checklist!$F$141="","",Checklist!$F$141)</f>
        <v/>
      </c>
      <c r="HD4" s="385" t="str">
        <f>IF(Checklist!$F$142="","",Checklist!$F$142)</f>
        <v/>
      </c>
      <c r="HE4" s="385" t="str">
        <f>IF(Checklist!$F$143="","",Checklist!$F$143)</f>
        <v/>
      </c>
      <c r="HF4" s="385" t="str">
        <f>IF(Checklist!$F$144="","",Checklist!$F$144)</f>
        <v/>
      </c>
      <c r="HG4" s="385" t="str">
        <f>IF(Checklist!$F$145="","",Checklist!$F$145)</f>
        <v/>
      </c>
      <c r="HH4" s="385" t="str">
        <f>IF(Checklist!$F$146="","",Checklist!$F$146)</f>
        <v/>
      </c>
      <c r="HI4" s="385" t="str">
        <f>IF(Checklist!$F$147="","",Checklist!$F$147)</f>
        <v/>
      </c>
      <c r="HJ4" s="385" t="str">
        <f>IF(Checklist!$F$148="","",Checklist!$F$148)</f>
        <v/>
      </c>
      <c r="HK4" s="385" t="str">
        <f>IF(Checklist!$F$149="","",Checklist!$F$149)</f>
        <v/>
      </c>
      <c r="HL4" s="385" t="str">
        <f>IF(Checklist!$F$150="","",Checklist!$F$150)</f>
        <v/>
      </c>
      <c r="HM4" s="385" t="str">
        <f>IF(Checklist!$F$151="","",Checklist!$F$151)</f>
        <v/>
      </c>
      <c r="HN4" s="385" t="str">
        <f>IF(Checklist!$F$152="","",Checklist!$F$152)</f>
        <v/>
      </c>
      <c r="HO4" s="385" t="str">
        <f>IF(Checklist!$F$153="","",Checklist!$F$153)</f>
        <v/>
      </c>
      <c r="HP4" s="385" t="str">
        <f>IF(Checklist!$F$154="","",Checklist!$F$154)</f>
        <v/>
      </c>
      <c r="HQ4" s="385" t="str">
        <f>IF(Checklist!$F$155="","",Checklist!$F$155)</f>
        <v/>
      </c>
      <c r="HR4" s="385" t="str">
        <f>IF(Checklist!$F$156="","",Checklist!$F$156)</f>
        <v/>
      </c>
      <c r="HS4" s="385" t="str">
        <f>IF(Checklist!$F$157="","",Checklist!$F$157)</f>
        <v/>
      </c>
      <c r="HT4" s="385" t="str">
        <f>IF(Checklist!$F$158="","",Checklist!$F$158)</f>
        <v/>
      </c>
      <c r="HU4" s="385" t="str">
        <f>IF(Checklist!$F$159="","",Checklist!$F$159)</f>
        <v>ZZZ</v>
      </c>
      <c r="HV4" s="385" t="str">
        <f>IF(Checklist!$F$160="","",Checklist!$F$160)</f>
        <v/>
      </c>
      <c r="HW4" s="385" t="str">
        <f>IF(Checklist!$F$161="","",Checklist!$F$161)</f>
        <v/>
      </c>
      <c r="HX4" s="385" t="str">
        <f>IF(Checklist!$F$162="","",Checklist!$F$162)</f>
        <v/>
      </c>
      <c r="HY4" s="385" t="str">
        <f>IF(Checklist!$F$163="","",Checklist!$F$163)</f>
        <v/>
      </c>
      <c r="HZ4" s="385" t="str">
        <f>IF(Checklist!$F$164="","",Checklist!$F$164)</f>
        <v/>
      </c>
      <c r="IA4" s="385" t="str">
        <f>IF(Checklist!$F$165="","",Checklist!$F$165)</f>
        <v/>
      </c>
      <c r="IB4" s="385" t="str">
        <f>IF(Checklist!$F$166="","",Checklist!$F$166)</f>
        <v/>
      </c>
      <c r="IC4" s="385" t="str">
        <f>IF(Checklist!$F$167="","",Checklist!$F$167)</f>
        <v/>
      </c>
      <c r="ID4" s="385" t="str">
        <f>IF(Checklist!$F$168="","",Checklist!$F$168)</f>
        <v/>
      </c>
      <c r="IE4" s="385" t="str">
        <f>IF(Checklist!$F$169="","",Checklist!$F$169)</f>
        <v/>
      </c>
      <c r="IF4" s="385" t="str">
        <f>IF(Checklist!$F$170="","",Checklist!$F$170)</f>
        <v/>
      </c>
      <c r="IG4" s="385" t="str">
        <f>IF(Checklist!$F$171="","",Checklist!$F$171)</f>
        <v/>
      </c>
      <c r="IH4" s="385" t="str">
        <f>IF(Checklist!$F$172="","",Checklist!$F$172)</f>
        <v/>
      </c>
      <c r="II4" s="385" t="str">
        <f>IF(Checklist!$F$173="","",Checklist!$F$173)</f>
        <v>ZZZ</v>
      </c>
      <c r="IJ4" s="385" t="str">
        <f>IF(Checklist!$F$174="","",Checklist!$F$174)</f>
        <v/>
      </c>
      <c r="IK4" s="385" t="str">
        <f>IF(Checklist!$F$175="","",Checklist!$F$175)</f>
        <v/>
      </c>
      <c r="IL4" s="385" t="str">
        <f>IF(Checklist!$F$176="","",Checklist!$F$176)</f>
        <v/>
      </c>
      <c r="IM4" s="385" t="str">
        <f>IF(Checklist!$F$177="","",Checklist!$F$177)</f>
        <v/>
      </c>
      <c r="IN4" s="385" t="str">
        <f>IF(Checklist!$F$178="","",Checklist!$F$178)</f>
        <v/>
      </c>
      <c r="IO4" s="385" t="str">
        <f>IF(Checklist!$F$179="","",Checklist!$F$179)</f>
        <v/>
      </c>
      <c r="IP4" s="385" t="str">
        <f>IF(Checklist!$F$180="","",Checklist!$F$180)</f>
        <v/>
      </c>
      <c r="IQ4" s="385" t="str">
        <f>IF(Checklist!$F$181="","",Checklist!$F$181)</f>
        <v/>
      </c>
      <c r="IR4" s="385" t="str">
        <f>IF(Checklist!$F$182="","",Checklist!$F$182)</f>
        <v>ZZZ</v>
      </c>
      <c r="IS4" s="385" t="str">
        <f>IF(Checklist!$F$183="","",Checklist!$F$183)</f>
        <v/>
      </c>
      <c r="IT4" s="385" t="str">
        <f>IF(Checklist!$F$184="","",Checklist!$F$184)</f>
        <v/>
      </c>
      <c r="IU4" s="385" t="str">
        <f>IF(Checklist!$F$185="","",Checklist!$F$185)</f>
        <v/>
      </c>
      <c r="IV4" s="385" t="str">
        <f>IF(Checklist!$F$186="","",Checklist!$F$186)</f>
        <v/>
      </c>
      <c r="IW4" s="385" t="str">
        <f>IF(Checklist!$F$187="","",Checklist!$F$187)</f>
        <v/>
      </c>
      <c r="IX4" s="385" t="str">
        <f>IF(Checklist!$F$188="","",Checklist!$F$188)</f>
        <v/>
      </c>
      <c r="IY4" s="385" t="str">
        <f>IF(Checklist!$F$189="","",Checklist!$F$189)</f>
        <v/>
      </c>
      <c r="IZ4" s="385" t="str">
        <f>IF(Checklist!$F$190="","",Checklist!$F$190)</f>
        <v/>
      </c>
      <c r="JA4" s="385" t="str">
        <f>IF(Checklist!$F$191="","",Checklist!$F$191)</f>
        <v/>
      </c>
      <c r="JB4" s="385" t="str">
        <f>IF(Checklist!$F$192="","",Checklist!$F$192)</f>
        <v/>
      </c>
      <c r="JC4" s="385" t="str">
        <f>IF(Checklist!$F$193="","",Checklist!$F$193)</f>
        <v/>
      </c>
      <c r="JD4" s="385" t="str">
        <f>IF(Checklist!$F$194="","",Checklist!$F$194)</f>
        <v/>
      </c>
      <c r="JE4" s="385" t="str">
        <f>IF(Checklist!$F$195="","",Checklist!$F$195)</f>
        <v>ZZZ</v>
      </c>
      <c r="JF4" s="385" t="str">
        <f>IF(Checklist!$F$196="","",Checklist!$F$196)</f>
        <v/>
      </c>
      <c r="JG4" s="385" t="str">
        <f>IF(Checklist!$F$197="","",Checklist!$F$197)</f>
        <v/>
      </c>
      <c r="JH4" s="385" t="str">
        <f>IF(Checklist!$F$198="","",Checklist!$F$198)</f>
        <v/>
      </c>
      <c r="JI4" s="385" t="str">
        <f>IF(Checklist!$F$199="","",Checklist!$F$199)</f>
        <v/>
      </c>
      <c r="JJ4" s="385" t="str">
        <f>IF(Checklist!$F$200="","",Checklist!$F$200)</f>
        <v/>
      </c>
      <c r="JK4" s="385" t="str">
        <f>IF(Checklist!$F$201="","",Checklist!$F$201)</f>
        <v/>
      </c>
      <c r="JL4" s="385" t="str">
        <f>IF(Checklist!$F$202="","",Checklist!$F$202)</f>
        <v/>
      </c>
      <c r="JM4" s="385" t="str">
        <f>IF(Checklist!$F$203="","",Checklist!$F$203)</f>
        <v/>
      </c>
      <c r="JN4" s="385" t="str">
        <f>IF(Checklist!$F$204="","",Checklist!$F$204)</f>
        <v/>
      </c>
      <c r="JO4" s="385" t="str">
        <f>IF(Checklist!$F$205="","",Checklist!$F$205)</f>
        <v/>
      </c>
      <c r="JP4" s="498" t="str">
        <f>IF(Checklist!$G$206="","",Checklist!$G$206)</f>
        <v/>
      </c>
      <c r="JQ4" s="385" t="str">
        <f>IF(Checklist!$F$207="","",Checklist!$F$207)</f>
        <v/>
      </c>
      <c r="JR4" s="385" t="str">
        <f>IF(Checklist!$F$208="","",Checklist!$F$208)</f>
        <v/>
      </c>
      <c r="JS4" s="385" t="str">
        <f>IF(Checklist!$F$209="","",Checklist!$F$209)</f>
        <v/>
      </c>
      <c r="JT4" s="385" t="str">
        <f>IF(Checklist!$F$210="","",Checklist!$F$210)</f>
        <v/>
      </c>
      <c r="JU4" s="385" t="str">
        <f>IF(Checklist!$F$211="","",Checklist!$F$211)</f>
        <v/>
      </c>
      <c r="JV4" s="385" t="str">
        <f>IF(Checklist!$F$212="","",Checklist!$F$212)</f>
        <v/>
      </c>
      <c r="JW4" s="385" t="str">
        <f>IF(Checklist!$F$213="","",Checklist!$F$213)</f>
        <v/>
      </c>
      <c r="JX4" s="385" t="str">
        <f>IF(Checklist!$F$214="","",Checklist!$F$214)</f>
        <v/>
      </c>
      <c r="JY4" s="385" t="str">
        <f>IF(Checklist!$F$215="","",Checklist!$F$215)</f>
        <v/>
      </c>
      <c r="JZ4" s="529" t="str">
        <f>IF(Checklist!$F$216="","",Checklist!$F$216)</f>
        <v/>
      </c>
      <c r="KA4" s="529" t="str">
        <f>IF(Checklist!$F$217="","",Checklist!$F$217)</f>
        <v/>
      </c>
      <c r="KB4" s="529" t="str">
        <f>IF(Checklist!$F$218="","",Checklist!$F$218)</f>
        <v/>
      </c>
      <c r="KC4" s="529" t="str">
        <f>IF(Checklist!$F$219="","",Checklist!$F$219)</f>
        <v/>
      </c>
      <c r="KD4" s="385" t="str">
        <f>IF(Checklist!$F$220="","",Checklist!$F$220)</f>
        <v/>
      </c>
      <c r="KE4" s="385" t="str">
        <f>IF(Checklist!$F$221="","",Checklist!$F$221)</f>
        <v/>
      </c>
      <c r="KF4" s="385" t="str">
        <f>IF(Checklist!$F$222="","",Checklist!$F$222)</f>
        <v/>
      </c>
      <c r="KG4" s="385" t="str">
        <f>IF(Checklist!$F$223="","",Checklist!$F$223)</f>
        <v/>
      </c>
      <c r="KH4" s="385" t="str">
        <f>IF(Checklist!$F$224="","",Checklist!$F$224)</f>
        <v/>
      </c>
      <c r="KI4" s="385" t="str">
        <f>IF(Checklist!$F$225="","",Checklist!$F$225)</f>
        <v/>
      </c>
      <c r="KJ4" s="385" t="str">
        <f>IF(Checklist!$F$226="","",Checklist!$F$226)</f>
        <v>ZZZ</v>
      </c>
      <c r="KK4" s="385" t="str">
        <f>IF(Checklist!$F$227="","",Checklist!$F$227)</f>
        <v/>
      </c>
      <c r="KL4" s="385" t="str">
        <f>IF(Checklist!$F$228="","",Checklist!$F$228)</f>
        <v/>
      </c>
      <c r="KM4" s="385" t="str">
        <f>IF(Checklist!$F$229="","",Checklist!$F$229)</f>
        <v/>
      </c>
      <c r="KN4" s="385" t="str">
        <f>IF(Checklist!$F$230="","",Checklist!$F$230)</f>
        <v/>
      </c>
      <c r="KO4" s="385" t="str">
        <f>IF(Checklist!$F$231="","",Checklist!$F$231)</f>
        <v/>
      </c>
      <c r="KP4" s="385" t="str">
        <f>IF(Checklist!$F$232="","",Checklist!$F$232)</f>
        <v/>
      </c>
      <c r="KQ4" s="385" t="str">
        <f>IF(Checklist!$F$233="","",Checklist!$F$233)</f>
        <v/>
      </c>
      <c r="KR4" s="385" t="str">
        <f>IF(Checklist!$F$234="","",Checklist!$F$234)</f>
        <v/>
      </c>
      <c r="KS4" s="385" t="str">
        <f>IF(Checklist!$F$235="","",Checklist!$F$235)</f>
        <v/>
      </c>
      <c r="KT4" s="385" t="str">
        <f>IF(Checklist!$F$236="","",Checklist!$F$236)</f>
        <v>ZZZ</v>
      </c>
      <c r="KU4" s="385" t="str">
        <f>IF(Checklist!$F$237="","",Checklist!$F$237)</f>
        <v/>
      </c>
      <c r="KV4" s="385" t="str">
        <f>IF(Checklist!$F$238="","",Checklist!$F$238)</f>
        <v/>
      </c>
      <c r="KW4" s="385" t="str">
        <f>IF(Checklist!$F$239="","",Checklist!$F$239)</f>
        <v/>
      </c>
      <c r="KX4" s="385" t="str">
        <f>IF(Checklist!$F$240="","",Checklist!$F$240)</f>
        <v/>
      </c>
      <c r="KY4" s="385" t="str">
        <f>IF(Checklist!$F$241="","",Checklist!$F$241)</f>
        <v/>
      </c>
      <c r="KZ4" s="385" t="str">
        <f>IF(Checklist!$F$242="","",Checklist!$F$242)</f>
        <v/>
      </c>
      <c r="LA4" s="385" t="str">
        <f>IF(Checklist!$F$243="","",Checklist!$F$243)</f>
        <v/>
      </c>
      <c r="LB4" s="385" t="str">
        <f>IF(Checklist!$F$244="","",Checklist!$F$244)</f>
        <v/>
      </c>
      <c r="LC4" s="385" t="str">
        <f>IF(Checklist!$F$245="","",Checklist!$F$245)</f>
        <v/>
      </c>
      <c r="LD4" s="385" t="str">
        <f>IF(Checklist!$F$246="","",Checklist!$F$246)</f>
        <v/>
      </c>
      <c r="LE4" s="385" t="str">
        <f>IF(Checklist!$F$247="","",Checklist!$F$247)</f>
        <v/>
      </c>
      <c r="LF4" s="385" t="str">
        <f>IF(Checklist!$F$248="","",Checklist!$F$248)</f>
        <v/>
      </c>
      <c r="LG4" s="385" t="str">
        <f>IF(Checklist!$F$249="","",Checklist!$F$249)</f>
        <v/>
      </c>
      <c r="LH4" s="385" t="str">
        <f>IF(Checklist!$F$250="","",Checklist!$F$250)</f>
        <v/>
      </c>
      <c r="LI4" s="385" t="str">
        <f>IF(Checklist!$F$251="","",Checklist!$F$251)</f>
        <v/>
      </c>
      <c r="LJ4" s="385" t="str">
        <f>IF(Checklist!$F$252="","",Checklist!$F$252)</f>
        <v>ZZZ</v>
      </c>
      <c r="LK4" s="385" t="str">
        <f>IF(Checklist!$F$253="","",Checklist!$F$253)</f>
        <v/>
      </c>
      <c r="LL4" s="385" t="str">
        <f>IF(Checklist!$F$254="","",Checklist!$F$254)</f>
        <v/>
      </c>
      <c r="LM4" s="385" t="str">
        <f>IF(Checklist!$F$255="","",Checklist!$F$255)</f>
        <v/>
      </c>
      <c r="LN4" s="385" t="str">
        <f>IF(Checklist!$F$256="","",Checklist!$F$256)</f>
        <v/>
      </c>
      <c r="LO4" s="385" t="str">
        <f>IF(Checklist!$F$257="","",Checklist!$F$257)</f>
        <v/>
      </c>
      <c r="LP4" s="385" t="str">
        <f>IF(Checklist!$F$258="","",Checklist!$F$258)</f>
        <v/>
      </c>
      <c r="LQ4" s="385" t="str">
        <f>IF(Checklist!$F$259="","",Checklist!$F$259)</f>
        <v/>
      </c>
      <c r="LR4" s="385" t="str">
        <f>IF(Checklist!$F$260="","",Checklist!$F$260)</f>
        <v/>
      </c>
      <c r="LS4" s="385" t="str">
        <f>IF(Checklist!$F$261="","",Checklist!$F$261)</f>
        <v/>
      </c>
      <c r="LT4" s="385" t="str">
        <f>IF(Checklist!$F$262="","",Checklist!$F$262)</f>
        <v/>
      </c>
      <c r="LU4" s="385" t="str">
        <f>IF(Checklist!$F$263="","",Checklist!$F$263)</f>
        <v/>
      </c>
      <c r="LV4" s="312" t="s">
        <v>152</v>
      </c>
      <c r="LW4" s="385" t="str">
        <f>IF(Checklist!$F$265="","",Checklist!$F$265)</f>
        <v/>
      </c>
      <c r="LX4" s="385" t="str">
        <f>IF(Checklist!$F$266="","",Checklist!$F$266)</f>
        <v/>
      </c>
      <c r="LY4" s="385" t="str">
        <f>IF(Checklist!$F$267="","",Checklist!$F$267)</f>
        <v/>
      </c>
      <c r="LZ4" s="312" t="s">
        <v>152</v>
      </c>
      <c r="MA4" s="385" t="str">
        <f>IF(Checklist!$F$269="","",Checklist!$F$269)</f>
        <v/>
      </c>
      <c r="MB4" s="385" t="str">
        <f>IF(Checklist!$F$270="","",Checklist!$F$270)</f>
        <v/>
      </c>
      <c r="MC4" s="385" t="str">
        <f>IF(Checklist!$F$271="","",Checklist!$F$271)</f>
        <v/>
      </c>
      <c r="MD4" s="385" t="str">
        <f>IF(Checklist!$F$272="","",Checklist!$F$272)</f>
        <v/>
      </c>
      <c r="ME4" s="385" t="str">
        <f>IF(Checklist!$F$273="","",Checklist!$F$273)</f>
        <v/>
      </c>
      <c r="MF4" s="312" t="s">
        <v>152</v>
      </c>
      <c r="MG4" s="385" t="str">
        <f>IF(Checklist!$F$275="","",Checklist!$F$275)</f>
        <v/>
      </c>
      <c r="MH4" s="385" t="str">
        <f>IF(Checklist!$F$276="","",Checklist!$F$276)</f>
        <v/>
      </c>
      <c r="MI4" s="386" t="str">
        <f>IF(Checklist!$F$277="","",Checklist!$F$277)</f>
        <v/>
      </c>
      <c r="MJ4" s="410"/>
      <c r="MK4" s="405"/>
      <c r="ML4" s="405"/>
      <c r="MM4" s="405"/>
      <c r="MN4" s="405"/>
      <c r="MO4" s="405"/>
      <c r="MP4" s="405"/>
      <c r="MQ4" s="405"/>
      <c r="MR4" s="405"/>
      <c r="MS4" s="405"/>
      <c r="MT4" s="405"/>
      <c r="MU4" s="405"/>
      <c r="MV4" s="405"/>
      <c r="MW4" s="405"/>
      <c r="MX4" s="405"/>
      <c r="MY4" s="405"/>
      <c r="MZ4" s="405"/>
      <c r="NA4" s="405"/>
      <c r="NB4" s="405"/>
      <c r="NC4" s="405"/>
      <c r="ND4" s="405"/>
      <c r="NE4" s="405"/>
      <c r="NF4" s="405"/>
      <c r="NG4" s="405"/>
      <c r="NH4" s="405"/>
      <c r="NI4" s="405"/>
      <c r="NJ4" s="405"/>
      <c r="NK4" s="405"/>
      <c r="NL4" s="405"/>
      <c r="NM4" s="405"/>
      <c r="NN4" s="406"/>
      <c r="NO4" s="406"/>
      <c r="NP4" s="406"/>
      <c r="NQ4" s="406"/>
      <c r="NR4" s="406"/>
      <c r="NS4" s="406"/>
      <c r="NT4" s="406"/>
      <c r="NU4" s="406"/>
      <c r="NV4" s="406"/>
      <c r="NW4" s="406"/>
      <c r="NX4" s="406"/>
      <c r="NY4" s="406"/>
      <c r="NZ4" s="406"/>
      <c r="OA4" s="406"/>
      <c r="OB4" s="406"/>
      <c r="OC4" s="406"/>
      <c r="OD4" s="406"/>
      <c r="OE4" s="406"/>
      <c r="OF4" s="406"/>
      <c r="OG4" s="406"/>
      <c r="OH4" s="406"/>
      <c r="OI4" s="406"/>
      <c r="OJ4" s="406"/>
      <c r="OK4" s="406"/>
      <c r="OL4" s="406"/>
      <c r="OM4" s="406"/>
      <c r="ON4" s="406"/>
      <c r="OO4" s="406"/>
      <c r="OP4" s="406"/>
      <c r="OQ4" s="406"/>
      <c r="OR4" s="406"/>
      <c r="OS4" s="406"/>
      <c r="OT4" s="406"/>
      <c r="OU4" s="406"/>
      <c r="OV4" s="407"/>
    </row>
    <row r="5" spans="1:412" x14ac:dyDescent="0.2">
      <c r="A5" s="360"/>
      <c r="B5" s="398"/>
      <c r="C5" s="398"/>
      <c r="D5" s="398"/>
      <c r="E5" s="398"/>
      <c r="F5" s="398"/>
      <c r="G5" s="398"/>
      <c r="H5" s="398"/>
      <c r="I5" s="399"/>
      <c r="J5" s="400"/>
      <c r="K5" s="400"/>
      <c r="L5" s="398"/>
      <c r="M5" s="401"/>
      <c r="N5" s="401"/>
      <c r="O5" s="362"/>
      <c r="P5" s="362"/>
      <c r="Q5" s="362"/>
      <c r="R5" s="362"/>
      <c r="S5" s="362"/>
      <c r="T5" s="362"/>
      <c r="U5" s="398"/>
      <c r="V5" s="362"/>
      <c r="W5" s="398"/>
      <c r="X5" s="362"/>
      <c r="Y5" s="362"/>
      <c r="Z5" s="398"/>
      <c r="AA5" s="398"/>
      <c r="AB5" s="398"/>
      <c r="AC5" s="398"/>
      <c r="AD5" s="398"/>
      <c r="AE5" s="398"/>
      <c r="AF5" s="398"/>
      <c r="AG5" s="398"/>
      <c r="AH5" s="560"/>
      <c r="AI5" s="563" t="s">
        <v>679</v>
      </c>
      <c r="AJ5" s="563" t="s">
        <v>680</v>
      </c>
      <c r="AK5" s="563" t="s">
        <v>681</v>
      </c>
      <c r="AL5" s="563" t="s">
        <v>682</v>
      </c>
      <c r="AM5" s="561"/>
      <c r="AN5" s="402"/>
      <c r="AO5" s="402"/>
      <c r="AP5" s="402"/>
      <c r="AQ5" s="402"/>
      <c r="AR5" s="402"/>
      <c r="AS5" s="402"/>
      <c r="AT5" s="402"/>
      <c r="AU5" s="402"/>
      <c r="AV5" s="402"/>
      <c r="AW5" s="402"/>
      <c r="AX5" s="402"/>
      <c r="AY5" s="402"/>
      <c r="AZ5" s="403"/>
      <c r="BA5" s="402"/>
      <c r="BB5" s="403"/>
      <c r="BC5" s="402"/>
      <c r="BD5" s="402"/>
      <c r="BE5" s="402"/>
      <c r="BF5" s="403"/>
      <c r="BG5" s="403"/>
      <c r="BH5" s="403"/>
      <c r="BI5" s="403"/>
      <c r="BJ5" s="403"/>
      <c r="BK5" s="403"/>
      <c r="BL5" s="403"/>
      <c r="BM5" s="403"/>
      <c r="BN5" s="403"/>
      <c r="BO5" s="403"/>
      <c r="BP5" s="403"/>
      <c r="BQ5" s="362"/>
      <c r="BR5" s="362"/>
      <c r="BS5" s="362"/>
      <c r="BT5" s="362"/>
      <c r="BU5" s="362"/>
      <c r="BV5" s="362"/>
      <c r="BW5" s="362"/>
      <c r="BX5" s="362"/>
      <c r="BY5" s="362"/>
      <c r="BZ5" s="404"/>
      <c r="CA5" s="311" t="s">
        <v>152</v>
      </c>
      <c r="CB5" s="385">
        <f>Checklist!$E$10</f>
        <v>0</v>
      </c>
      <c r="CC5" s="385">
        <f>Checklist!$E$11</f>
        <v>0</v>
      </c>
      <c r="CD5" s="385">
        <f>Checklist!$E$12</f>
        <v>0</v>
      </c>
      <c r="CE5" s="385">
        <f>Checklist!$E$13</f>
        <v>0</v>
      </c>
      <c r="CF5" s="385">
        <f>Checklist!$E$14</f>
        <v>0</v>
      </c>
      <c r="CG5" s="385">
        <f>Checklist!$E$15</f>
        <v>0</v>
      </c>
      <c r="CH5" s="385">
        <f>Checklist!$E$16</f>
        <v>0</v>
      </c>
      <c r="CI5" s="385">
        <f>Checklist!$E$17</f>
        <v>0</v>
      </c>
      <c r="CJ5" s="385" t="str">
        <f>Checklist!$E$18</f>
        <v>X</v>
      </c>
      <c r="CK5" s="312" t="s">
        <v>152</v>
      </c>
      <c r="CL5" s="8"/>
      <c r="CM5" s="312" t="s">
        <v>152</v>
      </c>
      <c r="CN5" s="8"/>
      <c r="CO5" s="312" t="s">
        <v>152</v>
      </c>
      <c r="CP5" s="385">
        <f>Checklist!$E$24</f>
        <v>0</v>
      </c>
      <c r="CQ5" s="385">
        <f>Checklist!$E$25</f>
        <v>0</v>
      </c>
      <c r="CR5" s="385">
        <f>Checklist!$E$26</f>
        <v>0</v>
      </c>
      <c r="CS5" s="312" t="s">
        <v>152</v>
      </c>
      <c r="CT5" s="385">
        <f>Checklist!$E$28</f>
        <v>0</v>
      </c>
      <c r="CU5" s="385">
        <f>Checklist!$E$29</f>
        <v>0</v>
      </c>
      <c r="CV5" s="385">
        <f>Checklist!$E$30</f>
        <v>0</v>
      </c>
      <c r="CW5" s="528">
        <f>Checklist!$E$31</f>
        <v>0</v>
      </c>
      <c r="CX5" s="385">
        <f>Checklist!$E$32</f>
        <v>0</v>
      </c>
      <c r="CY5" s="385">
        <f>Checklist!$E$33</f>
        <v>0</v>
      </c>
      <c r="CZ5" s="312" t="s">
        <v>152</v>
      </c>
      <c r="DA5" s="385">
        <f>Checklist!$E$35</f>
        <v>0</v>
      </c>
      <c r="DB5" s="385">
        <f>Checklist!$E$36</f>
        <v>0</v>
      </c>
      <c r="DC5" s="385">
        <f>Checklist!$E$37</f>
        <v>0</v>
      </c>
      <c r="DD5" s="385">
        <f>Checklist!$E$38</f>
        <v>0</v>
      </c>
      <c r="DE5" s="385">
        <f>Checklist!$E$39</f>
        <v>0</v>
      </c>
      <c r="DF5" s="385">
        <f>Checklist!$E$40</f>
        <v>0</v>
      </c>
      <c r="DG5" s="529">
        <f>Checklist!$E$41</f>
        <v>0</v>
      </c>
      <c r="DH5" s="312" t="s">
        <v>152</v>
      </c>
      <c r="DI5" s="385">
        <f>Checklist!$E$43</f>
        <v>0</v>
      </c>
      <c r="DJ5" s="385" t="str">
        <f>Checklist!$E$44</f>
        <v>X</v>
      </c>
      <c r="DK5" s="385">
        <f>Checklist!$E$45</f>
        <v>0</v>
      </c>
      <c r="DL5" s="385">
        <f>Checklist!$E$46</f>
        <v>0</v>
      </c>
      <c r="DM5" s="385">
        <f>Checklist!$E$47</f>
        <v>0</v>
      </c>
      <c r="DN5" s="385">
        <f>Checklist!$E$48</f>
        <v>0</v>
      </c>
      <c r="DO5" s="385">
        <f>Checklist!$E$49</f>
        <v>0</v>
      </c>
      <c r="DP5" s="385">
        <f>Checklist!$E$50</f>
        <v>0</v>
      </c>
      <c r="DQ5" s="385">
        <f>Checklist!$E$51</f>
        <v>0</v>
      </c>
      <c r="DR5" s="385">
        <f>Checklist!$E$52</f>
        <v>0</v>
      </c>
      <c r="DS5" s="312" t="s">
        <v>152</v>
      </c>
      <c r="DT5" s="385">
        <f>Checklist!$E$54</f>
        <v>0</v>
      </c>
      <c r="DU5" s="385">
        <f>Checklist!$E$55</f>
        <v>0</v>
      </c>
      <c r="DV5" s="385">
        <f>Checklist!$E$56</f>
        <v>0</v>
      </c>
      <c r="DW5" s="385">
        <f>Checklist!$E$57</f>
        <v>0</v>
      </c>
      <c r="DX5" s="385">
        <f>Checklist!$E$58</f>
        <v>0</v>
      </c>
      <c r="DY5" s="385">
        <f>Checklist!$E$59</f>
        <v>0</v>
      </c>
      <c r="DZ5" s="385">
        <f>Checklist!$E$60</f>
        <v>0</v>
      </c>
      <c r="EA5" s="385">
        <f>Checklist!$E$61</f>
        <v>0</v>
      </c>
      <c r="EB5" s="385">
        <f>Checklist!$E$62</f>
        <v>0</v>
      </c>
      <c r="EC5" s="385">
        <f>Checklist!$E$63</f>
        <v>0</v>
      </c>
      <c r="ED5" s="385">
        <f>Checklist!$E$64</f>
        <v>0</v>
      </c>
      <c r="EE5" s="385">
        <f>Checklist!$E$65</f>
        <v>0</v>
      </c>
      <c r="EF5" s="385">
        <f>Checklist!$E$66</f>
        <v>0</v>
      </c>
      <c r="EG5" s="385">
        <f>Checklist!$E$67</f>
        <v>0</v>
      </c>
      <c r="EH5" s="385">
        <f>Checklist!$E$68</f>
        <v>0</v>
      </c>
      <c r="EI5" s="385">
        <f>Checklist!$E$69</f>
        <v>0</v>
      </c>
      <c r="EJ5" s="385">
        <f>Checklist!$E$70</f>
        <v>0</v>
      </c>
      <c r="EK5" s="385">
        <f>Checklist!$E$71</f>
        <v>0</v>
      </c>
      <c r="EL5" s="385">
        <f>Checklist!$E$72</f>
        <v>0</v>
      </c>
      <c r="EM5" s="385">
        <f>Checklist!$E$73</f>
        <v>0</v>
      </c>
      <c r="EN5" s="385">
        <f>Checklist!$E$74</f>
        <v>0</v>
      </c>
      <c r="EO5" s="385">
        <f>Checklist!$E$75</f>
        <v>0</v>
      </c>
      <c r="EP5" s="385">
        <f>Checklist!$E$76</f>
        <v>0</v>
      </c>
      <c r="EQ5" s="529">
        <f>Checklist!$E$77</f>
        <v>0</v>
      </c>
      <c r="ER5" s="529">
        <f>Checklist!$E$78</f>
        <v>0</v>
      </c>
      <c r="ES5" s="529">
        <f>Checklist!$E$79</f>
        <v>0</v>
      </c>
      <c r="ET5" s="529">
        <f>Checklist!$E$80</f>
        <v>0</v>
      </c>
      <c r="EU5" s="529">
        <f>Checklist!$E$81</f>
        <v>0</v>
      </c>
      <c r="EV5" s="385">
        <f>Checklist!$E$82</f>
        <v>0</v>
      </c>
      <c r="EW5" s="528">
        <f>Checklist!$E$83</f>
        <v>0</v>
      </c>
      <c r="EX5" s="385">
        <f>Checklist!$E$84</f>
        <v>0</v>
      </c>
      <c r="EY5" s="385">
        <f>Checklist!$E$85</f>
        <v>0</v>
      </c>
      <c r="EZ5" s="385">
        <f>Checklist!$E$86</f>
        <v>0</v>
      </c>
      <c r="FA5" s="385">
        <f>Checklist!$E$87</f>
        <v>0</v>
      </c>
      <c r="FB5" s="385">
        <f>Checklist!$E$88</f>
        <v>0</v>
      </c>
      <c r="FC5" s="385">
        <f>Checklist!$E$89</f>
        <v>0</v>
      </c>
      <c r="FD5" s="385">
        <f>Checklist!$E$90</f>
        <v>0</v>
      </c>
      <c r="FE5" s="385">
        <f>Checklist!$E$91</f>
        <v>0</v>
      </c>
      <c r="FF5" s="385">
        <f>Checklist!$E$92</f>
        <v>0</v>
      </c>
      <c r="FG5" s="385" t="str">
        <f>Checklist!$E$93</f>
        <v>X</v>
      </c>
      <c r="FH5" s="385" t="str">
        <f>Checklist!$E$94</f>
        <v>X</v>
      </c>
      <c r="FI5" s="385">
        <f>Checklist!$E$95</f>
        <v>0</v>
      </c>
      <c r="FJ5" s="385">
        <f>Checklist!$E$96</f>
        <v>0</v>
      </c>
      <c r="FK5" s="312" t="s">
        <v>152</v>
      </c>
      <c r="FL5" s="8"/>
      <c r="FM5" s="312" t="s">
        <v>152</v>
      </c>
      <c r="FN5" s="385">
        <f>Checklist!$E$100</f>
        <v>0</v>
      </c>
      <c r="FO5" s="385">
        <f>Checklist!$E$101</f>
        <v>0</v>
      </c>
      <c r="FP5" s="385">
        <f>Checklist!$E$102</f>
        <v>0</v>
      </c>
      <c r="FQ5" s="312" t="s">
        <v>152</v>
      </c>
      <c r="FR5" s="385">
        <f>Checklist!$E$104</f>
        <v>0</v>
      </c>
      <c r="FS5" s="385">
        <f>Checklist!$E$105</f>
        <v>0</v>
      </c>
      <c r="FT5" s="529">
        <f>Checklist!$E$106</f>
        <v>0</v>
      </c>
      <c r="FU5" s="529">
        <f>Checklist!$E$107</f>
        <v>0</v>
      </c>
      <c r="FV5" s="529">
        <f>Checklist!$E$108</f>
        <v>0</v>
      </c>
      <c r="FW5" s="529">
        <f>Checklist!$E$109</f>
        <v>0</v>
      </c>
      <c r="FX5" s="529">
        <f>Checklist!$E$110</f>
        <v>0</v>
      </c>
      <c r="FY5" s="529">
        <f>Checklist!$E$111</f>
        <v>0</v>
      </c>
      <c r="FZ5" s="385">
        <f>Checklist!$E$112</f>
        <v>0</v>
      </c>
      <c r="GA5" s="312" t="s">
        <v>152</v>
      </c>
      <c r="GB5" s="385">
        <f>Checklist!$E$114</f>
        <v>0</v>
      </c>
      <c r="GC5" s="385">
        <f>Checklist!$E$115</f>
        <v>0</v>
      </c>
      <c r="GD5" s="385">
        <f>Checklist!$E$116</f>
        <v>0</v>
      </c>
      <c r="GE5" s="385">
        <f>Checklist!$E$117</f>
        <v>0</v>
      </c>
      <c r="GF5" s="385">
        <f>Checklist!$E$118</f>
        <v>0</v>
      </c>
      <c r="GG5" s="385">
        <f>Checklist!$E$119</f>
        <v>0</v>
      </c>
      <c r="GH5" s="385">
        <f>Checklist!$E$120</f>
        <v>0</v>
      </c>
      <c r="GI5" s="385">
        <f>Checklist!$E$121</f>
        <v>0</v>
      </c>
      <c r="GJ5" s="385">
        <f>Checklist!$E$122</f>
        <v>0</v>
      </c>
      <c r="GK5" s="385">
        <f>Checklist!$E$123</f>
        <v>0</v>
      </c>
      <c r="GL5" s="385">
        <f>Checklist!$E$124</f>
        <v>0</v>
      </c>
      <c r="GM5" s="385">
        <f>Checklist!$E$125</f>
        <v>0</v>
      </c>
      <c r="GN5" s="529">
        <f>Checklist!$E$126</f>
        <v>0</v>
      </c>
      <c r="GO5" s="385">
        <f>Checklist!$E$127</f>
        <v>0</v>
      </c>
      <c r="GP5" s="385">
        <f>Checklist!$E$128</f>
        <v>0</v>
      </c>
      <c r="GQ5" s="385">
        <f>Checklist!$E$129</f>
        <v>0</v>
      </c>
      <c r="GR5" s="385">
        <f>Checklist!$E$130</f>
        <v>0</v>
      </c>
      <c r="GS5" s="385">
        <f>Checklist!$E$131</f>
        <v>0</v>
      </c>
      <c r="GT5" s="385">
        <f>Checklist!$E$132</f>
        <v>0</v>
      </c>
      <c r="GU5" s="385">
        <f>Checklist!$E$133</f>
        <v>0</v>
      </c>
      <c r="GV5" s="385">
        <f>Checklist!$E$134</f>
        <v>0</v>
      </c>
      <c r="GW5" s="385">
        <f>Checklist!$E$135</f>
        <v>0</v>
      </c>
      <c r="GX5" s="385">
        <f>Checklist!$E$136</f>
        <v>0</v>
      </c>
      <c r="GY5" s="385">
        <f>Checklist!$E$137</f>
        <v>0</v>
      </c>
      <c r="GZ5" s="385">
        <f>Checklist!$E$138</f>
        <v>0</v>
      </c>
      <c r="HA5" s="385">
        <f>Checklist!$E$139</f>
        <v>0</v>
      </c>
      <c r="HB5" s="385">
        <f>Checklist!$E$140</f>
        <v>0</v>
      </c>
      <c r="HC5" s="385">
        <f>Checklist!$E$141</f>
        <v>0</v>
      </c>
      <c r="HD5" s="385">
        <f>Checklist!$E$142</f>
        <v>0</v>
      </c>
      <c r="HE5" s="385">
        <f>Checklist!$E$143</f>
        <v>0</v>
      </c>
      <c r="HF5" s="385">
        <f>Checklist!$E$144</f>
        <v>0</v>
      </c>
      <c r="HG5" s="385">
        <f>Checklist!$E$145</f>
        <v>0</v>
      </c>
      <c r="HH5" s="385">
        <f>Checklist!$E$146</f>
        <v>0</v>
      </c>
      <c r="HI5" s="385">
        <f>Checklist!$E$147</f>
        <v>0</v>
      </c>
      <c r="HJ5" s="385">
        <f>Checklist!$E$148</f>
        <v>0</v>
      </c>
      <c r="HK5" s="385">
        <f>Checklist!$E$149</f>
        <v>0</v>
      </c>
      <c r="HL5" s="385">
        <f>Checklist!$E$150</f>
        <v>0</v>
      </c>
      <c r="HM5" s="385">
        <f>Checklist!$E$151</f>
        <v>0</v>
      </c>
      <c r="HN5" s="385">
        <f>Checklist!$E$152</f>
        <v>0</v>
      </c>
      <c r="HO5" s="385">
        <f>Checklist!$E$153</f>
        <v>0</v>
      </c>
      <c r="HP5" s="385">
        <f>Checklist!$E$154</f>
        <v>0</v>
      </c>
      <c r="HQ5" s="385">
        <f>Checklist!$E$155</f>
        <v>0</v>
      </c>
      <c r="HR5" s="385">
        <f>Checklist!$E$156</f>
        <v>0</v>
      </c>
      <c r="HS5" s="385">
        <f>Checklist!$E$157</f>
        <v>0</v>
      </c>
      <c r="HT5" s="385">
        <f>Checklist!$E$158</f>
        <v>0</v>
      </c>
      <c r="HU5" s="385">
        <f>Checklist!$E$159</f>
        <v>0</v>
      </c>
      <c r="HV5" s="385">
        <f>Checklist!$E$160</f>
        <v>0</v>
      </c>
      <c r="HW5" s="385">
        <f>Checklist!$E$161</f>
        <v>0</v>
      </c>
      <c r="HX5" s="385">
        <f>Checklist!$E$162</f>
        <v>0</v>
      </c>
      <c r="HY5" s="385">
        <f>Checklist!$E$163</f>
        <v>0</v>
      </c>
      <c r="HZ5" s="385">
        <f>Checklist!$E$164</f>
        <v>0</v>
      </c>
      <c r="IA5" s="385">
        <f>Checklist!$E$165</f>
        <v>0</v>
      </c>
      <c r="IB5" s="385">
        <f>Checklist!$E$166</f>
        <v>0</v>
      </c>
      <c r="IC5" s="385">
        <f>Checklist!$E$167</f>
        <v>0</v>
      </c>
      <c r="ID5" s="385">
        <f>Checklist!$E$168</f>
        <v>0</v>
      </c>
      <c r="IE5" s="385">
        <f>Checklist!$E$169</f>
        <v>0</v>
      </c>
      <c r="IF5" s="385">
        <f>Checklist!$E$170</f>
        <v>0</v>
      </c>
      <c r="IG5" s="385">
        <f>Checklist!$E$171</f>
        <v>0</v>
      </c>
      <c r="IH5" s="385">
        <f>Checklist!$E$172</f>
        <v>0</v>
      </c>
      <c r="II5" s="385">
        <f>Checklist!$E$173</f>
        <v>0</v>
      </c>
      <c r="IJ5" s="385">
        <f>Checklist!$E$174</f>
        <v>0</v>
      </c>
      <c r="IK5" s="385">
        <f>Checklist!$E$175</f>
        <v>0</v>
      </c>
      <c r="IL5" s="385">
        <f>Checklist!$E$176</f>
        <v>0</v>
      </c>
      <c r="IM5" s="385">
        <f>Checklist!$E$177</f>
        <v>0</v>
      </c>
      <c r="IN5" s="385">
        <f>Checklist!$E$178</f>
        <v>0</v>
      </c>
      <c r="IO5" s="385">
        <f>Checklist!$E$179</f>
        <v>0</v>
      </c>
      <c r="IP5" s="385">
        <f>Checklist!$E$180</f>
        <v>0</v>
      </c>
      <c r="IQ5" s="385">
        <f>Checklist!$E$181</f>
        <v>0</v>
      </c>
      <c r="IR5" s="385">
        <f>Checklist!$E$182</f>
        <v>0</v>
      </c>
      <c r="IS5" s="385">
        <f>Checklist!$E$183</f>
        <v>0</v>
      </c>
      <c r="IT5" s="385">
        <f>Checklist!$E$184</f>
        <v>0</v>
      </c>
      <c r="IU5" s="385">
        <f>Checklist!$E$185</f>
        <v>0</v>
      </c>
      <c r="IV5" s="385">
        <f>Checklist!$E$186</f>
        <v>0</v>
      </c>
      <c r="IW5" s="385">
        <f>Checklist!$E$187</f>
        <v>0</v>
      </c>
      <c r="IX5" s="385">
        <f>Checklist!$E$188</f>
        <v>0</v>
      </c>
      <c r="IY5" s="385">
        <f>Checklist!$E$189</f>
        <v>0</v>
      </c>
      <c r="IZ5" s="385">
        <f>Checklist!$E$190</f>
        <v>0</v>
      </c>
      <c r="JA5" s="385">
        <f>Checklist!$E$191</f>
        <v>0</v>
      </c>
      <c r="JB5" s="385">
        <f>Checklist!$E$192</f>
        <v>0</v>
      </c>
      <c r="JC5" s="385">
        <f>Checklist!$E$193</f>
        <v>0</v>
      </c>
      <c r="JD5" s="385">
        <f>Checklist!$E$194</f>
        <v>0</v>
      </c>
      <c r="JE5" s="385">
        <f>Checklist!$E$195</f>
        <v>0</v>
      </c>
      <c r="JF5" s="385">
        <f>Checklist!$E$196</f>
        <v>0</v>
      </c>
      <c r="JG5" s="385">
        <f>Checklist!$E$197</f>
        <v>0</v>
      </c>
      <c r="JH5" s="385">
        <f>Checklist!$E$198</f>
        <v>0</v>
      </c>
      <c r="JI5" s="385">
        <f>Checklist!$E$199</f>
        <v>0</v>
      </c>
      <c r="JJ5" s="385">
        <f>Checklist!$E$200</f>
        <v>0</v>
      </c>
      <c r="JK5" s="385">
        <f>Checklist!$E$201</f>
        <v>0</v>
      </c>
      <c r="JL5" s="385">
        <f>Checklist!$E$202</f>
        <v>0</v>
      </c>
      <c r="JM5" s="385">
        <f>Checklist!$E$203</f>
        <v>0</v>
      </c>
      <c r="JN5" s="385">
        <f>Checklist!$E$204</f>
        <v>0</v>
      </c>
      <c r="JO5" s="385">
        <f>Checklist!$E$205</f>
        <v>0</v>
      </c>
      <c r="JP5" s="385">
        <f>Checklist!$E$206</f>
        <v>0</v>
      </c>
      <c r="JQ5" s="385">
        <f>Checklist!$E$207</f>
        <v>0</v>
      </c>
      <c r="JR5" s="385">
        <f>Checklist!$E$208</f>
        <v>0</v>
      </c>
      <c r="JS5" s="385">
        <f>Checklist!$E$209</f>
        <v>0</v>
      </c>
      <c r="JT5" s="385">
        <f>Checklist!$E$210</f>
        <v>0</v>
      </c>
      <c r="JU5" s="385">
        <f>Checklist!$E$211</f>
        <v>0</v>
      </c>
      <c r="JV5" s="385">
        <f>Checklist!$E$212</f>
        <v>0</v>
      </c>
      <c r="JW5" s="385">
        <f>Checklist!$E$213</f>
        <v>0</v>
      </c>
      <c r="JX5" s="385">
        <f>Checklist!$E$214</f>
        <v>0</v>
      </c>
      <c r="JY5" s="385">
        <f>Checklist!$E$215</f>
        <v>0</v>
      </c>
      <c r="JZ5" s="529">
        <f>Checklist!$E$216</f>
        <v>0</v>
      </c>
      <c r="KA5" s="529">
        <f>Checklist!$E$217</f>
        <v>0</v>
      </c>
      <c r="KB5" s="529">
        <f>Checklist!$E$218</f>
        <v>0</v>
      </c>
      <c r="KC5" s="529">
        <f>Checklist!$E$219</f>
        <v>0</v>
      </c>
      <c r="KD5" s="385">
        <f>Checklist!$E$220</f>
        <v>0</v>
      </c>
      <c r="KE5" s="385">
        <f>Checklist!$E$221</f>
        <v>0</v>
      </c>
      <c r="KF5" s="385">
        <f>Checklist!$E$222</f>
        <v>0</v>
      </c>
      <c r="KG5" s="385">
        <f>Checklist!$E$223</f>
        <v>0</v>
      </c>
      <c r="KH5" s="385">
        <f>Checklist!$E$224</f>
        <v>0</v>
      </c>
      <c r="KI5" s="385">
        <f>Checklist!$E$225</f>
        <v>0</v>
      </c>
      <c r="KJ5" s="385">
        <f>Checklist!$E$226</f>
        <v>0</v>
      </c>
      <c r="KK5" s="385">
        <f>Checklist!$E$227</f>
        <v>0</v>
      </c>
      <c r="KL5" s="385">
        <f>Checklist!$E$228</f>
        <v>0</v>
      </c>
      <c r="KM5" s="385">
        <f>Checklist!$E$229</f>
        <v>0</v>
      </c>
      <c r="KN5" s="385">
        <f>Checklist!$E$230</f>
        <v>0</v>
      </c>
      <c r="KO5" s="385">
        <f>Checklist!$E$231</f>
        <v>0</v>
      </c>
      <c r="KP5" s="385">
        <f>Checklist!$E$232</f>
        <v>0</v>
      </c>
      <c r="KQ5" s="385">
        <f>Checklist!$E$233</f>
        <v>0</v>
      </c>
      <c r="KR5" s="385">
        <f>Checklist!$E$234</f>
        <v>0</v>
      </c>
      <c r="KS5" s="385">
        <f>Checklist!$E$235</f>
        <v>0</v>
      </c>
      <c r="KT5" s="385">
        <f>Checklist!$E$236</f>
        <v>0</v>
      </c>
      <c r="KU5" s="385">
        <f>Checklist!$E$237</f>
        <v>0</v>
      </c>
      <c r="KV5" s="385">
        <f>Checklist!$E$238</f>
        <v>0</v>
      </c>
      <c r="KW5" s="385">
        <f>Checklist!$E$239</f>
        <v>0</v>
      </c>
      <c r="KX5" s="385">
        <f>Checklist!$E$240</f>
        <v>0</v>
      </c>
      <c r="KY5" s="385">
        <f>Checklist!$E$241</f>
        <v>0</v>
      </c>
      <c r="KZ5" s="385">
        <f>Checklist!$E$242</f>
        <v>0</v>
      </c>
      <c r="LA5" s="385">
        <f>Checklist!$E$243</f>
        <v>0</v>
      </c>
      <c r="LB5" s="385">
        <f>Checklist!$E$244</f>
        <v>0</v>
      </c>
      <c r="LC5" s="385">
        <f>Checklist!$E$245</f>
        <v>0</v>
      </c>
      <c r="LD5" s="385">
        <f>Checklist!$E$246</f>
        <v>0</v>
      </c>
      <c r="LE5" s="385">
        <f>Checklist!$E$247</f>
        <v>0</v>
      </c>
      <c r="LF5" s="385">
        <f>Checklist!$E$248</f>
        <v>0</v>
      </c>
      <c r="LG5" s="385">
        <f>Checklist!$E$249</f>
        <v>0</v>
      </c>
      <c r="LH5" s="385">
        <f>Checklist!$E$250</f>
        <v>0</v>
      </c>
      <c r="LI5" s="385">
        <f>Checklist!$E$251</f>
        <v>0</v>
      </c>
      <c r="LJ5" s="385">
        <f>Checklist!$E$252</f>
        <v>0</v>
      </c>
      <c r="LK5" s="385">
        <f>Checklist!$E$253</f>
        <v>0</v>
      </c>
      <c r="LL5" s="385">
        <f>Checklist!$E$254</f>
        <v>0</v>
      </c>
      <c r="LM5" s="385">
        <f>Checklist!$E$255</f>
        <v>0</v>
      </c>
      <c r="LN5" s="385">
        <f>Checklist!$E$256</f>
        <v>0</v>
      </c>
      <c r="LO5" s="385">
        <f>Checklist!$E$257</f>
        <v>0</v>
      </c>
      <c r="LP5" s="385">
        <f>Checklist!$E$258</f>
        <v>0</v>
      </c>
      <c r="LQ5" s="385">
        <f>Checklist!$E$259</f>
        <v>0</v>
      </c>
      <c r="LR5" s="385">
        <f>Checklist!$E$260</f>
        <v>0</v>
      </c>
      <c r="LS5" s="385">
        <f>Checklist!$E$261</f>
        <v>0</v>
      </c>
      <c r="LT5" s="385">
        <f>Checklist!$E$262</f>
        <v>0</v>
      </c>
      <c r="LU5" s="385">
        <f>Checklist!$E$263</f>
        <v>0</v>
      </c>
      <c r="LV5" s="312" t="s">
        <v>152</v>
      </c>
      <c r="LW5" s="385">
        <f>Checklist!$E$265</f>
        <v>0</v>
      </c>
      <c r="LX5" s="385">
        <f>Checklist!$E$266</f>
        <v>0</v>
      </c>
      <c r="LY5" s="385">
        <f>Checklist!$E$267</f>
        <v>0</v>
      </c>
      <c r="LZ5" s="312" t="s">
        <v>152</v>
      </c>
      <c r="MA5" s="385">
        <f>Checklist!$E$269</f>
        <v>0</v>
      </c>
      <c r="MB5" s="385">
        <f>Checklist!$E$270</f>
        <v>0</v>
      </c>
      <c r="MC5" s="385">
        <f>Checklist!$E$271</f>
        <v>0</v>
      </c>
      <c r="MD5" s="385">
        <f>Checklist!$E$272</f>
        <v>0</v>
      </c>
      <c r="ME5" s="385">
        <f>Checklist!$E$273</f>
        <v>0</v>
      </c>
      <c r="MF5" s="312" t="s">
        <v>152</v>
      </c>
      <c r="MG5" s="385">
        <f>Checklist!$E$275</f>
        <v>0</v>
      </c>
      <c r="MH5" s="385" t="str">
        <f>Checklist!$E$276</f>
        <v>X</v>
      </c>
      <c r="MI5" s="386">
        <f>Checklist!$E$277</f>
        <v>0</v>
      </c>
      <c r="MJ5" s="410"/>
      <c r="MK5" s="405"/>
      <c r="ML5" s="405"/>
      <c r="MM5" s="405"/>
      <c r="MN5" s="405"/>
      <c r="MO5" s="405"/>
      <c r="MP5" s="405"/>
      <c r="MQ5" s="405"/>
      <c r="MR5" s="405"/>
      <c r="MS5" s="405"/>
      <c r="MT5" s="405"/>
      <c r="MU5" s="405"/>
      <c r="MV5" s="405"/>
      <c r="MW5" s="405"/>
      <c r="MX5" s="405"/>
      <c r="MY5" s="405"/>
      <c r="MZ5" s="405"/>
      <c r="NA5" s="405"/>
      <c r="NB5" s="405"/>
      <c r="NC5" s="405"/>
      <c r="ND5" s="405"/>
      <c r="NE5" s="405"/>
      <c r="NF5" s="405"/>
      <c r="NG5" s="405"/>
      <c r="NH5" s="405"/>
      <c r="NI5" s="405"/>
      <c r="NJ5" s="405"/>
      <c r="NK5" s="405"/>
      <c r="NL5" s="405"/>
      <c r="NM5" s="405"/>
      <c r="NN5" s="406"/>
      <c r="NO5" s="406"/>
      <c r="NP5" s="406"/>
      <c r="NQ5" s="406"/>
      <c r="NR5" s="406"/>
      <c r="NS5" s="406"/>
      <c r="NT5" s="406"/>
      <c r="NU5" s="406"/>
      <c r="NV5" s="406"/>
      <c r="NW5" s="406"/>
      <c r="NX5" s="406"/>
      <c r="NY5" s="406"/>
      <c r="NZ5" s="406"/>
      <c r="OA5" s="406"/>
      <c r="OB5" s="406"/>
      <c r="OC5" s="406"/>
      <c r="OD5" s="406"/>
      <c r="OE5" s="406"/>
      <c r="OF5" s="406"/>
      <c r="OG5" s="406"/>
      <c r="OH5" s="406"/>
      <c r="OI5" s="406"/>
      <c r="OJ5" s="406"/>
      <c r="OK5" s="406"/>
      <c r="OL5" s="406"/>
      <c r="OM5" s="406"/>
      <c r="ON5" s="406"/>
      <c r="OO5" s="406"/>
      <c r="OP5" s="406"/>
      <c r="OQ5" s="406"/>
      <c r="OR5" s="406"/>
      <c r="OS5" s="406"/>
      <c r="OT5" s="406"/>
      <c r="OU5" s="406"/>
      <c r="OV5" s="407"/>
    </row>
    <row r="6" spans="1:412" ht="24" thickBot="1" x14ac:dyDescent="0.25">
      <c r="A6" s="169"/>
      <c r="B6" s="9"/>
      <c r="C6" s="9"/>
      <c r="D6" s="9"/>
      <c r="E6" s="9"/>
      <c r="F6" s="9"/>
      <c r="G6" s="9"/>
      <c r="H6" s="9"/>
      <c r="I6" s="9"/>
      <c r="J6" s="9"/>
      <c r="K6" s="9"/>
      <c r="L6" s="354"/>
      <c r="M6" s="9"/>
      <c r="N6" s="9"/>
      <c r="O6" s="9"/>
      <c r="P6" s="9"/>
      <c r="Q6" s="9"/>
      <c r="R6" s="9"/>
      <c r="S6" s="9"/>
      <c r="T6" s="9"/>
      <c r="U6" s="354"/>
      <c r="V6" s="9"/>
      <c r="W6" s="354"/>
      <c r="X6" s="9"/>
      <c r="Y6" s="9"/>
      <c r="Z6" s="9"/>
      <c r="AA6" s="9"/>
      <c r="AB6" s="9"/>
      <c r="AC6" s="9"/>
      <c r="AD6" s="9"/>
      <c r="AE6" s="9"/>
      <c r="AF6" s="9"/>
      <c r="AG6" s="9"/>
      <c r="AH6" s="9"/>
      <c r="AI6" s="562"/>
      <c r="AJ6" s="562"/>
      <c r="AK6" s="562"/>
      <c r="AL6" s="562"/>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9"/>
      <c r="BR6" s="9"/>
      <c r="BS6" s="9"/>
      <c r="BT6" s="9"/>
      <c r="BU6" s="9"/>
      <c r="BV6" s="9"/>
      <c r="BW6" s="9"/>
      <c r="BX6" s="9"/>
      <c r="BY6" s="9"/>
      <c r="BZ6" s="178"/>
      <c r="CA6" s="313" t="s">
        <v>152</v>
      </c>
      <c r="CB6" s="303"/>
      <c r="CC6" s="304"/>
      <c r="CD6" s="303"/>
      <c r="CE6" s="304"/>
      <c r="CF6" s="303"/>
      <c r="CG6" s="303"/>
      <c r="CH6" s="303"/>
      <c r="CI6" s="303"/>
      <c r="CJ6" s="303"/>
      <c r="CK6" s="314" t="s">
        <v>152</v>
      </c>
      <c r="CL6" s="304"/>
      <c r="CM6" s="314" t="s">
        <v>152</v>
      </c>
      <c r="CN6" s="304"/>
      <c r="CO6" s="314" t="s">
        <v>152</v>
      </c>
      <c r="CP6" s="315" t="s">
        <v>208</v>
      </c>
      <c r="CQ6" s="315" t="s">
        <v>208</v>
      </c>
      <c r="CR6" s="315" t="s">
        <v>208</v>
      </c>
      <c r="CS6" s="314" t="s">
        <v>152</v>
      </c>
      <c r="CT6" s="315" t="s">
        <v>208</v>
      </c>
      <c r="CU6" s="315" t="s">
        <v>208</v>
      </c>
      <c r="CV6" s="527"/>
      <c r="CW6" s="315" t="s">
        <v>208</v>
      </c>
      <c r="CX6" s="387"/>
      <c r="CY6" s="315" t="s">
        <v>208</v>
      </c>
      <c r="CZ6" s="314" t="s">
        <v>152</v>
      </c>
      <c r="DA6" s="315" t="s">
        <v>208</v>
      </c>
      <c r="DB6" s="315" t="s">
        <v>208</v>
      </c>
      <c r="DC6" s="315" t="s">
        <v>208</v>
      </c>
      <c r="DD6" s="387"/>
      <c r="DE6" s="315" t="s">
        <v>208</v>
      </c>
      <c r="DF6" s="315" t="s">
        <v>208</v>
      </c>
      <c r="DG6" s="315" t="s">
        <v>208</v>
      </c>
      <c r="DH6" s="314" t="s">
        <v>152</v>
      </c>
      <c r="DI6" s="315" t="s">
        <v>208</v>
      </c>
      <c r="DJ6" s="387"/>
      <c r="DK6" s="315" t="s">
        <v>208</v>
      </c>
      <c r="DL6" s="387"/>
      <c r="DM6" s="387"/>
      <c r="DN6" s="387"/>
      <c r="DO6" s="387"/>
      <c r="DP6" s="387"/>
      <c r="DQ6" s="387"/>
      <c r="DR6" s="387"/>
      <c r="DS6" s="314" t="s">
        <v>152</v>
      </c>
      <c r="DT6" s="387"/>
      <c r="DU6" s="387"/>
      <c r="DV6" s="387"/>
      <c r="DW6" s="387"/>
      <c r="DX6" s="387"/>
      <c r="DY6" s="387"/>
      <c r="DZ6" s="387"/>
      <c r="EA6" s="387"/>
      <c r="EB6" s="387"/>
      <c r="EC6" s="387"/>
      <c r="ED6" s="387"/>
      <c r="EE6" s="387"/>
      <c r="EF6" s="387"/>
      <c r="EG6" s="387"/>
      <c r="EH6" s="387"/>
      <c r="EI6" s="387"/>
      <c r="EJ6" s="387"/>
      <c r="EK6" s="387"/>
      <c r="EL6" s="387"/>
      <c r="EM6" s="387"/>
      <c r="EN6" s="387"/>
      <c r="EO6" s="387"/>
      <c r="EP6" s="315" t="s">
        <v>208</v>
      </c>
      <c r="EQ6" s="315"/>
      <c r="ER6" s="315"/>
      <c r="ES6" s="315"/>
      <c r="ET6" s="315"/>
      <c r="EU6" s="315"/>
      <c r="EV6" s="527"/>
      <c r="EW6" s="315" t="s">
        <v>208</v>
      </c>
      <c r="EX6" s="315" t="s">
        <v>208</v>
      </c>
      <c r="EY6" s="315" t="s">
        <v>208</v>
      </c>
      <c r="EZ6" s="315" t="s">
        <v>208</v>
      </c>
      <c r="FA6" s="315" t="s">
        <v>208</v>
      </c>
      <c r="FB6" s="315" t="s">
        <v>208</v>
      </c>
      <c r="FC6" s="315" t="s">
        <v>208</v>
      </c>
      <c r="FD6" s="315" t="s">
        <v>208</v>
      </c>
      <c r="FE6" s="315" t="s">
        <v>208</v>
      </c>
      <c r="FF6" s="387"/>
      <c r="FG6" s="387"/>
      <c r="FH6" s="387"/>
      <c r="FI6" s="387"/>
      <c r="FJ6" s="387"/>
      <c r="FK6" s="314" t="s">
        <v>152</v>
      </c>
      <c r="FL6" s="304"/>
      <c r="FM6" s="314" t="s">
        <v>152</v>
      </c>
      <c r="FN6" s="315" t="s">
        <v>208</v>
      </c>
      <c r="FO6" s="315" t="s">
        <v>208</v>
      </c>
      <c r="FP6" s="387"/>
      <c r="FQ6" s="314" t="s">
        <v>152</v>
      </c>
      <c r="FR6" s="387"/>
      <c r="FS6" s="315" t="s">
        <v>208</v>
      </c>
      <c r="FT6" s="315"/>
      <c r="FU6" s="315"/>
      <c r="FV6" s="315"/>
      <c r="FW6" s="315"/>
      <c r="FX6" s="315"/>
      <c r="FY6" s="315"/>
      <c r="FZ6" s="315" t="s">
        <v>208</v>
      </c>
      <c r="GA6" s="314" t="s">
        <v>152</v>
      </c>
      <c r="GB6" s="387"/>
      <c r="GC6" s="387"/>
      <c r="GD6" s="387"/>
      <c r="GE6" s="387"/>
      <c r="GF6" s="387"/>
      <c r="GG6" s="387"/>
      <c r="GH6" s="387"/>
      <c r="GI6" s="387"/>
      <c r="GJ6" s="387"/>
      <c r="GK6" s="387"/>
      <c r="GL6" s="315" t="s">
        <v>208</v>
      </c>
      <c r="GM6" s="315" t="s">
        <v>208</v>
      </c>
      <c r="GN6" s="315" t="s">
        <v>208</v>
      </c>
      <c r="GO6" s="387"/>
      <c r="GP6" s="387"/>
      <c r="GQ6" s="387"/>
      <c r="GR6" s="387"/>
      <c r="GS6" s="387"/>
      <c r="GT6" s="387"/>
      <c r="GU6" s="387"/>
      <c r="GV6" s="387"/>
      <c r="GW6" s="387"/>
      <c r="GX6" s="387"/>
      <c r="GY6" s="387"/>
      <c r="GZ6" s="387"/>
      <c r="HA6" s="387"/>
      <c r="HB6" s="387"/>
      <c r="HC6" s="387"/>
      <c r="HD6" s="387"/>
      <c r="HE6" s="387"/>
      <c r="HF6" s="387"/>
      <c r="HG6" s="387"/>
      <c r="HH6" s="387"/>
      <c r="HI6" s="387"/>
      <c r="HJ6" s="315" t="s">
        <v>208</v>
      </c>
      <c r="HK6" s="387"/>
      <c r="HL6" s="315" t="s">
        <v>208</v>
      </c>
      <c r="HM6" s="315" t="s">
        <v>208</v>
      </c>
      <c r="HN6" s="315" t="s">
        <v>208</v>
      </c>
      <c r="HO6" s="387"/>
      <c r="HP6" s="315" t="s">
        <v>208</v>
      </c>
      <c r="HQ6" s="315" t="s">
        <v>208</v>
      </c>
      <c r="HR6" s="315" t="s">
        <v>208</v>
      </c>
      <c r="HS6" s="315" t="s">
        <v>208</v>
      </c>
      <c r="HT6" s="315" t="s">
        <v>208</v>
      </c>
      <c r="HU6" s="387"/>
      <c r="HV6" s="387"/>
      <c r="HW6" s="387"/>
      <c r="HX6" s="387"/>
      <c r="HY6" s="387"/>
      <c r="HZ6" s="387"/>
      <c r="IA6" s="387"/>
      <c r="IB6" s="387"/>
      <c r="IC6" s="387"/>
      <c r="ID6" s="387"/>
      <c r="IE6" s="387"/>
      <c r="IF6" s="387"/>
      <c r="IG6" s="315" t="s">
        <v>208</v>
      </c>
      <c r="IH6" s="387"/>
      <c r="II6" s="387"/>
      <c r="IJ6" s="304"/>
      <c r="IK6" s="303"/>
      <c r="IL6" s="303"/>
      <c r="IM6" s="316"/>
      <c r="IN6" s="303"/>
      <c r="IO6" s="303"/>
      <c r="IP6" s="303"/>
      <c r="IQ6" s="303"/>
      <c r="IR6" s="387"/>
      <c r="IS6" s="387"/>
      <c r="IT6" s="387"/>
      <c r="IU6" s="387"/>
      <c r="IV6" s="387"/>
      <c r="IW6" s="387"/>
      <c r="IX6" s="387"/>
      <c r="IY6" s="387"/>
      <c r="IZ6" s="387"/>
      <c r="JA6" s="387"/>
      <c r="JB6" s="387"/>
      <c r="JC6" s="387"/>
      <c r="JD6" s="387"/>
      <c r="JE6" s="387"/>
      <c r="JF6" s="387"/>
      <c r="JG6" s="387"/>
      <c r="JH6" s="387"/>
      <c r="JI6" s="387"/>
      <c r="JJ6" s="387"/>
      <c r="JK6" s="387"/>
      <c r="JL6" s="387"/>
      <c r="JM6" s="387"/>
      <c r="JN6" s="387"/>
      <c r="JO6" s="387"/>
      <c r="JP6" s="387"/>
      <c r="JQ6" s="315" t="s">
        <v>208</v>
      </c>
      <c r="JR6" s="315" t="s">
        <v>208</v>
      </c>
      <c r="JS6" s="315" t="s">
        <v>208</v>
      </c>
      <c r="JT6" s="315" t="s">
        <v>208</v>
      </c>
      <c r="JU6" s="315" t="s">
        <v>208</v>
      </c>
      <c r="JV6" s="315" t="s">
        <v>208</v>
      </c>
      <c r="JW6" s="315" t="s">
        <v>208</v>
      </c>
      <c r="JX6" s="315" t="s">
        <v>208</v>
      </c>
      <c r="JY6" s="315" t="s">
        <v>208</v>
      </c>
      <c r="JZ6" s="315" t="s">
        <v>208</v>
      </c>
      <c r="KA6" s="315" t="s">
        <v>208</v>
      </c>
      <c r="KB6" s="315" t="s">
        <v>208</v>
      </c>
      <c r="KC6" s="315" t="s">
        <v>208</v>
      </c>
      <c r="KD6" s="315" t="s">
        <v>208</v>
      </c>
      <c r="KE6" s="315" t="s">
        <v>208</v>
      </c>
      <c r="KF6" s="387"/>
      <c r="KG6" s="387"/>
      <c r="KH6" s="387"/>
      <c r="KI6" s="387"/>
      <c r="KJ6" s="387"/>
      <c r="KK6" s="387"/>
      <c r="KL6" s="387"/>
      <c r="KM6" s="387"/>
      <c r="KN6" s="387"/>
      <c r="KO6" s="387"/>
      <c r="KP6" s="387"/>
      <c r="KQ6" s="387"/>
      <c r="KR6" s="387"/>
      <c r="KS6" s="387"/>
      <c r="KT6" s="387"/>
      <c r="KU6" s="387"/>
      <c r="KV6" s="387"/>
      <c r="KW6" s="387"/>
      <c r="KX6" s="387"/>
      <c r="KY6" s="387"/>
      <c r="KZ6" s="387"/>
      <c r="LA6" s="387"/>
      <c r="LB6" s="387"/>
      <c r="LC6" s="387"/>
      <c r="LD6" s="387"/>
      <c r="LE6" s="387"/>
      <c r="LF6" s="387"/>
      <c r="LG6" s="387"/>
      <c r="LH6" s="387"/>
      <c r="LI6" s="387"/>
      <c r="LJ6" s="387"/>
      <c r="LK6" s="387"/>
      <c r="LL6" s="387"/>
      <c r="LM6" s="387"/>
      <c r="LN6" s="387"/>
      <c r="LO6" s="387"/>
      <c r="LP6" s="387"/>
      <c r="LQ6" s="387"/>
      <c r="LR6" s="387"/>
      <c r="LS6" s="387"/>
      <c r="LT6" s="387"/>
      <c r="LU6" s="315" t="s">
        <v>208</v>
      </c>
      <c r="LV6" s="314" t="s">
        <v>152</v>
      </c>
      <c r="LW6" s="315" t="s">
        <v>208</v>
      </c>
      <c r="LX6" s="315" t="s">
        <v>208</v>
      </c>
      <c r="LY6" s="315" t="s">
        <v>208</v>
      </c>
      <c r="LZ6" s="314" t="s">
        <v>152</v>
      </c>
      <c r="MA6" s="315" t="s">
        <v>208</v>
      </c>
      <c r="MB6" s="315" t="s">
        <v>208</v>
      </c>
      <c r="MC6" s="315" t="s">
        <v>208</v>
      </c>
      <c r="MD6" s="315" t="s">
        <v>208</v>
      </c>
      <c r="ME6" s="387"/>
      <c r="MF6" s="314" t="s">
        <v>152</v>
      </c>
      <c r="MG6" s="315" t="s">
        <v>208</v>
      </c>
      <c r="MH6" s="383"/>
      <c r="MI6" s="317" t="s">
        <v>208</v>
      </c>
      <c r="MJ6" s="71"/>
      <c r="MK6" s="157"/>
      <c r="ML6" s="157"/>
      <c r="MM6" s="157"/>
      <c r="MN6" s="157"/>
      <c r="MO6" s="157"/>
      <c r="MP6" s="157"/>
      <c r="MQ6" s="157"/>
      <c r="MR6" s="157"/>
      <c r="MS6" s="157"/>
      <c r="MT6" s="157"/>
      <c r="MU6" s="157"/>
      <c r="MV6" s="157"/>
      <c r="MW6" s="157"/>
      <c r="MX6" s="157"/>
      <c r="MY6" s="171" t="s">
        <v>208</v>
      </c>
      <c r="MZ6" s="171" t="s">
        <v>208</v>
      </c>
      <c r="NA6" s="171" t="s">
        <v>208</v>
      </c>
      <c r="NB6" s="171" t="s">
        <v>208</v>
      </c>
      <c r="NC6" s="171" t="s">
        <v>208</v>
      </c>
      <c r="ND6" s="171" t="s">
        <v>208</v>
      </c>
      <c r="NE6" s="171" t="s">
        <v>208</v>
      </c>
      <c r="NF6" s="171" t="s">
        <v>208</v>
      </c>
      <c r="NG6" s="171" t="s">
        <v>208</v>
      </c>
      <c r="NH6" s="171" t="s">
        <v>208</v>
      </c>
      <c r="NI6" s="171" t="s">
        <v>208</v>
      </c>
      <c r="NJ6" s="171" t="s">
        <v>208</v>
      </c>
      <c r="NK6" s="171" t="s">
        <v>208</v>
      </c>
      <c r="NL6" s="171" t="s">
        <v>208</v>
      </c>
      <c r="NM6" s="171" t="s">
        <v>208</v>
      </c>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68"/>
    </row>
    <row r="7" spans="1:412" ht="14.25" thickTop="1" thickBot="1" x14ac:dyDescent="0.25">
      <c r="AM7" s="239"/>
      <c r="AN7" s="239"/>
      <c r="AO7" s="239"/>
      <c r="AP7" s="239"/>
      <c r="AQ7" s="239"/>
      <c r="AR7" s="239"/>
      <c r="AS7" s="239"/>
      <c r="AT7" s="239"/>
      <c r="AU7" s="239"/>
      <c r="AV7" s="239"/>
      <c r="AW7" s="239"/>
      <c r="AX7" s="239"/>
      <c r="AY7" s="239"/>
      <c r="AZ7" s="78"/>
      <c r="BA7" s="239"/>
      <c r="BB7" s="78"/>
      <c r="BC7" s="239"/>
      <c r="BD7" s="239"/>
      <c r="BE7" s="239"/>
      <c r="BF7" s="240"/>
      <c r="BG7" s="240"/>
      <c r="BH7" s="240"/>
      <c r="BI7" s="240"/>
      <c r="BJ7" s="240"/>
      <c r="BK7" s="240"/>
      <c r="BL7" s="240"/>
      <c r="BM7" s="240"/>
      <c r="BN7" s="240"/>
      <c r="BO7" s="240"/>
      <c r="BP7" s="240"/>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row>
    <row r="8" spans="1:412" ht="22.5" thickTop="1" thickBot="1" x14ac:dyDescent="0.25">
      <c r="A8" s="776" t="str">
        <f>Profile!$L$3</f>
        <v>CFSR FY2026 V.1
 (January 2026)</v>
      </c>
      <c r="B8" s="777"/>
      <c r="C8" s="777"/>
      <c r="D8" s="777"/>
      <c r="E8" s="778"/>
      <c r="I8" s="153" t="s">
        <v>178</v>
      </c>
      <c r="AM8" s="15"/>
      <c r="AN8" s="15"/>
      <c r="AO8" s="15"/>
      <c r="AP8" s="15"/>
      <c r="AQ8" s="15"/>
      <c r="AR8" s="15"/>
      <c r="AS8" s="15"/>
      <c r="AT8" s="15"/>
      <c r="AU8" s="15"/>
      <c r="AV8" s="15"/>
      <c r="AW8" s="15"/>
      <c r="AX8" s="15"/>
      <c r="AY8" s="15"/>
      <c r="AZ8" s="15"/>
      <c r="BA8" s="15"/>
      <c r="BB8" s="15"/>
      <c r="BC8" s="15"/>
      <c r="BD8" s="15"/>
      <c r="BE8" s="15"/>
      <c r="BF8" s="564"/>
      <c r="BG8" s="564"/>
      <c r="BH8" s="564"/>
      <c r="BI8" s="564"/>
      <c r="BJ8" s="564"/>
      <c r="BK8" s="564"/>
      <c r="BL8" s="564"/>
      <c r="BM8" s="564"/>
      <c r="BN8" s="564"/>
      <c r="BO8" s="564"/>
      <c r="BP8" s="564"/>
    </row>
    <row r="9" spans="1:412" ht="21.75" thickTop="1" x14ac:dyDescent="0.2">
      <c r="I9" s="154" t="s">
        <v>179</v>
      </c>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c r="OR9" s="7"/>
      <c r="OS9" s="7"/>
      <c r="OT9" s="7"/>
      <c r="OU9" s="7"/>
      <c r="OV9" s="7"/>
    </row>
    <row r="10" spans="1:412" ht="21" x14ac:dyDescent="0.2">
      <c r="I10" s="154"/>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Z10" s="328"/>
      <c r="CA10" s="326"/>
      <c r="CB10" s="326"/>
      <c r="CC10" s="326"/>
      <c r="CD10" s="326"/>
      <c r="CE10" s="326"/>
      <c r="CF10" s="326"/>
      <c r="CG10" s="326"/>
      <c r="CH10" s="326"/>
      <c r="CI10" s="326"/>
      <c r="CJ10" s="326"/>
      <c r="CK10" s="326"/>
      <c r="CL10" s="326"/>
      <c r="CM10" s="326"/>
      <c r="CN10" s="326"/>
      <c r="CO10" s="326"/>
      <c r="CP10" s="326"/>
      <c r="CQ10" s="326"/>
      <c r="CR10" s="326"/>
      <c r="CS10" s="326"/>
      <c r="CT10" s="326"/>
      <c r="CU10" s="326"/>
      <c r="CV10" s="326"/>
      <c r="CW10" s="326"/>
      <c r="CX10" s="326"/>
      <c r="CY10" s="326"/>
      <c r="CZ10" s="326"/>
      <c r="DA10" s="326"/>
      <c r="DB10" s="326"/>
      <c r="DC10" s="326"/>
      <c r="DD10" s="326"/>
      <c r="DE10" s="326"/>
      <c r="DF10" s="326"/>
      <c r="DG10" s="326"/>
      <c r="DH10" s="326"/>
      <c r="DI10" s="326"/>
      <c r="DJ10" s="326"/>
      <c r="DK10" s="326"/>
      <c r="DL10" s="326"/>
      <c r="DM10" s="326"/>
      <c r="DN10" s="326"/>
      <c r="DO10" s="326"/>
      <c r="DP10" s="326"/>
      <c r="DQ10" s="326"/>
      <c r="DR10" s="326"/>
      <c r="DS10" s="326"/>
      <c r="DT10" s="326"/>
      <c r="DU10" s="326"/>
      <c r="DV10" s="326"/>
      <c r="DW10" s="326"/>
      <c r="DX10" s="326"/>
      <c r="DY10" s="326"/>
      <c r="DZ10" s="326"/>
      <c r="EA10" s="326"/>
      <c r="EB10" s="326"/>
      <c r="EC10" s="326"/>
      <c r="ED10" s="326"/>
      <c r="EE10" s="326"/>
      <c r="EF10" s="326"/>
      <c r="EG10" s="326"/>
      <c r="EH10" s="326"/>
      <c r="EI10" s="326"/>
      <c r="EJ10" s="326"/>
      <c r="EK10" s="326"/>
      <c r="EL10" s="326"/>
      <c r="EM10" s="326"/>
      <c r="EN10" s="326"/>
      <c r="EO10" s="326"/>
      <c r="EP10" s="326"/>
      <c r="EQ10" s="326"/>
      <c r="ER10" s="326"/>
      <c r="ES10" s="326"/>
      <c r="ET10" s="326"/>
      <c r="EU10" s="326"/>
      <c r="EV10" s="326"/>
      <c r="EW10" s="326"/>
      <c r="EX10" s="326"/>
      <c r="EY10" s="326"/>
      <c r="EZ10" s="326"/>
      <c r="FA10" s="326"/>
      <c r="FB10" s="326"/>
      <c r="FC10" s="326"/>
      <c r="FD10" s="326"/>
      <c r="FE10" s="326"/>
      <c r="FF10" s="326"/>
      <c r="FG10" s="326"/>
      <c r="FH10" s="326"/>
      <c r="FI10" s="326"/>
      <c r="FJ10" s="326"/>
      <c r="FK10" s="326"/>
      <c r="FL10" s="326"/>
      <c r="FM10" s="326"/>
      <c r="FN10" s="326"/>
      <c r="FO10" s="326"/>
      <c r="FP10" s="326"/>
      <c r="FQ10" s="326"/>
      <c r="FR10" s="326"/>
      <c r="FS10" s="326"/>
      <c r="FT10" s="326"/>
      <c r="FU10" s="326"/>
      <c r="FV10" s="326"/>
      <c r="FW10" s="326"/>
      <c r="FX10" s="326"/>
      <c r="FY10" s="326"/>
      <c r="FZ10" s="326"/>
      <c r="GA10" s="326"/>
      <c r="GB10" s="326"/>
      <c r="GC10" s="326"/>
      <c r="GD10" s="326"/>
      <c r="GE10" s="326"/>
      <c r="GF10" s="326"/>
      <c r="GG10" s="326"/>
      <c r="GH10" s="326"/>
      <c r="GI10" s="326"/>
      <c r="GJ10" s="326"/>
      <c r="GK10" s="326"/>
      <c r="GL10" s="326"/>
      <c r="GM10" s="326"/>
      <c r="GN10" s="326"/>
      <c r="GO10" s="326"/>
      <c r="GP10" s="326"/>
      <c r="GQ10" s="326"/>
      <c r="GR10" s="326"/>
      <c r="GS10" s="326"/>
      <c r="GT10" s="326"/>
      <c r="GU10" s="326"/>
      <c r="GV10" s="326"/>
      <c r="GW10" s="326"/>
      <c r="GX10" s="326"/>
      <c r="GY10" s="326"/>
      <c r="GZ10" s="326"/>
      <c r="HA10" s="326"/>
      <c r="HB10" s="326"/>
      <c r="HC10" s="326"/>
      <c r="HD10" s="326"/>
      <c r="HE10" s="326"/>
      <c r="HF10" s="326"/>
      <c r="HG10" s="326"/>
      <c r="HH10" s="326"/>
      <c r="HI10" s="326"/>
      <c r="HJ10" s="326"/>
      <c r="HK10" s="326"/>
      <c r="HL10" s="326"/>
      <c r="HM10" s="326"/>
      <c r="HN10" s="326"/>
      <c r="HO10" s="326"/>
      <c r="HP10" s="326"/>
      <c r="HQ10" s="326"/>
      <c r="HR10" s="326"/>
      <c r="HS10" s="326"/>
      <c r="HT10" s="326"/>
      <c r="HU10" s="326"/>
      <c r="HV10" s="326"/>
      <c r="HW10" s="326"/>
      <c r="HX10" s="326"/>
      <c r="HY10" s="326"/>
      <c r="HZ10" s="326"/>
      <c r="IA10" s="326"/>
      <c r="IB10" s="326"/>
      <c r="IC10" s="326"/>
      <c r="ID10" s="326"/>
      <c r="IE10" s="326"/>
      <c r="IF10" s="326"/>
      <c r="IG10" s="326"/>
      <c r="IH10" s="326"/>
      <c r="II10" s="326"/>
      <c r="IJ10" s="326"/>
      <c r="IK10" s="326"/>
      <c r="IL10" s="326"/>
      <c r="IM10" s="326"/>
      <c r="IN10" s="326"/>
      <c r="IO10" s="326"/>
      <c r="IP10" s="326"/>
      <c r="IQ10" s="326"/>
      <c r="IR10" s="326"/>
      <c r="IS10" s="326"/>
      <c r="IT10" s="326"/>
      <c r="IU10" s="326"/>
      <c r="IV10" s="326"/>
      <c r="IW10" s="326"/>
      <c r="IX10" s="326"/>
      <c r="IY10" s="326"/>
      <c r="IZ10" s="326"/>
      <c r="JA10" s="326"/>
      <c r="JB10" s="326"/>
      <c r="JC10" s="326"/>
      <c r="JD10" s="326"/>
      <c r="JE10" s="326"/>
      <c r="JF10" s="326"/>
      <c r="JG10" s="326"/>
      <c r="JH10" s="326"/>
      <c r="JI10" s="326"/>
      <c r="JJ10" s="326"/>
      <c r="JK10" s="326"/>
      <c r="JL10" s="326"/>
      <c r="JM10" s="326"/>
      <c r="JN10" s="326"/>
      <c r="JO10" s="326"/>
      <c r="JP10" s="326"/>
      <c r="JQ10" s="326"/>
      <c r="JR10" s="326"/>
      <c r="JS10" s="326"/>
      <c r="JT10" s="326"/>
      <c r="JU10" s="326"/>
      <c r="JV10" s="326"/>
      <c r="JW10" s="326"/>
      <c r="JX10" s="326"/>
      <c r="JY10" s="326"/>
      <c r="JZ10" s="326"/>
      <c r="KA10" s="326"/>
      <c r="KB10" s="326"/>
      <c r="KC10" s="326"/>
      <c r="KD10" s="326"/>
      <c r="KE10" s="326"/>
      <c r="KF10" s="326"/>
      <c r="KG10" s="326"/>
      <c r="KH10" s="326"/>
      <c r="KI10" s="326"/>
      <c r="KJ10" s="326"/>
      <c r="KK10" s="326"/>
      <c r="KL10" s="326"/>
      <c r="KM10" s="326"/>
      <c r="KN10" s="326"/>
      <c r="KO10" s="326"/>
      <c r="KP10" s="326"/>
      <c r="KQ10" s="326"/>
      <c r="KR10" s="326"/>
      <c r="KS10" s="326"/>
      <c r="KT10" s="326"/>
      <c r="KU10" s="326"/>
      <c r="KV10" s="326"/>
      <c r="KW10" s="326"/>
      <c r="KX10" s="326"/>
      <c r="KY10" s="326"/>
      <c r="KZ10" s="326"/>
      <c r="LA10" s="326"/>
      <c r="LB10" s="326"/>
      <c r="LC10" s="326"/>
      <c r="LD10" s="326"/>
      <c r="LE10" s="326"/>
      <c r="LF10" s="326"/>
      <c r="LG10" s="326"/>
      <c r="LH10" s="326"/>
      <c r="LI10" s="326"/>
      <c r="LJ10" s="326"/>
      <c r="LK10" s="326"/>
      <c r="LL10" s="326"/>
      <c r="LM10" s="326"/>
      <c r="LN10" s="326"/>
      <c r="LO10" s="326"/>
      <c r="LP10" s="326"/>
      <c r="LQ10" s="326"/>
      <c r="LR10" s="326"/>
      <c r="LS10" s="326"/>
      <c r="LT10" s="326"/>
      <c r="LU10" s="326"/>
      <c r="LV10" s="326"/>
      <c r="LW10" s="326"/>
      <c r="LX10" s="326"/>
      <c r="LY10" s="326"/>
      <c r="LZ10" s="326"/>
      <c r="MA10" s="326"/>
      <c r="MB10" s="326"/>
      <c r="MC10" s="326"/>
      <c r="MD10" s="326"/>
      <c r="ME10" s="326"/>
      <c r="MF10" s="326"/>
      <c r="MG10" s="326"/>
      <c r="MH10" s="326"/>
      <c r="MI10" s="326"/>
      <c r="NN10" s="7"/>
      <c r="NO10" s="7"/>
      <c r="NP10" s="7"/>
      <c r="NQ10" s="7"/>
      <c r="NR10" s="7"/>
      <c r="NS10" s="7"/>
      <c r="NT10" s="7"/>
      <c r="NU10" s="7"/>
      <c r="NV10" s="7"/>
      <c r="NW10" s="7"/>
      <c r="NX10" s="7"/>
      <c r="NY10" s="7"/>
      <c r="NZ10" s="7"/>
      <c r="OA10" s="7"/>
      <c r="OB10" s="7"/>
      <c r="OC10" s="7"/>
      <c r="OD10" s="7"/>
      <c r="OE10" s="7"/>
      <c r="OF10" s="7"/>
      <c r="OG10" s="7"/>
      <c r="OH10" s="7"/>
      <c r="OI10" s="7"/>
      <c r="OJ10" s="7"/>
      <c r="OK10" s="7"/>
      <c r="OL10" s="7"/>
      <c r="OM10" s="7"/>
      <c r="ON10" s="7"/>
      <c r="OO10" s="7"/>
      <c r="OP10" s="7"/>
      <c r="OQ10" s="7"/>
      <c r="OR10" s="7"/>
      <c r="OS10" s="7"/>
      <c r="OT10" s="7"/>
      <c r="OU10" s="7"/>
      <c r="OV10" s="7"/>
    </row>
    <row r="11" spans="1:412" ht="21" x14ac:dyDescent="0.2">
      <c r="I11" s="154"/>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Z11" s="329"/>
      <c r="CA11" s="324"/>
      <c r="CB11" s="324"/>
      <c r="CC11" s="324"/>
      <c r="CD11" s="324"/>
      <c r="CE11" s="324"/>
      <c r="CF11" s="324"/>
      <c r="CG11" s="324"/>
      <c r="CH11" s="324"/>
      <c r="CI11" s="324"/>
      <c r="CJ11" s="324"/>
      <c r="CK11" s="324"/>
      <c r="CL11" s="324"/>
      <c r="CM11" s="324"/>
      <c r="CN11" s="324"/>
      <c r="CO11" s="324"/>
      <c r="CP11" s="329"/>
      <c r="CQ11" s="329"/>
      <c r="CR11" s="329"/>
      <c r="CS11" s="324"/>
      <c r="CT11" s="329"/>
      <c r="CU11" s="329"/>
      <c r="CV11" s="327"/>
      <c r="CW11" s="327"/>
      <c r="CX11" s="327"/>
      <c r="CY11" s="329"/>
      <c r="CZ11" s="324"/>
      <c r="DA11" s="329"/>
      <c r="DB11" s="329"/>
      <c r="DC11" s="329"/>
      <c r="DD11" s="329"/>
      <c r="DE11" s="329"/>
      <c r="DF11" s="329"/>
      <c r="DG11" s="329"/>
      <c r="DH11" s="324"/>
      <c r="DI11" s="329"/>
      <c r="DJ11" s="329"/>
      <c r="DK11" s="329"/>
      <c r="DL11" s="330"/>
      <c r="DM11" s="329"/>
      <c r="DN11" s="329"/>
      <c r="DO11" s="329"/>
      <c r="DP11" s="329"/>
      <c r="DQ11" s="329"/>
      <c r="DR11" s="329"/>
      <c r="DS11" s="324"/>
      <c r="DT11" s="330"/>
      <c r="DU11" s="329"/>
      <c r="DV11" s="329"/>
      <c r="DW11" s="329"/>
      <c r="DX11" s="329"/>
      <c r="DY11" s="329"/>
      <c r="DZ11" s="329"/>
      <c r="EA11" s="329"/>
      <c r="EB11" s="329"/>
      <c r="EC11" s="329"/>
      <c r="ED11" s="330"/>
      <c r="EE11" s="329"/>
      <c r="EF11" s="329"/>
      <c r="EG11" s="329"/>
      <c r="EH11" s="329"/>
      <c r="EI11" s="329"/>
      <c r="EJ11" s="329"/>
      <c r="EK11" s="329"/>
      <c r="EL11" s="329"/>
      <c r="EM11" s="329"/>
      <c r="EN11" s="329"/>
      <c r="EO11" s="329"/>
      <c r="EP11" s="329"/>
      <c r="EQ11" s="329"/>
      <c r="ER11" s="329"/>
      <c r="ES11" s="329"/>
      <c r="ET11" s="329"/>
      <c r="EU11" s="329"/>
      <c r="EV11" s="329"/>
      <c r="EW11" s="329"/>
      <c r="EX11" s="329"/>
      <c r="EY11" s="329"/>
      <c r="EZ11" s="329"/>
      <c r="FA11" s="329"/>
      <c r="FB11" s="329"/>
      <c r="FC11" s="329"/>
      <c r="FD11" s="329"/>
      <c r="FE11" s="329"/>
      <c r="FF11" s="329"/>
      <c r="FG11" s="329"/>
      <c r="FH11" s="329"/>
      <c r="FI11" s="329"/>
      <c r="FJ11" s="329"/>
      <c r="FK11" s="324"/>
      <c r="FL11" s="324"/>
      <c r="FM11" s="324"/>
      <c r="FN11" s="329"/>
      <c r="FO11" s="329"/>
      <c r="FP11" s="329"/>
      <c r="FQ11" s="324"/>
      <c r="FR11" s="329"/>
      <c r="FS11" s="329"/>
      <c r="FT11" s="329"/>
      <c r="FU11" s="329"/>
      <c r="FV11" s="329"/>
      <c r="FW11" s="329"/>
      <c r="FX11" s="329"/>
      <c r="FY11" s="329"/>
      <c r="FZ11" s="329"/>
      <c r="GA11" s="324"/>
      <c r="GB11" s="329"/>
      <c r="GC11" s="330"/>
      <c r="GD11" s="329"/>
      <c r="GE11" s="329"/>
      <c r="GF11" s="329"/>
      <c r="GG11" s="329"/>
      <c r="GH11" s="329"/>
      <c r="GI11" s="329"/>
      <c r="GJ11" s="329"/>
      <c r="GK11" s="329"/>
      <c r="GL11" s="329"/>
      <c r="GM11" s="329"/>
      <c r="GN11" s="329"/>
      <c r="GO11" s="330"/>
      <c r="GP11" s="329"/>
      <c r="GQ11" s="329"/>
      <c r="GR11" s="329"/>
      <c r="GS11" s="329"/>
      <c r="GT11" s="329"/>
      <c r="GU11" s="329"/>
      <c r="GV11" s="329"/>
      <c r="GW11" s="329"/>
      <c r="GX11" s="329"/>
      <c r="GY11" s="330"/>
      <c r="GZ11" s="329"/>
      <c r="HA11" s="329"/>
      <c r="HB11" s="329"/>
      <c r="HC11" s="329"/>
      <c r="HD11" s="329"/>
      <c r="HE11" s="329"/>
      <c r="HF11" s="329"/>
      <c r="HG11" s="329"/>
      <c r="HH11" s="329"/>
      <c r="HI11" s="329"/>
      <c r="HJ11" s="329"/>
      <c r="HK11" s="329"/>
      <c r="HL11" s="329"/>
      <c r="HM11" s="329"/>
      <c r="HN11" s="329"/>
      <c r="HO11" s="329"/>
      <c r="HP11" s="329"/>
      <c r="HQ11" s="329"/>
      <c r="HR11" s="329"/>
      <c r="HS11" s="329"/>
      <c r="HT11" s="329"/>
      <c r="HU11" s="330"/>
      <c r="HV11" s="329"/>
      <c r="HW11" s="329"/>
      <c r="HX11" s="329"/>
      <c r="HY11" s="329"/>
      <c r="HZ11" s="329"/>
      <c r="IA11" s="329"/>
      <c r="IB11" s="329"/>
      <c r="IC11" s="329"/>
      <c r="ID11" s="329"/>
      <c r="IE11" s="329"/>
      <c r="IF11" s="329"/>
      <c r="IG11" s="329"/>
      <c r="IH11" s="329"/>
      <c r="II11" s="330"/>
      <c r="IJ11" s="329"/>
      <c r="IK11" s="329"/>
      <c r="IL11" s="329"/>
      <c r="IM11" s="329"/>
      <c r="IN11" s="329"/>
      <c r="IO11" s="329"/>
      <c r="IP11" s="329"/>
      <c r="IQ11" s="329"/>
      <c r="IR11" s="330"/>
      <c r="IS11" s="329"/>
      <c r="IT11" s="329"/>
      <c r="IU11" s="329"/>
      <c r="IV11" s="329"/>
      <c r="IW11" s="329"/>
      <c r="IX11" s="329"/>
      <c r="IY11" s="329"/>
      <c r="IZ11" s="329"/>
      <c r="JA11" s="329"/>
      <c r="JB11" s="329"/>
      <c r="JC11" s="329"/>
      <c r="JD11" s="329"/>
      <c r="JE11" s="330"/>
      <c r="JF11" s="329"/>
      <c r="JG11" s="329"/>
      <c r="JH11" s="329"/>
      <c r="JI11" s="329"/>
      <c r="JJ11" s="329"/>
      <c r="JK11" s="329"/>
      <c r="JL11" s="329"/>
      <c r="JM11" s="329"/>
      <c r="JN11" s="329"/>
      <c r="JO11" s="329"/>
      <c r="JP11" s="329"/>
      <c r="JQ11" s="324"/>
      <c r="JR11" s="329"/>
      <c r="JS11" s="329"/>
      <c r="JT11" s="329"/>
      <c r="JU11" s="329"/>
      <c r="JV11" s="329"/>
      <c r="JW11" s="329"/>
      <c r="JX11" s="329"/>
      <c r="JY11" s="329"/>
      <c r="JZ11" s="329"/>
      <c r="KA11" s="329"/>
      <c r="KB11" s="329"/>
      <c r="KC11" s="329"/>
      <c r="KD11" s="329"/>
      <c r="KE11" s="329"/>
      <c r="KF11" s="329"/>
      <c r="KG11" s="329"/>
      <c r="KH11" s="329"/>
      <c r="KI11" s="329"/>
      <c r="KJ11" s="329"/>
      <c r="KK11" s="329"/>
      <c r="KL11" s="329"/>
      <c r="KM11" s="329"/>
      <c r="KN11" s="329"/>
      <c r="KO11" s="329"/>
      <c r="KP11" s="329"/>
      <c r="KQ11" s="329"/>
      <c r="KR11" s="329"/>
      <c r="KS11" s="329"/>
      <c r="KT11" s="329"/>
      <c r="KU11" s="329"/>
      <c r="KV11" s="329"/>
      <c r="KW11" s="329"/>
      <c r="KX11" s="329"/>
      <c r="KY11" s="329"/>
      <c r="KZ11" s="329"/>
      <c r="LA11" s="329"/>
      <c r="LB11" s="329"/>
      <c r="LC11" s="329"/>
      <c r="LD11" s="329"/>
      <c r="LE11" s="329"/>
      <c r="LF11" s="324"/>
      <c r="LG11" s="329"/>
      <c r="LH11" s="329"/>
      <c r="LI11" s="329"/>
      <c r="LJ11" s="330"/>
      <c r="LK11" s="329"/>
      <c r="LL11" s="329"/>
      <c r="LM11" s="329"/>
      <c r="LN11" s="329"/>
      <c r="LO11" s="329"/>
      <c r="LP11" s="329"/>
      <c r="LQ11" s="329"/>
      <c r="LR11" s="329"/>
      <c r="LS11" s="329"/>
      <c r="LT11" s="329"/>
      <c r="LU11" s="329"/>
      <c r="LV11" s="324"/>
      <c r="LW11" s="329"/>
      <c r="LX11" s="329"/>
      <c r="LY11" s="329"/>
      <c r="LZ11" s="324"/>
      <c r="MA11" s="329"/>
      <c r="MB11" s="329"/>
      <c r="MC11" s="329"/>
      <c r="MD11" s="329"/>
      <c r="ME11" s="329"/>
      <c r="MF11" s="324"/>
      <c r="MG11" s="329"/>
      <c r="MH11" s="329"/>
      <c r="MI11" s="329"/>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7"/>
    </row>
    <row r="12" spans="1:412" ht="21" x14ac:dyDescent="0.2">
      <c r="I12" s="154"/>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Z12" s="328"/>
      <c r="CA12" s="331"/>
      <c r="CB12" s="324"/>
      <c r="CC12" s="324"/>
      <c r="CD12" s="324"/>
      <c r="CE12" s="324"/>
      <c r="CF12" s="324"/>
      <c r="CG12" s="324"/>
      <c r="CH12" s="324"/>
      <c r="CI12" s="324"/>
      <c r="CJ12" s="324"/>
      <c r="CK12" s="331"/>
      <c r="CL12" s="324"/>
      <c r="CM12" s="331"/>
      <c r="CN12" s="324"/>
      <c r="CO12" s="331"/>
      <c r="CP12" s="331"/>
      <c r="CQ12" s="331"/>
      <c r="CR12" s="331"/>
      <c r="CS12" s="331"/>
      <c r="CT12" s="331"/>
      <c r="CU12" s="331"/>
      <c r="CV12" s="324"/>
      <c r="CW12" s="324"/>
      <c r="CX12" s="324"/>
      <c r="CY12" s="331"/>
      <c r="CZ12" s="331"/>
      <c r="DA12" s="331"/>
      <c r="DB12" s="331"/>
      <c r="DC12" s="331"/>
      <c r="DD12" s="324"/>
      <c r="DE12" s="331"/>
      <c r="DF12" s="331"/>
      <c r="DG12" s="331"/>
      <c r="DH12" s="331"/>
      <c r="DI12" s="331"/>
      <c r="DJ12" s="324"/>
      <c r="DK12" s="331"/>
      <c r="DL12" s="324"/>
      <c r="DM12" s="324"/>
      <c r="DN12" s="324"/>
      <c r="DO12" s="324"/>
      <c r="DP12" s="324"/>
      <c r="DQ12" s="324"/>
      <c r="DR12" s="324"/>
      <c r="DS12" s="331"/>
      <c r="DT12" s="324"/>
      <c r="DU12" s="324"/>
      <c r="DV12" s="324"/>
      <c r="DW12" s="324"/>
      <c r="DX12" s="324"/>
      <c r="DY12" s="324"/>
      <c r="DZ12" s="324"/>
      <c r="EA12" s="324"/>
      <c r="EB12" s="324"/>
      <c r="EC12" s="324"/>
      <c r="ED12" s="324"/>
      <c r="EE12" s="324"/>
      <c r="EF12" s="324"/>
      <c r="EG12" s="324"/>
      <c r="EH12" s="324"/>
      <c r="EI12" s="324"/>
      <c r="EJ12" s="324"/>
      <c r="EK12" s="324"/>
      <c r="EL12" s="324"/>
      <c r="EM12" s="324"/>
      <c r="EN12" s="324"/>
      <c r="EO12" s="324"/>
      <c r="EP12" s="331"/>
      <c r="EQ12" s="331"/>
      <c r="ER12" s="331"/>
      <c r="ES12" s="331"/>
      <c r="ET12" s="331"/>
      <c r="EU12" s="331"/>
      <c r="EV12" s="331"/>
      <c r="EW12" s="331"/>
      <c r="EX12" s="331"/>
      <c r="EY12" s="331"/>
      <c r="EZ12" s="331"/>
      <c r="FA12" s="331"/>
      <c r="FB12" s="331"/>
      <c r="FC12" s="331"/>
      <c r="FD12" s="331"/>
      <c r="FE12" s="331"/>
      <c r="FF12" s="324"/>
      <c r="FG12" s="324"/>
      <c r="FH12" s="324"/>
      <c r="FI12" s="324"/>
      <c r="FJ12" s="324"/>
      <c r="FK12" s="331"/>
      <c r="FL12" s="324"/>
      <c r="FM12" s="331"/>
      <c r="FN12" s="331"/>
      <c r="FO12" s="331"/>
      <c r="FP12" s="324"/>
      <c r="FQ12" s="331"/>
      <c r="FR12" s="324"/>
      <c r="FS12" s="331"/>
      <c r="FT12" s="331"/>
      <c r="FU12" s="331"/>
      <c r="FV12" s="331"/>
      <c r="FW12" s="331"/>
      <c r="FX12" s="331"/>
      <c r="FY12" s="331"/>
      <c r="FZ12" s="331"/>
      <c r="GA12" s="331"/>
      <c r="GB12" s="324"/>
      <c r="GC12" s="324"/>
      <c r="GD12" s="324"/>
      <c r="GE12" s="324"/>
      <c r="GF12" s="324"/>
      <c r="GG12" s="324"/>
      <c r="GH12" s="324"/>
      <c r="GI12" s="324"/>
      <c r="GJ12" s="324"/>
      <c r="GK12" s="324"/>
      <c r="GL12" s="331"/>
      <c r="GM12" s="331"/>
      <c r="GN12" s="331"/>
      <c r="GO12" s="324"/>
      <c r="GP12" s="324"/>
      <c r="GQ12" s="324"/>
      <c r="GR12" s="324"/>
      <c r="GS12" s="324"/>
      <c r="GT12" s="324"/>
      <c r="GU12" s="324"/>
      <c r="GV12" s="324"/>
      <c r="GW12" s="324"/>
      <c r="GX12" s="324"/>
      <c r="GY12" s="324"/>
      <c r="GZ12" s="324"/>
      <c r="HA12" s="324"/>
      <c r="HB12" s="324"/>
      <c r="HC12" s="324"/>
      <c r="HD12" s="324"/>
      <c r="HE12" s="324"/>
      <c r="HF12" s="324"/>
      <c r="HG12" s="324"/>
      <c r="HH12" s="324"/>
      <c r="HI12" s="324"/>
      <c r="HJ12" s="331"/>
      <c r="HK12" s="324"/>
      <c r="HL12" s="331"/>
      <c r="HM12" s="331"/>
      <c r="HN12" s="331"/>
      <c r="HO12" s="324"/>
      <c r="HP12" s="331"/>
      <c r="HQ12" s="331"/>
      <c r="HR12" s="331"/>
      <c r="HS12" s="331"/>
      <c r="HT12" s="331"/>
      <c r="HU12" s="324"/>
      <c r="HV12" s="324"/>
      <c r="HW12" s="324"/>
      <c r="HX12" s="324"/>
      <c r="HY12" s="324"/>
      <c r="HZ12" s="324"/>
      <c r="IA12" s="324"/>
      <c r="IB12" s="324"/>
      <c r="IC12" s="324"/>
      <c r="ID12" s="324"/>
      <c r="IE12" s="324"/>
      <c r="IF12" s="324"/>
      <c r="IG12" s="331"/>
      <c r="IH12" s="324"/>
      <c r="II12" s="324"/>
      <c r="IJ12" s="324"/>
      <c r="IK12" s="324"/>
      <c r="IL12" s="324"/>
      <c r="IM12" s="331"/>
      <c r="IN12" s="324"/>
      <c r="IO12" s="324"/>
      <c r="IP12" s="324"/>
      <c r="IQ12" s="324"/>
      <c r="IR12" s="324"/>
      <c r="IS12" s="324"/>
      <c r="IT12" s="324"/>
      <c r="IU12" s="324"/>
      <c r="IV12" s="324"/>
      <c r="IW12" s="324"/>
      <c r="IX12" s="324"/>
      <c r="IY12" s="324"/>
      <c r="IZ12" s="324"/>
      <c r="JA12" s="324"/>
      <c r="JB12" s="324"/>
      <c r="JC12" s="324"/>
      <c r="JD12" s="324"/>
      <c r="JE12" s="324"/>
      <c r="JF12" s="324"/>
      <c r="JG12" s="324"/>
      <c r="JH12" s="324"/>
      <c r="JI12" s="324"/>
      <c r="JJ12" s="324"/>
      <c r="JK12" s="324"/>
      <c r="JL12" s="324"/>
      <c r="JM12" s="324"/>
      <c r="JN12" s="324"/>
      <c r="JO12" s="324"/>
      <c r="JP12" s="324"/>
      <c r="JQ12" s="331"/>
      <c r="JR12" s="331"/>
      <c r="JS12" s="331"/>
      <c r="JT12" s="331"/>
      <c r="JU12" s="331"/>
      <c r="JV12" s="331"/>
      <c r="JW12" s="331"/>
      <c r="JX12" s="331"/>
      <c r="JY12" s="331"/>
      <c r="JZ12" s="331"/>
      <c r="KA12" s="331"/>
      <c r="KB12" s="331"/>
      <c r="KC12" s="331"/>
      <c r="KD12" s="331"/>
      <c r="KE12" s="331"/>
      <c r="KF12" s="324"/>
      <c r="KG12" s="324"/>
      <c r="KH12" s="324"/>
      <c r="KI12" s="324"/>
      <c r="KJ12" s="324"/>
      <c r="KK12" s="324"/>
      <c r="KL12" s="324"/>
      <c r="KM12" s="324"/>
      <c r="KN12" s="324"/>
      <c r="KO12" s="324"/>
      <c r="KP12" s="324"/>
      <c r="KQ12" s="324"/>
      <c r="KR12" s="324"/>
      <c r="KS12" s="324"/>
      <c r="KT12" s="324"/>
      <c r="KU12" s="324"/>
      <c r="KV12" s="324"/>
      <c r="KW12" s="324"/>
      <c r="KX12" s="324"/>
      <c r="KY12" s="324"/>
      <c r="KZ12" s="324"/>
      <c r="LA12" s="324"/>
      <c r="LB12" s="324"/>
      <c r="LC12" s="324"/>
      <c r="LD12" s="324"/>
      <c r="LE12" s="324"/>
      <c r="LF12" s="324"/>
      <c r="LG12" s="324"/>
      <c r="LH12" s="324"/>
      <c r="LI12" s="324"/>
      <c r="LJ12" s="324"/>
      <c r="LK12" s="324"/>
      <c r="LL12" s="324"/>
      <c r="LM12" s="324"/>
      <c r="LN12" s="324"/>
      <c r="LO12" s="324"/>
      <c r="LP12" s="324"/>
      <c r="LQ12" s="324"/>
      <c r="LR12" s="324"/>
      <c r="LS12" s="324"/>
      <c r="LT12" s="324"/>
      <c r="LU12" s="331"/>
      <c r="LV12" s="331"/>
      <c r="LW12" s="331"/>
      <c r="LX12" s="331"/>
      <c r="LY12" s="331"/>
      <c r="LZ12" s="331"/>
      <c r="MA12" s="331"/>
      <c r="MB12" s="331"/>
      <c r="MC12" s="331"/>
      <c r="MD12" s="331"/>
      <c r="ME12" s="324"/>
      <c r="MF12" s="331"/>
      <c r="MG12" s="331"/>
      <c r="MH12" s="331"/>
      <c r="MI12" s="331"/>
      <c r="NN12" s="7"/>
      <c r="NO12" s="7"/>
      <c r="NP12" s="7"/>
      <c r="NQ12" s="7"/>
      <c r="NR12" s="7"/>
      <c r="NS12" s="7"/>
      <c r="NT12" s="7"/>
      <c r="NU12" s="7"/>
      <c r="NV12" s="7"/>
      <c r="NW12" s="7"/>
      <c r="NX12" s="7"/>
      <c r="NY12" s="7"/>
      <c r="NZ12" s="7"/>
      <c r="OA12" s="7"/>
      <c r="OB12" s="7"/>
      <c r="OC12" s="7"/>
      <c r="OD12" s="7"/>
      <c r="OE12" s="7"/>
      <c r="OF12" s="7"/>
      <c r="OG12" s="7"/>
      <c r="OH12" s="7"/>
      <c r="OI12" s="7"/>
      <c r="OJ12" s="7"/>
      <c r="OK12" s="7"/>
      <c r="OL12" s="7"/>
      <c r="OM12" s="7"/>
      <c r="ON12" s="7"/>
      <c r="OO12" s="7"/>
      <c r="OP12" s="7"/>
      <c r="OQ12" s="7"/>
      <c r="OR12" s="7"/>
      <c r="OS12" s="7"/>
      <c r="OT12" s="7"/>
      <c r="OU12" s="7"/>
      <c r="OV12" s="7"/>
    </row>
    <row r="13" spans="1:412" x14ac:dyDescent="0.2">
      <c r="AM13" s="15"/>
      <c r="CI13" s="155"/>
      <c r="CJ13" s="155"/>
      <c r="CK13" s="155"/>
      <c r="CL13" s="155"/>
      <c r="CM13" s="155"/>
      <c r="CN13" s="155"/>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c r="OQ13" s="20"/>
      <c r="OR13" s="20"/>
      <c r="OS13" s="20"/>
      <c r="OT13" s="20"/>
      <c r="OU13" s="20"/>
    </row>
    <row r="14" spans="1:412" ht="15.75" x14ac:dyDescent="0.2">
      <c r="AM14" s="15"/>
      <c r="AN14" s="15"/>
      <c r="AO14" s="15"/>
      <c r="AP14" s="15"/>
      <c r="AQ14" s="15"/>
      <c r="AR14" s="15"/>
      <c r="AS14" s="15"/>
      <c r="AT14" s="15"/>
      <c r="AU14" s="15"/>
      <c r="AV14" s="15"/>
      <c r="CA14" s="305"/>
      <c r="CB14" s="319"/>
      <c r="CC14" s="320"/>
      <c r="CD14" s="319"/>
      <c r="CI14" s="155"/>
      <c r="CJ14" s="336"/>
      <c r="CK14" s="19"/>
      <c r="CL14" s="19"/>
      <c r="CM14" s="19"/>
      <c r="CN14" s="155"/>
      <c r="NN14" s="7"/>
      <c r="NO14" s="7"/>
      <c r="NP14" s="7"/>
      <c r="NQ14" s="7"/>
      <c r="NR14" s="7"/>
      <c r="NS14" s="7"/>
      <c r="NT14" s="7"/>
      <c r="NU14" s="7"/>
      <c r="NV14" s="7"/>
      <c r="NW14" s="7"/>
      <c r="NX14" s="7"/>
      <c r="NY14" s="7"/>
      <c r="NZ14" s="7"/>
      <c r="OA14" s="7"/>
      <c r="OB14" s="7"/>
      <c r="OC14" s="7"/>
      <c r="OD14" s="7"/>
      <c r="OE14" s="7"/>
      <c r="OF14" s="7"/>
      <c r="OG14" s="7"/>
      <c r="OH14" s="7"/>
      <c r="OI14" s="7"/>
      <c r="OJ14" s="7"/>
      <c r="OK14" s="7"/>
      <c r="OL14" s="7"/>
      <c r="OM14" s="7"/>
      <c r="ON14" s="7"/>
      <c r="OO14" s="7"/>
      <c r="OP14" s="7"/>
      <c r="OQ14" s="7"/>
      <c r="OR14" s="7"/>
      <c r="OS14" s="7"/>
      <c r="OT14" s="7"/>
      <c r="OU14" s="7"/>
    </row>
    <row r="15" spans="1:412" ht="18.75" x14ac:dyDescent="0.2">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CA15" s="248"/>
      <c r="CB15" s="242"/>
      <c r="CC15" s="241"/>
      <c r="CD15" s="321"/>
      <c r="CI15" s="155"/>
      <c r="CJ15" s="336"/>
      <c r="CK15" s="20"/>
      <c r="CL15" s="20"/>
      <c r="CM15" s="155"/>
      <c r="CN15" s="155"/>
      <c r="NM15" s="20"/>
      <c r="NN15" s="7"/>
      <c r="NO15" s="155"/>
    </row>
    <row r="16" spans="1:412" ht="18.75" x14ac:dyDescent="0.2">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CA16" s="247"/>
      <c r="CB16" s="242"/>
      <c r="CC16" s="241"/>
      <c r="CD16" s="241"/>
      <c r="CI16" s="155"/>
      <c r="CJ16" s="336"/>
      <c r="CK16" s="20"/>
      <c r="CL16" s="20"/>
      <c r="CM16" s="155"/>
      <c r="CN16" s="155"/>
      <c r="NM16" s="20"/>
      <c r="NN16" s="7"/>
      <c r="NO16" s="155"/>
    </row>
    <row r="17" spans="39:379" ht="18.75" x14ac:dyDescent="0.2">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CA17" s="247"/>
      <c r="CB17" s="242"/>
      <c r="CC17" s="241"/>
      <c r="CD17" s="241"/>
      <c r="CI17" s="155"/>
      <c r="CJ17" s="336"/>
      <c r="CK17" s="20"/>
      <c r="CL17" s="20"/>
      <c r="CM17" s="155"/>
      <c r="CN17" s="155"/>
      <c r="NM17" s="20"/>
      <c r="NN17" s="7"/>
      <c r="NO17" s="155"/>
    </row>
    <row r="18" spans="39:379" ht="18.75" x14ac:dyDescent="0.2">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CA18" s="247"/>
      <c r="CB18" s="242"/>
      <c r="CC18" s="241"/>
      <c r="CD18" s="241"/>
      <c r="CI18" s="155"/>
      <c r="CJ18" s="336"/>
      <c r="CK18" s="20"/>
      <c r="CL18" s="20"/>
      <c r="CM18" s="155"/>
      <c r="CN18" s="155"/>
      <c r="NM18" s="20"/>
      <c r="NN18" s="7"/>
      <c r="NO18" s="155"/>
    </row>
    <row r="19" spans="39:379" ht="18.75" x14ac:dyDescent="0.2">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CA19" s="247"/>
      <c r="CB19" s="242"/>
      <c r="CC19" s="241"/>
      <c r="CD19" s="241"/>
      <c r="CI19" s="155"/>
      <c r="CJ19" s="336"/>
      <c r="CK19" s="20"/>
      <c r="CL19" s="20"/>
      <c r="CM19" s="155"/>
      <c r="CN19" s="155"/>
      <c r="NM19" s="20"/>
      <c r="NN19" s="7"/>
      <c r="NO19" s="155"/>
    </row>
    <row r="20" spans="39:379" ht="18.75" x14ac:dyDescent="0.2">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CA20" s="247"/>
      <c r="CB20" s="242"/>
      <c r="CC20" s="241"/>
      <c r="CD20" s="241"/>
      <c r="CI20" s="155"/>
      <c r="CJ20" s="336"/>
      <c r="CK20" s="20"/>
      <c r="CL20" s="20"/>
      <c r="CM20" s="155"/>
      <c r="CN20" s="155"/>
      <c r="NM20" s="20"/>
      <c r="NN20" s="7"/>
      <c r="NO20" s="155"/>
    </row>
    <row r="21" spans="39:379" ht="18.75" x14ac:dyDescent="0.2">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CA21" s="247"/>
      <c r="CB21" s="242"/>
      <c r="CC21" s="241"/>
      <c r="CD21" s="241"/>
      <c r="CI21" s="155"/>
      <c r="CJ21" s="336"/>
      <c r="CK21" s="20"/>
      <c r="CL21" s="20"/>
      <c r="CM21" s="155"/>
      <c r="CN21" s="155"/>
      <c r="NM21" s="20"/>
      <c r="NN21" s="7"/>
      <c r="NO21" s="155"/>
    </row>
    <row r="22" spans="39:379" ht="18.75" x14ac:dyDescent="0.2">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CA22" s="247"/>
      <c r="CB22" s="242"/>
      <c r="CC22" s="241"/>
      <c r="CD22" s="241"/>
      <c r="CI22" s="155"/>
      <c r="CJ22" s="336"/>
      <c r="CK22" s="20"/>
      <c r="CL22" s="20"/>
      <c r="CM22" s="155"/>
      <c r="CN22" s="155"/>
      <c r="NM22" s="20"/>
      <c r="NN22" s="7"/>
      <c r="NO22" s="155"/>
    </row>
    <row r="23" spans="39:379" ht="18.75" x14ac:dyDescent="0.2">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CA23" s="247"/>
      <c r="CB23" s="242"/>
      <c r="CC23" s="241"/>
      <c r="CD23" s="241"/>
      <c r="CI23" s="155"/>
      <c r="CJ23" s="336"/>
      <c r="CK23" s="20"/>
      <c r="CL23" s="20"/>
      <c r="CM23" s="155"/>
      <c r="CN23" s="155"/>
      <c r="NM23" s="20"/>
      <c r="NN23" s="7"/>
      <c r="NO23" s="155"/>
    </row>
    <row r="24" spans="39:379" ht="18.75" x14ac:dyDescent="0.2">
      <c r="AN24" s="15"/>
      <c r="CA24" s="247"/>
      <c r="CB24" s="242"/>
      <c r="CC24" s="241"/>
      <c r="CD24" s="241"/>
      <c r="CI24" s="155"/>
      <c r="CJ24" s="336"/>
      <c r="CK24" s="19"/>
      <c r="CL24" s="19"/>
      <c r="CM24" s="19"/>
      <c r="CN24" s="155"/>
      <c r="NM24" s="20"/>
      <c r="NN24" s="7"/>
      <c r="NO24" s="155"/>
    </row>
    <row r="25" spans="39:379" ht="15" x14ac:dyDescent="0.2">
      <c r="AN25" s="15"/>
      <c r="CA25" s="241"/>
      <c r="CB25" s="242"/>
      <c r="CC25" s="241"/>
      <c r="CD25" s="241"/>
      <c r="CI25" s="155"/>
      <c r="CJ25" s="336"/>
      <c r="CK25" s="155"/>
      <c r="CL25" s="155"/>
      <c r="CM25" s="155"/>
      <c r="CN25" s="155"/>
      <c r="NM25" s="20"/>
      <c r="NN25" s="7"/>
      <c r="NO25" s="155"/>
    </row>
    <row r="26" spans="39:379" ht="15" x14ac:dyDescent="0.2">
      <c r="AN26" s="15"/>
      <c r="CA26" s="335"/>
      <c r="CB26" s="333"/>
      <c r="CC26" s="241"/>
      <c r="CD26" s="241"/>
      <c r="CI26" s="155"/>
      <c r="CJ26" s="336"/>
      <c r="CK26" s="19"/>
      <c r="CL26" s="19"/>
      <c r="CM26" s="19"/>
      <c r="CN26" s="155"/>
      <c r="NM26" s="20"/>
      <c r="NN26" s="7"/>
      <c r="NO26" s="155"/>
    </row>
    <row r="27" spans="39:379" ht="15" x14ac:dyDescent="0.2">
      <c r="AN27" s="15"/>
      <c r="CA27" s="336"/>
      <c r="CB27" s="19"/>
      <c r="CC27" s="241"/>
      <c r="CD27" s="241"/>
      <c r="CI27" s="155"/>
      <c r="CJ27" s="336"/>
      <c r="CK27" s="155"/>
      <c r="CL27" s="155"/>
      <c r="CM27" s="155"/>
      <c r="CN27" s="155"/>
      <c r="NM27" s="20"/>
      <c r="NN27" s="7"/>
      <c r="NO27" s="155"/>
    </row>
    <row r="28" spans="39:379" ht="15" x14ac:dyDescent="0.2">
      <c r="AN28" s="15"/>
      <c r="CA28" s="337"/>
      <c r="CB28" s="19"/>
      <c r="CC28" s="241"/>
      <c r="CD28" s="241"/>
      <c r="CI28" s="155"/>
      <c r="CJ28" s="336"/>
      <c r="CK28" s="19"/>
      <c r="CL28" s="19"/>
      <c r="CM28" s="19"/>
      <c r="CN28" s="155"/>
      <c r="NM28" s="20"/>
      <c r="NN28" s="7"/>
      <c r="NO28" s="155"/>
    </row>
    <row r="29" spans="39:379" ht="15" x14ac:dyDescent="0.2">
      <c r="AN29" s="15"/>
      <c r="CA29" s="337"/>
      <c r="CB29" s="19"/>
      <c r="CC29" s="241"/>
      <c r="CD29" s="241"/>
      <c r="CI29" s="155"/>
      <c r="CJ29" s="336"/>
      <c r="CK29" s="20"/>
      <c r="CL29" s="20"/>
      <c r="CM29" s="155"/>
      <c r="CN29" s="155"/>
      <c r="NM29" s="20"/>
      <c r="NN29" s="7"/>
      <c r="NO29" s="155"/>
    </row>
    <row r="30" spans="39:379" ht="15" x14ac:dyDescent="0.2">
      <c r="AN30" s="15"/>
      <c r="CA30" s="337"/>
      <c r="CB30" s="19"/>
      <c r="CC30" s="241"/>
      <c r="CD30" s="241"/>
      <c r="CI30" s="155"/>
      <c r="CJ30" s="336"/>
      <c r="CK30" s="20"/>
      <c r="CL30" s="20"/>
      <c r="CM30" s="155"/>
      <c r="CN30" s="155"/>
      <c r="NM30" s="20"/>
      <c r="NN30" s="7"/>
      <c r="NO30" s="155"/>
    </row>
    <row r="31" spans="39:379" ht="15" x14ac:dyDescent="0.2">
      <c r="AN31" s="15"/>
      <c r="CA31" s="337"/>
      <c r="CB31" s="19"/>
      <c r="CC31" s="241"/>
      <c r="CD31" s="321"/>
      <c r="CI31" s="155"/>
      <c r="CJ31" s="336"/>
      <c r="CK31" s="20"/>
      <c r="CL31" s="20"/>
      <c r="CM31" s="155"/>
      <c r="CN31" s="155"/>
      <c r="NM31" s="20"/>
      <c r="NN31" s="7"/>
      <c r="NO31" s="155"/>
    </row>
    <row r="32" spans="39:379" ht="15" x14ac:dyDescent="0.2">
      <c r="CA32" s="337"/>
      <c r="CB32" s="19"/>
      <c r="CC32" s="322"/>
      <c r="CD32" s="241"/>
      <c r="CI32" s="155"/>
      <c r="CJ32" s="336"/>
      <c r="CK32" s="19"/>
      <c r="CL32" s="19"/>
      <c r="CM32" s="19"/>
      <c r="CN32" s="155"/>
      <c r="NM32" s="20"/>
      <c r="NN32" s="7"/>
      <c r="NO32" s="155"/>
    </row>
    <row r="33" spans="79:379" ht="15" x14ac:dyDescent="0.2">
      <c r="CA33" s="337"/>
      <c r="CB33" s="19"/>
      <c r="CC33" s="241"/>
      <c r="CD33" s="321"/>
      <c r="CI33" s="155"/>
      <c r="CJ33" s="336"/>
      <c r="CK33" s="20"/>
      <c r="CL33" s="20"/>
      <c r="CM33" s="155"/>
      <c r="CN33" s="155"/>
      <c r="NM33" s="20"/>
      <c r="NN33" s="7"/>
      <c r="NO33" s="155"/>
    </row>
    <row r="34" spans="79:379" ht="15" x14ac:dyDescent="0.2">
      <c r="CA34" s="337"/>
      <c r="CB34" s="19"/>
      <c r="CC34" s="322"/>
      <c r="CD34" s="241"/>
      <c r="CI34" s="155"/>
      <c r="CJ34" s="336"/>
      <c r="CK34" s="20"/>
      <c r="CL34" s="20"/>
      <c r="CM34" s="155"/>
      <c r="CN34" s="155"/>
      <c r="NM34" s="20"/>
      <c r="NN34" s="7"/>
      <c r="NO34" s="155"/>
    </row>
    <row r="35" spans="79:379" ht="15" x14ac:dyDescent="0.2">
      <c r="CA35" s="337"/>
      <c r="CB35" s="19"/>
      <c r="CC35" s="241"/>
      <c r="CD35" s="321"/>
      <c r="CI35" s="155"/>
      <c r="CJ35" s="336"/>
      <c r="CK35" s="20"/>
      <c r="CL35" s="20"/>
      <c r="CM35" s="155"/>
      <c r="CN35" s="155"/>
      <c r="NM35" s="20"/>
      <c r="NN35" s="7"/>
      <c r="NO35" s="155"/>
    </row>
    <row r="36" spans="79:379" ht="15" x14ac:dyDescent="0.2">
      <c r="CA36" s="337"/>
      <c r="CB36" s="19"/>
      <c r="CC36" s="323"/>
      <c r="CD36" s="321"/>
      <c r="CI36" s="155"/>
      <c r="CJ36" s="336"/>
      <c r="CK36" s="20"/>
      <c r="CL36" s="20"/>
      <c r="CM36" s="155"/>
      <c r="CN36" s="155"/>
      <c r="NM36" s="20"/>
      <c r="NN36" s="7"/>
      <c r="NO36" s="155"/>
    </row>
    <row r="37" spans="79:379" ht="15" x14ac:dyDescent="0.2">
      <c r="CA37" s="336"/>
      <c r="CB37" s="19"/>
      <c r="CC37" s="323"/>
      <c r="CD37" s="321"/>
      <c r="CI37" s="155"/>
      <c r="CJ37" s="336"/>
      <c r="CK37" s="20"/>
      <c r="CL37" s="20"/>
      <c r="CM37" s="155"/>
      <c r="CN37" s="155"/>
      <c r="NM37" s="20"/>
      <c r="NN37" s="7"/>
      <c r="NO37" s="155"/>
    </row>
    <row r="38" spans="79:379" ht="15" x14ac:dyDescent="0.2">
      <c r="CA38" s="337"/>
      <c r="CB38" s="19"/>
      <c r="CC38" s="323"/>
      <c r="CD38" s="321"/>
      <c r="CI38" s="155"/>
      <c r="CJ38" s="336"/>
      <c r="CK38" s="19"/>
      <c r="CL38" s="19"/>
      <c r="CM38" s="19"/>
      <c r="CN38" s="155"/>
      <c r="NM38" s="20"/>
      <c r="NN38" s="7"/>
      <c r="NO38" s="155"/>
    </row>
    <row r="39" spans="79:379" ht="15" x14ac:dyDescent="0.2">
      <c r="CA39" s="336"/>
      <c r="CB39" s="19"/>
      <c r="CC39" s="241"/>
      <c r="CD39" s="321"/>
      <c r="CI39" s="155"/>
      <c r="CJ39" s="336"/>
      <c r="CK39" s="20"/>
      <c r="CL39" s="20"/>
      <c r="CM39" s="155"/>
      <c r="CN39" s="155"/>
      <c r="NM39" s="20"/>
      <c r="NN39" s="7"/>
      <c r="NO39" s="155"/>
    </row>
    <row r="40" spans="79:379" ht="15" x14ac:dyDescent="0.2">
      <c r="CA40" s="337"/>
      <c r="CB40" s="19"/>
      <c r="CC40" s="323"/>
      <c r="CD40" s="321"/>
      <c r="CI40" s="155"/>
      <c r="CJ40" s="336"/>
      <c r="CK40" s="20"/>
      <c r="CL40" s="20"/>
      <c r="CM40" s="155"/>
      <c r="CN40" s="155"/>
      <c r="NM40" s="20"/>
      <c r="NN40" s="7"/>
      <c r="NO40" s="155"/>
    </row>
    <row r="41" spans="79:379" ht="15" x14ac:dyDescent="0.2">
      <c r="CA41" s="336"/>
      <c r="CB41" s="19"/>
      <c r="CC41" s="323"/>
      <c r="CD41" s="321"/>
      <c r="CI41" s="155"/>
      <c r="CJ41" s="336"/>
      <c r="CK41" s="20"/>
      <c r="CL41" s="20"/>
      <c r="CM41" s="155"/>
      <c r="CN41" s="155"/>
      <c r="NM41" s="20"/>
      <c r="NN41" s="7"/>
      <c r="NO41" s="155"/>
    </row>
    <row r="42" spans="79:379" ht="15" x14ac:dyDescent="0.2">
      <c r="CA42" s="337"/>
      <c r="CB42" s="333"/>
      <c r="CC42" s="318"/>
      <c r="CD42" s="324"/>
      <c r="CI42" s="155"/>
      <c r="CJ42" s="336"/>
      <c r="CK42" s="20"/>
      <c r="CL42" s="20"/>
      <c r="CM42" s="155"/>
      <c r="CN42" s="155"/>
      <c r="NM42" s="20"/>
      <c r="NN42" s="7"/>
      <c r="NO42" s="155"/>
    </row>
    <row r="43" spans="79:379" ht="15" x14ac:dyDescent="0.2">
      <c r="CA43" s="337"/>
      <c r="CB43" s="333"/>
      <c r="CC43" s="318"/>
      <c r="CD43" s="324"/>
      <c r="CI43" s="155"/>
      <c r="CJ43" s="336"/>
      <c r="CK43" s="20"/>
      <c r="CL43" s="20"/>
      <c r="CM43" s="155"/>
      <c r="CN43" s="155"/>
      <c r="NM43" s="20"/>
      <c r="NN43" s="7"/>
      <c r="NO43" s="155"/>
    </row>
    <row r="44" spans="79:379" ht="15" x14ac:dyDescent="0.2">
      <c r="CA44" s="337"/>
      <c r="CB44" s="333"/>
      <c r="CC44" s="323"/>
      <c r="CD44" s="321"/>
      <c r="CI44" s="155"/>
      <c r="CJ44" s="336"/>
      <c r="CK44" s="20"/>
      <c r="CL44" s="20"/>
      <c r="CM44" s="155"/>
      <c r="CN44" s="155"/>
      <c r="NM44" s="20"/>
      <c r="NN44" s="7"/>
      <c r="NO44" s="155"/>
    </row>
    <row r="45" spans="79:379" ht="15" x14ac:dyDescent="0.2">
      <c r="CA45" s="336"/>
      <c r="CB45" s="19"/>
      <c r="CC45" s="241"/>
      <c r="CD45" s="321"/>
      <c r="CI45" s="155"/>
      <c r="CJ45" s="336"/>
      <c r="CK45" s="19"/>
      <c r="CL45" s="19"/>
      <c r="CM45" s="19"/>
      <c r="CN45" s="155"/>
      <c r="NM45" s="20"/>
      <c r="NN45" s="7"/>
      <c r="NO45" s="155"/>
    </row>
    <row r="46" spans="79:379" ht="15" x14ac:dyDescent="0.2">
      <c r="CA46" s="337"/>
      <c r="CB46" s="333"/>
      <c r="CC46" s="323"/>
      <c r="CD46" s="321"/>
      <c r="CI46" s="155"/>
      <c r="CJ46" s="336"/>
      <c r="CK46" s="20"/>
      <c r="CL46" s="20"/>
      <c r="CM46" s="155"/>
      <c r="CN46" s="155"/>
      <c r="NM46" s="20"/>
      <c r="NN46" s="7"/>
      <c r="NO46" s="155"/>
    </row>
    <row r="47" spans="79:379" ht="15" x14ac:dyDescent="0.2">
      <c r="CA47" s="337"/>
      <c r="CB47" s="333"/>
      <c r="CC47" s="323"/>
      <c r="CD47" s="321"/>
      <c r="CI47" s="155"/>
      <c r="CJ47" s="336"/>
      <c r="CK47" s="20"/>
      <c r="CL47" s="20"/>
      <c r="CM47" s="155"/>
      <c r="CN47" s="155"/>
      <c r="NM47" s="20"/>
      <c r="NN47" s="7"/>
      <c r="NO47" s="155"/>
    </row>
    <row r="48" spans="79:379" ht="15" x14ac:dyDescent="0.2">
      <c r="CA48" s="337"/>
      <c r="CB48" s="332"/>
      <c r="CC48" s="323"/>
      <c r="CD48" s="321"/>
      <c r="CI48" s="155"/>
      <c r="CJ48" s="336"/>
      <c r="CK48" s="20"/>
      <c r="CL48" s="20"/>
      <c r="CM48" s="155"/>
      <c r="CN48" s="155"/>
      <c r="NM48" s="20"/>
      <c r="NN48" s="7"/>
      <c r="NO48" s="155"/>
    </row>
    <row r="49" spans="79:379" ht="15" x14ac:dyDescent="0.2">
      <c r="CA49" s="337"/>
      <c r="CB49" s="332"/>
      <c r="CC49" s="323"/>
      <c r="CD49" s="324"/>
      <c r="CI49" s="155"/>
      <c r="CJ49" s="336"/>
      <c r="CK49" s="20"/>
      <c r="CL49" s="20"/>
      <c r="CM49" s="155"/>
      <c r="CN49" s="155"/>
      <c r="NM49" s="20"/>
      <c r="NN49" s="7"/>
      <c r="NO49" s="155"/>
    </row>
    <row r="50" spans="79:379" ht="15" x14ac:dyDescent="0.2">
      <c r="CA50" s="337"/>
      <c r="CB50" s="333"/>
      <c r="CC50" s="323"/>
      <c r="CD50" s="321"/>
      <c r="CI50" s="155"/>
      <c r="CJ50" s="336"/>
      <c r="CK50" s="20"/>
      <c r="CL50" s="20"/>
      <c r="CM50" s="155"/>
      <c r="CN50" s="155"/>
      <c r="NM50" s="20"/>
      <c r="NN50" s="7"/>
      <c r="NO50" s="155"/>
    </row>
    <row r="51" spans="79:379" ht="15" x14ac:dyDescent="0.2">
      <c r="CA51" s="336"/>
      <c r="CB51" s="19"/>
      <c r="CC51" s="323"/>
      <c r="CD51" s="321"/>
      <c r="CI51" s="155"/>
      <c r="CJ51" s="336"/>
      <c r="CK51" s="20"/>
      <c r="CL51" s="20"/>
      <c r="CM51" s="155"/>
      <c r="CN51" s="155"/>
      <c r="NM51" s="20"/>
      <c r="NN51" s="7"/>
      <c r="NO51" s="155"/>
    </row>
    <row r="52" spans="79:379" ht="15" x14ac:dyDescent="0.2">
      <c r="CA52" s="337"/>
      <c r="CB52" s="333"/>
      <c r="CC52" s="241"/>
      <c r="CD52" s="321"/>
      <c r="CI52" s="155"/>
      <c r="CJ52" s="336"/>
      <c r="CK52" s="20"/>
      <c r="CL52" s="20"/>
      <c r="CM52" s="155"/>
      <c r="CN52" s="155"/>
      <c r="NM52" s="20"/>
      <c r="NN52" s="7"/>
      <c r="NO52" s="155"/>
    </row>
    <row r="53" spans="79:379" ht="15" x14ac:dyDescent="0.2">
      <c r="CA53" s="337"/>
      <c r="CB53" s="333"/>
      <c r="CC53" s="323"/>
      <c r="CD53" s="321"/>
      <c r="CI53" s="155"/>
      <c r="CJ53" s="336"/>
      <c r="CK53" s="20"/>
      <c r="CL53" s="20"/>
      <c r="CM53" s="155"/>
      <c r="CN53" s="155"/>
      <c r="NM53" s="20"/>
      <c r="NN53" s="7"/>
      <c r="NO53" s="155"/>
    </row>
    <row r="54" spans="79:379" ht="15" x14ac:dyDescent="0.2">
      <c r="CA54" s="337"/>
      <c r="CB54" s="333"/>
      <c r="CC54" s="323"/>
      <c r="CD54" s="324"/>
      <c r="CI54" s="155"/>
      <c r="CJ54" s="336"/>
      <c r="CK54" s="20"/>
      <c r="CL54" s="20"/>
      <c r="CM54" s="155"/>
      <c r="CN54" s="155"/>
      <c r="NM54" s="20"/>
      <c r="NN54" s="7"/>
      <c r="NO54" s="155"/>
    </row>
    <row r="55" spans="79:379" ht="15" x14ac:dyDescent="0.2">
      <c r="CA55" s="337"/>
      <c r="CB55" s="333"/>
      <c r="CC55" s="323"/>
      <c r="CD55" s="321"/>
      <c r="CI55" s="155"/>
      <c r="CJ55" s="336"/>
      <c r="CK55" s="20"/>
      <c r="CL55" s="20"/>
      <c r="CM55" s="155"/>
      <c r="CN55" s="155"/>
      <c r="NM55" s="20"/>
      <c r="NN55" s="7"/>
      <c r="NO55" s="155"/>
    </row>
    <row r="56" spans="79:379" ht="15" x14ac:dyDescent="0.2">
      <c r="CA56" s="337"/>
      <c r="CB56" s="333"/>
      <c r="CC56" s="325"/>
      <c r="CD56" s="324"/>
      <c r="CI56" s="155"/>
      <c r="CJ56" s="336"/>
      <c r="CK56" s="19"/>
      <c r="CL56" s="19"/>
      <c r="CM56" s="19"/>
      <c r="CN56" s="155"/>
      <c r="NM56" s="20"/>
      <c r="NN56" s="7"/>
      <c r="NO56" s="155"/>
    </row>
    <row r="57" spans="79:379" ht="15" x14ac:dyDescent="0.2">
      <c r="CA57" s="337"/>
      <c r="CB57" s="333"/>
      <c r="CC57" s="323"/>
      <c r="CD57" s="324"/>
      <c r="CI57" s="155"/>
      <c r="CJ57" s="336"/>
      <c r="CK57" s="20"/>
      <c r="CL57" s="20"/>
      <c r="CM57" s="155"/>
      <c r="CN57" s="155"/>
      <c r="NM57" s="20"/>
      <c r="NN57" s="7"/>
      <c r="NO57" s="155"/>
    </row>
    <row r="58" spans="79:379" ht="15" x14ac:dyDescent="0.2">
      <c r="CA58" s="336"/>
      <c r="CB58" s="19"/>
      <c r="CC58" s="323"/>
      <c r="CD58" s="324"/>
      <c r="CI58" s="155"/>
      <c r="CJ58" s="336"/>
      <c r="CK58" s="20"/>
      <c r="CL58" s="20"/>
      <c r="CM58" s="155"/>
      <c r="CN58" s="155"/>
      <c r="NM58" s="20"/>
      <c r="NN58" s="7"/>
    </row>
    <row r="59" spans="79:379" ht="15" x14ac:dyDescent="0.2">
      <c r="CA59" s="337"/>
      <c r="CB59" s="333"/>
      <c r="CC59" s="323"/>
      <c r="CD59" s="324"/>
      <c r="CI59" s="155"/>
      <c r="CJ59" s="336"/>
      <c r="CK59" s="20"/>
      <c r="CL59" s="20"/>
      <c r="CM59" s="155"/>
      <c r="CN59" s="155"/>
      <c r="NM59" s="20"/>
      <c r="NN59" s="7"/>
    </row>
    <row r="60" spans="79:379" ht="15" x14ac:dyDescent="0.2">
      <c r="CA60" s="337"/>
      <c r="CB60" s="333"/>
      <c r="CC60" s="323"/>
      <c r="CD60" s="324"/>
      <c r="CI60" s="155"/>
      <c r="CJ60" s="336"/>
      <c r="CK60" s="20"/>
      <c r="CL60" s="20"/>
      <c r="CM60" s="155"/>
      <c r="CN60" s="155"/>
    </row>
    <row r="61" spans="79:379" ht="15" x14ac:dyDescent="0.2">
      <c r="CA61" s="337"/>
      <c r="CB61" s="333"/>
      <c r="CC61" s="323"/>
      <c r="CD61" s="324"/>
      <c r="CI61" s="155"/>
      <c r="CJ61" s="336"/>
      <c r="CK61" s="20"/>
      <c r="CL61" s="20"/>
      <c r="CM61" s="155"/>
      <c r="CN61" s="155"/>
    </row>
    <row r="62" spans="79:379" ht="15" x14ac:dyDescent="0.2">
      <c r="CA62" s="337"/>
      <c r="CB62" s="334"/>
      <c r="CC62" s="323"/>
      <c r="CD62" s="324"/>
      <c r="CI62" s="155"/>
      <c r="CJ62" s="336"/>
      <c r="CK62" s="20"/>
      <c r="CL62" s="20"/>
      <c r="CM62" s="155"/>
      <c r="CN62" s="155"/>
    </row>
    <row r="63" spans="79:379" ht="15" x14ac:dyDescent="0.2">
      <c r="CA63" s="337"/>
      <c r="CB63" s="333"/>
      <c r="CC63" s="318"/>
      <c r="CD63" s="324"/>
      <c r="CI63" s="155"/>
      <c r="CJ63" s="336"/>
      <c r="CK63" s="20"/>
      <c r="CL63" s="20"/>
      <c r="CM63" s="155"/>
      <c r="CN63" s="155"/>
    </row>
    <row r="64" spans="79:379" ht="15" x14ac:dyDescent="0.2">
      <c r="CA64" s="337"/>
      <c r="CB64" s="333"/>
      <c r="CC64" s="241"/>
      <c r="CD64" s="321"/>
      <c r="CI64" s="155"/>
      <c r="CJ64" s="336"/>
      <c r="CK64" s="20"/>
      <c r="CL64" s="20"/>
      <c r="CM64" s="155"/>
      <c r="CN64" s="155"/>
    </row>
    <row r="65" spans="79:92" ht="15" x14ac:dyDescent="0.2">
      <c r="CA65" s="337"/>
      <c r="CB65" s="333"/>
      <c r="CC65" s="325"/>
      <c r="CD65" s="324"/>
      <c r="CI65" s="155"/>
      <c r="CJ65" s="336"/>
      <c r="CK65" s="20"/>
      <c r="CL65" s="20"/>
      <c r="CM65" s="155"/>
      <c r="CN65" s="155"/>
    </row>
    <row r="66" spans="79:92" ht="15" x14ac:dyDescent="0.2">
      <c r="CA66" s="337"/>
      <c r="CB66" s="333"/>
      <c r="CC66" s="323"/>
      <c r="CD66" s="324"/>
      <c r="CI66" s="155"/>
      <c r="CJ66" s="336"/>
      <c r="CK66" s="20"/>
      <c r="CL66" s="20"/>
      <c r="CM66" s="155"/>
      <c r="CN66" s="155"/>
    </row>
    <row r="67" spans="79:92" ht="15" x14ac:dyDescent="0.2">
      <c r="CA67" s="337"/>
      <c r="CB67" s="333"/>
      <c r="CC67" s="323"/>
      <c r="CD67" s="324"/>
      <c r="CI67" s="155"/>
      <c r="CJ67" s="336"/>
      <c r="CK67" s="20"/>
      <c r="CL67" s="20"/>
      <c r="CM67" s="155"/>
      <c r="CN67" s="155"/>
    </row>
    <row r="68" spans="79:92" ht="15" x14ac:dyDescent="0.2">
      <c r="CA68" s="337"/>
      <c r="CB68" s="333"/>
      <c r="CC68" s="323"/>
      <c r="CD68" s="324"/>
      <c r="CI68" s="155"/>
      <c r="CJ68" s="336"/>
      <c r="CK68" s="20"/>
      <c r="CL68" s="20"/>
      <c r="CM68" s="155"/>
      <c r="CN68" s="155"/>
    </row>
    <row r="69" spans="79:92" ht="15" x14ac:dyDescent="0.2">
      <c r="CA69" s="337"/>
      <c r="CB69" s="332"/>
      <c r="CC69" s="323"/>
      <c r="CD69" s="324"/>
      <c r="CI69" s="155"/>
      <c r="CJ69" s="336"/>
      <c r="CK69" s="20"/>
      <c r="CL69" s="20"/>
      <c r="CM69" s="155"/>
      <c r="CN69" s="155"/>
    </row>
    <row r="70" spans="79:92" ht="15" x14ac:dyDescent="0.2">
      <c r="CA70" s="336"/>
      <c r="CB70" s="19"/>
      <c r="CC70" s="323"/>
      <c r="CD70" s="324"/>
      <c r="CI70" s="155"/>
      <c r="CJ70" s="336"/>
      <c r="CK70" s="20"/>
      <c r="CL70" s="20"/>
      <c r="CM70" s="155"/>
      <c r="CN70" s="155"/>
    </row>
    <row r="71" spans="79:92" ht="15" x14ac:dyDescent="0.2">
      <c r="CA71" s="337"/>
      <c r="CB71" s="334"/>
      <c r="CC71" s="323"/>
      <c r="CD71" s="324"/>
      <c r="CI71" s="155"/>
      <c r="CJ71" s="336"/>
      <c r="CK71" s="20"/>
      <c r="CL71" s="20"/>
      <c r="CM71" s="155"/>
      <c r="CN71" s="155"/>
    </row>
    <row r="72" spans="79:92" ht="15" x14ac:dyDescent="0.2">
      <c r="CA72" s="337"/>
      <c r="CB72" s="333"/>
      <c r="CC72" s="323"/>
      <c r="CD72" s="324"/>
      <c r="CI72" s="155"/>
      <c r="CJ72" s="336"/>
      <c r="CK72" s="20"/>
      <c r="CL72" s="20"/>
      <c r="CM72" s="155"/>
      <c r="CN72" s="155"/>
    </row>
    <row r="73" spans="79:92" ht="15" x14ac:dyDescent="0.2">
      <c r="CA73" s="337"/>
      <c r="CB73" s="333"/>
      <c r="CC73" s="323"/>
      <c r="CD73" s="324"/>
      <c r="CI73" s="155"/>
      <c r="CJ73" s="336"/>
      <c r="CK73" s="20"/>
      <c r="CL73" s="20"/>
      <c r="CM73" s="155"/>
      <c r="CN73" s="155"/>
    </row>
    <row r="74" spans="79:92" ht="15" x14ac:dyDescent="0.2">
      <c r="CA74" s="337"/>
      <c r="CB74" s="333"/>
      <c r="CC74" s="323"/>
      <c r="CD74" s="324"/>
      <c r="CI74" s="155"/>
      <c r="CJ74" s="336"/>
      <c r="CK74" s="20"/>
      <c r="CL74" s="20"/>
      <c r="CM74" s="155"/>
      <c r="CN74" s="155"/>
    </row>
    <row r="75" spans="79:92" ht="15" x14ac:dyDescent="0.2">
      <c r="CA75" s="337"/>
      <c r="CB75" s="333"/>
      <c r="CC75" s="318"/>
      <c r="CD75" s="324"/>
      <c r="CI75" s="155"/>
      <c r="CJ75" s="336"/>
      <c r="CK75" s="20"/>
      <c r="CL75" s="20"/>
      <c r="CM75" s="155"/>
      <c r="CN75" s="155"/>
    </row>
    <row r="76" spans="79:92" ht="15" x14ac:dyDescent="0.2">
      <c r="CA76" s="337"/>
      <c r="CB76" s="333"/>
      <c r="CC76" s="325"/>
      <c r="CD76" s="324"/>
      <c r="CI76" s="155"/>
      <c r="CJ76" s="336"/>
      <c r="CK76" s="20"/>
      <c r="CL76" s="20"/>
      <c r="CM76" s="155"/>
      <c r="CN76" s="155"/>
    </row>
    <row r="77" spans="79:92" ht="15" x14ac:dyDescent="0.2">
      <c r="CA77" s="337"/>
      <c r="CB77" s="333"/>
      <c r="CC77" s="323"/>
      <c r="CD77" s="324"/>
      <c r="CI77" s="155"/>
      <c r="CJ77" s="336"/>
      <c r="CK77" s="20"/>
      <c r="CL77" s="20"/>
      <c r="CM77" s="155"/>
      <c r="CN77" s="155"/>
    </row>
    <row r="78" spans="79:92" ht="15" x14ac:dyDescent="0.2">
      <c r="CA78" s="337"/>
      <c r="CB78" s="333"/>
      <c r="CC78" s="323"/>
      <c r="CD78" s="324"/>
      <c r="CI78" s="155"/>
      <c r="CJ78" s="336"/>
      <c r="CK78" s="20"/>
      <c r="CL78" s="20"/>
      <c r="CM78" s="155"/>
      <c r="CN78" s="155"/>
    </row>
    <row r="79" spans="79:92" ht="15" x14ac:dyDescent="0.2">
      <c r="CA79" s="337"/>
      <c r="CB79" s="333"/>
      <c r="CC79" s="323"/>
      <c r="CD79" s="324"/>
      <c r="CI79" s="155"/>
      <c r="CJ79" s="336"/>
      <c r="CK79" s="20"/>
      <c r="CL79" s="20"/>
      <c r="CM79" s="155"/>
      <c r="CN79" s="155"/>
    </row>
    <row r="80" spans="79:92" ht="15" x14ac:dyDescent="0.2">
      <c r="CA80" s="337"/>
      <c r="CB80" s="333"/>
      <c r="CC80" s="323"/>
      <c r="CD80" s="324"/>
      <c r="CI80" s="155"/>
      <c r="CJ80" s="336"/>
      <c r="CK80" s="20"/>
      <c r="CL80" s="20"/>
      <c r="CM80" s="155"/>
      <c r="CN80" s="155"/>
    </row>
    <row r="81" spans="79:92" ht="15" x14ac:dyDescent="0.2">
      <c r="CA81" s="337"/>
      <c r="CB81" s="332"/>
      <c r="CC81" s="323"/>
      <c r="CD81" s="324"/>
      <c r="CI81" s="155"/>
      <c r="CJ81" s="336"/>
      <c r="CK81" s="20"/>
      <c r="CL81" s="20"/>
      <c r="CM81" s="155"/>
      <c r="CN81" s="155"/>
    </row>
    <row r="82" spans="79:92" ht="15" x14ac:dyDescent="0.2">
      <c r="CA82" s="337"/>
      <c r="CB82" s="334"/>
      <c r="CC82" s="323"/>
      <c r="CD82" s="324"/>
      <c r="CI82" s="155"/>
      <c r="CJ82" s="336"/>
      <c r="CK82" s="20"/>
      <c r="CL82" s="20"/>
      <c r="CM82" s="155"/>
      <c r="CN82" s="155"/>
    </row>
    <row r="83" spans="79:92" ht="15" x14ac:dyDescent="0.2">
      <c r="CA83" s="337"/>
      <c r="CB83" s="333"/>
      <c r="CC83" s="323"/>
      <c r="CD83" s="324"/>
      <c r="CI83" s="155"/>
      <c r="CJ83" s="336"/>
      <c r="CK83" s="20"/>
      <c r="CL83" s="20"/>
      <c r="CM83" s="155"/>
      <c r="CN83" s="155"/>
    </row>
    <row r="84" spans="79:92" ht="15" x14ac:dyDescent="0.2">
      <c r="CA84" s="337"/>
      <c r="CB84" s="333"/>
      <c r="CC84" s="323"/>
      <c r="CD84" s="324"/>
      <c r="CI84" s="155"/>
      <c r="CJ84" s="336"/>
      <c r="CK84" s="20"/>
      <c r="CL84" s="20"/>
      <c r="CM84" s="155"/>
      <c r="CN84" s="155"/>
    </row>
    <row r="85" spans="79:92" ht="15" x14ac:dyDescent="0.2">
      <c r="CA85" s="337"/>
      <c r="CB85" s="333"/>
      <c r="CC85" s="323"/>
      <c r="CD85" s="324"/>
      <c r="CI85" s="155"/>
      <c r="CJ85" s="336"/>
      <c r="CK85" s="20"/>
      <c r="CL85" s="20"/>
      <c r="CM85" s="155"/>
      <c r="CN85" s="155"/>
    </row>
    <row r="86" spans="79:92" ht="15" x14ac:dyDescent="0.2">
      <c r="CA86" s="337"/>
      <c r="CB86" s="333"/>
      <c r="CC86" s="323"/>
      <c r="CD86" s="324"/>
      <c r="CI86" s="155"/>
      <c r="CJ86" s="336"/>
      <c r="CK86" s="20"/>
      <c r="CL86" s="20"/>
      <c r="CM86" s="155"/>
      <c r="CN86" s="155"/>
    </row>
    <row r="87" spans="79:92" ht="15" x14ac:dyDescent="0.2">
      <c r="CA87" s="337"/>
      <c r="CB87" s="333"/>
      <c r="CC87" s="323"/>
      <c r="CD87" s="324"/>
      <c r="CI87" s="155"/>
      <c r="CJ87" s="336"/>
      <c r="CK87" s="20"/>
      <c r="CL87" s="20"/>
      <c r="CM87" s="155"/>
      <c r="CN87" s="155"/>
    </row>
    <row r="88" spans="79:92" ht="15" x14ac:dyDescent="0.2">
      <c r="CA88" s="337"/>
      <c r="CB88" s="333"/>
      <c r="CC88" s="318"/>
      <c r="CD88" s="324"/>
      <c r="CI88" s="155"/>
      <c r="CJ88" s="336"/>
      <c r="CK88" s="20"/>
      <c r="CL88" s="20"/>
      <c r="CM88" s="155"/>
      <c r="CN88" s="155"/>
    </row>
    <row r="89" spans="79:92" ht="15" x14ac:dyDescent="0.2">
      <c r="CA89" s="337"/>
      <c r="CB89" s="333"/>
      <c r="CC89" s="323"/>
      <c r="CD89" s="321"/>
      <c r="CI89" s="155"/>
      <c r="CJ89" s="336"/>
      <c r="CK89" s="20"/>
      <c r="CL89" s="20"/>
      <c r="CM89" s="155"/>
      <c r="CN89" s="155"/>
    </row>
    <row r="90" spans="79:92" ht="15" x14ac:dyDescent="0.2">
      <c r="CA90" s="337"/>
      <c r="CB90" s="333"/>
      <c r="CC90" s="323"/>
      <c r="CD90" s="321"/>
      <c r="CI90" s="155"/>
      <c r="CJ90" s="336"/>
      <c r="CK90" s="20"/>
      <c r="CL90" s="20"/>
      <c r="CM90" s="155"/>
      <c r="CN90" s="155"/>
    </row>
    <row r="91" spans="79:92" ht="15" x14ac:dyDescent="0.2">
      <c r="CA91" s="337"/>
      <c r="CB91" s="333"/>
      <c r="CC91" s="323"/>
      <c r="CD91" s="321"/>
      <c r="CI91" s="155"/>
      <c r="CJ91" s="336"/>
      <c r="CK91" s="20"/>
      <c r="CL91" s="20"/>
      <c r="CM91" s="155"/>
      <c r="CN91" s="155"/>
    </row>
    <row r="92" spans="79:92" ht="15" x14ac:dyDescent="0.2">
      <c r="CA92" s="337"/>
      <c r="CB92" s="333"/>
      <c r="CC92" s="323"/>
      <c r="CD92" s="321"/>
      <c r="CI92" s="155"/>
      <c r="CJ92" s="336"/>
      <c r="CK92" s="20"/>
      <c r="CL92" s="20"/>
      <c r="CM92" s="155"/>
      <c r="CN92" s="155"/>
    </row>
    <row r="93" spans="79:92" ht="15" x14ac:dyDescent="0.2">
      <c r="CA93" s="337"/>
      <c r="CB93" s="333"/>
      <c r="CC93" s="323"/>
      <c r="CD93" s="321"/>
      <c r="CI93" s="155"/>
      <c r="CJ93" s="336"/>
      <c r="CK93" s="20"/>
      <c r="CL93" s="20"/>
      <c r="CM93" s="155"/>
      <c r="CN93" s="155"/>
    </row>
    <row r="94" spans="79:92" ht="15" x14ac:dyDescent="0.2">
      <c r="CA94" s="337"/>
      <c r="CB94" s="332"/>
      <c r="CC94" s="323"/>
      <c r="CD94" s="324"/>
      <c r="CI94" s="155"/>
      <c r="CJ94" s="336"/>
      <c r="CK94" s="19"/>
      <c r="CL94" s="19"/>
      <c r="CM94" s="19"/>
      <c r="CN94" s="155"/>
    </row>
    <row r="95" spans="79:92" ht="15" x14ac:dyDescent="0.2">
      <c r="CA95" s="337"/>
      <c r="CB95" s="333"/>
      <c r="CC95" s="323"/>
      <c r="CD95" s="324"/>
      <c r="CI95" s="155"/>
      <c r="CJ95" s="336"/>
      <c r="CK95" s="155"/>
      <c r="CL95" s="155"/>
      <c r="CM95" s="155"/>
      <c r="CN95" s="155"/>
    </row>
    <row r="96" spans="79:92" ht="15" x14ac:dyDescent="0.2">
      <c r="CA96" s="337"/>
      <c r="CB96" s="333"/>
      <c r="CC96" s="323"/>
      <c r="CD96" s="324"/>
      <c r="CI96" s="155"/>
      <c r="CJ96" s="336"/>
      <c r="CK96" s="19"/>
      <c r="CL96" s="19"/>
      <c r="CM96" s="19"/>
      <c r="CN96" s="155"/>
    </row>
    <row r="97" spans="79:92" ht="15" x14ac:dyDescent="0.2">
      <c r="CA97" s="337"/>
      <c r="CB97" s="333"/>
      <c r="CC97" s="323"/>
      <c r="CD97" s="324"/>
      <c r="CI97" s="155"/>
      <c r="CJ97" s="336"/>
      <c r="CK97" s="20"/>
      <c r="CL97" s="20"/>
      <c r="CM97" s="155"/>
      <c r="CN97" s="155"/>
    </row>
    <row r="98" spans="79:92" ht="15" x14ac:dyDescent="0.2">
      <c r="CA98" s="337"/>
      <c r="CB98" s="333"/>
      <c r="CC98" s="323"/>
      <c r="CD98" s="324"/>
      <c r="CI98" s="155"/>
      <c r="CJ98" s="336"/>
      <c r="CK98" s="20"/>
      <c r="CL98" s="20"/>
      <c r="CM98" s="155"/>
      <c r="CN98" s="155"/>
    </row>
    <row r="99" spans="79:92" ht="15" x14ac:dyDescent="0.2">
      <c r="CA99" s="337"/>
      <c r="CB99" s="333"/>
      <c r="CC99" s="241"/>
      <c r="CD99" s="321"/>
      <c r="CI99" s="155"/>
      <c r="CJ99" s="336"/>
      <c r="CK99" s="20"/>
      <c r="CL99" s="20"/>
      <c r="CM99" s="155"/>
      <c r="CN99" s="155"/>
    </row>
    <row r="100" spans="79:92" ht="15" x14ac:dyDescent="0.2">
      <c r="CA100" s="337"/>
      <c r="CB100" s="333"/>
      <c r="CC100" s="322"/>
      <c r="CD100" s="241"/>
      <c r="CI100" s="155"/>
      <c r="CJ100" s="336"/>
      <c r="CK100" s="19"/>
      <c r="CL100" s="19"/>
      <c r="CM100" s="19"/>
      <c r="CN100" s="155"/>
    </row>
    <row r="101" spans="79:92" ht="15" x14ac:dyDescent="0.2">
      <c r="CA101" s="337"/>
      <c r="CB101" s="333"/>
      <c r="CC101" s="241"/>
      <c r="CD101" s="321"/>
      <c r="CI101" s="155"/>
      <c r="CJ101" s="336"/>
      <c r="CK101" s="20"/>
      <c r="CL101" s="20"/>
      <c r="CM101" s="155"/>
      <c r="CN101" s="155"/>
    </row>
    <row r="102" spans="79:92" ht="15" x14ac:dyDescent="0.2">
      <c r="CA102" s="337"/>
      <c r="CB102" s="333"/>
      <c r="CC102" s="323"/>
      <c r="CD102" s="321"/>
      <c r="CI102" s="155"/>
      <c r="CJ102" s="336"/>
      <c r="CK102" s="20"/>
      <c r="CL102" s="20"/>
      <c r="CM102" s="155"/>
      <c r="CN102" s="155"/>
    </row>
    <row r="103" spans="79:92" ht="15" x14ac:dyDescent="0.2">
      <c r="CA103" s="337"/>
      <c r="CB103" s="333"/>
      <c r="CC103" s="323"/>
      <c r="CD103" s="321"/>
      <c r="CI103" s="155"/>
      <c r="CJ103" s="336"/>
      <c r="CK103" s="20"/>
      <c r="CL103" s="20"/>
      <c r="CM103" s="155"/>
      <c r="CN103" s="155"/>
    </row>
    <row r="104" spans="79:92" ht="15" x14ac:dyDescent="0.2">
      <c r="CA104" s="337"/>
      <c r="CB104" s="333"/>
      <c r="CC104" s="323"/>
      <c r="CD104" s="324"/>
      <c r="CI104" s="155"/>
      <c r="CJ104" s="336"/>
      <c r="CK104" s="20"/>
      <c r="CL104" s="20"/>
      <c r="CM104" s="155"/>
      <c r="CN104" s="155"/>
    </row>
    <row r="105" spans="79:92" ht="15" x14ac:dyDescent="0.2">
      <c r="CA105" s="336"/>
      <c r="CB105" s="19"/>
      <c r="CC105" s="241"/>
      <c r="CD105" s="321"/>
      <c r="CI105" s="155"/>
      <c r="CJ105" s="336"/>
      <c r="CK105" s="19"/>
      <c r="CL105" s="19"/>
      <c r="CM105" s="19"/>
      <c r="CN105" s="155"/>
    </row>
    <row r="106" spans="79:92" ht="15" x14ac:dyDescent="0.2">
      <c r="CA106" s="337"/>
      <c r="CB106" s="19"/>
      <c r="CC106" s="323"/>
      <c r="CD106" s="324"/>
      <c r="CI106" s="155"/>
      <c r="CJ106" s="336"/>
      <c r="CK106" s="20"/>
      <c r="CL106" s="20"/>
      <c r="CM106" s="155"/>
      <c r="CN106" s="155"/>
    </row>
    <row r="107" spans="79:92" ht="15" x14ac:dyDescent="0.2">
      <c r="CA107" s="336"/>
      <c r="CB107" s="19"/>
      <c r="CC107" s="323"/>
      <c r="CD107" s="321"/>
      <c r="CI107" s="155"/>
      <c r="CJ107" s="336"/>
      <c r="CK107" s="20"/>
      <c r="CL107" s="20"/>
      <c r="CM107" s="155"/>
      <c r="CN107" s="155"/>
    </row>
    <row r="108" spans="79:92" ht="15" x14ac:dyDescent="0.2">
      <c r="CA108" s="337"/>
      <c r="CB108" s="333"/>
      <c r="CC108" s="323"/>
      <c r="CD108" s="321"/>
      <c r="CI108" s="155"/>
      <c r="CJ108" s="336"/>
      <c r="CK108" s="20"/>
      <c r="CL108" s="20"/>
      <c r="CM108" s="155"/>
      <c r="CN108" s="155"/>
    </row>
    <row r="109" spans="79:92" ht="15" x14ac:dyDescent="0.2">
      <c r="CA109" s="337"/>
      <c r="CB109" s="333"/>
      <c r="CC109" s="323"/>
      <c r="CD109" s="324"/>
      <c r="CI109" s="155"/>
      <c r="CJ109" s="336"/>
      <c r="CK109" s="20"/>
      <c r="CL109" s="20"/>
      <c r="CM109" s="155"/>
      <c r="CN109" s="155"/>
    </row>
    <row r="110" spans="79:92" ht="15" x14ac:dyDescent="0.2">
      <c r="CA110" s="337"/>
      <c r="CB110" s="333"/>
      <c r="CC110" s="318"/>
      <c r="CD110" s="241"/>
      <c r="CI110" s="155"/>
      <c r="CJ110" s="336"/>
      <c r="CK110" s="20"/>
      <c r="CL110" s="20"/>
      <c r="CM110" s="155"/>
      <c r="CN110" s="155"/>
    </row>
    <row r="111" spans="79:92" ht="15" x14ac:dyDescent="0.2">
      <c r="CA111" s="336"/>
      <c r="CB111" s="19"/>
      <c r="CC111" s="241"/>
      <c r="CD111" s="321"/>
      <c r="CI111" s="155"/>
      <c r="CJ111" s="336"/>
      <c r="CK111" s="20"/>
      <c r="CL111" s="20"/>
      <c r="CM111" s="155"/>
      <c r="CN111" s="155"/>
    </row>
    <row r="112" spans="79:92" ht="15" x14ac:dyDescent="0.2">
      <c r="CA112" s="337"/>
      <c r="CB112" s="333"/>
      <c r="CC112" s="323"/>
      <c r="CD112" s="324"/>
      <c r="CI112" s="155"/>
      <c r="CJ112" s="336"/>
      <c r="CK112" s="20"/>
      <c r="CL112" s="20"/>
      <c r="CM112" s="155"/>
      <c r="CN112" s="155"/>
    </row>
    <row r="113" spans="79:92" ht="15" x14ac:dyDescent="0.2">
      <c r="CA113" s="337"/>
      <c r="CB113" s="333"/>
      <c r="CC113" s="325"/>
      <c r="CD113" s="324"/>
      <c r="CI113" s="155"/>
      <c r="CJ113" s="336"/>
      <c r="CK113" s="20"/>
      <c r="CL113" s="20"/>
      <c r="CM113" s="155"/>
      <c r="CN113" s="155"/>
    </row>
    <row r="114" spans="79:92" ht="15" x14ac:dyDescent="0.2">
      <c r="CA114" s="337"/>
      <c r="CB114" s="333"/>
      <c r="CC114" s="323"/>
      <c r="CD114" s="324"/>
      <c r="CI114" s="155"/>
      <c r="CJ114" s="336"/>
      <c r="CK114" s="20"/>
      <c r="CL114" s="20"/>
      <c r="CM114" s="155"/>
      <c r="CN114" s="155"/>
    </row>
    <row r="115" spans="79:92" ht="15" x14ac:dyDescent="0.2">
      <c r="CA115" s="337"/>
      <c r="CB115" s="333"/>
      <c r="CC115" s="323"/>
      <c r="CD115" s="324"/>
      <c r="CI115" s="155"/>
      <c r="CJ115" s="336"/>
      <c r="CK115" s="20"/>
      <c r="CL115" s="20"/>
      <c r="CM115" s="155"/>
      <c r="CN115" s="155"/>
    </row>
    <row r="116" spans="79:92" ht="15" x14ac:dyDescent="0.2">
      <c r="CA116" s="337"/>
      <c r="CB116" s="332"/>
      <c r="CC116" s="323"/>
      <c r="CD116" s="324"/>
      <c r="CI116" s="155"/>
      <c r="CJ116" s="336"/>
      <c r="CK116" s="20"/>
      <c r="CL116" s="20"/>
      <c r="CM116" s="155"/>
      <c r="CN116" s="155"/>
    </row>
    <row r="117" spans="79:92" ht="15" x14ac:dyDescent="0.2">
      <c r="CA117" s="336"/>
      <c r="CB117" s="19"/>
      <c r="CC117" s="323"/>
      <c r="CD117" s="324"/>
      <c r="CI117" s="155"/>
      <c r="CJ117" s="336"/>
      <c r="CK117" s="20"/>
      <c r="CL117" s="20"/>
      <c r="CM117" s="155"/>
      <c r="CN117" s="155"/>
    </row>
    <row r="118" spans="79:92" ht="15" x14ac:dyDescent="0.2">
      <c r="CA118" s="337"/>
      <c r="CB118" s="333"/>
      <c r="CC118" s="323"/>
      <c r="CD118" s="324"/>
      <c r="CI118" s="155"/>
      <c r="CJ118" s="336"/>
      <c r="CK118" s="20"/>
      <c r="CL118" s="20"/>
      <c r="CM118" s="155"/>
      <c r="CN118" s="155"/>
    </row>
    <row r="119" spans="79:92" ht="15" x14ac:dyDescent="0.2">
      <c r="CA119" s="337"/>
      <c r="CB119" s="334"/>
      <c r="CC119" s="323"/>
      <c r="CD119" s="324"/>
      <c r="CI119" s="155"/>
      <c r="CJ119" s="336"/>
      <c r="CK119" s="20"/>
      <c r="CL119" s="20"/>
      <c r="CM119" s="155"/>
      <c r="CN119" s="155"/>
    </row>
    <row r="120" spans="79:92" ht="15" x14ac:dyDescent="0.2">
      <c r="CA120" s="337"/>
      <c r="CB120" s="333"/>
      <c r="CC120" s="323"/>
      <c r="CD120" s="324"/>
      <c r="CI120" s="155"/>
      <c r="CJ120" s="336"/>
      <c r="CK120" s="20"/>
      <c r="CL120" s="20"/>
      <c r="CM120" s="155"/>
      <c r="CN120" s="155"/>
    </row>
    <row r="121" spans="79:92" ht="15" x14ac:dyDescent="0.2">
      <c r="CA121" s="337"/>
      <c r="CB121" s="333"/>
      <c r="CC121" s="318"/>
      <c r="CD121" s="324"/>
      <c r="CI121" s="155"/>
      <c r="CJ121" s="336"/>
      <c r="CK121" s="20"/>
      <c r="CL121" s="20"/>
      <c r="CM121" s="155"/>
      <c r="CN121" s="155"/>
    </row>
    <row r="122" spans="79:92" ht="15" x14ac:dyDescent="0.2">
      <c r="CA122" s="337"/>
      <c r="CB122" s="333"/>
      <c r="CC122" s="323"/>
      <c r="CD122" s="324"/>
      <c r="CI122" s="155"/>
      <c r="CJ122" s="336"/>
      <c r="CK122" s="20"/>
      <c r="CL122" s="20"/>
      <c r="CM122" s="155"/>
      <c r="CN122" s="155"/>
    </row>
    <row r="123" spans="79:92" ht="15" x14ac:dyDescent="0.2">
      <c r="CA123" s="337"/>
      <c r="CB123" s="333"/>
      <c r="CC123" s="323"/>
      <c r="CD123" s="321"/>
      <c r="CI123" s="155"/>
      <c r="CJ123" s="336"/>
      <c r="CK123" s="20"/>
      <c r="CL123" s="20"/>
      <c r="CM123" s="155"/>
      <c r="CN123" s="155"/>
    </row>
    <row r="124" spans="79:92" ht="15" x14ac:dyDescent="0.2">
      <c r="CA124" s="337"/>
      <c r="CB124" s="333"/>
      <c r="CC124" s="323"/>
      <c r="CD124" s="321"/>
      <c r="CI124" s="155"/>
      <c r="CJ124" s="336"/>
      <c r="CK124" s="20"/>
      <c r="CL124" s="20"/>
      <c r="CM124" s="155"/>
      <c r="CN124" s="155"/>
    </row>
    <row r="125" spans="79:92" ht="15" x14ac:dyDescent="0.2">
      <c r="CA125" s="337"/>
      <c r="CB125" s="333"/>
      <c r="CC125" s="325"/>
      <c r="CD125" s="324"/>
      <c r="CI125" s="155"/>
      <c r="CJ125" s="336"/>
      <c r="CK125" s="20"/>
      <c r="CL125" s="20"/>
      <c r="CM125" s="155"/>
      <c r="CN125" s="155"/>
    </row>
    <row r="126" spans="79:92" ht="15" x14ac:dyDescent="0.2">
      <c r="CA126" s="337"/>
      <c r="CB126" s="333"/>
      <c r="CC126" s="323"/>
      <c r="CD126" s="324"/>
      <c r="CI126" s="155"/>
      <c r="CJ126" s="336"/>
      <c r="CK126" s="20"/>
      <c r="CL126" s="20"/>
      <c r="CM126" s="155"/>
      <c r="CN126" s="155"/>
    </row>
    <row r="127" spans="79:92" ht="15" x14ac:dyDescent="0.2">
      <c r="CA127" s="337"/>
      <c r="CB127" s="332"/>
      <c r="CC127" s="323"/>
      <c r="CD127" s="324"/>
      <c r="CI127" s="155"/>
      <c r="CJ127" s="336"/>
      <c r="CK127" s="20"/>
      <c r="CL127" s="20"/>
      <c r="CM127" s="155"/>
      <c r="CN127" s="155"/>
    </row>
    <row r="128" spans="79:92" ht="15" x14ac:dyDescent="0.2">
      <c r="CA128" s="337"/>
      <c r="CB128" s="333"/>
      <c r="CC128" s="323"/>
      <c r="CD128" s="324"/>
      <c r="CI128" s="155"/>
      <c r="CJ128" s="336"/>
      <c r="CK128" s="20"/>
      <c r="CL128" s="20"/>
      <c r="CM128" s="155"/>
      <c r="CN128" s="155"/>
    </row>
    <row r="129" spans="79:92" ht="15" x14ac:dyDescent="0.2">
      <c r="CA129" s="337"/>
      <c r="CB129" s="333"/>
      <c r="CC129" s="323"/>
      <c r="CD129" s="324"/>
      <c r="CI129" s="155"/>
      <c r="CJ129" s="336"/>
      <c r="CK129" s="20"/>
      <c r="CL129" s="20"/>
      <c r="CM129" s="155"/>
      <c r="CN129" s="155"/>
    </row>
    <row r="130" spans="79:92" ht="15" x14ac:dyDescent="0.2">
      <c r="CA130" s="337"/>
      <c r="CB130" s="333"/>
      <c r="CC130" s="323"/>
      <c r="CD130" s="324"/>
      <c r="CI130" s="155"/>
      <c r="CJ130" s="336"/>
      <c r="CK130" s="20"/>
      <c r="CL130" s="20"/>
      <c r="CM130" s="155"/>
      <c r="CN130" s="155"/>
    </row>
    <row r="131" spans="79:92" ht="15" x14ac:dyDescent="0.2">
      <c r="CA131" s="337"/>
      <c r="CB131" s="334"/>
      <c r="CC131" s="323"/>
      <c r="CD131" s="324"/>
      <c r="CI131" s="155"/>
      <c r="CJ131" s="336"/>
      <c r="CK131" s="20"/>
      <c r="CL131" s="20"/>
      <c r="CM131" s="155"/>
      <c r="CN131" s="155"/>
    </row>
    <row r="132" spans="79:92" ht="15" x14ac:dyDescent="0.2">
      <c r="CA132" s="337"/>
      <c r="CB132" s="333"/>
      <c r="CC132" s="323"/>
      <c r="CD132" s="324"/>
      <c r="CI132" s="155"/>
      <c r="CJ132" s="336"/>
      <c r="CK132" s="20"/>
      <c r="CL132" s="20"/>
      <c r="CM132" s="155"/>
      <c r="CN132" s="155"/>
    </row>
    <row r="133" spans="79:92" ht="15" x14ac:dyDescent="0.2">
      <c r="CA133" s="337"/>
      <c r="CB133" s="333"/>
      <c r="CC133" s="323"/>
      <c r="CD133" s="324"/>
      <c r="CI133" s="155"/>
      <c r="CJ133" s="336"/>
      <c r="CK133" s="20"/>
      <c r="CL133" s="20"/>
      <c r="CM133" s="155"/>
      <c r="CN133" s="155"/>
    </row>
    <row r="134" spans="79:92" ht="15" x14ac:dyDescent="0.2">
      <c r="CA134" s="337"/>
      <c r="CB134" s="333"/>
      <c r="CC134" s="318"/>
      <c r="CD134" s="324"/>
      <c r="CI134" s="155"/>
      <c r="CJ134" s="336"/>
      <c r="CK134" s="20"/>
      <c r="CL134" s="20"/>
      <c r="CM134" s="155"/>
      <c r="CN134" s="155"/>
    </row>
    <row r="135" spans="79:92" ht="15" x14ac:dyDescent="0.2">
      <c r="CA135" s="337"/>
      <c r="CB135" s="333"/>
      <c r="CC135" s="323"/>
      <c r="CD135" s="324"/>
      <c r="CI135" s="155"/>
      <c r="CJ135" s="336"/>
      <c r="CK135" s="20"/>
      <c r="CL135" s="20"/>
      <c r="CM135" s="155"/>
      <c r="CN135" s="155"/>
    </row>
    <row r="136" spans="79:92" ht="15" x14ac:dyDescent="0.2">
      <c r="CA136" s="337"/>
      <c r="CB136" s="333"/>
      <c r="CC136" s="325"/>
      <c r="CD136" s="324"/>
      <c r="CI136" s="155"/>
      <c r="CJ136" s="336"/>
      <c r="CK136" s="20"/>
      <c r="CL136" s="20"/>
      <c r="CM136" s="155"/>
      <c r="CN136" s="155"/>
    </row>
    <row r="137" spans="79:92" ht="15" x14ac:dyDescent="0.2">
      <c r="CA137" s="337"/>
      <c r="CB137" s="333"/>
      <c r="CC137" s="323"/>
      <c r="CD137" s="324"/>
      <c r="CI137" s="155"/>
      <c r="CJ137" s="336"/>
      <c r="CK137" s="20"/>
      <c r="CL137" s="20"/>
      <c r="CM137" s="155"/>
      <c r="CN137" s="155"/>
    </row>
    <row r="138" spans="79:92" ht="15" x14ac:dyDescent="0.2">
      <c r="CA138" s="337"/>
      <c r="CB138" s="333"/>
      <c r="CC138" s="323"/>
      <c r="CD138" s="324"/>
      <c r="CI138" s="155"/>
      <c r="CJ138" s="336"/>
      <c r="CK138" s="20"/>
      <c r="CL138" s="20"/>
      <c r="CM138" s="155"/>
      <c r="CN138" s="155"/>
    </row>
    <row r="139" spans="79:92" ht="15" x14ac:dyDescent="0.2">
      <c r="CA139" s="337"/>
      <c r="CB139" s="333"/>
      <c r="CC139" s="323"/>
      <c r="CD139" s="324"/>
      <c r="CI139" s="155"/>
      <c r="CJ139" s="336"/>
      <c r="CK139" s="20"/>
      <c r="CL139" s="20"/>
      <c r="CM139" s="155"/>
      <c r="CN139" s="155"/>
    </row>
    <row r="140" spans="79:92" ht="15" x14ac:dyDescent="0.2">
      <c r="CA140" s="337"/>
      <c r="CB140" s="332"/>
      <c r="CC140" s="323"/>
      <c r="CD140" s="324"/>
      <c r="CI140" s="155"/>
      <c r="CJ140" s="336"/>
      <c r="CK140" s="20"/>
      <c r="CL140" s="20"/>
      <c r="CM140" s="155"/>
      <c r="CN140" s="155"/>
    </row>
    <row r="141" spans="79:92" ht="15" x14ac:dyDescent="0.2">
      <c r="CA141" s="337"/>
      <c r="CB141" s="333"/>
      <c r="CC141" s="323"/>
      <c r="CD141" s="324"/>
      <c r="CI141" s="155"/>
      <c r="CJ141" s="336"/>
      <c r="CK141" s="20"/>
      <c r="CL141" s="20"/>
      <c r="CM141" s="155"/>
      <c r="CN141" s="155"/>
    </row>
    <row r="142" spans="79:92" ht="15" x14ac:dyDescent="0.2">
      <c r="CA142" s="337"/>
      <c r="CB142" s="334"/>
      <c r="CC142" s="323"/>
      <c r="CD142" s="324"/>
      <c r="CI142" s="155"/>
      <c r="CJ142" s="336"/>
      <c r="CK142" s="20"/>
      <c r="CL142" s="20"/>
      <c r="CM142" s="155"/>
      <c r="CN142" s="155"/>
    </row>
    <row r="143" spans="79:92" ht="15" x14ac:dyDescent="0.2">
      <c r="CA143" s="337"/>
      <c r="CB143" s="333"/>
      <c r="CC143" s="323"/>
      <c r="CD143" s="324"/>
      <c r="CI143" s="155"/>
      <c r="CJ143" s="336"/>
      <c r="CK143" s="20"/>
      <c r="CL143" s="20"/>
      <c r="CM143" s="155"/>
      <c r="CN143" s="155"/>
    </row>
    <row r="144" spans="79:92" ht="15" x14ac:dyDescent="0.2">
      <c r="CA144" s="337"/>
      <c r="CB144" s="333"/>
      <c r="CC144" s="323"/>
      <c r="CD144" s="324"/>
      <c r="CI144" s="155"/>
      <c r="CJ144" s="336"/>
      <c r="CK144" s="20"/>
      <c r="CL144" s="20"/>
      <c r="CM144" s="155"/>
      <c r="CN144" s="155"/>
    </row>
    <row r="145" spans="79:92" ht="15" x14ac:dyDescent="0.2">
      <c r="CA145" s="337"/>
      <c r="CB145" s="333"/>
      <c r="CC145" s="318"/>
      <c r="CD145" s="324"/>
      <c r="CI145" s="155"/>
      <c r="CJ145" s="336"/>
      <c r="CK145" s="20"/>
      <c r="CL145" s="20"/>
      <c r="CM145" s="155"/>
      <c r="CN145" s="155"/>
    </row>
    <row r="146" spans="79:92" ht="15" x14ac:dyDescent="0.2">
      <c r="CA146" s="337"/>
      <c r="CB146" s="333"/>
      <c r="CC146" s="323"/>
      <c r="CD146" s="324"/>
      <c r="CI146" s="155"/>
      <c r="CJ146" s="336"/>
      <c r="CK146" s="20"/>
      <c r="CL146" s="20"/>
      <c r="CM146" s="155"/>
      <c r="CN146" s="155"/>
    </row>
    <row r="147" spans="79:92" ht="15" x14ac:dyDescent="0.2">
      <c r="CA147" s="337"/>
      <c r="CB147" s="333"/>
      <c r="CC147" s="323"/>
      <c r="CD147" s="324"/>
      <c r="CI147" s="155"/>
      <c r="CJ147" s="336"/>
      <c r="CK147" s="20"/>
      <c r="CL147" s="20"/>
      <c r="CM147" s="155"/>
      <c r="CN147" s="155"/>
    </row>
    <row r="148" spans="79:92" ht="15" x14ac:dyDescent="0.2">
      <c r="CA148" s="337"/>
      <c r="CB148" s="333"/>
      <c r="CC148" s="323"/>
      <c r="CD148" s="321"/>
      <c r="CI148" s="155"/>
      <c r="CJ148" s="336"/>
      <c r="CK148" s="20"/>
      <c r="CL148" s="20"/>
      <c r="CM148" s="155"/>
      <c r="CN148" s="155"/>
    </row>
    <row r="149" spans="79:92" ht="15" x14ac:dyDescent="0.2">
      <c r="CA149" s="337"/>
      <c r="CB149" s="333"/>
      <c r="CC149" s="323"/>
      <c r="CD149" s="324"/>
      <c r="CI149" s="155"/>
      <c r="CJ149" s="336"/>
      <c r="CK149" s="20"/>
      <c r="CL149" s="20"/>
      <c r="CM149" s="155"/>
      <c r="CN149" s="155"/>
    </row>
    <row r="150" spans="79:92" ht="15" x14ac:dyDescent="0.2">
      <c r="CA150" s="337"/>
      <c r="CB150" s="333"/>
      <c r="CC150" s="323"/>
      <c r="CD150" s="321"/>
      <c r="CI150" s="155"/>
      <c r="CJ150" s="336"/>
      <c r="CK150" s="20"/>
      <c r="CL150" s="20"/>
      <c r="CM150" s="155"/>
      <c r="CN150" s="155"/>
    </row>
    <row r="151" spans="79:92" ht="15" x14ac:dyDescent="0.2">
      <c r="CA151" s="337"/>
      <c r="CB151" s="332"/>
      <c r="CC151" s="323"/>
      <c r="CD151" s="321"/>
      <c r="CI151" s="155"/>
      <c r="CJ151" s="336"/>
      <c r="CK151" s="20"/>
      <c r="CL151" s="20"/>
      <c r="CM151" s="155"/>
      <c r="CN151" s="155"/>
    </row>
    <row r="152" spans="79:92" ht="15" x14ac:dyDescent="0.2">
      <c r="CA152" s="337"/>
      <c r="CB152" s="333"/>
      <c r="CC152" s="323"/>
      <c r="CD152" s="321"/>
      <c r="CI152" s="155"/>
      <c r="CJ152" s="336"/>
      <c r="CK152" s="20"/>
      <c r="CL152" s="20"/>
      <c r="CM152" s="155"/>
      <c r="CN152" s="155"/>
    </row>
    <row r="153" spans="79:92" ht="15" x14ac:dyDescent="0.2">
      <c r="CA153" s="337"/>
      <c r="CB153" s="333"/>
      <c r="CC153" s="318"/>
      <c r="CD153" s="321"/>
      <c r="CI153" s="155"/>
      <c r="CJ153" s="336"/>
      <c r="CK153" s="20"/>
      <c r="CL153" s="20"/>
      <c r="CM153" s="155"/>
      <c r="CN153" s="155"/>
    </row>
    <row r="154" spans="79:92" ht="15" x14ac:dyDescent="0.2">
      <c r="CA154" s="337"/>
      <c r="CB154" s="333"/>
      <c r="CC154" s="323"/>
      <c r="CD154" s="324"/>
      <c r="CI154" s="155"/>
      <c r="CJ154" s="336"/>
      <c r="CK154" s="20"/>
      <c r="CL154" s="20"/>
      <c r="CM154" s="155"/>
      <c r="CN154" s="155"/>
    </row>
    <row r="155" spans="79:92" ht="15" x14ac:dyDescent="0.2">
      <c r="CA155" s="337"/>
      <c r="CB155" s="333"/>
      <c r="CC155" s="318"/>
      <c r="CD155" s="324"/>
      <c r="CI155" s="155"/>
      <c r="CJ155" s="336"/>
      <c r="CK155" s="20"/>
      <c r="CL155" s="20"/>
      <c r="CM155" s="155"/>
      <c r="CN155" s="155"/>
    </row>
    <row r="156" spans="79:92" ht="15" x14ac:dyDescent="0.2">
      <c r="CA156" s="337"/>
      <c r="CB156" s="333"/>
      <c r="CC156" s="323"/>
      <c r="CD156" s="321"/>
      <c r="CI156" s="155"/>
      <c r="CJ156" s="336"/>
      <c r="CK156" s="20"/>
      <c r="CL156" s="20"/>
      <c r="CM156" s="155"/>
      <c r="CN156" s="155"/>
    </row>
    <row r="157" spans="79:92" ht="15" x14ac:dyDescent="0.2">
      <c r="CA157" s="337"/>
      <c r="CB157" s="333"/>
      <c r="CC157" s="323"/>
      <c r="CD157" s="321"/>
      <c r="CI157" s="155"/>
      <c r="CJ157" s="336"/>
      <c r="CK157" s="20"/>
      <c r="CL157" s="20"/>
      <c r="CM157" s="155"/>
      <c r="CN157" s="155"/>
    </row>
    <row r="158" spans="79:92" ht="15" x14ac:dyDescent="0.2">
      <c r="CA158" s="337"/>
      <c r="CB158" s="333"/>
      <c r="CC158" s="323"/>
      <c r="CD158" s="321"/>
      <c r="CI158" s="155"/>
      <c r="CJ158" s="336"/>
      <c r="CK158" s="20"/>
      <c r="CL158" s="20"/>
      <c r="CM158" s="155"/>
      <c r="CN158" s="155"/>
    </row>
    <row r="159" spans="79:92" ht="15" x14ac:dyDescent="0.2">
      <c r="CA159" s="337"/>
      <c r="CB159" s="332"/>
      <c r="CC159" s="323"/>
      <c r="CD159" s="321"/>
      <c r="CI159" s="155"/>
      <c r="CJ159" s="336"/>
      <c r="CK159" s="20"/>
      <c r="CL159" s="20"/>
      <c r="CM159" s="155"/>
      <c r="CN159" s="155"/>
    </row>
    <row r="160" spans="79:92" ht="15" x14ac:dyDescent="0.2">
      <c r="CA160" s="337"/>
      <c r="CB160" s="333"/>
      <c r="CC160" s="323"/>
      <c r="CD160" s="321"/>
      <c r="CI160" s="155"/>
      <c r="CJ160" s="336"/>
      <c r="CK160" s="20"/>
      <c r="CL160" s="20"/>
      <c r="CM160" s="155"/>
      <c r="CN160" s="155"/>
    </row>
    <row r="161" spans="79:92" ht="15" x14ac:dyDescent="0.2">
      <c r="CA161" s="337"/>
      <c r="CB161" s="332"/>
      <c r="CC161" s="325"/>
      <c r="CD161" s="324"/>
      <c r="CI161" s="155"/>
      <c r="CJ161" s="336"/>
      <c r="CK161" s="20"/>
      <c r="CL161" s="20"/>
      <c r="CM161" s="155"/>
      <c r="CN161" s="155"/>
    </row>
    <row r="162" spans="79:92" ht="15" x14ac:dyDescent="0.2">
      <c r="CA162" s="337"/>
      <c r="CB162" s="333"/>
      <c r="CC162" s="323"/>
      <c r="CD162" s="324"/>
      <c r="CI162" s="155"/>
      <c r="CJ162" s="336"/>
      <c r="CK162" s="20"/>
      <c r="CL162" s="20"/>
      <c r="CM162" s="155"/>
      <c r="CN162" s="155"/>
    </row>
    <row r="163" spans="79:92" ht="15" x14ac:dyDescent="0.2">
      <c r="CA163" s="337"/>
      <c r="CB163" s="333"/>
      <c r="CC163" s="323"/>
      <c r="CD163" s="324"/>
      <c r="CI163" s="155"/>
      <c r="CJ163" s="336"/>
      <c r="CK163" s="20"/>
      <c r="CL163" s="20"/>
      <c r="CM163" s="155"/>
      <c r="CN163" s="155"/>
    </row>
    <row r="164" spans="79:92" ht="15" x14ac:dyDescent="0.2">
      <c r="CA164" s="337"/>
      <c r="CB164" s="333"/>
      <c r="CC164" s="323"/>
      <c r="CD164" s="324"/>
      <c r="CI164" s="155"/>
      <c r="CJ164" s="336"/>
      <c r="CK164" s="20"/>
      <c r="CL164" s="20"/>
      <c r="CM164" s="155"/>
      <c r="CN164" s="155"/>
    </row>
    <row r="165" spans="79:92" ht="15" x14ac:dyDescent="0.2">
      <c r="CA165" s="337"/>
      <c r="CB165" s="333"/>
      <c r="CC165" s="323"/>
      <c r="CD165" s="324"/>
      <c r="CI165" s="155"/>
      <c r="CJ165" s="336"/>
      <c r="CK165" s="20"/>
      <c r="CL165" s="20"/>
      <c r="CM165" s="155"/>
      <c r="CN165" s="155"/>
    </row>
    <row r="166" spans="79:92" ht="15" x14ac:dyDescent="0.2">
      <c r="CA166" s="337"/>
      <c r="CB166" s="333"/>
      <c r="CC166" s="323"/>
      <c r="CD166" s="324"/>
      <c r="CI166" s="155"/>
      <c r="CJ166" s="336"/>
      <c r="CK166" s="20"/>
      <c r="CL166" s="20"/>
      <c r="CM166" s="155"/>
      <c r="CN166" s="155"/>
    </row>
    <row r="167" spans="79:92" ht="15" x14ac:dyDescent="0.2">
      <c r="CA167" s="337"/>
      <c r="CB167" s="334"/>
      <c r="CC167" s="323"/>
      <c r="CD167" s="324"/>
      <c r="CI167" s="155"/>
      <c r="CJ167" s="336"/>
      <c r="CK167" s="20"/>
      <c r="CL167" s="20"/>
      <c r="CM167" s="155"/>
      <c r="CN167" s="155"/>
    </row>
    <row r="168" spans="79:92" ht="15" x14ac:dyDescent="0.2">
      <c r="CA168" s="337"/>
      <c r="CB168" s="333"/>
      <c r="CC168" s="323"/>
      <c r="CD168" s="324"/>
      <c r="CI168" s="155"/>
      <c r="CJ168" s="336"/>
      <c r="CK168" s="20"/>
      <c r="CL168" s="20"/>
      <c r="CM168" s="155"/>
      <c r="CN168" s="155"/>
    </row>
    <row r="169" spans="79:92" ht="15" x14ac:dyDescent="0.2">
      <c r="CA169" s="337"/>
      <c r="CB169" s="333"/>
      <c r="CC169" s="323"/>
      <c r="CD169" s="324"/>
      <c r="CI169" s="155"/>
      <c r="CJ169" s="336"/>
      <c r="CK169" s="20"/>
      <c r="CL169" s="20"/>
      <c r="CM169" s="155"/>
      <c r="CN169" s="155"/>
    </row>
    <row r="170" spans="79:92" ht="15" x14ac:dyDescent="0.2">
      <c r="CA170" s="337"/>
      <c r="CB170" s="333"/>
      <c r="CC170" s="323"/>
      <c r="CD170" s="324"/>
      <c r="CI170" s="155"/>
      <c r="CJ170" s="336"/>
      <c r="CK170" s="20"/>
      <c r="CL170" s="20"/>
      <c r="CM170" s="155"/>
      <c r="CN170" s="155"/>
    </row>
    <row r="171" spans="79:92" ht="15" x14ac:dyDescent="0.2">
      <c r="CA171" s="337"/>
      <c r="CB171" s="333"/>
      <c r="CC171" s="323"/>
      <c r="CD171" s="324"/>
      <c r="CI171" s="155"/>
      <c r="CJ171" s="336"/>
      <c r="CK171" s="20"/>
      <c r="CL171" s="20"/>
      <c r="CM171" s="155"/>
      <c r="CN171" s="155"/>
    </row>
    <row r="172" spans="79:92" ht="15" x14ac:dyDescent="0.2">
      <c r="CA172" s="337"/>
      <c r="CB172" s="333"/>
      <c r="CC172" s="318"/>
      <c r="CD172" s="324"/>
      <c r="CI172" s="155"/>
      <c r="CJ172" s="336"/>
      <c r="CK172" s="20"/>
      <c r="CL172" s="20"/>
      <c r="CM172" s="155"/>
      <c r="CN172" s="155"/>
    </row>
    <row r="173" spans="79:92" ht="15" x14ac:dyDescent="0.2">
      <c r="CA173" s="337"/>
      <c r="CB173" s="333"/>
      <c r="CC173" s="323"/>
      <c r="CD173" s="324"/>
      <c r="CI173" s="155"/>
      <c r="CJ173" s="336"/>
      <c r="CK173" s="20"/>
      <c r="CL173" s="20"/>
      <c r="CM173" s="155"/>
      <c r="CN173" s="155"/>
    </row>
    <row r="174" spans="79:92" ht="15" x14ac:dyDescent="0.2">
      <c r="CA174" s="337"/>
      <c r="CB174" s="333"/>
      <c r="CC174" s="323"/>
      <c r="CD174" s="321"/>
      <c r="CI174" s="155"/>
      <c r="CJ174" s="336"/>
      <c r="CK174" s="20"/>
      <c r="CL174" s="20"/>
      <c r="CM174" s="155"/>
      <c r="CN174" s="155"/>
    </row>
    <row r="175" spans="79:92" ht="15" x14ac:dyDescent="0.2">
      <c r="CA175" s="337"/>
      <c r="CB175" s="333"/>
      <c r="CC175" s="318"/>
      <c r="CD175" s="321"/>
      <c r="CI175" s="155"/>
      <c r="CJ175" s="336"/>
      <c r="CK175" s="20"/>
      <c r="CL175" s="20"/>
      <c r="CM175" s="155"/>
      <c r="CN175" s="155"/>
    </row>
    <row r="176" spans="79:92" ht="15" x14ac:dyDescent="0.2">
      <c r="CA176" s="337"/>
      <c r="CB176" s="333"/>
      <c r="CC176" s="323"/>
      <c r="CD176" s="324"/>
      <c r="CI176" s="155"/>
      <c r="CJ176" s="336"/>
      <c r="CK176" s="20"/>
      <c r="CL176" s="20"/>
      <c r="CM176" s="155"/>
      <c r="CN176" s="155"/>
    </row>
    <row r="177" spans="79:92" ht="15" x14ac:dyDescent="0.2">
      <c r="CA177" s="337"/>
      <c r="CB177" s="333"/>
      <c r="CC177" s="325"/>
      <c r="CD177" s="324"/>
      <c r="CI177" s="155"/>
      <c r="CJ177" s="336"/>
      <c r="CK177" s="20"/>
      <c r="CL177" s="20"/>
      <c r="CM177" s="155"/>
      <c r="CN177" s="155"/>
    </row>
    <row r="178" spans="79:92" ht="15" x14ac:dyDescent="0.2">
      <c r="CA178" s="337"/>
      <c r="CB178" s="332"/>
      <c r="CC178" s="323"/>
      <c r="CD178" s="241"/>
      <c r="CI178" s="155"/>
      <c r="CJ178" s="336"/>
      <c r="CK178" s="20"/>
      <c r="CL178" s="20"/>
      <c r="CM178" s="155"/>
      <c r="CN178" s="155"/>
    </row>
    <row r="179" spans="79:92" ht="15" x14ac:dyDescent="0.2">
      <c r="CA179" s="337"/>
      <c r="CB179" s="333"/>
      <c r="CC179" s="323"/>
      <c r="CD179" s="241"/>
      <c r="CI179" s="155"/>
      <c r="CJ179" s="336"/>
      <c r="CK179" s="20"/>
      <c r="CL179" s="20"/>
      <c r="CM179" s="155"/>
      <c r="CN179" s="155"/>
    </row>
    <row r="180" spans="79:92" ht="15" x14ac:dyDescent="0.2">
      <c r="CA180" s="337"/>
      <c r="CB180" s="333"/>
      <c r="CC180" s="323"/>
      <c r="CD180" s="241"/>
      <c r="CI180" s="155"/>
      <c r="CJ180" s="336"/>
      <c r="CK180" s="20"/>
      <c r="CL180" s="20"/>
      <c r="CM180" s="155"/>
      <c r="CN180" s="155"/>
    </row>
    <row r="181" spans="79:92" ht="15" x14ac:dyDescent="0.2">
      <c r="CA181" s="337"/>
      <c r="CB181" s="332"/>
      <c r="CC181" s="323"/>
      <c r="CD181" s="321"/>
      <c r="CI181" s="155"/>
      <c r="CJ181" s="336"/>
      <c r="CK181" s="20"/>
      <c r="CL181" s="20"/>
      <c r="CM181" s="155"/>
      <c r="CN181" s="155"/>
    </row>
    <row r="182" spans="79:92" ht="15" x14ac:dyDescent="0.2">
      <c r="CA182" s="337"/>
      <c r="CB182" s="333"/>
      <c r="CC182" s="323"/>
      <c r="CD182" s="241"/>
      <c r="CI182" s="155"/>
      <c r="CJ182" s="336"/>
      <c r="CK182" s="20"/>
      <c r="CL182" s="20"/>
      <c r="CM182" s="155"/>
      <c r="CN182" s="155"/>
    </row>
    <row r="183" spans="79:92" ht="15" x14ac:dyDescent="0.2">
      <c r="CA183" s="337"/>
      <c r="CB183" s="334"/>
      <c r="CC183" s="323"/>
      <c r="CD183" s="241"/>
      <c r="CI183" s="155"/>
      <c r="CJ183" s="336"/>
      <c r="CK183" s="20"/>
      <c r="CL183" s="20"/>
      <c r="CM183" s="155"/>
      <c r="CN183" s="155"/>
    </row>
    <row r="184" spans="79:92" ht="15" x14ac:dyDescent="0.2">
      <c r="CA184" s="337"/>
      <c r="CB184" s="333"/>
      <c r="CC184" s="323"/>
      <c r="CD184" s="241"/>
      <c r="CI184" s="155"/>
      <c r="CJ184" s="336"/>
      <c r="CK184" s="20"/>
      <c r="CL184" s="20"/>
      <c r="CM184" s="155"/>
      <c r="CN184" s="155"/>
    </row>
    <row r="185" spans="79:92" ht="15" x14ac:dyDescent="0.2">
      <c r="CA185" s="337"/>
      <c r="CB185" s="333"/>
      <c r="CC185" s="323"/>
      <c r="CD185" s="241"/>
      <c r="CI185" s="155"/>
      <c r="CJ185" s="336"/>
      <c r="CK185" s="20"/>
      <c r="CL185" s="20"/>
      <c r="CM185" s="155"/>
      <c r="CN185" s="155"/>
    </row>
    <row r="186" spans="79:92" ht="15" x14ac:dyDescent="0.2">
      <c r="CA186" s="337"/>
      <c r="CB186" s="333"/>
      <c r="CC186" s="318"/>
      <c r="CD186" s="324"/>
      <c r="CI186" s="155"/>
      <c r="CJ186" s="336"/>
      <c r="CK186" s="20"/>
      <c r="CL186" s="20"/>
      <c r="CM186" s="155"/>
      <c r="CN186" s="155"/>
    </row>
    <row r="187" spans="79:92" ht="15" x14ac:dyDescent="0.2">
      <c r="CA187" s="337"/>
      <c r="CB187" s="333"/>
      <c r="CC187" s="323"/>
      <c r="CD187" s="321"/>
      <c r="CI187" s="155"/>
      <c r="CJ187" s="336"/>
      <c r="CK187" s="20"/>
      <c r="CL187" s="20"/>
      <c r="CM187" s="155"/>
      <c r="CN187" s="155"/>
    </row>
    <row r="188" spans="79:92" ht="15" x14ac:dyDescent="0.2">
      <c r="CA188" s="337"/>
      <c r="CB188" s="333"/>
      <c r="CC188" s="325"/>
      <c r="CD188" s="324"/>
      <c r="CI188" s="155"/>
      <c r="CJ188" s="336"/>
      <c r="CK188" s="20"/>
      <c r="CL188" s="20"/>
      <c r="CM188" s="155"/>
      <c r="CN188" s="155"/>
    </row>
    <row r="189" spans="79:92" ht="15" x14ac:dyDescent="0.2">
      <c r="CA189" s="337"/>
      <c r="CB189" s="333"/>
      <c r="CC189" s="323"/>
      <c r="CD189" s="324"/>
      <c r="CI189" s="155"/>
      <c r="CJ189" s="336"/>
      <c r="CK189" s="20"/>
      <c r="CL189" s="20"/>
      <c r="CM189" s="155"/>
      <c r="CN189" s="155"/>
    </row>
    <row r="190" spans="79:92" ht="15" x14ac:dyDescent="0.2">
      <c r="CA190" s="337"/>
      <c r="CB190" s="333"/>
      <c r="CC190" s="323"/>
      <c r="CD190" s="324"/>
      <c r="CI190" s="155"/>
      <c r="CJ190" s="336"/>
      <c r="CK190" s="20"/>
      <c r="CL190" s="20"/>
      <c r="CM190" s="155"/>
      <c r="CN190" s="155"/>
    </row>
    <row r="191" spans="79:92" ht="15" x14ac:dyDescent="0.2">
      <c r="CA191" s="337"/>
      <c r="CB191" s="333"/>
      <c r="CC191" s="323"/>
      <c r="CD191" s="324"/>
      <c r="CI191" s="155"/>
      <c r="CJ191" s="336"/>
      <c r="CK191" s="20"/>
      <c r="CL191" s="20"/>
      <c r="CM191" s="155"/>
      <c r="CN191" s="155"/>
    </row>
    <row r="192" spans="79:92" ht="15" x14ac:dyDescent="0.2">
      <c r="CA192" s="337"/>
      <c r="CB192" s="332"/>
      <c r="CC192" s="323"/>
      <c r="CD192" s="324"/>
      <c r="CI192" s="155"/>
      <c r="CJ192" s="336"/>
      <c r="CK192" s="20"/>
      <c r="CL192" s="20"/>
      <c r="CM192" s="155"/>
      <c r="CN192" s="155"/>
    </row>
    <row r="193" spans="79:92" ht="15" x14ac:dyDescent="0.2">
      <c r="CA193" s="337"/>
      <c r="CB193" s="333"/>
      <c r="CC193" s="323"/>
      <c r="CD193" s="324"/>
      <c r="CI193" s="155"/>
      <c r="CJ193" s="336"/>
      <c r="CK193" s="20"/>
      <c r="CL193" s="20"/>
      <c r="CM193" s="155"/>
      <c r="CN193" s="155"/>
    </row>
    <row r="194" spans="79:92" ht="15" x14ac:dyDescent="0.2">
      <c r="CA194" s="337"/>
      <c r="CB194" s="334"/>
      <c r="CC194" s="323"/>
      <c r="CD194" s="324"/>
      <c r="CI194" s="155"/>
      <c r="CJ194" s="336"/>
      <c r="CK194" s="20"/>
      <c r="CL194" s="20"/>
      <c r="CM194" s="155"/>
      <c r="CN194" s="155"/>
    </row>
    <row r="195" spans="79:92" ht="15" x14ac:dyDescent="0.2">
      <c r="CA195" s="337"/>
      <c r="CB195" s="333"/>
      <c r="CC195" s="323"/>
      <c r="CD195" s="324"/>
      <c r="CI195" s="155"/>
      <c r="CJ195" s="336"/>
      <c r="CK195" s="20"/>
      <c r="CL195" s="20"/>
      <c r="CM195" s="155"/>
      <c r="CN195" s="155"/>
    </row>
    <row r="196" spans="79:92" ht="15" x14ac:dyDescent="0.2">
      <c r="CA196" s="337"/>
      <c r="CB196" s="333"/>
      <c r="CC196" s="323"/>
      <c r="CD196" s="324"/>
      <c r="CI196" s="155"/>
      <c r="CJ196" s="336"/>
      <c r="CK196" s="20"/>
      <c r="CL196" s="20"/>
      <c r="CM196" s="155"/>
      <c r="CN196" s="155"/>
    </row>
    <row r="197" spans="79:92" ht="15" x14ac:dyDescent="0.2">
      <c r="CA197" s="337"/>
      <c r="CB197" s="333"/>
      <c r="CC197" s="318"/>
      <c r="CD197" s="324"/>
      <c r="CI197" s="155"/>
      <c r="CJ197" s="336"/>
      <c r="CK197" s="20"/>
      <c r="CL197" s="20"/>
      <c r="CM197" s="155"/>
      <c r="CN197" s="155"/>
    </row>
    <row r="198" spans="79:92" ht="15" x14ac:dyDescent="0.2">
      <c r="CA198" s="337"/>
      <c r="CB198" s="333"/>
      <c r="CC198" s="323"/>
      <c r="CD198" s="324"/>
      <c r="CI198" s="155"/>
      <c r="CJ198" s="336"/>
      <c r="CK198" s="20"/>
      <c r="CL198" s="20"/>
      <c r="CM198" s="155"/>
      <c r="CN198" s="155"/>
    </row>
    <row r="199" spans="79:92" ht="15" x14ac:dyDescent="0.2">
      <c r="CA199" s="337"/>
      <c r="CB199" s="333"/>
      <c r="CC199" s="323"/>
      <c r="CD199" s="324"/>
      <c r="CI199" s="155"/>
      <c r="CJ199" s="336"/>
      <c r="CK199" s="20"/>
      <c r="CL199" s="20"/>
      <c r="CM199" s="155"/>
      <c r="CN199" s="155"/>
    </row>
    <row r="200" spans="79:92" ht="15" x14ac:dyDescent="0.2">
      <c r="CA200" s="337"/>
      <c r="CB200" s="333"/>
      <c r="CC200" s="323"/>
      <c r="CD200" s="324"/>
      <c r="CI200" s="155"/>
      <c r="CJ200" s="336"/>
      <c r="CK200" s="20"/>
      <c r="CL200" s="20"/>
      <c r="CM200" s="155"/>
      <c r="CN200" s="155"/>
    </row>
    <row r="201" spans="79:92" ht="15" x14ac:dyDescent="0.2">
      <c r="CA201" s="337"/>
      <c r="CB201" s="333"/>
      <c r="CC201" s="323"/>
      <c r="CD201" s="324"/>
      <c r="CI201" s="155"/>
      <c r="CJ201" s="336"/>
      <c r="CK201" s="20"/>
      <c r="CL201" s="20"/>
      <c r="CM201" s="155"/>
      <c r="CN201" s="155"/>
    </row>
    <row r="202" spans="79:92" ht="15" x14ac:dyDescent="0.2">
      <c r="CA202" s="337"/>
      <c r="CB202" s="333"/>
      <c r="CC202" s="325"/>
      <c r="CD202" s="324"/>
      <c r="CI202" s="155"/>
      <c r="CJ202" s="336"/>
      <c r="CK202" s="20"/>
      <c r="CL202" s="20"/>
      <c r="CM202" s="155"/>
      <c r="CN202" s="155"/>
    </row>
    <row r="203" spans="79:92" ht="15" x14ac:dyDescent="0.2">
      <c r="CA203" s="337"/>
      <c r="CB203" s="332"/>
      <c r="CC203" s="323"/>
      <c r="CD203" s="324"/>
      <c r="CI203" s="155"/>
      <c r="CJ203" s="336"/>
      <c r="CK203" s="20"/>
      <c r="CL203" s="20"/>
      <c r="CM203" s="155"/>
      <c r="CN203" s="155"/>
    </row>
    <row r="204" spans="79:92" ht="15" x14ac:dyDescent="0.2">
      <c r="CA204" s="337"/>
      <c r="CB204" s="333"/>
      <c r="CC204" s="323"/>
      <c r="CD204" s="324"/>
      <c r="CI204" s="155"/>
      <c r="CJ204" s="336"/>
      <c r="CK204" s="20"/>
      <c r="CL204" s="20"/>
      <c r="CM204" s="155"/>
      <c r="CN204" s="155"/>
    </row>
    <row r="205" spans="79:92" ht="15" x14ac:dyDescent="0.2">
      <c r="CA205" s="337"/>
      <c r="CB205" s="333"/>
      <c r="CC205" s="323"/>
      <c r="CD205" s="324"/>
      <c r="CI205" s="155"/>
      <c r="CJ205" s="336"/>
      <c r="CK205" s="20"/>
      <c r="CL205" s="20"/>
      <c r="CM205" s="155"/>
      <c r="CN205" s="155"/>
    </row>
    <row r="206" spans="79:92" ht="15" x14ac:dyDescent="0.2">
      <c r="CA206" s="337"/>
      <c r="CB206" s="333"/>
      <c r="CC206" s="323"/>
      <c r="CD206" s="324"/>
      <c r="CI206" s="155"/>
      <c r="CJ206" s="336"/>
      <c r="CK206" s="20"/>
      <c r="CL206" s="20"/>
      <c r="CM206" s="155"/>
      <c r="CN206" s="155"/>
    </row>
    <row r="207" spans="79:92" ht="15" x14ac:dyDescent="0.2">
      <c r="CA207" s="337"/>
      <c r="CB207" s="333"/>
      <c r="CC207" s="323"/>
      <c r="CD207" s="324"/>
      <c r="CI207" s="155"/>
      <c r="CJ207" s="336"/>
      <c r="CK207" s="20"/>
      <c r="CL207" s="20"/>
      <c r="CM207" s="155"/>
      <c r="CN207" s="155"/>
    </row>
    <row r="208" spans="79:92" ht="15" x14ac:dyDescent="0.2">
      <c r="CA208" s="337"/>
      <c r="CB208" s="334"/>
      <c r="CC208" s="323"/>
      <c r="CD208" s="324"/>
      <c r="CI208" s="155"/>
      <c r="CJ208" s="336"/>
      <c r="CK208" s="20"/>
      <c r="CL208" s="20"/>
      <c r="CM208" s="155"/>
      <c r="CN208" s="155"/>
    </row>
    <row r="209" spans="79:92" ht="15" x14ac:dyDescent="0.2">
      <c r="CA209" s="337"/>
      <c r="CB209" s="333"/>
      <c r="CC209" s="323"/>
      <c r="CD209" s="324"/>
      <c r="CI209" s="155"/>
      <c r="CJ209" s="336"/>
      <c r="CK209" s="20"/>
      <c r="CL209" s="20"/>
      <c r="CM209" s="155"/>
      <c r="CN209" s="155"/>
    </row>
    <row r="210" spans="79:92" ht="15" x14ac:dyDescent="0.2">
      <c r="CA210" s="337"/>
      <c r="CB210" s="333"/>
      <c r="CC210" s="323"/>
      <c r="CD210" s="324"/>
      <c r="CI210" s="155"/>
      <c r="CJ210" s="336"/>
      <c r="CK210" s="20"/>
      <c r="CL210" s="20"/>
      <c r="CM210" s="155"/>
      <c r="CN210" s="155"/>
    </row>
    <row r="211" spans="79:92" ht="15" x14ac:dyDescent="0.2">
      <c r="CA211" s="337"/>
      <c r="CB211" s="333"/>
      <c r="CC211" s="323"/>
      <c r="CD211" s="324"/>
      <c r="CI211" s="155"/>
      <c r="CJ211" s="336"/>
      <c r="CK211" s="20"/>
      <c r="CL211" s="20"/>
      <c r="CM211" s="155"/>
      <c r="CN211" s="155"/>
    </row>
    <row r="212" spans="79:92" ht="15" x14ac:dyDescent="0.2">
      <c r="CA212" s="337"/>
      <c r="CB212" s="333"/>
      <c r="CC212" s="323"/>
      <c r="CD212" s="324"/>
      <c r="CI212" s="155"/>
      <c r="CJ212" s="336"/>
      <c r="CK212" s="20"/>
      <c r="CL212" s="20"/>
      <c r="CM212" s="155"/>
      <c r="CN212" s="155"/>
    </row>
    <row r="213" spans="79:92" ht="15" x14ac:dyDescent="0.2">
      <c r="CA213" s="337"/>
      <c r="CB213" s="333"/>
      <c r="CC213" s="318"/>
      <c r="CD213" s="324"/>
      <c r="CI213" s="155"/>
      <c r="CJ213" s="336"/>
      <c r="CK213" s="20"/>
      <c r="CL213" s="20"/>
      <c r="CM213" s="155"/>
      <c r="CN213" s="155"/>
    </row>
    <row r="214" spans="79:92" ht="15" x14ac:dyDescent="0.2">
      <c r="CA214" s="337"/>
      <c r="CB214" s="333"/>
      <c r="CC214" s="323"/>
      <c r="CD214" s="324"/>
      <c r="CI214" s="155"/>
      <c r="CJ214" s="336"/>
      <c r="CK214" s="20"/>
      <c r="CL214" s="20"/>
      <c r="CM214" s="155"/>
      <c r="CN214" s="155"/>
    </row>
    <row r="215" spans="79:92" ht="15" x14ac:dyDescent="0.2">
      <c r="CA215" s="337"/>
      <c r="CB215" s="333"/>
      <c r="CC215" s="318"/>
      <c r="CD215" s="324"/>
      <c r="CI215" s="155"/>
      <c r="CJ215" s="336"/>
      <c r="CK215" s="20"/>
      <c r="CL215" s="20"/>
      <c r="CM215" s="155"/>
      <c r="CN215" s="155"/>
    </row>
    <row r="216" spans="79:92" ht="15" x14ac:dyDescent="0.2">
      <c r="CA216" s="337"/>
      <c r="CB216" s="333"/>
      <c r="CC216" s="241"/>
      <c r="CD216" s="321"/>
      <c r="CI216" s="155"/>
      <c r="CJ216" s="336"/>
      <c r="CK216" s="20"/>
      <c r="CL216" s="20"/>
      <c r="CM216" s="155"/>
      <c r="CN216" s="155"/>
    </row>
    <row r="217" spans="79:92" ht="15" x14ac:dyDescent="0.2">
      <c r="CA217" s="337"/>
      <c r="CB217" s="333"/>
      <c r="CC217" s="323"/>
      <c r="CD217" s="321"/>
      <c r="CI217" s="155"/>
      <c r="CJ217" s="336"/>
      <c r="CK217" s="20"/>
      <c r="CL217" s="20"/>
      <c r="CM217" s="155"/>
      <c r="CN217" s="155"/>
    </row>
    <row r="218" spans="79:92" ht="15" x14ac:dyDescent="0.2">
      <c r="CA218" s="337"/>
      <c r="CB218" s="333"/>
      <c r="CC218" s="323"/>
      <c r="CD218" s="321"/>
      <c r="CI218" s="155"/>
      <c r="CJ218" s="336"/>
      <c r="CK218" s="20"/>
      <c r="CL218" s="20"/>
      <c r="CM218" s="155"/>
      <c r="CN218" s="155"/>
    </row>
    <row r="219" spans="79:92" ht="15" x14ac:dyDescent="0.2">
      <c r="CA219" s="337"/>
      <c r="CB219" s="332"/>
      <c r="CC219" s="323"/>
      <c r="CD219" s="321"/>
      <c r="CI219" s="155"/>
      <c r="CJ219" s="336"/>
      <c r="CK219" s="20"/>
      <c r="CL219" s="20"/>
      <c r="CM219" s="155"/>
      <c r="CN219" s="155"/>
    </row>
    <row r="220" spans="79:92" ht="15" x14ac:dyDescent="0.2">
      <c r="CA220" s="337"/>
      <c r="CB220" s="333"/>
      <c r="CC220" s="323"/>
      <c r="CD220" s="321"/>
      <c r="CI220" s="155"/>
      <c r="CJ220" s="336"/>
      <c r="CK220" s="20"/>
      <c r="CL220" s="20"/>
      <c r="CM220" s="155"/>
      <c r="CN220" s="155"/>
    </row>
    <row r="221" spans="79:92" ht="15" x14ac:dyDescent="0.2">
      <c r="CA221" s="337"/>
      <c r="CB221" s="332"/>
      <c r="CC221" s="323"/>
      <c r="CD221" s="321"/>
      <c r="CI221" s="155"/>
      <c r="CJ221" s="336"/>
      <c r="CK221" s="20"/>
      <c r="CL221" s="20"/>
      <c r="CM221" s="155"/>
      <c r="CN221" s="155"/>
    </row>
    <row r="222" spans="79:92" ht="15" x14ac:dyDescent="0.2">
      <c r="CA222" s="337"/>
      <c r="CB222" s="19"/>
      <c r="CC222" s="323"/>
      <c r="CD222" s="321"/>
      <c r="CI222" s="155"/>
      <c r="CJ222" s="336"/>
      <c r="CK222" s="20"/>
      <c r="CL222" s="20"/>
      <c r="CM222" s="155"/>
      <c r="CN222" s="155"/>
    </row>
    <row r="223" spans="79:92" ht="15" x14ac:dyDescent="0.2">
      <c r="CA223" s="337"/>
      <c r="CB223" s="333"/>
      <c r="CC223" s="323"/>
      <c r="CD223" s="321"/>
      <c r="CI223" s="155"/>
      <c r="CJ223" s="336"/>
      <c r="CK223" s="20"/>
      <c r="CL223" s="20"/>
      <c r="CM223" s="155"/>
      <c r="CN223" s="155"/>
    </row>
    <row r="224" spans="79:92" ht="15" x14ac:dyDescent="0.2">
      <c r="CA224" s="337"/>
      <c r="CB224" s="333"/>
      <c r="CC224" s="323"/>
      <c r="CD224" s="321"/>
      <c r="CI224" s="155"/>
      <c r="CJ224" s="336"/>
      <c r="CK224" s="20"/>
      <c r="CL224" s="20"/>
      <c r="CM224" s="155"/>
      <c r="CN224" s="155"/>
    </row>
    <row r="225" spans="79:92" ht="15" x14ac:dyDescent="0.2">
      <c r="CA225" s="337"/>
      <c r="CB225" s="333"/>
      <c r="CC225" s="318"/>
      <c r="CD225" s="321"/>
      <c r="CI225" s="155"/>
      <c r="CJ225" s="336"/>
      <c r="CK225" s="20"/>
      <c r="CL225" s="20"/>
      <c r="CM225" s="155"/>
      <c r="CN225" s="155"/>
    </row>
    <row r="226" spans="79:92" ht="15" x14ac:dyDescent="0.2">
      <c r="CA226" s="337"/>
      <c r="CB226" s="333"/>
      <c r="CC226" s="323"/>
      <c r="CD226" s="321"/>
      <c r="CI226" s="155"/>
      <c r="CJ226" s="336"/>
      <c r="CK226" s="20"/>
      <c r="CL226" s="20"/>
      <c r="CM226" s="155"/>
      <c r="CN226" s="155"/>
    </row>
    <row r="227" spans="79:92" ht="15" x14ac:dyDescent="0.2">
      <c r="CA227" s="337"/>
      <c r="CB227" s="333"/>
      <c r="CC227" s="323"/>
      <c r="CD227" s="321"/>
      <c r="CI227" s="155"/>
      <c r="CJ227" s="336"/>
      <c r="CK227" s="20"/>
      <c r="CL227" s="20"/>
      <c r="CM227" s="155"/>
      <c r="CN227" s="155"/>
    </row>
    <row r="228" spans="79:92" ht="15" x14ac:dyDescent="0.2">
      <c r="CA228" s="337"/>
      <c r="CB228" s="333"/>
      <c r="CC228" s="323"/>
      <c r="CD228" s="324"/>
      <c r="CI228" s="155"/>
      <c r="CJ228" s="336"/>
      <c r="CK228" s="20"/>
      <c r="CL228" s="20"/>
      <c r="CM228" s="155"/>
      <c r="CN228" s="155"/>
    </row>
    <row r="229" spans="79:92" ht="15" x14ac:dyDescent="0.2">
      <c r="CA229" s="337"/>
      <c r="CB229" s="333"/>
      <c r="CC229" s="323"/>
      <c r="CD229" s="324"/>
      <c r="CI229" s="155"/>
      <c r="CJ229" s="336"/>
      <c r="CK229" s="20"/>
      <c r="CL229" s="20"/>
      <c r="CM229" s="155"/>
      <c r="CN229" s="155"/>
    </row>
    <row r="230" spans="79:92" ht="15" x14ac:dyDescent="0.2">
      <c r="CA230" s="337"/>
      <c r="CB230" s="333"/>
      <c r="CC230" s="323"/>
      <c r="CD230" s="324"/>
      <c r="CI230" s="155"/>
      <c r="CJ230" s="336"/>
      <c r="CK230" s="20"/>
      <c r="CL230" s="20"/>
      <c r="CM230" s="155"/>
      <c r="CN230" s="155"/>
    </row>
    <row r="231" spans="79:92" ht="15" x14ac:dyDescent="0.2">
      <c r="CA231" s="337"/>
      <c r="CB231" s="332"/>
      <c r="CC231" s="323"/>
      <c r="CD231" s="324"/>
      <c r="CI231" s="155"/>
      <c r="CJ231" s="336"/>
      <c r="CK231" s="20"/>
      <c r="CL231" s="20"/>
      <c r="CM231" s="155"/>
      <c r="CN231" s="155"/>
    </row>
    <row r="232" spans="79:92" ht="15" x14ac:dyDescent="0.2">
      <c r="CA232" s="337"/>
      <c r="CB232" s="333"/>
      <c r="CC232" s="323"/>
      <c r="CD232" s="324"/>
      <c r="CI232" s="155"/>
      <c r="CJ232" s="336"/>
      <c r="CK232" s="20"/>
      <c r="CL232" s="20"/>
      <c r="CM232" s="155"/>
      <c r="CN232" s="155"/>
    </row>
    <row r="233" spans="79:92" ht="15" x14ac:dyDescent="0.2">
      <c r="CA233" s="337"/>
      <c r="CB233" s="333"/>
      <c r="CC233" s="318"/>
      <c r="CD233" s="324"/>
      <c r="CI233" s="155"/>
      <c r="CJ233" s="336"/>
      <c r="CK233" s="20"/>
      <c r="CL233" s="20"/>
      <c r="CM233" s="155"/>
      <c r="CN233" s="155"/>
    </row>
    <row r="234" spans="79:92" ht="15" x14ac:dyDescent="0.2">
      <c r="CA234" s="337"/>
      <c r="CB234" s="333"/>
      <c r="CC234" s="323"/>
      <c r="CD234" s="324"/>
      <c r="CI234" s="155"/>
      <c r="CJ234" s="336"/>
      <c r="CK234" s="20"/>
      <c r="CL234" s="20"/>
      <c r="CM234" s="155"/>
      <c r="CN234" s="155"/>
    </row>
    <row r="235" spans="79:92" ht="15" x14ac:dyDescent="0.2">
      <c r="CA235" s="337"/>
      <c r="CB235" s="333"/>
      <c r="CC235" s="323"/>
      <c r="CD235" s="324"/>
      <c r="CI235" s="155"/>
      <c r="CJ235" s="336"/>
      <c r="CK235" s="20"/>
      <c r="CL235" s="20"/>
      <c r="CM235" s="155"/>
      <c r="CN235" s="155"/>
    </row>
    <row r="236" spans="79:92" ht="15" x14ac:dyDescent="0.2">
      <c r="CA236" s="337"/>
      <c r="CB236" s="333"/>
      <c r="CC236" s="323"/>
      <c r="CD236" s="324"/>
      <c r="CI236" s="155"/>
      <c r="CJ236" s="336"/>
      <c r="CK236" s="20"/>
      <c r="CL236" s="20"/>
      <c r="CM236" s="155"/>
      <c r="CN236" s="155"/>
    </row>
    <row r="237" spans="79:92" ht="15" x14ac:dyDescent="0.2">
      <c r="CA237" s="337"/>
      <c r="CB237" s="333"/>
      <c r="CC237" s="323"/>
      <c r="CD237" s="324"/>
      <c r="CI237" s="155"/>
      <c r="CJ237" s="336"/>
      <c r="CK237" s="20"/>
      <c r="CL237" s="20"/>
      <c r="CM237" s="155"/>
      <c r="CN237" s="155"/>
    </row>
    <row r="238" spans="79:92" ht="15" x14ac:dyDescent="0.2">
      <c r="CA238" s="337"/>
      <c r="CB238" s="333"/>
      <c r="CC238" s="323"/>
      <c r="CD238" s="324"/>
      <c r="CI238" s="155"/>
      <c r="CJ238" s="336"/>
      <c r="CK238" s="20"/>
      <c r="CL238" s="20"/>
      <c r="CM238" s="155"/>
      <c r="CN238" s="155"/>
    </row>
    <row r="239" spans="79:92" ht="15" x14ac:dyDescent="0.2">
      <c r="CA239" s="337"/>
      <c r="CB239" s="332"/>
      <c r="CC239" s="323"/>
      <c r="CD239" s="324"/>
      <c r="CI239" s="155"/>
      <c r="CJ239" s="336"/>
      <c r="CK239" s="20"/>
      <c r="CL239" s="20"/>
      <c r="CM239" s="155"/>
      <c r="CN239" s="155"/>
    </row>
    <row r="240" spans="79:92" ht="15" x14ac:dyDescent="0.2">
      <c r="CA240" s="337"/>
      <c r="CB240" s="334"/>
      <c r="CC240" s="323"/>
      <c r="CD240" s="324"/>
      <c r="CI240" s="155"/>
      <c r="CJ240" s="336"/>
      <c r="CK240" s="20"/>
      <c r="CL240" s="20"/>
      <c r="CM240" s="155"/>
      <c r="CN240" s="155"/>
    </row>
    <row r="241" spans="79:92" ht="15" x14ac:dyDescent="0.2">
      <c r="CA241" s="337"/>
      <c r="CB241" s="333"/>
      <c r="CC241" s="323"/>
      <c r="CD241" s="324"/>
      <c r="CI241" s="155"/>
      <c r="CJ241" s="336"/>
      <c r="CK241" s="20"/>
      <c r="CL241" s="20"/>
      <c r="CM241" s="155"/>
      <c r="CN241" s="155"/>
    </row>
    <row r="242" spans="79:92" ht="15" x14ac:dyDescent="0.2">
      <c r="CA242" s="337"/>
      <c r="CB242" s="333"/>
      <c r="CC242" s="323"/>
      <c r="CD242" s="324"/>
      <c r="CI242" s="155"/>
      <c r="CJ242" s="336"/>
      <c r="CK242" s="20"/>
      <c r="CL242" s="20"/>
      <c r="CM242" s="155"/>
      <c r="CN242" s="155"/>
    </row>
    <row r="243" spans="79:92" ht="15" x14ac:dyDescent="0.2">
      <c r="CA243" s="337"/>
      <c r="CB243" s="333"/>
      <c r="CC243" s="318"/>
      <c r="CD243" s="324"/>
      <c r="CI243" s="155"/>
      <c r="CJ243" s="336"/>
      <c r="CK243" s="20"/>
      <c r="CL243" s="20"/>
      <c r="CM243" s="155"/>
      <c r="CN243" s="155"/>
    </row>
    <row r="244" spans="79:92" ht="15" x14ac:dyDescent="0.2">
      <c r="CA244" s="337"/>
      <c r="CB244" s="333"/>
      <c r="CC244" s="323"/>
      <c r="CD244" s="324"/>
      <c r="CI244" s="155"/>
      <c r="CJ244" s="336"/>
      <c r="CK244" s="20"/>
      <c r="CL244" s="20"/>
      <c r="CM244" s="155"/>
      <c r="CN244" s="155"/>
    </row>
    <row r="245" spans="79:92" ht="15" x14ac:dyDescent="0.2">
      <c r="CA245" s="337"/>
      <c r="CB245" s="333"/>
      <c r="CC245" s="323"/>
      <c r="CD245" s="324"/>
      <c r="CI245" s="155"/>
      <c r="CJ245" s="336"/>
      <c r="CK245" s="20"/>
      <c r="CL245" s="20"/>
      <c r="CM245" s="155"/>
      <c r="CN245" s="155"/>
    </row>
    <row r="246" spans="79:92" ht="15" x14ac:dyDescent="0.2">
      <c r="CA246" s="337"/>
      <c r="CB246" s="333"/>
      <c r="CC246" s="323"/>
      <c r="CD246" s="324"/>
      <c r="CI246" s="155"/>
      <c r="CJ246" s="336"/>
      <c r="CK246" s="20"/>
      <c r="CL246" s="20"/>
      <c r="CM246" s="155"/>
      <c r="CN246" s="155"/>
    </row>
    <row r="247" spans="79:92" ht="15" x14ac:dyDescent="0.2">
      <c r="CA247" s="337"/>
      <c r="CB247" s="333"/>
      <c r="CC247" s="241"/>
      <c r="CD247" s="324"/>
      <c r="CI247" s="155"/>
      <c r="CJ247" s="336"/>
      <c r="CK247" s="20"/>
      <c r="CL247" s="20"/>
      <c r="CM247" s="155"/>
      <c r="CN247" s="155"/>
    </row>
    <row r="248" spans="79:92" ht="15" x14ac:dyDescent="0.2">
      <c r="CA248" s="337"/>
      <c r="CB248" s="333"/>
      <c r="CC248" s="323"/>
      <c r="CD248" s="324"/>
      <c r="CI248" s="155"/>
      <c r="CJ248" s="336"/>
      <c r="CK248" s="20"/>
      <c r="CL248" s="20"/>
      <c r="CM248" s="155"/>
      <c r="CN248" s="155"/>
    </row>
    <row r="249" spans="79:92" ht="15" x14ac:dyDescent="0.2">
      <c r="CA249" s="337"/>
      <c r="CB249" s="332"/>
      <c r="CC249" s="323"/>
      <c r="CD249" s="324"/>
      <c r="CI249" s="155"/>
      <c r="CJ249" s="336"/>
      <c r="CK249" s="20"/>
      <c r="CL249" s="20"/>
      <c r="CM249" s="155"/>
      <c r="CN249" s="155"/>
    </row>
    <row r="250" spans="79:92" ht="15" x14ac:dyDescent="0.2">
      <c r="CA250" s="337"/>
      <c r="CB250" s="333"/>
      <c r="CC250" s="323"/>
      <c r="CD250" s="324"/>
      <c r="CI250" s="155"/>
      <c r="CJ250" s="336"/>
      <c r="CK250" s="20"/>
      <c r="CL250" s="20"/>
      <c r="CM250" s="155"/>
      <c r="CN250" s="155"/>
    </row>
    <row r="251" spans="79:92" ht="15" x14ac:dyDescent="0.2">
      <c r="CA251" s="337"/>
      <c r="CB251" s="333"/>
      <c r="CC251" s="325"/>
      <c r="CD251" s="324"/>
      <c r="CI251" s="155"/>
      <c r="CJ251" s="336"/>
      <c r="CK251" s="20"/>
      <c r="CL251" s="20"/>
      <c r="CM251" s="155"/>
      <c r="CN251" s="155"/>
    </row>
    <row r="252" spans="79:92" ht="15" x14ac:dyDescent="0.2">
      <c r="CA252" s="337"/>
      <c r="CB252" s="333"/>
      <c r="CC252" s="323"/>
      <c r="CD252" s="324"/>
      <c r="CI252" s="155"/>
      <c r="CJ252" s="336"/>
      <c r="CK252" s="19"/>
      <c r="CL252" s="19"/>
      <c r="CM252" s="19"/>
      <c r="CN252" s="155"/>
    </row>
    <row r="253" spans="79:92" ht="15" x14ac:dyDescent="0.2">
      <c r="CA253" s="337"/>
      <c r="CB253" s="19"/>
      <c r="CC253" s="323"/>
      <c r="CD253" s="324"/>
      <c r="CI253" s="155"/>
      <c r="CJ253" s="336"/>
      <c r="CK253" s="20"/>
      <c r="CL253" s="20"/>
      <c r="CM253" s="155"/>
      <c r="CN253" s="155"/>
    </row>
    <row r="254" spans="79:92" ht="15" x14ac:dyDescent="0.2">
      <c r="CA254" s="337"/>
      <c r="CB254" s="333"/>
      <c r="CC254" s="323"/>
      <c r="CD254" s="324"/>
      <c r="CI254" s="155"/>
      <c r="CJ254" s="336"/>
      <c r="CK254" s="20"/>
      <c r="CL254" s="20"/>
      <c r="CM254" s="155"/>
      <c r="CN254" s="155"/>
    </row>
    <row r="255" spans="79:92" ht="15" x14ac:dyDescent="0.2">
      <c r="CA255" s="337"/>
      <c r="CB255" s="333"/>
      <c r="CC255" s="323"/>
      <c r="CD255" s="324"/>
      <c r="CI255" s="155"/>
      <c r="CJ255" s="336"/>
      <c r="CK255" s="20"/>
      <c r="CL255" s="20"/>
      <c r="CM255" s="155"/>
      <c r="CN255" s="155"/>
    </row>
    <row r="256" spans="79:92" ht="15" x14ac:dyDescent="0.2">
      <c r="CA256" s="337"/>
      <c r="CB256" s="333"/>
      <c r="CC256" s="323"/>
      <c r="CD256" s="324"/>
      <c r="CI256" s="155"/>
      <c r="CJ256" s="336"/>
      <c r="CK256" s="19"/>
      <c r="CL256" s="19"/>
      <c r="CM256" s="19"/>
      <c r="CN256" s="155"/>
    </row>
    <row r="257" spans="79:92" ht="15" x14ac:dyDescent="0.2">
      <c r="CA257" s="337"/>
      <c r="CB257" s="334"/>
      <c r="CC257" s="323"/>
      <c r="CD257" s="324"/>
      <c r="CI257" s="155"/>
      <c r="CJ257" s="336"/>
      <c r="CK257" s="20"/>
      <c r="CL257" s="20"/>
      <c r="CM257" s="155"/>
      <c r="CN257" s="155"/>
    </row>
    <row r="258" spans="79:92" ht="15" x14ac:dyDescent="0.2">
      <c r="CA258" s="337"/>
      <c r="CB258" s="333"/>
      <c r="CC258" s="323"/>
      <c r="CD258" s="324"/>
      <c r="CI258" s="155"/>
      <c r="CJ258" s="336"/>
      <c r="CK258" s="20"/>
      <c r="CL258" s="20"/>
      <c r="CM258" s="155"/>
      <c r="CN258" s="155"/>
    </row>
    <row r="259" spans="79:92" ht="15" x14ac:dyDescent="0.2">
      <c r="CA259" s="337"/>
      <c r="CB259" s="333"/>
      <c r="CC259" s="323"/>
      <c r="CD259" s="324"/>
      <c r="CI259" s="155"/>
      <c r="CJ259" s="336"/>
      <c r="CK259" s="20"/>
      <c r="CL259" s="20"/>
      <c r="CM259" s="155"/>
      <c r="CN259" s="155"/>
    </row>
    <row r="260" spans="79:92" ht="15" x14ac:dyDescent="0.2">
      <c r="CA260" s="337"/>
      <c r="CB260" s="333"/>
      <c r="CC260" s="318"/>
      <c r="CD260" s="324"/>
      <c r="CI260" s="155"/>
      <c r="CJ260" s="336"/>
      <c r="CK260" s="20"/>
      <c r="CL260" s="20"/>
      <c r="CM260" s="155"/>
      <c r="CN260" s="155"/>
    </row>
    <row r="261" spans="79:92" ht="15" x14ac:dyDescent="0.2">
      <c r="CA261" s="337"/>
      <c r="CB261" s="333"/>
      <c r="CC261" s="323"/>
      <c r="CD261" s="324"/>
      <c r="CI261" s="155"/>
      <c r="CJ261" s="336"/>
      <c r="CK261" s="20"/>
      <c r="CL261" s="20"/>
      <c r="CM261" s="155"/>
      <c r="CN261" s="155"/>
    </row>
    <row r="262" spans="79:92" ht="15" x14ac:dyDescent="0.2">
      <c r="CA262" s="337"/>
      <c r="CB262" s="333"/>
      <c r="CC262" s="323"/>
      <c r="CD262" s="324"/>
      <c r="CI262" s="155"/>
      <c r="CJ262" s="336"/>
      <c r="CK262" s="19"/>
      <c r="CL262" s="19"/>
      <c r="CM262" s="19"/>
      <c r="CN262" s="155"/>
    </row>
    <row r="263" spans="79:92" ht="15" x14ac:dyDescent="0.2">
      <c r="CA263" s="337"/>
      <c r="CB263" s="333"/>
      <c r="CC263" s="323"/>
      <c r="CD263" s="321"/>
      <c r="CI263" s="155"/>
      <c r="CJ263" s="336"/>
      <c r="CK263" s="20"/>
      <c r="CL263" s="20"/>
      <c r="CM263" s="155"/>
      <c r="CN263" s="155"/>
    </row>
    <row r="264" spans="79:92" ht="15" x14ac:dyDescent="0.2">
      <c r="CA264" s="337"/>
      <c r="CB264" s="333"/>
      <c r="CC264" s="241"/>
      <c r="CD264" s="321"/>
      <c r="CI264" s="155"/>
      <c r="CJ264" s="336"/>
      <c r="CK264" s="20"/>
      <c r="CL264" s="20"/>
      <c r="CM264" s="155"/>
      <c r="CN264" s="155"/>
    </row>
    <row r="265" spans="79:92" ht="15" x14ac:dyDescent="0.2">
      <c r="CA265" s="337"/>
      <c r="CB265" s="333"/>
      <c r="CC265" s="323"/>
      <c r="CD265" s="321"/>
      <c r="CI265" s="155"/>
      <c r="CJ265" s="336"/>
      <c r="CK265" s="20"/>
      <c r="CL265" s="20"/>
      <c r="CM265" s="155"/>
      <c r="CN265" s="155"/>
    </row>
    <row r="266" spans="79:92" ht="15" x14ac:dyDescent="0.2">
      <c r="CA266" s="337"/>
      <c r="CB266" s="332"/>
      <c r="CC266" s="323"/>
      <c r="CD266" s="321"/>
      <c r="CI266" s="155"/>
      <c r="CJ266" s="155"/>
      <c r="CK266" s="155"/>
      <c r="CL266" s="155"/>
      <c r="CM266" s="155"/>
      <c r="CN266" s="155"/>
    </row>
    <row r="267" spans="79:92" ht="15" x14ac:dyDescent="0.2">
      <c r="CA267" s="337"/>
      <c r="CB267" s="333"/>
      <c r="CC267" s="318"/>
      <c r="CD267" s="321"/>
    </row>
    <row r="268" spans="79:92" ht="15" x14ac:dyDescent="0.2">
      <c r="CA268" s="337"/>
      <c r="CB268" s="333"/>
      <c r="CC268" s="323"/>
      <c r="CD268" s="321"/>
    </row>
    <row r="269" spans="79:92" ht="15" x14ac:dyDescent="0.2">
      <c r="CA269" s="337"/>
      <c r="CB269" s="333"/>
      <c r="CC269" s="318"/>
      <c r="CD269" s="321"/>
    </row>
    <row r="270" spans="79:92" ht="15" x14ac:dyDescent="0.2">
      <c r="CA270" s="336"/>
      <c r="CB270" s="19"/>
      <c r="CC270" s="241"/>
      <c r="CD270" s="321"/>
    </row>
    <row r="271" spans="79:92" ht="15" x14ac:dyDescent="0.2">
      <c r="CA271" s="337"/>
      <c r="CB271" s="333"/>
      <c r="CC271" s="323"/>
      <c r="CD271" s="321"/>
    </row>
    <row r="272" spans="79:92" ht="15" x14ac:dyDescent="0.2">
      <c r="CA272" s="337"/>
      <c r="CB272" s="333"/>
      <c r="CC272" s="323"/>
      <c r="CD272" s="321"/>
    </row>
    <row r="273" spans="79:82" ht="15" x14ac:dyDescent="0.2">
      <c r="CA273" s="337"/>
      <c r="CB273" s="332"/>
      <c r="CC273" s="323"/>
      <c r="CD273" s="321"/>
    </row>
    <row r="274" spans="79:82" ht="15" x14ac:dyDescent="0.2">
      <c r="CA274" s="337"/>
      <c r="CB274" s="333"/>
      <c r="CC274" s="323"/>
      <c r="CD274" s="321"/>
    </row>
    <row r="275" spans="79:82" ht="15" x14ac:dyDescent="0.2">
      <c r="CA275" s="337"/>
      <c r="CB275" s="332"/>
      <c r="CC275" s="323"/>
      <c r="CD275" s="324"/>
    </row>
    <row r="276" spans="79:82" ht="15" x14ac:dyDescent="0.2">
      <c r="CA276" s="336"/>
      <c r="CB276" s="19"/>
      <c r="CC276" s="241"/>
      <c r="CD276" s="321"/>
    </row>
    <row r="277" spans="79:82" ht="15" x14ac:dyDescent="0.2">
      <c r="CA277" s="337"/>
      <c r="CB277" s="333"/>
      <c r="CC277" s="323"/>
      <c r="CD277" s="321"/>
    </row>
    <row r="278" spans="79:82" ht="15" x14ac:dyDescent="0.2">
      <c r="CA278" s="337"/>
      <c r="CB278" s="333"/>
      <c r="CC278" s="323"/>
      <c r="CD278" s="321"/>
    </row>
    <row r="279" spans="79:82" ht="15" x14ac:dyDescent="0.2">
      <c r="CA279" s="337"/>
      <c r="CB279" s="333"/>
      <c r="CC279" s="323"/>
      <c r="CD279" s="321"/>
    </row>
    <row r="280" spans="79:82" x14ac:dyDescent="0.2">
      <c r="CA280" s="337"/>
      <c r="CB280" s="333"/>
    </row>
    <row r="281" spans="79:82" x14ac:dyDescent="0.2">
      <c r="CA281" s="337"/>
      <c r="CB281" s="333"/>
    </row>
    <row r="282" spans="79:82" x14ac:dyDescent="0.2">
      <c r="CA282" s="336"/>
      <c r="CB282" s="19"/>
    </row>
    <row r="283" spans="79:82" x14ac:dyDescent="0.2">
      <c r="CA283" s="337"/>
      <c r="CB283" s="333"/>
    </row>
    <row r="284" spans="79:82" x14ac:dyDescent="0.2">
      <c r="CA284" s="337"/>
      <c r="CB284" s="333"/>
    </row>
    <row r="285" spans="79:82" x14ac:dyDescent="0.2">
      <c r="CA285" s="337"/>
      <c r="CB285" s="333"/>
    </row>
  </sheetData>
  <sheetProtection password="CC3D" sheet="1" objects="1" scenarios="1"/>
  <mergeCells count="24">
    <mergeCell ref="CZ1:DG1"/>
    <mergeCell ref="AM1:BP1"/>
    <mergeCell ref="A8:E8"/>
    <mergeCell ref="AB1:AH1"/>
    <mergeCell ref="A1:H1"/>
    <mergeCell ref="O1:AA1"/>
    <mergeCell ref="CA1:CJ1"/>
    <mergeCell ref="AI1:AL1"/>
    <mergeCell ref="NN1:OV1"/>
    <mergeCell ref="MY1:NM1"/>
    <mergeCell ref="MJ1:MX1"/>
    <mergeCell ref="CK1:CL1"/>
    <mergeCell ref="CM1:CN1"/>
    <mergeCell ref="CO1:CR1"/>
    <mergeCell ref="CS1:CY1"/>
    <mergeCell ref="DH1:DR1"/>
    <mergeCell ref="DS1:FJ1"/>
    <mergeCell ref="FK1:FL1"/>
    <mergeCell ref="FM1:FP1"/>
    <mergeCell ref="FQ1:FZ1"/>
    <mergeCell ref="GA1:LU1"/>
    <mergeCell ref="MF1:MI1"/>
    <mergeCell ref="LZ1:ME1"/>
    <mergeCell ref="LV1:LY1"/>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disablePrompts="1" count="10">
        <x14:dataValidation type="list" allowBlank="1" showInputMessage="1" showErrorMessage="1" xr:uid="{00000000-0002-0000-0200-000000000000}">
          <x14:formula1>
            <xm:f>'Dropdown Menus'!$C$2:$C$3</xm:f>
          </x14:formula1>
          <xm:sqref>CB63:CB68 CB72:CB80 CB83:CB93 CB120:CB126 CB132:CB139 CB143:CB150 CB168:CB177 CB184:CB191 CB195:CB202 CB209:CB218 CB258:CB265 CB241:CB248 CB223:CB230</xm:sqref>
        </x14:dataValidation>
        <x14:dataValidation type="list" allowBlank="1" showInputMessage="1" showErrorMessage="1" xr:uid="{00000000-0002-0000-0200-000001000000}">
          <x14:formula1>
            <xm:f>'Dropdown Menus'!$M$2:$M$4</xm:f>
          </x14:formula1>
          <xm:sqref>CB115 CB220</xm:sqref>
        </x14:dataValidation>
        <x14:dataValidation type="list" allowBlank="1" showInputMessage="1" showErrorMessage="1" xr:uid="{00000000-0002-0000-0200-000002000000}">
          <x14:formula1>
            <xm:f>'Dropdown Menus'!$L$2:$L$11</xm:f>
          </x14:formula1>
          <xm:sqref>CB238</xm:sqref>
        </x14:dataValidation>
        <x14:dataValidation type="list" allowBlank="1" showInputMessage="1" showErrorMessage="1" xr:uid="{00000000-0002-0000-0200-000003000000}">
          <x14:formula1>
            <xm:f>'Dropdown Menus'!$L$2:$L$10</xm:f>
          </x14:formula1>
          <xm:sqref>CB29:CB31 CB253</xm:sqref>
        </x14:dataValidation>
        <x14:dataValidation type="list" allowBlank="1" showInputMessage="1" showErrorMessage="1" xr:uid="{00000000-0002-0000-0200-000004000000}">
          <x14:formula1>
            <xm:f>'Dropdown Menus'!$L$2:$L$9</xm:f>
          </x14:formula1>
          <xm:sqref>CB99 CB102 CB180 CB237 CB281</xm:sqref>
        </x14:dataValidation>
        <x14:dataValidation type="list" allowBlank="1" showInputMessage="1" showErrorMessage="1" xr:uid="{00000000-0002-0000-0200-000005000000}">
          <x14:formula1>
            <xm:f>'Dropdown Menus'!$L$2:$L$8</xm:f>
          </x14:formula1>
          <xm:sqref>CB95 CB100:CB101 CB103:CB104 CB153 CB236</xm:sqref>
        </x14:dataValidation>
        <x14:dataValidation type="list" allowBlank="1" showInputMessage="1" showErrorMessage="1" xr:uid="{00000000-0002-0000-0200-000006000000}">
          <x14:formula1>
            <xm:f>'Dropdown Menus'!$L$2:$L$7</xm:f>
          </x14:formula1>
          <xm:sqref>CB110 CB152 CB155 CB158 CB160 CB165 CB233 CB254 CB269 CB272 CB274 CB278</xm:sqref>
        </x14:dataValidation>
        <x14:dataValidation type="list" allowBlank="1" showInputMessage="1" showErrorMessage="1" xr:uid="{00000000-0002-0000-0200-000007000000}">
          <x14:formula1>
            <xm:f>'Dropdown Menus'!$L$2:$L$5</xm:f>
          </x14:formula1>
          <xm:sqref>CB32:CB36</xm:sqref>
        </x14:dataValidation>
        <x14:dataValidation type="list" allowBlank="1" showInputMessage="1" showErrorMessage="1" xr:uid="{00000000-0002-0000-0200-000008000000}">
          <x14:formula1>
            <xm:f>'Dropdown Menus'!$L$2:$L$4</xm:f>
          </x14:formula1>
          <xm:sqref>CB28 CB222</xm:sqref>
        </x14:dataValidation>
        <x14:dataValidation type="list" allowBlank="1" showInputMessage="1" showErrorMessage="1" xr:uid="{00000000-0002-0000-0200-000009000000}">
          <x14:formula1>
            <xm:f>'Dropdown Menus'!$L$2:$L$6</xm:f>
          </x14:formula1>
          <xm:sqref>CB42:CB44 CB46:CB47 CB50 CB52:CB57 CB59:CB61 CB96:CB98 CB108:CB109 CB112:CB114 CB118 CB128:CB130 CB141 CB154 CB156:CB157 CB162:CB164 CB166 CB179 CB182 CB193 CB204:CB207 CB232 CB234:CB235 CB250:CB252 CB255:CB256 CB267:CB268 CB271 CB277 CB279:CB280 CB283:CB285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H482"/>
  <sheetViews>
    <sheetView tabSelected="1" zoomScale="115" zoomScaleNormal="115" workbookViewId="0">
      <pane ySplit="8" topLeftCell="A103" activePane="bottomLeft" state="frozen"/>
      <selection pane="bottomLeft" activeCell="C107" sqref="C107"/>
    </sheetView>
  </sheetViews>
  <sheetFormatPr defaultColWidth="9.28515625" defaultRowHeight="12.75" x14ac:dyDescent="0.2"/>
  <cols>
    <col min="1" max="1" width="11.5703125" style="2" customWidth="1"/>
    <col min="2" max="2" width="16.28515625" style="75" bestFit="1" customWidth="1"/>
    <col min="3" max="3" width="58.28515625" style="2" customWidth="1"/>
    <col min="4" max="4" width="33" style="268" customWidth="1"/>
    <col min="5" max="5" width="7.5703125" style="416" bestFit="1" customWidth="1"/>
    <col min="6" max="6" width="12.28515625" style="7" customWidth="1"/>
    <col min="7" max="7" width="70" style="2" customWidth="1"/>
    <col min="8" max="16384" width="9.28515625" style="2"/>
  </cols>
  <sheetData>
    <row r="1" spans="1:8" ht="19.5" thickTop="1" x14ac:dyDescent="0.2">
      <c r="A1" s="784" t="s">
        <v>14</v>
      </c>
      <c r="B1" s="785"/>
      <c r="C1" s="785"/>
      <c r="D1" s="785"/>
      <c r="E1" s="785"/>
      <c r="F1" s="785"/>
      <c r="G1" s="786" t="s">
        <v>684</v>
      </c>
    </row>
    <row r="2" spans="1:8" ht="18.75" x14ac:dyDescent="0.2">
      <c r="A2" s="782" t="s">
        <v>15</v>
      </c>
      <c r="B2" s="783"/>
      <c r="C2" s="783"/>
      <c r="D2" s="783"/>
      <c r="E2" s="783"/>
      <c r="F2" s="783"/>
      <c r="G2" s="787"/>
    </row>
    <row r="3" spans="1:8" ht="24" thickBot="1" x14ac:dyDescent="0.25">
      <c r="A3" s="797" t="s">
        <v>230</v>
      </c>
      <c r="B3" s="798"/>
      <c r="C3" s="798"/>
      <c r="D3" s="798"/>
      <c r="E3" s="798"/>
      <c r="F3" s="798"/>
      <c r="G3" s="586" t="s">
        <v>685</v>
      </c>
    </row>
    <row r="4" spans="1:8" ht="21.75" thickTop="1" thickBot="1" x14ac:dyDescent="0.25">
      <c r="A4" s="794" t="s">
        <v>687</v>
      </c>
      <c r="B4" s="795"/>
      <c r="C4" s="795"/>
      <c r="D4" s="795"/>
      <c r="E4" s="795"/>
      <c r="F4" s="796"/>
      <c r="G4" s="588" t="s">
        <v>698</v>
      </c>
      <c r="H4" s="585"/>
    </row>
    <row r="5" spans="1:8" ht="16.5" thickTop="1" x14ac:dyDescent="0.2">
      <c r="A5" s="790" t="s">
        <v>348</v>
      </c>
      <c r="B5" s="791"/>
      <c r="C5" s="791"/>
      <c r="D5" s="791"/>
      <c r="E5" s="791"/>
      <c r="F5" s="791"/>
      <c r="G5" s="587" t="s">
        <v>33</v>
      </c>
    </row>
    <row r="6" spans="1:8" ht="23.25" thickBot="1" x14ac:dyDescent="0.25">
      <c r="A6" s="792">
        <f>Profile!I14</f>
        <v>0</v>
      </c>
      <c r="B6" s="793"/>
      <c r="C6" s="793"/>
      <c r="D6" s="793"/>
      <c r="E6" s="793"/>
      <c r="F6" s="793"/>
      <c r="G6" s="441">
        <f>Profile!G5</f>
        <v>45513</v>
      </c>
    </row>
    <row r="7" spans="1:8" ht="16.5" thickTop="1" thickBot="1" x14ac:dyDescent="0.25">
      <c r="A7" s="788"/>
      <c r="B7" s="789"/>
      <c r="C7" s="789"/>
      <c r="D7" s="266"/>
      <c r="E7" s="266"/>
      <c r="F7" s="114"/>
      <c r="G7" s="115"/>
    </row>
    <row r="8" spans="1:8" ht="48.75" thickTop="1" thickBot="1" x14ac:dyDescent="0.25">
      <c r="A8" s="112" t="s">
        <v>217</v>
      </c>
      <c r="B8" s="112" t="s">
        <v>216</v>
      </c>
      <c r="C8" s="113" t="s">
        <v>583</v>
      </c>
      <c r="D8" s="113" t="s">
        <v>509</v>
      </c>
      <c r="E8" s="421" t="s">
        <v>606</v>
      </c>
      <c r="F8" s="338" t="s">
        <v>510</v>
      </c>
      <c r="G8" s="429" t="s">
        <v>168</v>
      </c>
    </row>
    <row r="9" spans="1:8" ht="20.25" thickTop="1" thickBot="1" x14ac:dyDescent="0.25">
      <c r="A9" s="106" t="s">
        <v>152</v>
      </c>
      <c r="B9" s="107">
        <v>0</v>
      </c>
      <c r="C9" s="108" t="s">
        <v>518</v>
      </c>
      <c r="D9" s="108"/>
      <c r="E9" s="411"/>
      <c r="F9" s="377" t="s">
        <v>152</v>
      </c>
      <c r="G9" s="440"/>
    </row>
    <row r="10" spans="1:8" ht="38.25" thickTop="1" x14ac:dyDescent="0.2">
      <c r="A10" s="235"/>
      <c r="B10" s="442">
        <v>0.01</v>
      </c>
      <c r="C10" s="443" t="s">
        <v>519</v>
      </c>
      <c r="D10" s="443" t="s">
        <v>563</v>
      </c>
      <c r="E10" s="444"/>
      <c r="F10" s="280"/>
      <c r="G10" s="445"/>
    </row>
    <row r="11" spans="1:8" ht="187.5" x14ac:dyDescent="0.2">
      <c r="A11" s="237"/>
      <c r="B11" s="446">
        <v>0.02</v>
      </c>
      <c r="C11" s="447" t="s">
        <v>520</v>
      </c>
      <c r="D11" s="447" t="s">
        <v>589</v>
      </c>
      <c r="E11" s="448"/>
      <c r="F11" s="275"/>
      <c r="G11" s="449"/>
    </row>
    <row r="12" spans="1:8" ht="131.25" x14ac:dyDescent="0.2">
      <c r="A12" s="236"/>
      <c r="B12" s="446">
        <v>0.03</v>
      </c>
      <c r="C12" s="447" t="s">
        <v>521</v>
      </c>
      <c r="D12" s="447" t="s">
        <v>590</v>
      </c>
      <c r="E12" s="448"/>
      <c r="F12" s="275"/>
      <c r="G12" s="449"/>
    </row>
    <row r="13" spans="1:8" ht="131.25" x14ac:dyDescent="0.2">
      <c r="A13" s="237"/>
      <c r="B13" s="446">
        <v>0.04</v>
      </c>
      <c r="C13" s="447" t="s">
        <v>522</v>
      </c>
      <c r="D13" s="447" t="s">
        <v>591</v>
      </c>
      <c r="E13" s="448"/>
      <c r="F13" s="275"/>
      <c r="G13" s="449"/>
    </row>
    <row r="14" spans="1:8" ht="56.25" x14ac:dyDescent="0.2">
      <c r="A14" s="236"/>
      <c r="B14" s="446">
        <v>0.05</v>
      </c>
      <c r="C14" s="447" t="s">
        <v>523</v>
      </c>
      <c r="D14" s="447" t="s">
        <v>525</v>
      </c>
      <c r="E14" s="448"/>
      <c r="F14" s="275"/>
      <c r="G14" s="449"/>
    </row>
    <row r="15" spans="1:8" ht="56.25" x14ac:dyDescent="0.2">
      <c r="A15" s="236"/>
      <c r="B15" s="446">
        <v>0.06</v>
      </c>
      <c r="C15" s="447" t="s">
        <v>524</v>
      </c>
      <c r="D15" s="447" t="s">
        <v>525</v>
      </c>
      <c r="E15" s="448"/>
      <c r="F15" s="275"/>
      <c r="G15" s="449"/>
    </row>
    <row r="16" spans="1:8" ht="56.25" x14ac:dyDescent="0.2">
      <c r="A16" s="236"/>
      <c r="B16" s="446">
        <v>7.0000000000000007E-2</v>
      </c>
      <c r="C16" s="447" t="s">
        <v>526</v>
      </c>
      <c r="D16" s="447" t="s">
        <v>525</v>
      </c>
      <c r="E16" s="448"/>
      <c r="F16" s="275"/>
      <c r="G16" s="449"/>
    </row>
    <row r="17" spans="1:7" ht="56.25" x14ac:dyDescent="0.2">
      <c r="A17" s="236"/>
      <c r="B17" s="446">
        <v>0.08</v>
      </c>
      <c r="C17" s="447" t="s">
        <v>527</v>
      </c>
      <c r="D17" s="447" t="s">
        <v>525</v>
      </c>
      <c r="E17" s="448"/>
      <c r="F17" s="275"/>
      <c r="G17" s="449"/>
    </row>
    <row r="18" spans="1:7" ht="38.25" thickBot="1" x14ac:dyDescent="0.25">
      <c r="A18" s="552"/>
      <c r="B18" s="605">
        <v>0.09</v>
      </c>
      <c r="C18" s="552" t="s">
        <v>658</v>
      </c>
      <c r="D18" s="552"/>
      <c r="E18" s="448" t="s">
        <v>10</v>
      </c>
      <c r="F18" s="552"/>
      <c r="G18" s="554" t="s">
        <v>658</v>
      </c>
    </row>
    <row r="19" spans="1:7" ht="20.25" thickTop="1" thickBot="1" x14ac:dyDescent="0.25">
      <c r="A19" s="106" t="s">
        <v>152</v>
      </c>
      <c r="B19" s="107">
        <v>1</v>
      </c>
      <c r="C19" s="108" t="s">
        <v>220</v>
      </c>
      <c r="D19" s="108"/>
      <c r="E19" s="411"/>
      <c r="F19" s="377" t="s">
        <v>152</v>
      </c>
      <c r="G19" s="440"/>
    </row>
    <row r="20" spans="1:7" ht="20.25" thickTop="1" thickBot="1" x14ac:dyDescent="0.25">
      <c r="A20" s="238"/>
      <c r="B20" s="450">
        <v>1.0001</v>
      </c>
      <c r="C20" s="451" t="s">
        <v>508</v>
      </c>
      <c r="D20" s="452" t="s">
        <v>34</v>
      </c>
      <c r="E20" s="452"/>
      <c r="F20" s="276" t="s">
        <v>34</v>
      </c>
      <c r="G20" s="453"/>
    </row>
    <row r="21" spans="1:7" ht="20.25" thickTop="1" thickBot="1" x14ac:dyDescent="0.25">
      <c r="A21" s="106" t="s">
        <v>152</v>
      </c>
      <c r="B21" s="107">
        <v>2</v>
      </c>
      <c r="C21" s="108" t="s">
        <v>222</v>
      </c>
      <c r="D21" s="108"/>
      <c r="E21" s="411"/>
      <c r="F21" s="377" t="s">
        <v>152</v>
      </c>
      <c r="G21" s="440"/>
    </row>
    <row r="22" spans="1:7" ht="20.25" thickTop="1" thickBot="1" x14ac:dyDescent="0.25">
      <c r="A22" s="238"/>
      <c r="B22" s="450">
        <v>2.0001000000000002</v>
      </c>
      <c r="C22" s="451" t="s">
        <v>508</v>
      </c>
      <c r="D22" s="452" t="s">
        <v>34</v>
      </c>
      <c r="E22" s="452"/>
      <c r="F22" s="276" t="s">
        <v>34</v>
      </c>
      <c r="G22" s="453"/>
    </row>
    <row r="23" spans="1:7" ht="20.25" thickTop="1" thickBot="1" x14ac:dyDescent="0.25">
      <c r="A23" s="106" t="s">
        <v>152</v>
      </c>
      <c r="B23" s="107">
        <v>3</v>
      </c>
      <c r="C23" s="108" t="s">
        <v>214</v>
      </c>
      <c r="D23" s="108"/>
      <c r="E23" s="411"/>
      <c r="F23" s="377" t="s">
        <v>152</v>
      </c>
      <c r="G23" s="440"/>
    </row>
    <row r="24" spans="1:7" ht="75.75" thickTop="1" x14ac:dyDescent="0.2">
      <c r="A24" s="270" t="s">
        <v>208</v>
      </c>
      <c r="B24" s="454">
        <v>3.01</v>
      </c>
      <c r="C24" s="455" t="s">
        <v>369</v>
      </c>
      <c r="D24" s="455" t="s">
        <v>588</v>
      </c>
      <c r="E24" s="456"/>
      <c r="F24" s="275"/>
      <c r="G24" s="457"/>
    </row>
    <row r="25" spans="1:7" ht="56.25" x14ac:dyDescent="0.2">
      <c r="A25" s="256" t="s">
        <v>208</v>
      </c>
      <c r="B25" s="458">
        <v>3.02</v>
      </c>
      <c r="C25" s="459" t="s">
        <v>370</v>
      </c>
      <c r="D25" s="455" t="s">
        <v>588</v>
      </c>
      <c r="E25" s="456"/>
      <c r="F25" s="275"/>
      <c r="G25" s="460"/>
    </row>
    <row r="26" spans="1:7" ht="75.75" thickBot="1" x14ac:dyDescent="0.25">
      <c r="A26" s="256" t="s">
        <v>208</v>
      </c>
      <c r="B26" s="475">
        <v>3.03</v>
      </c>
      <c r="C26" s="459" t="s">
        <v>653</v>
      </c>
      <c r="D26" s="459" t="s">
        <v>588</v>
      </c>
      <c r="E26" s="546"/>
      <c r="F26" s="275"/>
      <c r="G26" s="547"/>
    </row>
    <row r="27" spans="1:7" ht="20.25" thickTop="1" thickBot="1" x14ac:dyDescent="0.25">
      <c r="A27" s="106" t="s">
        <v>152</v>
      </c>
      <c r="B27" s="107">
        <v>4</v>
      </c>
      <c r="C27" s="108" t="s">
        <v>211</v>
      </c>
      <c r="D27" s="108"/>
      <c r="E27" s="411"/>
      <c r="F27" s="377"/>
      <c r="G27" s="440"/>
    </row>
    <row r="28" spans="1:7" ht="75.75" thickTop="1" x14ac:dyDescent="0.2">
      <c r="A28" s="270" t="s">
        <v>208</v>
      </c>
      <c r="B28" s="454">
        <v>4.01</v>
      </c>
      <c r="C28" s="455" t="s">
        <v>654</v>
      </c>
      <c r="D28" s="455" t="s">
        <v>588</v>
      </c>
      <c r="E28" s="456"/>
      <c r="F28" s="275"/>
      <c r="G28" s="457"/>
    </row>
    <row r="29" spans="1:7" ht="56.25" x14ac:dyDescent="0.2">
      <c r="A29" s="256" t="s">
        <v>208</v>
      </c>
      <c r="B29" s="458">
        <v>4.0199999999999996</v>
      </c>
      <c r="C29" s="459" t="s">
        <v>371</v>
      </c>
      <c r="D29" s="455" t="s">
        <v>588</v>
      </c>
      <c r="E29" s="456"/>
      <c r="F29" s="275"/>
      <c r="G29" s="460"/>
    </row>
    <row r="30" spans="1:7" ht="112.5" x14ac:dyDescent="0.2">
      <c r="A30" s="376"/>
      <c r="B30" s="458">
        <v>4.03</v>
      </c>
      <c r="C30" s="459" t="s">
        <v>608</v>
      </c>
      <c r="D30" s="455" t="s">
        <v>588</v>
      </c>
      <c r="E30" s="456"/>
      <c r="F30" s="275"/>
      <c r="G30" s="460"/>
    </row>
    <row r="31" spans="1:7" ht="56.25" x14ac:dyDescent="0.2">
      <c r="A31" s="256" t="s">
        <v>208</v>
      </c>
      <c r="B31" s="458">
        <v>4.04</v>
      </c>
      <c r="C31" s="459" t="s">
        <v>609</v>
      </c>
      <c r="D31" s="455" t="s">
        <v>588</v>
      </c>
      <c r="E31" s="456"/>
      <c r="F31" s="275"/>
      <c r="G31" s="460"/>
    </row>
    <row r="32" spans="1:7" ht="37.5" x14ac:dyDescent="0.2">
      <c r="A32" s="202"/>
      <c r="B32" s="458">
        <v>4.05</v>
      </c>
      <c r="C32" s="459" t="s">
        <v>372</v>
      </c>
      <c r="D32" s="511"/>
      <c r="E32" s="512"/>
      <c r="F32" s="513"/>
      <c r="G32" s="460"/>
    </row>
    <row r="33" spans="1:7" ht="57" thickBot="1" x14ac:dyDescent="0.25">
      <c r="A33" s="279" t="s">
        <v>208</v>
      </c>
      <c r="B33" s="461">
        <v>4.0599999999999996</v>
      </c>
      <c r="C33" s="462" t="s">
        <v>373</v>
      </c>
      <c r="D33" s="455" t="s">
        <v>588</v>
      </c>
      <c r="E33" s="456"/>
      <c r="F33" s="275"/>
      <c r="G33" s="464"/>
    </row>
    <row r="34" spans="1:7" ht="20.25" thickTop="1" thickBot="1" x14ac:dyDescent="0.25">
      <c r="A34" s="106" t="s">
        <v>152</v>
      </c>
      <c r="B34" s="107">
        <v>5</v>
      </c>
      <c r="C34" s="108" t="s">
        <v>213</v>
      </c>
      <c r="D34" s="108"/>
      <c r="E34" s="411"/>
      <c r="F34" s="377" t="s">
        <v>152</v>
      </c>
      <c r="G34" s="440"/>
    </row>
    <row r="35" spans="1:7" ht="75.75" thickTop="1" x14ac:dyDescent="0.2">
      <c r="A35" s="270" t="s">
        <v>208</v>
      </c>
      <c r="B35" s="454">
        <v>5.01</v>
      </c>
      <c r="C35" s="455" t="s">
        <v>374</v>
      </c>
      <c r="D35" s="455" t="s">
        <v>588</v>
      </c>
      <c r="E35" s="456"/>
      <c r="F35" s="275"/>
      <c r="G35" s="457"/>
    </row>
    <row r="36" spans="1:7" ht="93.75" x14ac:dyDescent="0.2">
      <c r="A36" s="256" t="s">
        <v>208</v>
      </c>
      <c r="B36" s="458">
        <v>5.0199999999999996</v>
      </c>
      <c r="C36" s="459" t="s">
        <v>375</v>
      </c>
      <c r="D36" s="455" t="s">
        <v>588</v>
      </c>
      <c r="E36" s="456"/>
      <c r="F36" s="275"/>
      <c r="G36" s="460"/>
    </row>
    <row r="37" spans="1:7" ht="75" x14ac:dyDescent="0.2">
      <c r="A37" s="256" t="s">
        <v>208</v>
      </c>
      <c r="B37" s="458">
        <v>5.03</v>
      </c>
      <c r="C37" s="459" t="s">
        <v>655</v>
      </c>
      <c r="D37" s="455" t="s">
        <v>588</v>
      </c>
      <c r="E37" s="456"/>
      <c r="F37" s="275"/>
      <c r="G37" s="460"/>
    </row>
    <row r="38" spans="1:7" ht="56.25" x14ac:dyDescent="0.2">
      <c r="A38" s="202"/>
      <c r="B38" s="458">
        <v>5.04</v>
      </c>
      <c r="C38" s="459" t="s">
        <v>376</v>
      </c>
      <c r="D38" s="455" t="s">
        <v>588</v>
      </c>
      <c r="E38" s="456"/>
      <c r="F38" s="275"/>
      <c r="G38" s="460"/>
    </row>
    <row r="39" spans="1:7" ht="56.25" x14ac:dyDescent="0.2">
      <c r="A39" s="256" t="s">
        <v>208</v>
      </c>
      <c r="B39" s="458">
        <v>5.05</v>
      </c>
      <c r="C39" s="459" t="s">
        <v>377</v>
      </c>
      <c r="D39" s="455" t="s">
        <v>588</v>
      </c>
      <c r="E39" s="456"/>
      <c r="F39" s="275"/>
      <c r="G39" s="460"/>
    </row>
    <row r="40" spans="1:7" ht="56.25" x14ac:dyDescent="0.2">
      <c r="A40" s="256" t="s">
        <v>208</v>
      </c>
      <c r="B40" s="475">
        <v>5.0599999999999996</v>
      </c>
      <c r="C40" s="459" t="s">
        <v>657</v>
      </c>
      <c r="D40" s="459" t="s">
        <v>588</v>
      </c>
      <c r="E40" s="546"/>
      <c r="F40" s="275"/>
      <c r="G40" s="547"/>
    </row>
    <row r="41" spans="1:7" ht="94.5" thickBot="1" x14ac:dyDescent="0.25">
      <c r="A41" s="257" t="s">
        <v>208</v>
      </c>
      <c r="B41" s="486">
        <v>5.07</v>
      </c>
      <c r="C41" s="462" t="s">
        <v>656</v>
      </c>
      <c r="D41" s="487" t="s">
        <v>588</v>
      </c>
      <c r="E41" s="496"/>
      <c r="F41" s="303"/>
      <c r="G41" s="548"/>
    </row>
    <row r="42" spans="1:7" ht="20.25" thickTop="1" thickBot="1" x14ac:dyDescent="0.25">
      <c r="A42" s="106" t="s">
        <v>152</v>
      </c>
      <c r="B42" s="107">
        <v>6</v>
      </c>
      <c r="C42" s="108" t="s">
        <v>215</v>
      </c>
      <c r="D42" s="108"/>
      <c r="E42" s="411"/>
      <c r="F42" s="377"/>
      <c r="G42" s="440"/>
    </row>
    <row r="43" spans="1:7" ht="57" thickTop="1" x14ac:dyDescent="0.2">
      <c r="A43" s="270" t="s">
        <v>208</v>
      </c>
      <c r="B43" s="454">
        <v>6.01</v>
      </c>
      <c r="C43" s="455" t="s">
        <v>378</v>
      </c>
      <c r="D43" s="455" t="s">
        <v>588</v>
      </c>
      <c r="E43" s="456"/>
      <c r="F43" s="275"/>
      <c r="G43" s="457"/>
    </row>
    <row r="44" spans="1:7" ht="37.5" x14ac:dyDescent="0.2">
      <c r="A44" s="550"/>
      <c r="B44" s="551">
        <v>6.02</v>
      </c>
      <c r="C44" s="552" t="s">
        <v>658</v>
      </c>
      <c r="D44" s="553"/>
      <c r="E44" s="456" t="s">
        <v>10</v>
      </c>
      <c r="F44" s="553"/>
      <c r="G44" s="554" t="s">
        <v>658</v>
      </c>
    </row>
    <row r="45" spans="1:7" ht="94.5" thickBot="1" x14ac:dyDescent="0.25">
      <c r="A45" s="256" t="s">
        <v>208</v>
      </c>
      <c r="B45" s="461">
        <v>6.03</v>
      </c>
      <c r="C45" s="462" t="s">
        <v>659</v>
      </c>
      <c r="D45" s="455" t="s">
        <v>588</v>
      </c>
      <c r="E45" s="456"/>
      <c r="F45" s="275"/>
      <c r="G45" s="460"/>
    </row>
    <row r="46" spans="1:7" ht="38.25" thickTop="1" x14ac:dyDescent="0.2">
      <c r="A46" s="277"/>
      <c r="B46" s="465">
        <v>6.04</v>
      </c>
      <c r="C46" s="466" t="s">
        <v>660</v>
      </c>
      <c r="D46" s="467" t="s">
        <v>541</v>
      </c>
      <c r="E46" s="468"/>
      <c r="F46" s="341" t="s">
        <v>297</v>
      </c>
      <c r="G46" s="460"/>
    </row>
    <row r="47" spans="1:7" ht="18.75" x14ac:dyDescent="0.2">
      <c r="A47" s="277"/>
      <c r="B47" s="469">
        <v>6.0400999999999998</v>
      </c>
      <c r="C47" s="470" t="s">
        <v>379</v>
      </c>
      <c r="D47" s="514"/>
      <c r="E47" s="515"/>
      <c r="F47" s="342"/>
      <c r="G47" s="460"/>
    </row>
    <row r="48" spans="1:7" ht="18.75" x14ac:dyDescent="0.2">
      <c r="A48" s="277"/>
      <c r="B48" s="469">
        <v>6.0401999999999996</v>
      </c>
      <c r="C48" s="470" t="s">
        <v>380</v>
      </c>
      <c r="D48" s="514"/>
      <c r="E48" s="515"/>
      <c r="F48" s="342"/>
      <c r="G48" s="460"/>
    </row>
    <row r="49" spans="1:7" ht="18.75" x14ac:dyDescent="0.2">
      <c r="A49" s="277"/>
      <c r="B49" s="469">
        <v>6.0402999999999993</v>
      </c>
      <c r="C49" s="470" t="s">
        <v>381</v>
      </c>
      <c r="D49" s="514"/>
      <c r="E49" s="515"/>
      <c r="F49" s="342"/>
      <c r="G49" s="460"/>
    </row>
    <row r="50" spans="1:7" ht="37.5" x14ac:dyDescent="0.2">
      <c r="A50" s="277"/>
      <c r="B50" s="469">
        <v>6.0403999999999991</v>
      </c>
      <c r="C50" s="470" t="s">
        <v>382</v>
      </c>
      <c r="D50" s="514"/>
      <c r="E50" s="515"/>
      <c r="F50" s="342"/>
      <c r="G50" s="460"/>
    </row>
    <row r="51" spans="1:7" ht="18.75" x14ac:dyDescent="0.2">
      <c r="A51" s="277"/>
      <c r="B51" s="469">
        <v>6.0404999999999989</v>
      </c>
      <c r="C51" s="470" t="s">
        <v>34</v>
      </c>
      <c r="D51" s="514"/>
      <c r="E51" s="471"/>
      <c r="F51" s="342"/>
      <c r="G51" s="460"/>
    </row>
    <row r="52" spans="1:7" ht="19.5" thickBot="1" x14ac:dyDescent="0.25">
      <c r="A52" s="277"/>
      <c r="B52" s="469">
        <v>6.0405999999999986</v>
      </c>
      <c r="C52" s="470" t="s">
        <v>362</v>
      </c>
      <c r="D52" s="514"/>
      <c r="E52" s="515"/>
      <c r="F52" s="342"/>
      <c r="G52" s="460"/>
    </row>
    <row r="53" spans="1:7" ht="20.25" thickTop="1" thickBot="1" x14ac:dyDescent="0.25">
      <c r="A53" s="106" t="s">
        <v>152</v>
      </c>
      <c r="B53" s="109">
        <v>7</v>
      </c>
      <c r="C53" s="110" t="s">
        <v>209</v>
      </c>
      <c r="D53" s="110"/>
      <c r="E53" s="412"/>
      <c r="F53" s="378" t="s">
        <v>152</v>
      </c>
      <c r="G53" s="440"/>
    </row>
    <row r="54" spans="1:7" ht="57" thickTop="1" x14ac:dyDescent="0.2">
      <c r="A54" s="281"/>
      <c r="B54" s="465">
        <v>7.01</v>
      </c>
      <c r="C54" s="466" t="s">
        <v>383</v>
      </c>
      <c r="D54" s="467" t="s">
        <v>541</v>
      </c>
      <c r="E54" s="468"/>
      <c r="F54" s="341" t="s">
        <v>297</v>
      </c>
      <c r="G54" s="457"/>
    </row>
    <row r="55" spans="1:7" ht="18.75" x14ac:dyDescent="0.2">
      <c r="A55" s="277"/>
      <c r="B55" s="469">
        <v>7.0100999999999996</v>
      </c>
      <c r="C55" s="470" t="s">
        <v>384</v>
      </c>
      <c r="D55" s="514"/>
      <c r="E55" s="515"/>
      <c r="F55" s="342"/>
      <c r="G55" s="460"/>
    </row>
    <row r="56" spans="1:7" ht="18.75" x14ac:dyDescent="0.2">
      <c r="A56" s="277"/>
      <c r="B56" s="469">
        <v>7.0101999999999993</v>
      </c>
      <c r="C56" s="470" t="s">
        <v>385</v>
      </c>
      <c r="D56" s="514"/>
      <c r="E56" s="515"/>
      <c r="F56" s="342"/>
      <c r="G56" s="460"/>
    </row>
    <row r="57" spans="1:7" ht="18.75" x14ac:dyDescent="0.2">
      <c r="A57" s="277"/>
      <c r="B57" s="469">
        <v>7.0102999999999991</v>
      </c>
      <c r="C57" s="470" t="s">
        <v>386</v>
      </c>
      <c r="D57" s="514"/>
      <c r="E57" s="515"/>
      <c r="F57" s="342"/>
      <c r="G57" s="460"/>
    </row>
    <row r="58" spans="1:7" ht="18.75" x14ac:dyDescent="0.2">
      <c r="A58" s="277"/>
      <c r="B58" s="469">
        <v>7.0103999999999989</v>
      </c>
      <c r="C58" s="470" t="s">
        <v>387</v>
      </c>
      <c r="D58" s="514"/>
      <c r="E58" s="515"/>
      <c r="F58" s="342"/>
      <c r="G58" s="460"/>
    </row>
    <row r="59" spans="1:7" ht="18.75" x14ac:dyDescent="0.2">
      <c r="A59" s="277"/>
      <c r="B59" s="469">
        <v>7.0104999999999986</v>
      </c>
      <c r="C59" s="470" t="s">
        <v>388</v>
      </c>
      <c r="D59" s="514"/>
      <c r="E59" s="515"/>
      <c r="F59" s="342"/>
      <c r="G59" s="460"/>
    </row>
    <row r="60" spans="1:7" ht="18.75" x14ac:dyDescent="0.2">
      <c r="A60" s="277"/>
      <c r="B60" s="469">
        <v>7.0105999999999984</v>
      </c>
      <c r="C60" s="470" t="s">
        <v>389</v>
      </c>
      <c r="D60" s="514"/>
      <c r="E60" s="515"/>
      <c r="F60" s="342"/>
      <c r="G60" s="460"/>
    </row>
    <row r="61" spans="1:7" ht="18.75" x14ac:dyDescent="0.2">
      <c r="A61" s="277"/>
      <c r="B61" s="469">
        <v>7.0106999999999982</v>
      </c>
      <c r="C61" s="470" t="s">
        <v>390</v>
      </c>
      <c r="D61" s="514"/>
      <c r="E61" s="515"/>
      <c r="F61" s="342"/>
      <c r="G61" s="460"/>
    </row>
    <row r="62" spans="1:7" ht="18.75" hidden="1" x14ac:dyDescent="0.2">
      <c r="A62" s="277"/>
      <c r="B62" s="469">
        <v>7.0107999999999979</v>
      </c>
      <c r="C62" s="470" t="s">
        <v>391</v>
      </c>
      <c r="D62" s="514"/>
      <c r="E62" s="515"/>
      <c r="F62" s="342"/>
      <c r="G62" s="460"/>
    </row>
    <row r="63" spans="1:7" ht="19.5" thickBot="1" x14ac:dyDescent="0.25">
      <c r="A63" s="277"/>
      <c r="B63" s="469">
        <v>7.0108999999999977</v>
      </c>
      <c r="C63" s="470" t="s">
        <v>362</v>
      </c>
      <c r="D63" s="514"/>
      <c r="E63" s="515"/>
      <c r="F63" s="342"/>
      <c r="G63" s="460"/>
    </row>
    <row r="64" spans="1:7" ht="38.25" thickTop="1" x14ac:dyDescent="0.2">
      <c r="A64" s="277"/>
      <c r="B64" s="465">
        <v>7.02</v>
      </c>
      <c r="C64" s="466" t="s">
        <v>392</v>
      </c>
      <c r="D64" s="467" t="s">
        <v>541</v>
      </c>
      <c r="E64" s="468"/>
      <c r="F64" s="341" t="s">
        <v>297</v>
      </c>
      <c r="G64" s="460"/>
    </row>
    <row r="65" spans="1:7" ht="37.5" x14ac:dyDescent="0.2">
      <c r="A65" s="277"/>
      <c r="B65" s="469">
        <v>7.0200999999999993</v>
      </c>
      <c r="C65" s="470" t="s">
        <v>393</v>
      </c>
      <c r="D65" s="514"/>
      <c r="E65" s="515"/>
      <c r="F65" s="342"/>
      <c r="G65" s="460"/>
    </row>
    <row r="66" spans="1:7" ht="18.75" x14ac:dyDescent="0.2">
      <c r="A66" s="277"/>
      <c r="B66" s="469">
        <v>7.0201999999999991</v>
      </c>
      <c r="C66" s="470" t="s">
        <v>394</v>
      </c>
      <c r="D66" s="514"/>
      <c r="E66" s="515"/>
      <c r="F66" s="342"/>
      <c r="G66" s="460"/>
    </row>
    <row r="67" spans="1:7" ht="18.75" x14ac:dyDescent="0.2">
      <c r="A67" s="277"/>
      <c r="B67" s="469">
        <v>7.0202999999999989</v>
      </c>
      <c r="C67" s="470" t="s">
        <v>395</v>
      </c>
      <c r="D67" s="514"/>
      <c r="E67" s="515"/>
      <c r="F67" s="342"/>
      <c r="G67" s="460"/>
    </row>
    <row r="68" spans="1:7" ht="18.75" x14ac:dyDescent="0.2">
      <c r="A68" s="277"/>
      <c r="B68" s="469">
        <v>7.0203999999999986</v>
      </c>
      <c r="C68" s="470" t="s">
        <v>396</v>
      </c>
      <c r="D68" s="514"/>
      <c r="E68" s="515"/>
      <c r="F68" s="342"/>
      <c r="G68" s="460"/>
    </row>
    <row r="69" spans="1:7" ht="18.75" x14ac:dyDescent="0.2">
      <c r="A69" s="277"/>
      <c r="B69" s="469">
        <v>7.0204999999999984</v>
      </c>
      <c r="C69" s="470" t="s">
        <v>397</v>
      </c>
      <c r="D69" s="514"/>
      <c r="E69" s="515"/>
      <c r="F69" s="342"/>
      <c r="G69" s="460"/>
    </row>
    <row r="70" spans="1:7" ht="18.75" x14ac:dyDescent="0.2">
      <c r="A70" s="277"/>
      <c r="B70" s="469">
        <v>7.0205999999999982</v>
      </c>
      <c r="C70" s="470" t="s">
        <v>398</v>
      </c>
      <c r="D70" s="514"/>
      <c r="E70" s="515"/>
      <c r="F70" s="342"/>
      <c r="G70" s="460"/>
    </row>
    <row r="71" spans="1:7" ht="18.75" x14ac:dyDescent="0.2">
      <c r="A71" s="277"/>
      <c r="B71" s="469">
        <v>7.0206999999999979</v>
      </c>
      <c r="C71" s="470" t="s">
        <v>399</v>
      </c>
      <c r="D71" s="514"/>
      <c r="E71" s="515"/>
      <c r="F71" s="342"/>
      <c r="G71" s="460"/>
    </row>
    <row r="72" spans="1:7" ht="18.75" x14ac:dyDescent="0.2">
      <c r="A72" s="277"/>
      <c r="B72" s="469">
        <v>7.0207999999999977</v>
      </c>
      <c r="C72" s="470" t="s">
        <v>552</v>
      </c>
      <c r="D72" s="514"/>
      <c r="E72" s="515"/>
      <c r="F72" s="342"/>
      <c r="G72" s="460"/>
    </row>
    <row r="73" spans="1:7" ht="18.75" x14ac:dyDescent="0.2">
      <c r="A73" s="277"/>
      <c r="B73" s="469">
        <v>7.0208999999999975</v>
      </c>
      <c r="C73" s="470" t="s">
        <v>400</v>
      </c>
      <c r="D73" s="514"/>
      <c r="E73" s="515"/>
      <c r="F73" s="342"/>
      <c r="G73" s="460"/>
    </row>
    <row r="74" spans="1:7" ht="18.75" x14ac:dyDescent="0.2">
      <c r="A74" s="277"/>
      <c r="B74" s="469">
        <v>7.0209999999999972</v>
      </c>
      <c r="C74" s="470" t="s">
        <v>401</v>
      </c>
      <c r="D74" s="514"/>
      <c r="E74" s="515"/>
      <c r="F74" s="342"/>
      <c r="G74" s="460"/>
    </row>
    <row r="75" spans="1:7" ht="19.5" thickBot="1" x14ac:dyDescent="0.25">
      <c r="A75" s="277"/>
      <c r="B75" s="472">
        <v>7.021099999999997</v>
      </c>
      <c r="C75" s="473" t="s">
        <v>362</v>
      </c>
      <c r="D75" s="516"/>
      <c r="E75" s="517"/>
      <c r="F75" s="379"/>
      <c r="G75" s="460"/>
    </row>
    <row r="76" spans="1:7" ht="150.75" thickTop="1" x14ac:dyDescent="0.2">
      <c r="A76" s="278" t="s">
        <v>208</v>
      </c>
      <c r="B76" s="465">
        <v>7.03</v>
      </c>
      <c r="C76" s="466" t="s">
        <v>689</v>
      </c>
      <c r="D76" s="466" t="s">
        <v>661</v>
      </c>
      <c r="E76" s="479"/>
      <c r="F76" s="557"/>
      <c r="G76" s="460"/>
    </row>
    <row r="77" spans="1:7" ht="37.5" x14ac:dyDescent="0.2">
      <c r="A77" s="278"/>
      <c r="B77" s="469">
        <v>7.0301</v>
      </c>
      <c r="C77" s="470" t="s">
        <v>690</v>
      </c>
      <c r="D77" s="494" t="s">
        <v>541</v>
      </c>
      <c r="E77" s="555"/>
      <c r="F77" s="342"/>
      <c r="G77" s="460"/>
    </row>
    <row r="78" spans="1:7" ht="23.25" x14ac:dyDescent="0.2">
      <c r="A78" s="278"/>
      <c r="B78" s="469">
        <v>7.0301999999999998</v>
      </c>
      <c r="C78" s="470" t="s">
        <v>691</v>
      </c>
      <c r="D78" s="514"/>
      <c r="E78" s="555"/>
      <c r="F78" s="342"/>
      <c r="G78" s="460"/>
    </row>
    <row r="79" spans="1:7" ht="23.25" x14ac:dyDescent="0.2">
      <c r="A79" s="278"/>
      <c r="B79" s="469">
        <v>7.0303000000000004</v>
      </c>
      <c r="C79" s="470" t="s">
        <v>692</v>
      </c>
      <c r="D79" s="514"/>
      <c r="E79" s="555"/>
      <c r="F79" s="342"/>
      <c r="G79" s="460"/>
    </row>
    <row r="80" spans="1:7" ht="23.25" x14ac:dyDescent="0.2">
      <c r="A80" s="278"/>
      <c r="B80" s="469">
        <v>7.0304000000000002</v>
      </c>
      <c r="C80" s="470" t="s">
        <v>693</v>
      </c>
      <c r="D80" s="514"/>
      <c r="E80" s="555"/>
      <c r="F80" s="342"/>
      <c r="G80" s="460"/>
    </row>
    <row r="81" spans="1:7" ht="24" thickBot="1" x14ac:dyDescent="0.25">
      <c r="A81" s="278"/>
      <c r="B81" s="472">
        <v>7.0305</v>
      </c>
      <c r="C81" s="473" t="s">
        <v>694</v>
      </c>
      <c r="D81" s="516"/>
      <c r="E81" s="556"/>
      <c r="F81" s="379"/>
      <c r="G81" s="460"/>
    </row>
    <row r="82" spans="1:7" ht="57" thickTop="1" x14ac:dyDescent="0.2">
      <c r="A82" s="376"/>
      <c r="B82" s="474">
        <v>7.04</v>
      </c>
      <c r="C82" s="455" t="s">
        <v>611</v>
      </c>
      <c r="D82" s="455" t="s">
        <v>588</v>
      </c>
      <c r="E82" s="456"/>
      <c r="F82" s="280"/>
      <c r="G82" s="460"/>
    </row>
    <row r="83" spans="1:7" ht="56.25" x14ac:dyDescent="0.2">
      <c r="A83" s="256" t="s">
        <v>208</v>
      </c>
      <c r="B83" s="475">
        <v>7.05</v>
      </c>
      <c r="C83" s="459" t="s">
        <v>610</v>
      </c>
      <c r="D83" s="455" t="s">
        <v>588</v>
      </c>
      <c r="E83" s="456"/>
      <c r="F83" s="275"/>
      <c r="G83" s="460"/>
    </row>
    <row r="84" spans="1:7" ht="56.25" x14ac:dyDescent="0.2">
      <c r="A84" s="256" t="s">
        <v>208</v>
      </c>
      <c r="B84" s="475">
        <v>7.06</v>
      </c>
      <c r="C84" s="459" t="s">
        <v>402</v>
      </c>
      <c r="D84" s="455" t="s">
        <v>588</v>
      </c>
      <c r="E84" s="456"/>
      <c r="F84" s="275"/>
      <c r="G84" s="460"/>
    </row>
    <row r="85" spans="1:7" ht="57" thickBot="1" x14ac:dyDescent="0.25">
      <c r="A85" s="256" t="s">
        <v>208</v>
      </c>
      <c r="B85" s="476">
        <v>7.07</v>
      </c>
      <c r="C85" s="462" t="s">
        <v>403</v>
      </c>
      <c r="D85" s="455" t="s">
        <v>588</v>
      </c>
      <c r="E85" s="463"/>
      <c r="F85" s="275"/>
      <c r="G85" s="460"/>
    </row>
    <row r="86" spans="1:7" ht="57" thickTop="1" x14ac:dyDescent="0.2">
      <c r="A86" s="278" t="s">
        <v>208</v>
      </c>
      <c r="B86" s="477">
        <v>7.08</v>
      </c>
      <c r="C86" s="478" t="s">
        <v>564</v>
      </c>
      <c r="D86" s="478" t="s">
        <v>525</v>
      </c>
      <c r="E86" s="479"/>
      <c r="F86" s="348"/>
      <c r="G86" s="480"/>
    </row>
    <row r="87" spans="1:7" ht="37.5" x14ac:dyDescent="0.2">
      <c r="A87" s="278"/>
      <c r="B87" s="481">
        <v>7.0800999999999998</v>
      </c>
      <c r="C87" s="482" t="s">
        <v>565</v>
      </c>
      <c r="D87" s="483" t="s">
        <v>541</v>
      </c>
      <c r="E87" s="518"/>
      <c r="F87" s="342"/>
      <c r="G87" s="480"/>
    </row>
    <row r="88" spans="1:7" ht="23.25" x14ac:dyDescent="0.2">
      <c r="A88" s="278"/>
      <c r="B88" s="481">
        <v>7.0801999999999996</v>
      </c>
      <c r="C88" s="482" t="s">
        <v>575</v>
      </c>
      <c r="D88" s="514"/>
      <c r="E88" s="515"/>
      <c r="F88" s="342"/>
      <c r="G88" s="480"/>
    </row>
    <row r="89" spans="1:7" ht="23.25" x14ac:dyDescent="0.2">
      <c r="A89" s="278"/>
      <c r="B89" s="481">
        <v>7.0803000000000003</v>
      </c>
      <c r="C89" s="482" t="s">
        <v>566</v>
      </c>
      <c r="D89" s="514"/>
      <c r="E89" s="515"/>
      <c r="F89" s="342"/>
      <c r="G89" s="480"/>
    </row>
    <row r="90" spans="1:7" ht="23.25" x14ac:dyDescent="0.2">
      <c r="A90" s="278"/>
      <c r="B90" s="481">
        <v>7.0804</v>
      </c>
      <c r="C90" s="482" t="s">
        <v>567</v>
      </c>
      <c r="D90" s="514"/>
      <c r="E90" s="515"/>
      <c r="F90" s="342"/>
      <c r="G90" s="480"/>
    </row>
    <row r="91" spans="1:7" ht="24" thickBot="1" x14ac:dyDescent="0.25">
      <c r="A91" s="278"/>
      <c r="B91" s="484">
        <v>7.0804999999999998</v>
      </c>
      <c r="C91" s="473" t="s">
        <v>362</v>
      </c>
      <c r="D91" s="516"/>
      <c r="E91" s="517"/>
      <c r="F91" s="379"/>
      <c r="G91" s="480"/>
    </row>
    <row r="92" spans="1:7" ht="132" thickTop="1" x14ac:dyDescent="0.2">
      <c r="A92" s="202"/>
      <c r="B92" s="458">
        <v>7.09</v>
      </c>
      <c r="C92" s="455" t="s">
        <v>662</v>
      </c>
      <c r="D92" s="455" t="s">
        <v>663</v>
      </c>
      <c r="E92" s="456"/>
      <c r="F92" s="340"/>
      <c r="G92" s="460"/>
    </row>
    <row r="93" spans="1:7" ht="37.5" x14ac:dyDescent="0.2">
      <c r="A93" s="550"/>
      <c r="B93" s="551">
        <v>7.1</v>
      </c>
      <c r="C93" s="552" t="s">
        <v>658</v>
      </c>
      <c r="D93" s="553"/>
      <c r="E93" s="456" t="s">
        <v>10</v>
      </c>
      <c r="F93" s="553"/>
      <c r="G93" s="554" t="s">
        <v>658</v>
      </c>
    </row>
    <row r="94" spans="1:7" ht="37.5" x14ac:dyDescent="0.2">
      <c r="A94" s="550"/>
      <c r="B94" s="551">
        <v>7.11</v>
      </c>
      <c r="C94" s="552" t="s">
        <v>658</v>
      </c>
      <c r="D94" s="553"/>
      <c r="E94" s="456" t="s">
        <v>10</v>
      </c>
      <c r="F94" s="553"/>
      <c r="G94" s="554" t="s">
        <v>658</v>
      </c>
    </row>
    <row r="95" spans="1:7" ht="75" x14ac:dyDescent="0.2">
      <c r="A95" s="202"/>
      <c r="B95" s="475">
        <v>7.12</v>
      </c>
      <c r="C95" s="459" t="s">
        <v>404</v>
      </c>
      <c r="D95" s="459" t="s">
        <v>592</v>
      </c>
      <c r="E95" s="456"/>
      <c r="F95" s="340"/>
      <c r="G95" s="485"/>
    </row>
    <row r="96" spans="1:7" ht="113.25" thickBot="1" x14ac:dyDescent="0.25">
      <c r="A96" s="201"/>
      <c r="B96" s="486">
        <v>7.13</v>
      </c>
      <c r="C96" s="487" t="s">
        <v>405</v>
      </c>
      <c r="D96" s="487" t="s">
        <v>512</v>
      </c>
      <c r="E96" s="456"/>
      <c r="F96" s="344"/>
      <c r="G96" s="464"/>
    </row>
    <row r="97" spans="1:7" ht="20.25" thickTop="1" thickBot="1" x14ac:dyDescent="0.25">
      <c r="A97" s="106" t="s">
        <v>152</v>
      </c>
      <c r="B97" s="107">
        <v>8</v>
      </c>
      <c r="C97" s="108" t="s">
        <v>221</v>
      </c>
      <c r="D97" s="108"/>
      <c r="E97" s="411"/>
      <c r="F97" s="377" t="s">
        <v>152</v>
      </c>
      <c r="G97" s="440"/>
    </row>
    <row r="98" spans="1:7" ht="20.25" thickTop="1" thickBot="1" x14ac:dyDescent="0.25">
      <c r="A98" s="238"/>
      <c r="B98" s="488">
        <v>8.0000999999999998</v>
      </c>
      <c r="C98" s="451" t="s">
        <v>508</v>
      </c>
      <c r="D98" s="452" t="s">
        <v>34</v>
      </c>
      <c r="E98" s="452"/>
      <c r="F98" s="276" t="s">
        <v>34</v>
      </c>
      <c r="G98" s="453"/>
    </row>
    <row r="99" spans="1:7" ht="20.25" thickTop="1" thickBot="1" x14ac:dyDescent="0.25">
      <c r="A99" s="106" t="s">
        <v>152</v>
      </c>
      <c r="B99" s="107">
        <v>9</v>
      </c>
      <c r="C99" s="108" t="s">
        <v>224</v>
      </c>
      <c r="D99" s="108"/>
      <c r="E99" s="411"/>
      <c r="F99" s="377" t="s">
        <v>152</v>
      </c>
      <c r="G99" s="440"/>
    </row>
    <row r="100" spans="1:7" ht="94.5" thickTop="1" x14ac:dyDescent="0.2">
      <c r="A100" s="255" t="s">
        <v>208</v>
      </c>
      <c r="B100" s="489">
        <v>9.01</v>
      </c>
      <c r="C100" s="466" t="s">
        <v>406</v>
      </c>
      <c r="D100" s="455" t="s">
        <v>588</v>
      </c>
      <c r="E100" s="456"/>
      <c r="F100" s="275"/>
      <c r="G100" s="457"/>
    </row>
    <row r="101" spans="1:7" ht="56.25" x14ac:dyDescent="0.2">
      <c r="A101" s="256" t="s">
        <v>208</v>
      </c>
      <c r="B101" s="475">
        <v>9.02</v>
      </c>
      <c r="C101" s="459" t="s">
        <v>407</v>
      </c>
      <c r="D101" s="455" t="s">
        <v>588</v>
      </c>
      <c r="E101" s="456"/>
      <c r="F101" s="275"/>
      <c r="G101" s="460"/>
    </row>
    <row r="102" spans="1:7" ht="113.25" thickBot="1" x14ac:dyDescent="0.25">
      <c r="A102" s="201"/>
      <c r="B102" s="486">
        <v>9.0299999999999994</v>
      </c>
      <c r="C102" s="487" t="s">
        <v>408</v>
      </c>
      <c r="D102" s="487" t="s">
        <v>593</v>
      </c>
      <c r="E102" s="456"/>
      <c r="F102" s="340"/>
      <c r="G102" s="464"/>
    </row>
    <row r="103" spans="1:7" ht="20.25" thickTop="1" thickBot="1" x14ac:dyDescent="0.25">
      <c r="A103" s="106" t="s">
        <v>152</v>
      </c>
      <c r="B103" s="107">
        <v>10</v>
      </c>
      <c r="C103" s="108" t="s">
        <v>218</v>
      </c>
      <c r="D103" s="108"/>
      <c r="E103" s="411"/>
      <c r="F103" s="377"/>
      <c r="G103" s="440"/>
    </row>
    <row r="104" spans="1:7" ht="114" thickTop="1" thickBot="1" x14ac:dyDescent="0.25">
      <c r="A104" s="606"/>
      <c r="B104" s="488">
        <v>10.01</v>
      </c>
      <c r="C104" s="607" t="s">
        <v>695</v>
      </c>
      <c r="D104" s="607" t="s">
        <v>588</v>
      </c>
      <c r="E104" s="608"/>
      <c r="F104" s="609"/>
      <c r="G104" s="610"/>
    </row>
    <row r="105" spans="1:7" ht="57" thickTop="1" x14ac:dyDescent="0.2">
      <c r="A105" s="256" t="s">
        <v>208</v>
      </c>
      <c r="B105" s="465">
        <v>10.02</v>
      </c>
      <c r="C105" s="466" t="s">
        <v>667</v>
      </c>
      <c r="D105" s="466" t="s">
        <v>588</v>
      </c>
      <c r="E105" s="479"/>
      <c r="F105" s="375"/>
      <c r="G105" s="460"/>
    </row>
    <row r="106" spans="1:7" ht="37.5" x14ac:dyDescent="0.2">
      <c r="A106" s="256"/>
      <c r="B106" s="469">
        <v>10.020099999999999</v>
      </c>
      <c r="C106" s="470" t="s">
        <v>298</v>
      </c>
      <c r="D106" s="494" t="s">
        <v>541</v>
      </c>
      <c r="E106" s="555"/>
      <c r="F106" s="342"/>
      <c r="G106" s="460"/>
    </row>
    <row r="107" spans="1:7" ht="23.25" x14ac:dyDescent="0.2">
      <c r="A107" s="256"/>
      <c r="B107" s="469">
        <v>10.020200000000001</v>
      </c>
      <c r="C107" s="470" t="s">
        <v>668</v>
      </c>
      <c r="D107" s="514"/>
      <c r="E107" s="555"/>
      <c r="F107" s="342"/>
      <c r="G107" s="460"/>
    </row>
    <row r="108" spans="1:7" ht="23.25" x14ac:dyDescent="0.2">
      <c r="A108" s="256"/>
      <c r="B108" s="469">
        <v>10.020300000000001</v>
      </c>
      <c r="C108" s="470" t="s">
        <v>457</v>
      </c>
      <c r="D108" s="514"/>
      <c r="E108" s="555"/>
      <c r="F108" s="342"/>
      <c r="G108" s="460"/>
    </row>
    <row r="109" spans="1:7" ht="23.25" x14ac:dyDescent="0.2">
      <c r="A109" s="256"/>
      <c r="B109" s="469">
        <v>10.0204</v>
      </c>
      <c r="C109" s="470" t="s">
        <v>669</v>
      </c>
      <c r="D109" s="514"/>
      <c r="E109" s="555"/>
      <c r="F109" s="342"/>
      <c r="G109" s="460"/>
    </row>
    <row r="110" spans="1:7" ht="23.25" x14ac:dyDescent="0.2">
      <c r="A110" s="256"/>
      <c r="B110" s="469">
        <v>10.0205</v>
      </c>
      <c r="C110" s="470" t="s">
        <v>670</v>
      </c>
      <c r="D110" s="514"/>
      <c r="E110" s="555"/>
      <c r="F110" s="342"/>
      <c r="G110" s="460"/>
    </row>
    <row r="111" spans="1:7" ht="24" thickBot="1" x14ac:dyDescent="0.25">
      <c r="A111" s="256"/>
      <c r="B111" s="472">
        <v>10.0206</v>
      </c>
      <c r="C111" s="473" t="s">
        <v>671</v>
      </c>
      <c r="D111" s="516"/>
      <c r="E111" s="556"/>
      <c r="F111" s="379"/>
      <c r="G111" s="460"/>
    </row>
    <row r="112" spans="1:7" ht="76.5" thickTop="1" thickBot="1" x14ac:dyDescent="0.25">
      <c r="A112" s="256" t="s">
        <v>208</v>
      </c>
      <c r="B112" s="454">
        <v>10.029999999999999</v>
      </c>
      <c r="C112" s="455" t="s">
        <v>409</v>
      </c>
      <c r="D112" s="455" t="s">
        <v>588</v>
      </c>
      <c r="E112" s="456"/>
      <c r="F112" s="280"/>
      <c r="G112" s="460"/>
    </row>
    <row r="113" spans="1:7" ht="20.25" thickTop="1" thickBot="1" x14ac:dyDescent="0.25">
      <c r="A113" s="106" t="s">
        <v>152</v>
      </c>
      <c r="B113" s="107">
        <v>11</v>
      </c>
      <c r="C113" s="108" t="s">
        <v>225</v>
      </c>
      <c r="D113" s="108"/>
      <c r="E113" s="411"/>
      <c r="F113" s="377"/>
      <c r="G113" s="440"/>
    </row>
    <row r="114" spans="1:7" ht="76.5" thickTop="1" thickBot="1" x14ac:dyDescent="0.25">
      <c r="A114" s="258"/>
      <c r="B114" s="490">
        <v>11.01</v>
      </c>
      <c r="C114" s="491" t="s">
        <v>410</v>
      </c>
      <c r="D114" s="491" t="s">
        <v>511</v>
      </c>
      <c r="E114" s="456"/>
      <c r="F114" s="345"/>
      <c r="G114" s="457"/>
    </row>
    <row r="115" spans="1:7" ht="38.25" thickTop="1" x14ac:dyDescent="0.2">
      <c r="A115" s="277"/>
      <c r="B115" s="465">
        <v>11.02</v>
      </c>
      <c r="C115" s="466" t="s">
        <v>411</v>
      </c>
      <c r="D115" s="467" t="s">
        <v>541</v>
      </c>
      <c r="E115" s="468"/>
      <c r="F115" s="341" t="s">
        <v>297</v>
      </c>
      <c r="G115" s="460"/>
    </row>
    <row r="116" spans="1:7" ht="18.75" x14ac:dyDescent="0.2">
      <c r="A116" s="277"/>
      <c r="B116" s="469">
        <v>11.020099999999999</v>
      </c>
      <c r="C116" s="470" t="s">
        <v>412</v>
      </c>
      <c r="D116" s="514"/>
      <c r="E116" s="515"/>
      <c r="F116" s="342"/>
      <c r="G116" s="460"/>
    </row>
    <row r="117" spans="1:7" ht="18.75" x14ac:dyDescent="0.2">
      <c r="A117" s="277"/>
      <c r="B117" s="469">
        <v>11.020199999999999</v>
      </c>
      <c r="C117" s="470" t="s">
        <v>413</v>
      </c>
      <c r="D117" s="514"/>
      <c r="E117" s="515"/>
      <c r="F117" s="342"/>
      <c r="G117" s="460"/>
    </row>
    <row r="118" spans="1:7" ht="18.75" x14ac:dyDescent="0.2">
      <c r="A118" s="277"/>
      <c r="B118" s="469">
        <v>11.020299999999999</v>
      </c>
      <c r="C118" s="470" t="s">
        <v>414</v>
      </c>
      <c r="D118" s="514"/>
      <c r="E118" s="515"/>
      <c r="F118" s="342"/>
      <c r="G118" s="460"/>
    </row>
    <row r="119" spans="1:7" ht="18.75" x14ac:dyDescent="0.2">
      <c r="A119" s="277"/>
      <c r="B119" s="469">
        <v>11.020399999999999</v>
      </c>
      <c r="C119" s="470" t="s">
        <v>415</v>
      </c>
      <c r="D119" s="514"/>
      <c r="E119" s="515"/>
      <c r="F119" s="342"/>
      <c r="G119" s="460"/>
    </row>
    <row r="120" spans="1:7" ht="18.75" x14ac:dyDescent="0.2">
      <c r="A120" s="277"/>
      <c r="B120" s="469">
        <v>11.020499999999998</v>
      </c>
      <c r="C120" s="470" t="s">
        <v>416</v>
      </c>
      <c r="D120" s="514"/>
      <c r="E120" s="515"/>
      <c r="F120" s="342"/>
      <c r="G120" s="460"/>
    </row>
    <row r="121" spans="1:7" ht="18.75" x14ac:dyDescent="0.2">
      <c r="A121" s="277"/>
      <c r="B121" s="469">
        <v>11.020599999999998</v>
      </c>
      <c r="C121" s="470" t="s">
        <v>34</v>
      </c>
      <c r="D121" s="514"/>
      <c r="E121" s="471"/>
      <c r="F121" s="342"/>
      <c r="G121" s="460"/>
    </row>
    <row r="122" spans="1:7" ht="19.5" thickBot="1" x14ac:dyDescent="0.25">
      <c r="A122" s="277"/>
      <c r="B122" s="472">
        <v>11.020699999999998</v>
      </c>
      <c r="C122" s="473" t="s">
        <v>362</v>
      </c>
      <c r="D122" s="516"/>
      <c r="E122" s="517"/>
      <c r="F122" s="379"/>
      <c r="G122" s="460"/>
    </row>
    <row r="123" spans="1:7" ht="57" thickTop="1" x14ac:dyDescent="0.2">
      <c r="A123" s="202"/>
      <c r="B123" s="474">
        <v>11.03</v>
      </c>
      <c r="C123" s="455" t="s">
        <v>417</v>
      </c>
      <c r="D123" s="455" t="s">
        <v>588</v>
      </c>
      <c r="E123" s="456"/>
      <c r="F123" s="275"/>
      <c r="G123" s="460"/>
    </row>
    <row r="124" spans="1:7" ht="56.25" x14ac:dyDescent="0.2">
      <c r="A124" s="256" t="s">
        <v>208</v>
      </c>
      <c r="B124" s="475">
        <v>11.04</v>
      </c>
      <c r="C124" s="492" t="s">
        <v>455</v>
      </c>
      <c r="D124" s="455" t="s">
        <v>588</v>
      </c>
      <c r="E124" s="456"/>
      <c r="F124" s="275"/>
      <c r="G124" s="460"/>
    </row>
    <row r="125" spans="1:7" ht="75" x14ac:dyDescent="0.2">
      <c r="A125" s="256" t="s">
        <v>208</v>
      </c>
      <c r="B125" s="475">
        <v>11.05</v>
      </c>
      <c r="C125" s="459" t="s">
        <v>665</v>
      </c>
      <c r="D125" s="459" t="s">
        <v>588</v>
      </c>
      <c r="E125" s="546"/>
      <c r="F125" s="275"/>
      <c r="G125" s="547"/>
    </row>
    <row r="126" spans="1:7" ht="94.5" thickBot="1" x14ac:dyDescent="0.25">
      <c r="A126" s="256" t="s">
        <v>208</v>
      </c>
      <c r="B126" s="476">
        <v>11.06</v>
      </c>
      <c r="C126" s="462" t="s">
        <v>672</v>
      </c>
      <c r="D126" s="459" t="s">
        <v>588</v>
      </c>
      <c r="E126" s="546"/>
      <c r="F126" s="275"/>
      <c r="G126" s="547"/>
    </row>
    <row r="127" spans="1:7" ht="38.25" thickTop="1" x14ac:dyDescent="0.2">
      <c r="A127" s="277"/>
      <c r="B127" s="477">
        <v>11.07</v>
      </c>
      <c r="C127" s="466" t="s">
        <v>418</v>
      </c>
      <c r="D127" s="467" t="s">
        <v>541</v>
      </c>
      <c r="E127" s="468"/>
      <c r="F127" s="341" t="s">
        <v>297</v>
      </c>
      <c r="G127" s="460"/>
    </row>
    <row r="128" spans="1:7" ht="18.75" x14ac:dyDescent="0.2">
      <c r="A128" s="277"/>
      <c r="B128" s="481">
        <v>11.0701</v>
      </c>
      <c r="C128" s="470" t="s">
        <v>419</v>
      </c>
      <c r="D128" s="514"/>
      <c r="E128" s="515"/>
      <c r="F128" s="342"/>
      <c r="G128" s="460"/>
    </row>
    <row r="129" spans="1:7" ht="18.75" x14ac:dyDescent="0.2">
      <c r="A129" s="277"/>
      <c r="B129" s="481">
        <v>11.0702</v>
      </c>
      <c r="C129" s="470" t="s">
        <v>420</v>
      </c>
      <c r="D129" s="514"/>
      <c r="E129" s="515"/>
      <c r="F129" s="342"/>
      <c r="G129" s="460"/>
    </row>
    <row r="130" spans="1:7" ht="18.75" x14ac:dyDescent="0.2">
      <c r="A130" s="277"/>
      <c r="B130" s="481">
        <v>11.0703</v>
      </c>
      <c r="C130" s="470" t="s">
        <v>421</v>
      </c>
      <c r="D130" s="514"/>
      <c r="E130" s="515"/>
      <c r="F130" s="342"/>
      <c r="G130" s="460"/>
    </row>
    <row r="131" spans="1:7" ht="18.75" x14ac:dyDescent="0.2">
      <c r="A131" s="277"/>
      <c r="B131" s="481">
        <v>11.070399999999999</v>
      </c>
      <c r="C131" s="470" t="s">
        <v>422</v>
      </c>
      <c r="D131" s="514"/>
      <c r="E131" s="515"/>
      <c r="F131" s="342"/>
      <c r="G131" s="460"/>
    </row>
    <row r="132" spans="1:7" ht="18.75" x14ac:dyDescent="0.2">
      <c r="A132" s="277"/>
      <c r="B132" s="481">
        <v>11.070499999999999</v>
      </c>
      <c r="C132" s="470" t="s">
        <v>423</v>
      </c>
      <c r="D132" s="514"/>
      <c r="E132" s="515"/>
      <c r="F132" s="342"/>
      <c r="G132" s="460"/>
    </row>
    <row r="133" spans="1:7" ht="18.75" x14ac:dyDescent="0.2">
      <c r="A133" s="277"/>
      <c r="B133" s="481">
        <v>11.070600000000001</v>
      </c>
      <c r="C133" s="470" t="s">
        <v>424</v>
      </c>
      <c r="D133" s="514"/>
      <c r="E133" s="515"/>
      <c r="F133" s="342"/>
      <c r="G133" s="460"/>
    </row>
    <row r="134" spans="1:7" ht="18.75" x14ac:dyDescent="0.2">
      <c r="A134" s="277"/>
      <c r="B134" s="481">
        <v>11.0707</v>
      </c>
      <c r="C134" s="470" t="s">
        <v>34</v>
      </c>
      <c r="D134" s="514"/>
      <c r="E134" s="471"/>
      <c r="F134" s="342"/>
      <c r="G134" s="460"/>
    </row>
    <row r="135" spans="1:7" ht="19.5" thickBot="1" x14ac:dyDescent="0.25">
      <c r="A135" s="277"/>
      <c r="B135" s="484">
        <v>11.0708</v>
      </c>
      <c r="C135" s="473" t="s">
        <v>362</v>
      </c>
      <c r="D135" s="516"/>
      <c r="E135" s="517"/>
      <c r="F135" s="379"/>
      <c r="G135" s="460"/>
    </row>
    <row r="136" spans="1:7" ht="57.75" thickTop="1" thickBot="1" x14ac:dyDescent="0.25">
      <c r="A136" s="202"/>
      <c r="B136" s="571">
        <v>11.08</v>
      </c>
      <c r="C136" s="492" t="s">
        <v>425</v>
      </c>
      <c r="D136" s="455" t="s">
        <v>588</v>
      </c>
      <c r="E136" s="456"/>
      <c r="F136" s="275"/>
      <c r="G136" s="460"/>
    </row>
    <row r="137" spans="1:7" ht="38.25" thickTop="1" x14ac:dyDescent="0.2">
      <c r="A137" s="277"/>
      <c r="B137" s="477">
        <v>11.09</v>
      </c>
      <c r="C137" s="466" t="s">
        <v>673</v>
      </c>
      <c r="D137" s="467" t="s">
        <v>541</v>
      </c>
      <c r="E137" s="468"/>
      <c r="F137" s="341" t="s">
        <v>297</v>
      </c>
      <c r="G137" s="460"/>
    </row>
    <row r="138" spans="1:7" ht="18.75" x14ac:dyDescent="0.2">
      <c r="A138" s="277"/>
      <c r="B138" s="481">
        <v>11.0901</v>
      </c>
      <c r="C138" s="470" t="s">
        <v>426</v>
      </c>
      <c r="D138" s="514"/>
      <c r="E138" s="515"/>
      <c r="F138" s="342"/>
      <c r="G138" s="460"/>
    </row>
    <row r="139" spans="1:7" ht="18.75" x14ac:dyDescent="0.2">
      <c r="A139" s="277"/>
      <c r="B139" s="481">
        <v>11.090199999999999</v>
      </c>
      <c r="C139" s="470" t="s">
        <v>427</v>
      </c>
      <c r="D139" s="514"/>
      <c r="E139" s="515"/>
      <c r="F139" s="342"/>
      <c r="G139" s="460"/>
    </row>
    <row r="140" spans="1:7" ht="18.75" x14ac:dyDescent="0.2">
      <c r="A140" s="277"/>
      <c r="B140" s="481">
        <v>11.090299999999999</v>
      </c>
      <c r="C140" s="470" t="s">
        <v>428</v>
      </c>
      <c r="D140" s="514"/>
      <c r="E140" s="515"/>
      <c r="F140" s="342"/>
      <c r="G140" s="460"/>
    </row>
    <row r="141" spans="1:7" ht="18.75" x14ac:dyDescent="0.2">
      <c r="A141" s="277"/>
      <c r="B141" s="481">
        <v>11.090400000000001</v>
      </c>
      <c r="C141" s="470" t="s">
        <v>429</v>
      </c>
      <c r="D141" s="514"/>
      <c r="E141" s="515"/>
      <c r="F141" s="342"/>
      <c r="G141" s="460"/>
    </row>
    <row r="142" spans="1:7" ht="18.75" x14ac:dyDescent="0.2">
      <c r="A142" s="277"/>
      <c r="B142" s="481">
        <v>11.0905</v>
      </c>
      <c r="C142" s="470" t="s">
        <v>430</v>
      </c>
      <c r="D142" s="514"/>
      <c r="E142" s="515"/>
      <c r="F142" s="342"/>
      <c r="G142" s="460"/>
    </row>
    <row r="143" spans="1:7" ht="18.75" x14ac:dyDescent="0.2">
      <c r="A143" s="277"/>
      <c r="B143" s="481">
        <v>11.0906</v>
      </c>
      <c r="C143" s="470" t="s">
        <v>431</v>
      </c>
      <c r="D143" s="514"/>
      <c r="E143" s="515"/>
      <c r="F143" s="342"/>
      <c r="G143" s="460"/>
    </row>
    <row r="144" spans="1:7" ht="18.75" x14ac:dyDescent="0.2">
      <c r="A144" s="277"/>
      <c r="B144" s="481">
        <v>11.0907</v>
      </c>
      <c r="C144" s="470" t="s">
        <v>34</v>
      </c>
      <c r="D144" s="514"/>
      <c r="E144" s="471"/>
      <c r="F144" s="342"/>
      <c r="G144" s="460"/>
    </row>
    <row r="145" spans="1:7" ht="19.5" thickBot="1" x14ac:dyDescent="0.25">
      <c r="A145" s="277"/>
      <c r="B145" s="484">
        <v>11.0908</v>
      </c>
      <c r="C145" s="473" t="s">
        <v>362</v>
      </c>
      <c r="D145" s="516"/>
      <c r="E145" s="517"/>
      <c r="F145" s="379"/>
      <c r="G145" s="460"/>
    </row>
    <row r="146" spans="1:7" ht="75.75" thickTop="1" x14ac:dyDescent="0.2">
      <c r="A146" s="202"/>
      <c r="B146" s="572">
        <v>11.1</v>
      </c>
      <c r="C146" s="455" t="s">
        <v>432</v>
      </c>
      <c r="D146" s="455" t="s">
        <v>592</v>
      </c>
      <c r="E146" s="456"/>
      <c r="F146" s="339"/>
      <c r="G146" s="460"/>
    </row>
    <row r="147" spans="1:7" ht="93.75" x14ac:dyDescent="0.2">
      <c r="A147" s="202"/>
      <c r="B147" s="573">
        <v>11.11</v>
      </c>
      <c r="C147" s="459" t="s">
        <v>433</v>
      </c>
      <c r="D147" s="459" t="s">
        <v>595</v>
      </c>
      <c r="E147" s="456"/>
      <c r="F147" s="340"/>
      <c r="G147" s="460"/>
    </row>
    <row r="148" spans="1:7" ht="56.25" x14ac:dyDescent="0.2">
      <c r="A148" s="256" t="s">
        <v>208</v>
      </c>
      <c r="B148" s="573">
        <v>11.12</v>
      </c>
      <c r="C148" s="459" t="s">
        <v>434</v>
      </c>
      <c r="D148" s="455" t="s">
        <v>588</v>
      </c>
      <c r="E148" s="456"/>
      <c r="F148" s="275"/>
      <c r="G148" s="460"/>
    </row>
    <row r="149" spans="1:7" ht="75" x14ac:dyDescent="0.2">
      <c r="A149" s="202"/>
      <c r="B149" s="573">
        <v>11.13</v>
      </c>
      <c r="C149" s="459" t="s">
        <v>435</v>
      </c>
      <c r="D149" s="459" t="s">
        <v>592</v>
      </c>
      <c r="E149" s="456"/>
      <c r="F149" s="339"/>
      <c r="G149" s="460"/>
    </row>
    <row r="150" spans="1:7" ht="75" x14ac:dyDescent="0.2">
      <c r="A150" s="256" t="s">
        <v>208</v>
      </c>
      <c r="B150" s="573">
        <v>11.14</v>
      </c>
      <c r="C150" s="459" t="s">
        <v>436</v>
      </c>
      <c r="D150" s="455" t="s">
        <v>588</v>
      </c>
      <c r="E150" s="456"/>
      <c r="F150" s="275"/>
      <c r="G150" s="460"/>
    </row>
    <row r="151" spans="1:7" ht="56.25" x14ac:dyDescent="0.2">
      <c r="A151" s="256" t="s">
        <v>208</v>
      </c>
      <c r="B151" s="573">
        <v>11.15</v>
      </c>
      <c r="C151" s="459" t="s">
        <v>437</v>
      </c>
      <c r="D151" s="455" t="s">
        <v>588</v>
      </c>
      <c r="E151" s="456"/>
      <c r="F151" s="275"/>
      <c r="G151" s="460"/>
    </row>
    <row r="152" spans="1:7" ht="75" x14ac:dyDescent="0.2">
      <c r="A152" s="256" t="s">
        <v>208</v>
      </c>
      <c r="B152" s="573">
        <v>11.16</v>
      </c>
      <c r="C152" s="459" t="s">
        <v>438</v>
      </c>
      <c r="D152" s="459" t="s">
        <v>596</v>
      </c>
      <c r="E152" s="456"/>
      <c r="F152" s="339"/>
      <c r="G152" s="460"/>
    </row>
    <row r="153" spans="1:7" ht="75" x14ac:dyDescent="0.2">
      <c r="A153" s="202"/>
      <c r="B153" s="573">
        <v>11.17</v>
      </c>
      <c r="C153" s="459" t="s">
        <v>439</v>
      </c>
      <c r="D153" s="459" t="s">
        <v>596</v>
      </c>
      <c r="E153" s="456"/>
      <c r="F153" s="339"/>
      <c r="G153" s="460"/>
    </row>
    <row r="154" spans="1:7" ht="56.25" x14ac:dyDescent="0.2">
      <c r="A154" s="256" t="s">
        <v>208</v>
      </c>
      <c r="B154" s="573">
        <v>11.18</v>
      </c>
      <c r="C154" s="459" t="s">
        <v>674</v>
      </c>
      <c r="D154" s="455" t="s">
        <v>588</v>
      </c>
      <c r="E154" s="456"/>
      <c r="F154" s="275"/>
      <c r="G154" s="460"/>
    </row>
    <row r="155" spans="1:7" ht="56.25" x14ac:dyDescent="0.2">
      <c r="A155" s="256" t="s">
        <v>208</v>
      </c>
      <c r="B155" s="573">
        <v>11.19</v>
      </c>
      <c r="C155" s="459" t="s">
        <v>440</v>
      </c>
      <c r="D155" s="455" t="s">
        <v>588</v>
      </c>
      <c r="E155" s="456"/>
      <c r="F155" s="275"/>
      <c r="G155" s="460"/>
    </row>
    <row r="156" spans="1:7" ht="56.25" x14ac:dyDescent="0.2">
      <c r="A156" s="256" t="s">
        <v>208</v>
      </c>
      <c r="B156" s="573">
        <v>11.2</v>
      </c>
      <c r="C156" s="459" t="s">
        <v>441</v>
      </c>
      <c r="D156" s="455" t="s">
        <v>588</v>
      </c>
      <c r="E156" s="456"/>
      <c r="F156" s="275"/>
      <c r="G156" s="460"/>
    </row>
    <row r="157" spans="1:7" ht="112.5" x14ac:dyDescent="0.2">
      <c r="A157" s="256" t="s">
        <v>208</v>
      </c>
      <c r="B157" s="573">
        <v>11.21</v>
      </c>
      <c r="C157" s="459" t="s">
        <v>442</v>
      </c>
      <c r="D157" s="459" t="s">
        <v>597</v>
      </c>
      <c r="E157" s="456"/>
      <c r="F157" s="339"/>
      <c r="G157" s="460"/>
    </row>
    <row r="158" spans="1:7" ht="113.25" thickBot="1" x14ac:dyDescent="0.25">
      <c r="A158" s="256" t="s">
        <v>208</v>
      </c>
      <c r="B158" s="574">
        <v>11.22</v>
      </c>
      <c r="C158" s="462" t="s">
        <v>651</v>
      </c>
      <c r="D158" s="455" t="s">
        <v>588</v>
      </c>
      <c r="E158" s="456"/>
      <c r="F158" s="275"/>
      <c r="G158" s="460"/>
    </row>
    <row r="159" spans="1:7" ht="38.25" thickTop="1" x14ac:dyDescent="0.2">
      <c r="A159" s="277"/>
      <c r="B159" s="477">
        <v>11.23</v>
      </c>
      <c r="C159" s="466" t="s">
        <v>443</v>
      </c>
      <c r="D159" s="467" t="s">
        <v>541</v>
      </c>
      <c r="E159" s="468"/>
      <c r="F159" s="341" t="s">
        <v>297</v>
      </c>
      <c r="G159" s="460"/>
    </row>
    <row r="160" spans="1:7" ht="18.75" x14ac:dyDescent="0.2">
      <c r="A160" s="277"/>
      <c r="B160" s="481">
        <v>11.2301</v>
      </c>
      <c r="C160" s="470" t="s">
        <v>412</v>
      </c>
      <c r="D160" s="514"/>
      <c r="E160" s="515"/>
      <c r="F160" s="342"/>
      <c r="G160" s="460"/>
    </row>
    <row r="161" spans="1:7" ht="18.75" x14ac:dyDescent="0.2">
      <c r="A161" s="277"/>
      <c r="B161" s="481">
        <v>11.2302</v>
      </c>
      <c r="C161" s="470" t="s">
        <v>444</v>
      </c>
      <c r="D161" s="514"/>
      <c r="E161" s="515"/>
      <c r="F161" s="342"/>
      <c r="G161" s="460"/>
    </row>
    <row r="162" spans="1:7" ht="18.75" x14ac:dyDescent="0.2">
      <c r="A162" s="277"/>
      <c r="B162" s="481">
        <v>11.2303</v>
      </c>
      <c r="C162" s="470" t="s">
        <v>445</v>
      </c>
      <c r="D162" s="514"/>
      <c r="E162" s="515"/>
      <c r="F162" s="342"/>
      <c r="G162" s="460"/>
    </row>
    <row r="163" spans="1:7" ht="18.75" x14ac:dyDescent="0.2">
      <c r="A163" s="277"/>
      <c r="B163" s="481">
        <v>11.230399999999999</v>
      </c>
      <c r="C163" s="470" t="s">
        <v>446</v>
      </c>
      <c r="D163" s="514"/>
      <c r="E163" s="515"/>
      <c r="F163" s="342"/>
      <c r="G163" s="460"/>
    </row>
    <row r="164" spans="1:7" ht="18.75" x14ac:dyDescent="0.2">
      <c r="A164" s="277"/>
      <c r="B164" s="481">
        <v>11.230499999999999</v>
      </c>
      <c r="C164" s="470" t="s">
        <v>447</v>
      </c>
      <c r="D164" s="514"/>
      <c r="E164" s="515"/>
      <c r="F164" s="342"/>
      <c r="G164" s="460"/>
    </row>
    <row r="165" spans="1:7" ht="18.75" x14ac:dyDescent="0.2">
      <c r="A165" s="277"/>
      <c r="B165" s="481">
        <v>11.230600000000001</v>
      </c>
      <c r="C165" s="470" t="s">
        <v>448</v>
      </c>
      <c r="D165" s="514"/>
      <c r="E165" s="515"/>
      <c r="F165" s="342"/>
      <c r="G165" s="460"/>
    </row>
    <row r="166" spans="1:7" ht="18.75" x14ac:dyDescent="0.2">
      <c r="A166" s="277"/>
      <c r="B166" s="481">
        <v>11.230700000000001</v>
      </c>
      <c r="C166" s="470" t="s">
        <v>416</v>
      </c>
      <c r="D166" s="514"/>
      <c r="E166" s="515"/>
      <c r="F166" s="342"/>
      <c r="G166" s="460"/>
    </row>
    <row r="167" spans="1:7" ht="18.75" x14ac:dyDescent="0.2">
      <c r="A167" s="277"/>
      <c r="B167" s="481">
        <v>11.2308</v>
      </c>
      <c r="C167" s="470" t="s">
        <v>449</v>
      </c>
      <c r="D167" s="514"/>
      <c r="E167" s="515"/>
      <c r="F167" s="342"/>
      <c r="G167" s="460"/>
    </row>
    <row r="168" spans="1:7" ht="18.75" x14ac:dyDescent="0.2">
      <c r="A168" s="277"/>
      <c r="B168" s="481">
        <v>11.2309</v>
      </c>
      <c r="C168" s="470" t="s">
        <v>34</v>
      </c>
      <c r="D168" s="514"/>
      <c r="E168" s="471"/>
      <c r="F168" s="342"/>
      <c r="G168" s="460"/>
    </row>
    <row r="169" spans="1:7" ht="19.5" thickBot="1" x14ac:dyDescent="0.25">
      <c r="A169" s="277"/>
      <c r="B169" s="484">
        <v>11.231</v>
      </c>
      <c r="C169" s="473" t="s">
        <v>450</v>
      </c>
      <c r="D169" s="516"/>
      <c r="E169" s="517"/>
      <c r="F169" s="379"/>
      <c r="G169" s="460"/>
    </row>
    <row r="170" spans="1:7" ht="57" thickTop="1" x14ac:dyDescent="0.2">
      <c r="A170" s="202"/>
      <c r="B170" s="572">
        <v>11.24</v>
      </c>
      <c r="C170" s="455" t="s">
        <v>451</v>
      </c>
      <c r="D170" s="455" t="s">
        <v>588</v>
      </c>
      <c r="E170" s="456"/>
      <c r="F170" s="275"/>
      <c r="G170" s="460"/>
    </row>
    <row r="171" spans="1:7" ht="187.5" x14ac:dyDescent="0.2">
      <c r="A171" s="256" t="s">
        <v>208</v>
      </c>
      <c r="B171" s="573">
        <v>11.25</v>
      </c>
      <c r="C171" s="459" t="s">
        <v>452</v>
      </c>
      <c r="D171" s="459" t="s">
        <v>598</v>
      </c>
      <c r="E171" s="456"/>
      <c r="F171" s="343"/>
      <c r="G171" s="460"/>
    </row>
    <row r="172" spans="1:7" ht="57" thickBot="1" x14ac:dyDescent="0.25">
      <c r="A172" s="202"/>
      <c r="B172" s="574">
        <v>11.26</v>
      </c>
      <c r="C172" s="462" t="s">
        <v>453</v>
      </c>
      <c r="D172" s="455" t="s">
        <v>588</v>
      </c>
      <c r="E172" s="456"/>
      <c r="F172" s="275"/>
      <c r="G172" s="460"/>
    </row>
    <row r="173" spans="1:7" ht="57" thickTop="1" x14ac:dyDescent="0.2">
      <c r="A173" s="277"/>
      <c r="B173" s="477">
        <v>11.27</v>
      </c>
      <c r="C173" s="466" t="s">
        <v>454</v>
      </c>
      <c r="D173" s="467" t="s">
        <v>541</v>
      </c>
      <c r="E173" s="468"/>
      <c r="F173" s="341" t="s">
        <v>297</v>
      </c>
      <c r="G173" s="460"/>
    </row>
    <row r="174" spans="1:7" ht="18.75" x14ac:dyDescent="0.2">
      <c r="A174" s="282"/>
      <c r="B174" s="481">
        <v>11.270099999999999</v>
      </c>
      <c r="C174" s="470" t="s">
        <v>513</v>
      </c>
      <c r="D174" s="514"/>
      <c r="E174" s="515"/>
      <c r="F174" s="342"/>
      <c r="G174" s="460"/>
    </row>
    <row r="175" spans="1:7" ht="18.75" x14ac:dyDescent="0.2">
      <c r="A175" s="283"/>
      <c r="B175" s="575">
        <v>11.270200000000001</v>
      </c>
      <c r="C175" s="470" t="s">
        <v>514</v>
      </c>
      <c r="D175" s="519"/>
      <c r="E175" s="520"/>
      <c r="F175" s="342"/>
      <c r="G175" s="460"/>
    </row>
    <row r="176" spans="1:7" ht="18.75" x14ac:dyDescent="0.2">
      <c r="A176" s="283"/>
      <c r="B176" s="575">
        <v>11.270300000000001</v>
      </c>
      <c r="C176" s="470" t="s">
        <v>515</v>
      </c>
      <c r="D176" s="519"/>
      <c r="E176" s="520"/>
      <c r="F176" s="342"/>
      <c r="G176" s="460"/>
    </row>
    <row r="177" spans="1:7" ht="18.75" x14ac:dyDescent="0.2">
      <c r="A177" s="284"/>
      <c r="B177" s="575">
        <v>11.2704</v>
      </c>
      <c r="C177" s="470" t="s">
        <v>516</v>
      </c>
      <c r="D177" s="521"/>
      <c r="E177" s="522"/>
      <c r="F177" s="342"/>
      <c r="G177" s="460"/>
    </row>
    <row r="178" spans="1:7" ht="37.5" x14ac:dyDescent="0.2">
      <c r="A178" s="283"/>
      <c r="B178" s="575">
        <v>11.2705</v>
      </c>
      <c r="C178" s="470" t="s">
        <v>517</v>
      </c>
      <c r="D178" s="519"/>
      <c r="E178" s="520"/>
      <c r="F178" s="342"/>
      <c r="G178" s="460"/>
    </row>
    <row r="179" spans="1:7" ht="18.75" x14ac:dyDescent="0.2">
      <c r="A179" s="283"/>
      <c r="B179" s="575">
        <v>11.2706</v>
      </c>
      <c r="C179" s="470" t="s">
        <v>362</v>
      </c>
      <c r="D179" s="523"/>
      <c r="E179" s="520"/>
      <c r="F179" s="342"/>
      <c r="G179" s="460"/>
    </row>
    <row r="180" spans="1:7" ht="18.75" x14ac:dyDescent="0.2">
      <c r="A180" s="283"/>
      <c r="B180" s="575">
        <v>11.2707</v>
      </c>
      <c r="C180" s="470" t="s">
        <v>34</v>
      </c>
      <c r="D180" s="523"/>
      <c r="E180" s="471"/>
      <c r="F180" s="342"/>
      <c r="G180" s="460"/>
    </row>
    <row r="181" spans="1:7" ht="19.5" thickBot="1" x14ac:dyDescent="0.25">
      <c r="A181" s="283"/>
      <c r="B181" s="576">
        <v>11.270799999999999</v>
      </c>
      <c r="C181" s="473" t="s">
        <v>416</v>
      </c>
      <c r="D181" s="524"/>
      <c r="E181" s="525"/>
      <c r="F181" s="379"/>
      <c r="G181" s="460"/>
    </row>
    <row r="182" spans="1:7" ht="38.25" thickTop="1" x14ac:dyDescent="0.2">
      <c r="A182" s="277"/>
      <c r="B182" s="465">
        <v>11.28</v>
      </c>
      <c r="C182" s="466" t="s">
        <v>456</v>
      </c>
      <c r="D182" s="467" t="s">
        <v>541</v>
      </c>
      <c r="E182" s="468"/>
      <c r="F182" s="341" t="s">
        <v>297</v>
      </c>
      <c r="G182" s="460"/>
    </row>
    <row r="183" spans="1:7" ht="18.75" x14ac:dyDescent="0.2">
      <c r="A183" s="277"/>
      <c r="B183" s="469">
        <v>11.280099999999999</v>
      </c>
      <c r="C183" s="470" t="s">
        <v>457</v>
      </c>
      <c r="D183" s="514"/>
      <c r="E183" s="515"/>
      <c r="F183" s="342"/>
      <c r="G183" s="460"/>
    </row>
    <row r="184" spans="1:7" ht="18.75" x14ac:dyDescent="0.2">
      <c r="A184" s="277"/>
      <c r="B184" s="469">
        <v>11.280199999999999</v>
      </c>
      <c r="C184" s="470" t="s">
        <v>458</v>
      </c>
      <c r="D184" s="514"/>
      <c r="E184" s="515"/>
      <c r="F184" s="342"/>
      <c r="G184" s="460"/>
    </row>
    <row r="185" spans="1:7" ht="18.75" x14ac:dyDescent="0.2">
      <c r="A185" s="277"/>
      <c r="B185" s="469">
        <v>11.280299999999999</v>
      </c>
      <c r="C185" s="470" t="s">
        <v>459</v>
      </c>
      <c r="D185" s="514"/>
      <c r="E185" s="515"/>
      <c r="F185" s="342"/>
      <c r="G185" s="460"/>
    </row>
    <row r="186" spans="1:7" ht="18.75" x14ac:dyDescent="0.2">
      <c r="A186" s="277"/>
      <c r="B186" s="469">
        <v>11.280399999999998</v>
      </c>
      <c r="C186" s="470" t="s">
        <v>460</v>
      </c>
      <c r="D186" s="514"/>
      <c r="E186" s="515"/>
      <c r="F186" s="342"/>
      <c r="G186" s="460"/>
    </row>
    <row r="187" spans="1:7" ht="18.75" x14ac:dyDescent="0.2">
      <c r="A187" s="277"/>
      <c r="B187" s="469">
        <v>11.280499999999998</v>
      </c>
      <c r="C187" s="470" t="s">
        <v>461</v>
      </c>
      <c r="D187" s="514"/>
      <c r="E187" s="515"/>
      <c r="F187" s="342"/>
      <c r="G187" s="460"/>
    </row>
    <row r="188" spans="1:7" ht="18.75" x14ac:dyDescent="0.2">
      <c r="A188" s="277"/>
      <c r="B188" s="469">
        <v>11.280599999999998</v>
      </c>
      <c r="C188" s="470" t="s">
        <v>34</v>
      </c>
      <c r="D188" s="514"/>
      <c r="E188" s="471"/>
      <c r="F188" s="342"/>
      <c r="G188" s="460"/>
    </row>
    <row r="189" spans="1:7" ht="18.75" x14ac:dyDescent="0.2">
      <c r="A189" s="277"/>
      <c r="B189" s="469">
        <v>11.280699999999998</v>
      </c>
      <c r="C189" s="470" t="s">
        <v>416</v>
      </c>
      <c r="D189" s="514"/>
      <c r="E189" s="515"/>
      <c r="F189" s="342"/>
      <c r="G189" s="460"/>
    </row>
    <row r="190" spans="1:7" ht="19.5" thickBot="1" x14ac:dyDescent="0.25">
      <c r="A190" s="277"/>
      <c r="B190" s="472">
        <v>11.280799999999997</v>
      </c>
      <c r="C190" s="473" t="s">
        <v>362</v>
      </c>
      <c r="D190" s="516"/>
      <c r="E190" s="517"/>
      <c r="F190" s="379"/>
      <c r="G190" s="460"/>
    </row>
    <row r="191" spans="1:7" ht="57" thickTop="1" x14ac:dyDescent="0.2">
      <c r="A191" s="202"/>
      <c r="B191" s="474">
        <v>11.29</v>
      </c>
      <c r="C191" s="455" t="s">
        <v>462</v>
      </c>
      <c r="D191" s="455" t="s">
        <v>588</v>
      </c>
      <c r="E191" s="456"/>
      <c r="F191" s="275"/>
      <c r="G191" s="460"/>
    </row>
    <row r="192" spans="1:7" ht="56.25" x14ac:dyDescent="0.2">
      <c r="A192" s="202"/>
      <c r="B192" s="475">
        <v>11.299999999999999</v>
      </c>
      <c r="C192" s="459" t="s">
        <v>463</v>
      </c>
      <c r="D192" s="455" t="s">
        <v>588</v>
      </c>
      <c r="E192" s="456"/>
      <c r="F192" s="275"/>
      <c r="G192" s="460"/>
    </row>
    <row r="193" spans="1:7" ht="56.25" x14ac:dyDescent="0.2">
      <c r="A193" s="202"/>
      <c r="B193" s="475">
        <v>11.309999999999999</v>
      </c>
      <c r="C193" s="459" t="s">
        <v>464</v>
      </c>
      <c r="D193" s="455" t="s">
        <v>588</v>
      </c>
      <c r="E193" s="456"/>
      <c r="F193" s="275"/>
      <c r="G193" s="460"/>
    </row>
    <row r="194" spans="1:7" ht="57" thickBot="1" x14ac:dyDescent="0.25">
      <c r="A194" s="202"/>
      <c r="B194" s="476">
        <v>11.319999999999999</v>
      </c>
      <c r="C194" s="462" t="s">
        <v>465</v>
      </c>
      <c r="D194" s="455" t="s">
        <v>588</v>
      </c>
      <c r="E194" s="456"/>
      <c r="F194" s="275"/>
      <c r="G194" s="460"/>
    </row>
    <row r="195" spans="1:7" ht="75.75" thickTop="1" x14ac:dyDescent="0.2">
      <c r="A195" s="277"/>
      <c r="B195" s="465">
        <v>11.329999999999998</v>
      </c>
      <c r="C195" s="466" t="s">
        <v>466</v>
      </c>
      <c r="D195" s="467" t="s">
        <v>541</v>
      </c>
      <c r="E195" s="468"/>
      <c r="F195" s="341" t="s">
        <v>297</v>
      </c>
      <c r="G195" s="460"/>
    </row>
    <row r="196" spans="1:7" ht="18.75" x14ac:dyDescent="0.2">
      <c r="A196" s="277"/>
      <c r="B196" s="469">
        <v>11.330099999999998</v>
      </c>
      <c r="C196" s="470" t="s">
        <v>467</v>
      </c>
      <c r="D196" s="514"/>
      <c r="E196" s="515"/>
      <c r="F196" s="342"/>
      <c r="G196" s="460"/>
    </row>
    <row r="197" spans="1:7" ht="18.75" x14ac:dyDescent="0.2">
      <c r="A197" s="277"/>
      <c r="B197" s="469">
        <v>11.330199999999998</v>
      </c>
      <c r="C197" s="470" t="s">
        <v>444</v>
      </c>
      <c r="D197" s="514"/>
      <c r="E197" s="515"/>
      <c r="F197" s="342"/>
      <c r="G197" s="460"/>
    </row>
    <row r="198" spans="1:7" ht="18.75" x14ac:dyDescent="0.2">
      <c r="A198" s="277"/>
      <c r="B198" s="469">
        <v>11.330299999999998</v>
      </c>
      <c r="C198" s="470" t="s">
        <v>445</v>
      </c>
      <c r="D198" s="514"/>
      <c r="E198" s="515"/>
      <c r="F198" s="342"/>
      <c r="G198" s="460"/>
    </row>
    <row r="199" spans="1:7" ht="18.75" x14ac:dyDescent="0.2">
      <c r="A199" s="277"/>
      <c r="B199" s="469">
        <v>11.330399999999997</v>
      </c>
      <c r="C199" s="470" t="s">
        <v>446</v>
      </c>
      <c r="D199" s="514"/>
      <c r="E199" s="515"/>
      <c r="F199" s="342"/>
      <c r="G199" s="460"/>
    </row>
    <row r="200" spans="1:7" ht="18.75" x14ac:dyDescent="0.2">
      <c r="A200" s="277"/>
      <c r="B200" s="469">
        <v>11.330499999999997</v>
      </c>
      <c r="C200" s="470" t="s">
        <v>447</v>
      </c>
      <c r="D200" s="514"/>
      <c r="E200" s="515"/>
      <c r="F200" s="342"/>
      <c r="G200" s="460"/>
    </row>
    <row r="201" spans="1:7" ht="18.75" x14ac:dyDescent="0.2">
      <c r="A201" s="277"/>
      <c r="B201" s="469">
        <v>11.330599999999997</v>
      </c>
      <c r="C201" s="470" t="s">
        <v>448</v>
      </c>
      <c r="D201" s="514"/>
      <c r="E201" s="515"/>
      <c r="F201" s="342"/>
      <c r="G201" s="460"/>
    </row>
    <row r="202" spans="1:7" ht="18.75" x14ac:dyDescent="0.2">
      <c r="A202" s="277"/>
      <c r="B202" s="469">
        <v>11.330699999999997</v>
      </c>
      <c r="C202" s="470" t="s">
        <v>416</v>
      </c>
      <c r="D202" s="514"/>
      <c r="E202" s="515"/>
      <c r="F202" s="342"/>
      <c r="G202" s="460"/>
    </row>
    <row r="203" spans="1:7" ht="18.75" x14ac:dyDescent="0.2">
      <c r="A203" s="277"/>
      <c r="B203" s="469">
        <v>11.330799999999996</v>
      </c>
      <c r="C203" s="470" t="s">
        <v>34</v>
      </c>
      <c r="D203" s="514"/>
      <c r="E203" s="471"/>
      <c r="F203" s="342"/>
      <c r="G203" s="460"/>
    </row>
    <row r="204" spans="1:7" ht="18.75" x14ac:dyDescent="0.2">
      <c r="A204" s="277"/>
      <c r="B204" s="469">
        <v>11.330899999999996</v>
      </c>
      <c r="C204" s="470" t="s">
        <v>298</v>
      </c>
      <c r="D204" s="514"/>
      <c r="E204" s="515"/>
      <c r="F204" s="342"/>
      <c r="G204" s="460"/>
    </row>
    <row r="205" spans="1:7" ht="19.5" thickBot="1" x14ac:dyDescent="0.25">
      <c r="A205" s="277"/>
      <c r="B205" s="472">
        <v>11.330999999999996</v>
      </c>
      <c r="C205" s="473" t="s">
        <v>450</v>
      </c>
      <c r="D205" s="516"/>
      <c r="E205" s="517"/>
      <c r="F205" s="379"/>
      <c r="G205" s="460"/>
    </row>
    <row r="206" spans="1:7" ht="57.75" thickTop="1" thickBot="1" x14ac:dyDescent="0.25">
      <c r="A206" s="202"/>
      <c r="B206" s="474">
        <v>11.34</v>
      </c>
      <c r="C206" s="455" t="s">
        <v>468</v>
      </c>
      <c r="D206" s="455" t="s">
        <v>594</v>
      </c>
      <c r="E206" s="463"/>
      <c r="F206" s="339"/>
      <c r="G206" s="460"/>
    </row>
    <row r="207" spans="1:7" ht="75.75" thickTop="1" x14ac:dyDescent="0.2">
      <c r="A207" s="278" t="s">
        <v>208</v>
      </c>
      <c r="B207" s="477">
        <v>11.35</v>
      </c>
      <c r="C207" s="478" t="s">
        <v>614</v>
      </c>
      <c r="D207" s="493" t="s">
        <v>563</v>
      </c>
      <c r="E207" s="479"/>
      <c r="F207" s="375"/>
      <c r="G207" s="480"/>
    </row>
    <row r="208" spans="1:7" ht="37.5" x14ac:dyDescent="0.2">
      <c r="A208" s="278"/>
      <c r="B208" s="469">
        <v>11.350099999999999</v>
      </c>
      <c r="C208" s="482" t="s">
        <v>298</v>
      </c>
      <c r="D208" s="494" t="s">
        <v>541</v>
      </c>
      <c r="E208" s="515"/>
      <c r="F208" s="342"/>
      <c r="G208" s="480"/>
    </row>
    <row r="209" spans="1:7" ht="23.25" x14ac:dyDescent="0.2">
      <c r="A209" s="278"/>
      <c r="B209" s="469">
        <v>11.350199999999999</v>
      </c>
      <c r="C209" s="482" t="s">
        <v>469</v>
      </c>
      <c r="D209" s="514"/>
      <c r="E209" s="515"/>
      <c r="F209" s="342"/>
      <c r="G209" s="480"/>
    </row>
    <row r="210" spans="1:7" ht="23.25" x14ac:dyDescent="0.2">
      <c r="A210" s="278"/>
      <c r="B210" s="469">
        <v>11.350299999999999</v>
      </c>
      <c r="C210" s="482" t="s">
        <v>470</v>
      </c>
      <c r="D210" s="514"/>
      <c r="E210" s="515"/>
      <c r="F210" s="342"/>
      <c r="G210" s="480"/>
    </row>
    <row r="211" spans="1:7" ht="23.25" x14ac:dyDescent="0.2">
      <c r="A211" s="278"/>
      <c r="B211" s="469">
        <v>11.350399999999999</v>
      </c>
      <c r="C211" s="482" t="s">
        <v>471</v>
      </c>
      <c r="D211" s="514"/>
      <c r="E211" s="515"/>
      <c r="F211" s="342"/>
      <c r="G211" s="480"/>
    </row>
    <row r="212" spans="1:7" ht="23.25" x14ac:dyDescent="0.2">
      <c r="A212" s="278"/>
      <c r="B212" s="469">
        <v>11.350499999999998</v>
      </c>
      <c r="C212" s="482" t="s">
        <v>472</v>
      </c>
      <c r="D212" s="514"/>
      <c r="E212" s="515"/>
      <c r="F212" s="342"/>
      <c r="G212" s="480"/>
    </row>
    <row r="213" spans="1:7" ht="23.25" x14ac:dyDescent="0.2">
      <c r="A213" s="278"/>
      <c r="B213" s="469">
        <v>11.350599999999998</v>
      </c>
      <c r="C213" s="482" t="s">
        <v>473</v>
      </c>
      <c r="D213" s="514"/>
      <c r="E213" s="515"/>
      <c r="F213" s="342"/>
      <c r="G213" s="480"/>
    </row>
    <row r="214" spans="1:7" ht="23.25" x14ac:dyDescent="0.2">
      <c r="A214" s="278"/>
      <c r="B214" s="469">
        <v>11.3507</v>
      </c>
      <c r="C214" s="482" t="s">
        <v>457</v>
      </c>
      <c r="D214" s="514"/>
      <c r="E214" s="515"/>
      <c r="F214" s="342"/>
      <c r="G214" s="480"/>
    </row>
    <row r="215" spans="1:7" ht="23.25" x14ac:dyDescent="0.2">
      <c r="A215" s="278"/>
      <c r="B215" s="469">
        <v>11.3508</v>
      </c>
      <c r="C215" s="482" t="s">
        <v>612</v>
      </c>
      <c r="D215" s="514"/>
      <c r="E215" s="515"/>
      <c r="F215" s="342"/>
      <c r="G215" s="480"/>
    </row>
    <row r="216" spans="1:7" ht="23.25" x14ac:dyDescent="0.2">
      <c r="A216" s="278"/>
      <c r="B216" s="469">
        <v>11.350899999999999</v>
      </c>
      <c r="C216" s="482" t="s">
        <v>458</v>
      </c>
      <c r="D216" s="514"/>
      <c r="E216" s="515"/>
      <c r="F216" s="342"/>
      <c r="G216" s="480"/>
    </row>
    <row r="217" spans="1:7" ht="23.25" x14ac:dyDescent="0.2">
      <c r="A217" s="278"/>
      <c r="B217" s="469">
        <v>11.351000000000001</v>
      </c>
      <c r="C217" s="482" t="s">
        <v>613</v>
      </c>
      <c r="D217" s="514"/>
      <c r="E217" s="515"/>
      <c r="F217" s="342"/>
      <c r="G217" s="480"/>
    </row>
    <row r="218" spans="1:7" ht="23.25" x14ac:dyDescent="0.2">
      <c r="A218" s="278"/>
      <c r="B218" s="469">
        <v>11.351100000000001</v>
      </c>
      <c r="C218" s="482" t="s">
        <v>416</v>
      </c>
      <c r="D218" s="514"/>
      <c r="E218" s="515"/>
      <c r="F218" s="342"/>
      <c r="G218" s="480"/>
    </row>
    <row r="219" spans="1:7" ht="24" thickBot="1" x14ac:dyDescent="0.25">
      <c r="A219" s="278"/>
      <c r="B219" s="472">
        <v>11.3512</v>
      </c>
      <c r="C219" s="495" t="s">
        <v>362</v>
      </c>
      <c r="D219" s="516"/>
      <c r="E219" s="517"/>
      <c r="F219" s="379"/>
      <c r="G219" s="480"/>
    </row>
    <row r="220" spans="1:7" ht="75.75" thickTop="1" x14ac:dyDescent="0.2">
      <c r="A220" s="256" t="s">
        <v>208</v>
      </c>
      <c r="B220" s="474">
        <v>11.36</v>
      </c>
      <c r="C220" s="455" t="s">
        <v>474</v>
      </c>
      <c r="D220" s="455" t="s">
        <v>588</v>
      </c>
      <c r="E220" s="456"/>
      <c r="F220" s="275"/>
      <c r="G220" s="460"/>
    </row>
    <row r="221" spans="1:7" ht="75" x14ac:dyDescent="0.2">
      <c r="A221" s="256" t="s">
        <v>208</v>
      </c>
      <c r="B221" s="475">
        <v>11.37</v>
      </c>
      <c r="C221" s="459" t="s">
        <v>615</v>
      </c>
      <c r="D221" s="459" t="s">
        <v>592</v>
      </c>
      <c r="E221" s="456"/>
      <c r="F221" s="340"/>
      <c r="G221" s="460"/>
    </row>
    <row r="222" spans="1:7" ht="56.25" x14ac:dyDescent="0.2">
      <c r="A222" s="202"/>
      <c r="B222" s="475">
        <v>11.379999999999999</v>
      </c>
      <c r="C222" s="459" t="s">
        <v>475</v>
      </c>
      <c r="D222" s="455" t="s">
        <v>588</v>
      </c>
      <c r="E222" s="456"/>
      <c r="F222" s="275"/>
      <c r="G222" s="460"/>
    </row>
    <row r="223" spans="1:7" ht="56.25" x14ac:dyDescent="0.2">
      <c r="A223" s="202"/>
      <c r="B223" s="475">
        <v>11.389999999999999</v>
      </c>
      <c r="C223" s="459" t="s">
        <v>675</v>
      </c>
      <c r="D223" s="455" t="s">
        <v>588</v>
      </c>
      <c r="E223" s="456"/>
      <c r="F223" s="275"/>
      <c r="G223" s="460"/>
    </row>
    <row r="224" spans="1:7" ht="93.75" x14ac:dyDescent="0.2">
      <c r="A224" s="202"/>
      <c r="B224" s="475">
        <v>11.399999999999999</v>
      </c>
      <c r="C224" s="459" t="s">
        <v>476</v>
      </c>
      <c r="D224" s="459" t="s">
        <v>599</v>
      </c>
      <c r="E224" s="456"/>
      <c r="F224" s="340"/>
      <c r="G224" s="460"/>
    </row>
    <row r="225" spans="1:7" ht="113.25" thickBot="1" x14ac:dyDescent="0.25">
      <c r="A225" s="202"/>
      <c r="B225" s="476">
        <v>11.409999999999998</v>
      </c>
      <c r="C225" s="462" t="s">
        <v>477</v>
      </c>
      <c r="D225" s="462" t="s">
        <v>600</v>
      </c>
      <c r="E225" s="456"/>
      <c r="F225" s="349"/>
      <c r="G225" s="460"/>
    </row>
    <row r="226" spans="1:7" ht="38.25" thickTop="1" x14ac:dyDescent="0.2">
      <c r="A226" s="277"/>
      <c r="B226" s="465">
        <v>11.419999999999998</v>
      </c>
      <c r="C226" s="466" t="s">
        <v>478</v>
      </c>
      <c r="D226" s="467" t="s">
        <v>541</v>
      </c>
      <c r="E226" s="468"/>
      <c r="F226" s="341" t="s">
        <v>297</v>
      </c>
      <c r="G226" s="460"/>
    </row>
    <row r="227" spans="1:7" ht="18.75" x14ac:dyDescent="0.2">
      <c r="A227" s="277"/>
      <c r="B227" s="469">
        <v>11.420099999999998</v>
      </c>
      <c r="C227" s="470" t="s">
        <v>568</v>
      </c>
      <c r="D227" s="514"/>
      <c r="E227" s="515"/>
      <c r="F227" s="342"/>
      <c r="G227" s="460"/>
    </row>
    <row r="228" spans="1:7" ht="18.75" x14ac:dyDescent="0.2">
      <c r="A228" s="277"/>
      <c r="B228" s="469">
        <v>11.420199999999998</v>
      </c>
      <c r="C228" s="470" t="s">
        <v>569</v>
      </c>
      <c r="D228" s="514"/>
      <c r="E228" s="515"/>
      <c r="F228" s="342"/>
      <c r="G228" s="460"/>
    </row>
    <row r="229" spans="1:7" ht="18.75" x14ac:dyDescent="0.2">
      <c r="A229" s="277"/>
      <c r="B229" s="469">
        <v>11.420299999999997</v>
      </c>
      <c r="C229" s="470" t="s">
        <v>570</v>
      </c>
      <c r="D229" s="514"/>
      <c r="E229" s="515"/>
      <c r="F229" s="342"/>
      <c r="G229" s="460"/>
    </row>
    <row r="230" spans="1:7" ht="18.75" x14ac:dyDescent="0.2">
      <c r="A230" s="277"/>
      <c r="B230" s="469">
        <v>11.420399999999997</v>
      </c>
      <c r="C230" s="470" t="s">
        <v>571</v>
      </c>
      <c r="D230" s="514"/>
      <c r="E230" s="515"/>
      <c r="F230" s="342"/>
      <c r="G230" s="460"/>
    </row>
    <row r="231" spans="1:7" ht="18.75" x14ac:dyDescent="0.2">
      <c r="A231" s="277"/>
      <c r="B231" s="469">
        <v>11.420499999999997</v>
      </c>
      <c r="C231" s="470" t="s">
        <v>572</v>
      </c>
      <c r="D231" s="514"/>
      <c r="E231" s="515"/>
      <c r="F231" s="342"/>
      <c r="G231" s="460"/>
    </row>
    <row r="232" spans="1:7" ht="18.75" x14ac:dyDescent="0.2">
      <c r="A232" s="277"/>
      <c r="B232" s="469">
        <v>11.420599999999997</v>
      </c>
      <c r="C232" s="470" t="s">
        <v>416</v>
      </c>
      <c r="D232" s="514"/>
      <c r="E232" s="515"/>
      <c r="F232" s="342"/>
      <c r="G232" s="460"/>
    </row>
    <row r="233" spans="1:7" ht="18.75" x14ac:dyDescent="0.2">
      <c r="A233" s="277"/>
      <c r="B233" s="469">
        <v>11.420699999999997</v>
      </c>
      <c r="C233" s="470" t="s">
        <v>574</v>
      </c>
      <c r="D233" s="514"/>
      <c r="E233" s="515"/>
      <c r="F233" s="342"/>
      <c r="G233" s="460"/>
    </row>
    <row r="234" spans="1:7" ht="18.75" x14ac:dyDescent="0.2">
      <c r="A234" s="277"/>
      <c r="B234" s="469">
        <v>11.420799999999996</v>
      </c>
      <c r="C234" s="470" t="s">
        <v>34</v>
      </c>
      <c r="D234" s="514"/>
      <c r="E234" s="471"/>
      <c r="F234" s="342"/>
      <c r="G234" s="460"/>
    </row>
    <row r="235" spans="1:7" ht="19.5" thickBot="1" x14ac:dyDescent="0.25">
      <c r="A235" s="277"/>
      <c r="B235" s="469">
        <v>11.420899999999996</v>
      </c>
      <c r="C235" s="470" t="s">
        <v>573</v>
      </c>
      <c r="D235" s="514"/>
      <c r="E235" s="515"/>
      <c r="F235" s="342"/>
      <c r="G235" s="460"/>
    </row>
    <row r="236" spans="1:7" ht="38.25" thickTop="1" x14ac:dyDescent="0.2">
      <c r="A236" s="277"/>
      <c r="B236" s="465">
        <v>11.43</v>
      </c>
      <c r="C236" s="466" t="s">
        <v>479</v>
      </c>
      <c r="D236" s="467" t="s">
        <v>541</v>
      </c>
      <c r="E236" s="468"/>
      <c r="F236" s="341" t="s">
        <v>297</v>
      </c>
      <c r="G236" s="460"/>
    </row>
    <row r="237" spans="1:7" ht="18.75" x14ac:dyDescent="0.2">
      <c r="A237" s="277"/>
      <c r="B237" s="469">
        <v>11.430099999999999</v>
      </c>
      <c r="C237" s="470" t="s">
        <v>480</v>
      </c>
      <c r="D237" s="514"/>
      <c r="E237" s="515"/>
      <c r="F237" s="342"/>
      <c r="G237" s="460"/>
    </row>
    <row r="238" spans="1:7" ht="18.75" x14ac:dyDescent="0.2">
      <c r="A238" s="277"/>
      <c r="B238" s="469">
        <v>11.430199999999999</v>
      </c>
      <c r="C238" s="470" t="s">
        <v>481</v>
      </c>
      <c r="D238" s="514"/>
      <c r="E238" s="515"/>
      <c r="F238" s="342"/>
      <c r="G238" s="460"/>
    </row>
    <row r="239" spans="1:7" ht="18.75" x14ac:dyDescent="0.2">
      <c r="A239" s="277"/>
      <c r="B239" s="469">
        <v>11.430299999999999</v>
      </c>
      <c r="C239" s="470" t="s">
        <v>482</v>
      </c>
      <c r="D239" s="514"/>
      <c r="E239" s="515"/>
      <c r="F239" s="342"/>
      <c r="G239" s="460"/>
    </row>
    <row r="240" spans="1:7" ht="18.75" x14ac:dyDescent="0.2">
      <c r="A240" s="277"/>
      <c r="B240" s="469">
        <v>11.430399999999999</v>
      </c>
      <c r="C240" s="470" t="s">
        <v>483</v>
      </c>
      <c r="D240" s="514"/>
      <c r="E240" s="515"/>
      <c r="F240" s="342"/>
      <c r="G240" s="460"/>
    </row>
    <row r="241" spans="1:7" ht="18.75" x14ac:dyDescent="0.2">
      <c r="A241" s="277"/>
      <c r="B241" s="469">
        <v>11.430499999999999</v>
      </c>
      <c r="C241" s="470" t="s">
        <v>298</v>
      </c>
      <c r="D241" s="514"/>
      <c r="E241" s="515"/>
      <c r="F241" s="342"/>
      <c r="G241" s="460"/>
    </row>
    <row r="242" spans="1:7" ht="18.75" x14ac:dyDescent="0.2">
      <c r="A242" s="277"/>
      <c r="B242" s="469">
        <v>11.430599999999998</v>
      </c>
      <c r="C242" s="470" t="s">
        <v>34</v>
      </c>
      <c r="D242" s="514"/>
      <c r="E242" s="471"/>
      <c r="F242" s="342"/>
      <c r="G242" s="460"/>
    </row>
    <row r="243" spans="1:7" ht="18.75" x14ac:dyDescent="0.2">
      <c r="A243" s="277"/>
      <c r="B243" s="469">
        <v>11.430699999999998</v>
      </c>
      <c r="C243" s="470" t="s">
        <v>416</v>
      </c>
      <c r="D243" s="514"/>
      <c r="E243" s="515"/>
      <c r="F243" s="342"/>
      <c r="G243" s="460"/>
    </row>
    <row r="244" spans="1:7" ht="19.5" thickBot="1" x14ac:dyDescent="0.25">
      <c r="A244" s="277"/>
      <c r="B244" s="472">
        <v>11.430799999999998</v>
      </c>
      <c r="C244" s="473" t="s">
        <v>362</v>
      </c>
      <c r="D244" s="516"/>
      <c r="E244" s="517"/>
      <c r="F244" s="379"/>
      <c r="G244" s="460"/>
    </row>
    <row r="245" spans="1:7" ht="57" thickTop="1" x14ac:dyDescent="0.2">
      <c r="A245" s="202"/>
      <c r="B245" s="474">
        <v>11.44</v>
      </c>
      <c r="C245" s="455" t="s">
        <v>484</v>
      </c>
      <c r="D245" s="455" t="s">
        <v>588</v>
      </c>
      <c r="E245" s="456"/>
      <c r="F245" s="275"/>
      <c r="G245" s="460"/>
    </row>
    <row r="246" spans="1:7" ht="56.25" x14ac:dyDescent="0.2">
      <c r="A246" s="202"/>
      <c r="B246" s="475">
        <v>11.45</v>
      </c>
      <c r="C246" s="459" t="s">
        <v>485</v>
      </c>
      <c r="D246" s="455" t="s">
        <v>588</v>
      </c>
      <c r="E246" s="456"/>
      <c r="F246" s="275"/>
      <c r="G246" s="460"/>
    </row>
    <row r="247" spans="1:7" ht="56.25" x14ac:dyDescent="0.2">
      <c r="A247" s="202"/>
      <c r="B247" s="475">
        <v>11.459999999999999</v>
      </c>
      <c r="C247" s="459" t="s">
        <v>486</v>
      </c>
      <c r="D247" s="455" t="s">
        <v>588</v>
      </c>
      <c r="E247" s="456"/>
      <c r="F247" s="275"/>
      <c r="G247" s="460"/>
    </row>
    <row r="248" spans="1:7" ht="131.25" x14ac:dyDescent="0.2">
      <c r="A248" s="202"/>
      <c r="B248" s="475">
        <v>11.469999999999999</v>
      </c>
      <c r="C248" s="459" t="s">
        <v>487</v>
      </c>
      <c r="D248" s="459" t="s">
        <v>601</v>
      </c>
      <c r="E248" s="456"/>
      <c r="F248" s="275"/>
      <c r="G248" s="460"/>
    </row>
    <row r="249" spans="1:7" ht="131.25" x14ac:dyDescent="0.2">
      <c r="A249" s="202"/>
      <c r="B249" s="475">
        <v>11.479999999999999</v>
      </c>
      <c r="C249" s="459" t="s">
        <v>488</v>
      </c>
      <c r="D249" s="459" t="s">
        <v>602</v>
      </c>
      <c r="E249" s="456"/>
      <c r="F249" s="340"/>
      <c r="G249" s="460"/>
    </row>
    <row r="250" spans="1:7" ht="56.25" x14ac:dyDescent="0.2">
      <c r="A250" s="202"/>
      <c r="B250" s="475">
        <v>11.489999999999998</v>
      </c>
      <c r="C250" s="459" t="s">
        <v>489</v>
      </c>
      <c r="D250" s="455" t="s">
        <v>588</v>
      </c>
      <c r="E250" s="456"/>
      <c r="F250" s="275"/>
      <c r="G250" s="460"/>
    </row>
    <row r="251" spans="1:7" ht="57" thickBot="1" x14ac:dyDescent="0.25">
      <c r="A251" s="202"/>
      <c r="B251" s="476">
        <v>11.499999999999998</v>
      </c>
      <c r="C251" s="462" t="s">
        <v>676</v>
      </c>
      <c r="D251" s="455" t="s">
        <v>588</v>
      </c>
      <c r="E251" s="456"/>
      <c r="F251" s="275"/>
      <c r="G251" s="460"/>
    </row>
    <row r="252" spans="1:7" ht="38.25" thickTop="1" x14ac:dyDescent="0.2">
      <c r="A252" s="277"/>
      <c r="B252" s="465">
        <v>11.509999999999998</v>
      </c>
      <c r="C252" s="466" t="s">
        <v>490</v>
      </c>
      <c r="D252" s="467" t="s">
        <v>541</v>
      </c>
      <c r="E252" s="468"/>
      <c r="F252" s="341" t="s">
        <v>297</v>
      </c>
      <c r="G252" s="460"/>
    </row>
    <row r="253" spans="1:7" ht="18.75" x14ac:dyDescent="0.2">
      <c r="A253" s="277"/>
      <c r="B253" s="469">
        <v>11.510099999999998</v>
      </c>
      <c r="C253" s="470" t="s">
        <v>491</v>
      </c>
      <c r="D253" s="514"/>
      <c r="E253" s="515"/>
      <c r="F253" s="342"/>
      <c r="G253" s="460"/>
    </row>
    <row r="254" spans="1:7" ht="18.75" x14ac:dyDescent="0.2">
      <c r="A254" s="277"/>
      <c r="B254" s="469">
        <v>11.510199999999998</v>
      </c>
      <c r="C254" s="470" t="s">
        <v>492</v>
      </c>
      <c r="D254" s="514"/>
      <c r="E254" s="515"/>
      <c r="F254" s="342"/>
      <c r="G254" s="460"/>
    </row>
    <row r="255" spans="1:7" ht="18.75" x14ac:dyDescent="0.2">
      <c r="A255" s="277"/>
      <c r="B255" s="469">
        <v>11.510299999999997</v>
      </c>
      <c r="C255" s="470" t="s">
        <v>493</v>
      </c>
      <c r="D255" s="514"/>
      <c r="E255" s="515"/>
      <c r="F255" s="342"/>
      <c r="G255" s="460"/>
    </row>
    <row r="256" spans="1:7" ht="18.75" x14ac:dyDescent="0.2">
      <c r="A256" s="277"/>
      <c r="B256" s="469">
        <v>11.510399999999997</v>
      </c>
      <c r="C256" s="470" t="s">
        <v>34</v>
      </c>
      <c r="D256" s="514"/>
      <c r="E256" s="471"/>
      <c r="F256" s="342"/>
      <c r="G256" s="460"/>
    </row>
    <row r="257" spans="1:7" ht="18.75" x14ac:dyDescent="0.2">
      <c r="A257" s="277"/>
      <c r="B257" s="469">
        <v>11.510499999999997</v>
      </c>
      <c r="C257" s="470" t="s">
        <v>494</v>
      </c>
      <c r="D257" s="514"/>
      <c r="E257" s="515"/>
      <c r="F257" s="342"/>
      <c r="G257" s="460"/>
    </row>
    <row r="258" spans="1:7" ht="18.75" x14ac:dyDescent="0.2">
      <c r="A258" s="277"/>
      <c r="B258" s="469">
        <v>11.510599999999997</v>
      </c>
      <c r="C258" s="470" t="s">
        <v>416</v>
      </c>
      <c r="D258" s="514"/>
      <c r="E258" s="515"/>
      <c r="F258" s="342"/>
      <c r="G258" s="460"/>
    </row>
    <row r="259" spans="1:7" ht="18.75" x14ac:dyDescent="0.2">
      <c r="A259" s="277"/>
      <c r="B259" s="469">
        <v>11.510699999999996</v>
      </c>
      <c r="C259" s="470" t="s">
        <v>495</v>
      </c>
      <c r="D259" s="514"/>
      <c r="E259" s="515"/>
      <c r="F259" s="342"/>
      <c r="G259" s="460"/>
    </row>
    <row r="260" spans="1:7" ht="19.5" thickBot="1" x14ac:dyDescent="0.25">
      <c r="A260" s="277"/>
      <c r="B260" s="472">
        <v>11.510799999999996</v>
      </c>
      <c r="C260" s="473" t="s">
        <v>362</v>
      </c>
      <c r="D260" s="516"/>
      <c r="E260" s="517"/>
      <c r="F260" s="379"/>
      <c r="G260" s="460"/>
    </row>
    <row r="261" spans="1:7" s="155" customFormat="1" ht="57" thickTop="1" x14ac:dyDescent="0.2">
      <c r="A261" s="202"/>
      <c r="B261" s="474">
        <v>11.52</v>
      </c>
      <c r="C261" s="455" t="s">
        <v>496</v>
      </c>
      <c r="D261" s="455" t="s">
        <v>588</v>
      </c>
      <c r="E261" s="456"/>
      <c r="F261" s="275"/>
      <c r="G261" s="460"/>
    </row>
    <row r="262" spans="1:7" s="155" customFormat="1" ht="56.25" x14ac:dyDescent="0.2">
      <c r="A262" s="202"/>
      <c r="B262" s="475">
        <v>11.53</v>
      </c>
      <c r="C262" s="459" t="s">
        <v>497</v>
      </c>
      <c r="D262" s="455" t="s">
        <v>588</v>
      </c>
      <c r="E262" s="456"/>
      <c r="F262" s="275"/>
      <c r="G262" s="460"/>
    </row>
    <row r="263" spans="1:7" s="155" customFormat="1" ht="75.75" thickBot="1" x14ac:dyDescent="0.25">
      <c r="A263" s="257" t="s">
        <v>208</v>
      </c>
      <c r="B263" s="486">
        <v>11.54</v>
      </c>
      <c r="C263" s="487" t="s">
        <v>498</v>
      </c>
      <c r="D263" s="487" t="s">
        <v>592</v>
      </c>
      <c r="E263" s="456"/>
      <c r="F263" s="344"/>
      <c r="G263" s="464"/>
    </row>
    <row r="264" spans="1:7" s="155" customFormat="1" ht="20.25" thickTop="1" thickBot="1" x14ac:dyDescent="0.25">
      <c r="A264" s="106" t="s">
        <v>152</v>
      </c>
      <c r="B264" s="107">
        <v>12</v>
      </c>
      <c r="C264" s="108" t="s">
        <v>219</v>
      </c>
      <c r="D264" s="108"/>
      <c r="E264" s="411"/>
      <c r="F264" s="377" t="s">
        <v>152</v>
      </c>
      <c r="G264" s="440"/>
    </row>
    <row r="265" spans="1:7" s="155" customFormat="1" ht="113.25" thickTop="1" x14ac:dyDescent="0.2">
      <c r="A265" s="270" t="s">
        <v>208</v>
      </c>
      <c r="B265" s="454">
        <v>12.01</v>
      </c>
      <c r="C265" s="455" t="s">
        <v>499</v>
      </c>
      <c r="D265" s="455" t="s">
        <v>588</v>
      </c>
      <c r="E265" s="456"/>
      <c r="F265" s="275"/>
      <c r="G265" s="457"/>
    </row>
    <row r="266" spans="1:7" s="155" customFormat="1" ht="75" x14ac:dyDescent="0.2">
      <c r="A266" s="256" t="s">
        <v>208</v>
      </c>
      <c r="B266" s="458">
        <v>12.02</v>
      </c>
      <c r="C266" s="459" t="s">
        <v>500</v>
      </c>
      <c r="D266" s="459" t="s">
        <v>603</v>
      </c>
      <c r="E266" s="456"/>
      <c r="F266" s="340"/>
      <c r="G266" s="460"/>
    </row>
    <row r="267" spans="1:7" s="155" customFormat="1" ht="75.75" thickBot="1" x14ac:dyDescent="0.25">
      <c r="A267" s="256" t="s">
        <v>208</v>
      </c>
      <c r="B267" s="458">
        <v>12.03</v>
      </c>
      <c r="C267" s="459" t="s">
        <v>501</v>
      </c>
      <c r="D267" s="459" t="s">
        <v>603</v>
      </c>
      <c r="E267" s="456"/>
      <c r="F267" s="344"/>
      <c r="G267" s="460"/>
    </row>
    <row r="268" spans="1:7" s="155" customFormat="1" ht="20.25" thickTop="1" thickBot="1" x14ac:dyDescent="0.25">
      <c r="A268" s="106" t="s">
        <v>152</v>
      </c>
      <c r="B268" s="107">
        <v>13</v>
      </c>
      <c r="C268" s="108" t="s">
        <v>210</v>
      </c>
      <c r="D268" s="108"/>
      <c r="E268" s="411"/>
      <c r="F268" s="427"/>
      <c r="G268" s="440"/>
    </row>
    <row r="269" spans="1:7" s="155" customFormat="1" ht="57" thickTop="1" x14ac:dyDescent="0.2">
      <c r="A269" s="255" t="s">
        <v>208</v>
      </c>
      <c r="B269" s="489">
        <v>13.01</v>
      </c>
      <c r="C269" s="466" t="s">
        <v>502</v>
      </c>
      <c r="D269" s="455" t="s">
        <v>588</v>
      </c>
      <c r="E269" s="456"/>
      <c r="F269" s="275"/>
      <c r="G269" s="457"/>
    </row>
    <row r="270" spans="1:7" s="155" customFormat="1" ht="112.5" x14ac:dyDescent="0.2">
      <c r="A270" s="256" t="s">
        <v>208</v>
      </c>
      <c r="B270" s="475">
        <v>13.02</v>
      </c>
      <c r="C270" s="459" t="s">
        <v>503</v>
      </c>
      <c r="D270" s="459" t="s">
        <v>604</v>
      </c>
      <c r="E270" s="456"/>
      <c r="F270" s="340"/>
      <c r="G270" s="460"/>
    </row>
    <row r="271" spans="1:7" s="155" customFormat="1" ht="56.25" x14ac:dyDescent="0.2">
      <c r="A271" s="256" t="s">
        <v>208</v>
      </c>
      <c r="B271" s="475">
        <v>13.03</v>
      </c>
      <c r="C271" s="459" t="s">
        <v>504</v>
      </c>
      <c r="D271" s="455" t="s">
        <v>588</v>
      </c>
      <c r="E271" s="456"/>
      <c r="F271" s="275"/>
      <c r="G271" s="460"/>
    </row>
    <row r="272" spans="1:7" s="155" customFormat="1" ht="75" x14ac:dyDescent="0.2">
      <c r="A272" s="256" t="s">
        <v>208</v>
      </c>
      <c r="B272" s="475">
        <v>13.04</v>
      </c>
      <c r="C272" s="459" t="s">
        <v>505</v>
      </c>
      <c r="D272" s="455" t="s">
        <v>588</v>
      </c>
      <c r="E272" s="456"/>
      <c r="F272" s="275"/>
      <c r="G272" s="460"/>
    </row>
    <row r="273" spans="1:7" s="155" customFormat="1" ht="150.75" thickBot="1" x14ac:dyDescent="0.25">
      <c r="A273" s="201"/>
      <c r="B273" s="486">
        <v>13.05</v>
      </c>
      <c r="C273" s="487" t="s">
        <v>506</v>
      </c>
      <c r="D273" s="487" t="s">
        <v>605</v>
      </c>
      <c r="E273" s="456"/>
      <c r="F273" s="346"/>
      <c r="G273" s="464"/>
    </row>
    <row r="274" spans="1:7" s="155" customFormat="1" ht="20.25" thickTop="1" thickBot="1" x14ac:dyDescent="0.25">
      <c r="A274" s="106" t="s">
        <v>152</v>
      </c>
      <c r="B274" s="107">
        <v>14</v>
      </c>
      <c r="C274" s="108" t="s">
        <v>212</v>
      </c>
      <c r="D274" s="108"/>
      <c r="E274" s="411"/>
      <c r="F274" s="377"/>
      <c r="G274" s="440"/>
    </row>
    <row r="275" spans="1:7" s="155" customFormat="1" ht="113.25" thickTop="1" x14ac:dyDescent="0.2">
      <c r="A275" s="255" t="s">
        <v>208</v>
      </c>
      <c r="B275" s="489">
        <v>14.01</v>
      </c>
      <c r="C275" s="466" t="s">
        <v>666</v>
      </c>
      <c r="D275" s="455" t="s">
        <v>588</v>
      </c>
      <c r="E275" s="456"/>
      <c r="F275" s="275"/>
      <c r="G275" s="457"/>
    </row>
    <row r="276" spans="1:7" ht="37.5" x14ac:dyDescent="0.2">
      <c r="A276" s="558"/>
      <c r="B276" s="559">
        <v>14.02</v>
      </c>
      <c r="C276" s="552" t="s">
        <v>658</v>
      </c>
      <c r="D276" s="553"/>
      <c r="E276" s="456" t="s">
        <v>10</v>
      </c>
      <c r="F276" s="553"/>
      <c r="G276" s="554" t="s">
        <v>658</v>
      </c>
    </row>
    <row r="277" spans="1:7" s="155" customFormat="1" ht="57" thickBot="1" x14ac:dyDescent="0.25">
      <c r="A277" s="257" t="s">
        <v>208</v>
      </c>
      <c r="B277" s="486">
        <v>14.03</v>
      </c>
      <c r="C277" s="487" t="s">
        <v>507</v>
      </c>
      <c r="D277" s="487" t="s">
        <v>588</v>
      </c>
      <c r="E277" s="496"/>
      <c r="F277" s="303"/>
      <c r="G277" s="464"/>
    </row>
    <row r="278" spans="1:7" s="155" customFormat="1" ht="15.75" thickTop="1" x14ac:dyDescent="0.2">
      <c r="A278" s="123"/>
      <c r="B278" s="271"/>
      <c r="C278" s="269"/>
      <c r="D278" s="269"/>
      <c r="E278" s="413"/>
      <c r="F278" s="347"/>
      <c r="G278" s="269"/>
    </row>
    <row r="279" spans="1:7" s="155" customFormat="1" ht="15" x14ac:dyDescent="0.2">
      <c r="A279" s="123"/>
      <c r="B279" s="271"/>
      <c r="C279" s="269"/>
      <c r="D279" s="269"/>
      <c r="E279" s="413"/>
      <c r="F279" s="347"/>
      <c r="G279" s="269"/>
    </row>
    <row r="280" spans="1:7" s="155" customFormat="1" ht="18.75" x14ac:dyDescent="0.2">
      <c r="A280" s="247"/>
      <c r="B280" s="242"/>
      <c r="C280" s="245"/>
      <c r="D280" s="245"/>
      <c r="E280" s="320"/>
      <c r="F280" s="241"/>
      <c r="G280" s="244"/>
    </row>
    <row r="281" spans="1:7" s="155" customFormat="1" ht="18.75" x14ac:dyDescent="0.2">
      <c r="A281" s="247"/>
      <c r="B281" s="242"/>
      <c r="C281" s="243"/>
      <c r="D281" s="243"/>
      <c r="E281" s="320"/>
      <c r="F281" s="241"/>
      <c r="G281" s="244"/>
    </row>
    <row r="282" spans="1:7" s="155" customFormat="1" ht="18.75" x14ac:dyDescent="0.2">
      <c r="A282" s="247"/>
      <c r="B282" s="242"/>
      <c r="C282" s="243"/>
      <c r="D282" s="243"/>
      <c r="E282" s="320"/>
      <c r="F282" s="241"/>
      <c r="G282" s="244"/>
    </row>
    <row r="283" spans="1:7" s="155" customFormat="1" ht="18.75" x14ac:dyDescent="0.2">
      <c r="A283" s="247"/>
      <c r="B283" s="242"/>
      <c r="C283" s="243"/>
      <c r="D283" s="243"/>
      <c r="E283" s="320"/>
      <c r="F283" s="241"/>
      <c r="G283" s="244"/>
    </row>
    <row r="284" spans="1:7" s="155" customFormat="1" ht="15" x14ac:dyDescent="0.2">
      <c r="A284" s="241"/>
      <c r="B284" s="242"/>
      <c r="C284" s="245"/>
      <c r="D284" s="245"/>
      <c r="E284" s="320"/>
      <c r="F284" s="241"/>
      <c r="G284" s="244"/>
    </row>
    <row r="285" spans="1:7" s="155" customFormat="1" ht="18.75" x14ac:dyDescent="0.2">
      <c r="A285" s="247"/>
      <c r="B285" s="242"/>
      <c r="C285" s="245"/>
      <c r="D285" s="245"/>
      <c r="E285" s="320"/>
      <c r="F285" s="241"/>
      <c r="G285" s="244"/>
    </row>
    <row r="286" spans="1:7" s="155" customFormat="1" ht="18.75" x14ac:dyDescent="0.2">
      <c r="A286" s="247"/>
      <c r="B286" s="242"/>
      <c r="C286" s="245"/>
      <c r="D286" s="245"/>
      <c r="E286" s="320"/>
      <c r="F286" s="241"/>
      <c r="G286" s="244"/>
    </row>
    <row r="287" spans="1:7" s="155" customFormat="1" ht="18.75" x14ac:dyDescent="0.2">
      <c r="A287" s="247"/>
      <c r="B287" s="242"/>
      <c r="C287" s="245"/>
      <c r="D287" s="245"/>
      <c r="E287" s="320"/>
      <c r="F287" s="241"/>
      <c r="G287" s="244"/>
    </row>
    <row r="288" spans="1:7" s="155" customFormat="1" ht="18.75" x14ac:dyDescent="0.2">
      <c r="A288" s="247"/>
      <c r="B288" s="242"/>
      <c r="C288" s="243"/>
      <c r="D288" s="243"/>
      <c r="E288" s="320"/>
      <c r="F288" s="241"/>
      <c r="G288" s="244"/>
    </row>
    <row r="289" spans="1:7" s="155" customFormat="1" ht="18.75" x14ac:dyDescent="0.2">
      <c r="A289" s="247"/>
      <c r="B289" s="242"/>
      <c r="C289" s="243"/>
      <c r="D289" s="243"/>
      <c r="E289" s="320"/>
      <c r="F289" s="241"/>
      <c r="G289" s="244"/>
    </row>
    <row r="290" spans="1:7" s="155" customFormat="1" ht="18.75" x14ac:dyDescent="0.2">
      <c r="A290" s="247"/>
      <c r="B290" s="242"/>
      <c r="C290" s="245"/>
      <c r="D290" s="245"/>
      <c r="E290" s="320"/>
      <c r="F290" s="241"/>
      <c r="G290" s="244"/>
    </row>
    <row r="291" spans="1:7" s="155" customFormat="1" ht="18.75" x14ac:dyDescent="0.2">
      <c r="A291" s="247"/>
      <c r="B291" s="242"/>
      <c r="C291" s="245"/>
      <c r="D291" s="245"/>
      <c r="E291" s="320"/>
      <c r="F291" s="241"/>
      <c r="G291" s="244"/>
    </row>
    <row r="292" spans="1:7" s="155" customFormat="1" ht="18.75" x14ac:dyDescent="0.2">
      <c r="A292" s="247"/>
      <c r="B292" s="242"/>
      <c r="C292" s="245"/>
      <c r="D292" s="245"/>
      <c r="E292" s="320"/>
      <c r="F292" s="241"/>
      <c r="G292" s="244"/>
    </row>
    <row r="293" spans="1:7" s="155" customFormat="1" ht="18.75" x14ac:dyDescent="0.2">
      <c r="A293" s="247"/>
      <c r="B293" s="242"/>
      <c r="C293" s="243"/>
      <c r="D293" s="243"/>
      <c r="E293" s="320"/>
      <c r="F293" s="241"/>
      <c r="G293" s="244"/>
    </row>
    <row r="294" spans="1:7" s="155" customFormat="1" ht="18.75" x14ac:dyDescent="0.2">
      <c r="A294" s="247"/>
      <c r="B294" s="242"/>
      <c r="C294" s="243"/>
      <c r="D294" s="243"/>
      <c r="E294" s="320"/>
      <c r="F294" s="241"/>
      <c r="G294" s="244"/>
    </row>
    <row r="295" spans="1:7" s="155" customFormat="1" ht="18.75" x14ac:dyDescent="0.2">
      <c r="A295" s="247"/>
      <c r="B295" s="242"/>
      <c r="C295" s="245"/>
      <c r="D295" s="245"/>
      <c r="E295" s="320"/>
      <c r="F295" s="241"/>
      <c r="G295" s="244"/>
    </row>
    <row r="296" spans="1:7" s="155" customFormat="1" ht="18.75" x14ac:dyDescent="0.2">
      <c r="A296" s="247"/>
      <c r="B296" s="242"/>
      <c r="C296" s="245"/>
      <c r="D296" s="245"/>
      <c r="E296" s="320"/>
      <c r="F296" s="241"/>
      <c r="G296" s="244"/>
    </row>
    <row r="297" spans="1:7" s="155" customFormat="1" ht="18.75" x14ac:dyDescent="0.2">
      <c r="A297" s="247"/>
      <c r="B297" s="242"/>
      <c r="C297" s="245"/>
      <c r="D297" s="245"/>
      <c r="E297" s="320"/>
      <c r="F297" s="241"/>
      <c r="G297" s="244"/>
    </row>
    <row r="298" spans="1:7" s="155" customFormat="1" ht="18.75" x14ac:dyDescent="0.2">
      <c r="A298" s="247"/>
      <c r="B298" s="242"/>
      <c r="C298" s="243"/>
      <c r="D298" s="243"/>
      <c r="E298" s="320"/>
      <c r="F298" s="241"/>
      <c r="G298" s="244"/>
    </row>
    <row r="299" spans="1:7" s="155" customFormat="1" ht="18.75" x14ac:dyDescent="0.2">
      <c r="A299" s="247"/>
      <c r="B299" s="242"/>
      <c r="C299" s="243"/>
      <c r="D299" s="243"/>
      <c r="E299" s="320"/>
      <c r="F299" s="241"/>
      <c r="G299" s="244"/>
    </row>
    <row r="300" spans="1:7" s="155" customFormat="1" ht="18.75" x14ac:dyDescent="0.2">
      <c r="A300" s="247"/>
      <c r="B300" s="242"/>
      <c r="C300" s="243"/>
      <c r="D300" s="243"/>
      <c r="E300" s="320"/>
      <c r="F300" s="241"/>
      <c r="G300" s="244"/>
    </row>
    <row r="301" spans="1:7" s="155" customFormat="1" ht="15" x14ac:dyDescent="0.2">
      <c r="A301" s="241"/>
      <c r="B301" s="242"/>
      <c r="C301" s="245"/>
      <c r="D301" s="245"/>
      <c r="E301" s="320"/>
      <c r="F301" s="241"/>
      <c r="G301" s="244"/>
    </row>
    <row r="302" spans="1:7" s="155" customFormat="1" ht="18.75" x14ac:dyDescent="0.2">
      <c r="A302" s="247"/>
      <c r="B302" s="242"/>
      <c r="C302" s="245"/>
      <c r="D302" s="245"/>
      <c r="E302" s="320"/>
      <c r="F302" s="241"/>
      <c r="G302" s="244"/>
    </row>
    <row r="303" spans="1:7" s="155" customFormat="1" ht="15" x14ac:dyDescent="0.2">
      <c r="A303" s="241"/>
      <c r="B303" s="242"/>
      <c r="C303" s="245"/>
      <c r="D303" s="245"/>
      <c r="E303" s="320"/>
      <c r="F303" s="241"/>
      <c r="G303" s="244"/>
    </row>
    <row r="304" spans="1:7" s="155" customFormat="1" ht="15" x14ac:dyDescent="0.2">
      <c r="A304" s="241"/>
      <c r="B304" s="242"/>
      <c r="C304" s="245"/>
      <c r="D304" s="245"/>
      <c r="E304" s="320"/>
      <c r="F304" s="241"/>
      <c r="G304" s="244"/>
    </row>
    <row r="305" spans="1:7" s="155" customFormat="1" ht="15" x14ac:dyDescent="0.2">
      <c r="A305" s="241"/>
      <c r="B305" s="242"/>
      <c r="C305" s="245"/>
      <c r="D305" s="245"/>
      <c r="E305" s="320"/>
      <c r="F305" s="241"/>
      <c r="G305" s="244"/>
    </row>
    <row r="306" spans="1:7" s="155" customFormat="1" ht="15" x14ac:dyDescent="0.2">
      <c r="A306" s="241"/>
      <c r="B306" s="242"/>
      <c r="C306" s="245"/>
      <c r="D306" s="245"/>
      <c r="E306" s="320"/>
      <c r="F306" s="241"/>
      <c r="G306" s="244"/>
    </row>
    <row r="307" spans="1:7" s="155" customFormat="1" ht="18.75" x14ac:dyDescent="0.2">
      <c r="A307" s="247"/>
      <c r="B307" s="242"/>
      <c r="C307" s="245"/>
      <c r="D307" s="245"/>
      <c r="E307" s="320"/>
      <c r="F307" s="241"/>
      <c r="G307" s="244"/>
    </row>
    <row r="308" spans="1:7" s="155" customFormat="1" ht="18.75" x14ac:dyDescent="0.2">
      <c r="A308" s="247"/>
      <c r="B308" s="242"/>
      <c r="C308" s="245"/>
      <c r="D308" s="245"/>
      <c r="E308" s="320"/>
      <c r="F308" s="241"/>
      <c r="G308" s="244"/>
    </row>
    <row r="309" spans="1:7" s="155" customFormat="1" ht="18.75" x14ac:dyDescent="0.2">
      <c r="A309" s="247"/>
      <c r="B309" s="242"/>
      <c r="C309" s="245"/>
      <c r="D309" s="245"/>
      <c r="E309" s="320"/>
      <c r="F309" s="241"/>
      <c r="G309" s="244"/>
    </row>
    <row r="310" spans="1:7" s="155" customFormat="1" ht="18.75" x14ac:dyDescent="0.2">
      <c r="A310" s="247"/>
      <c r="B310" s="242"/>
      <c r="C310" s="243"/>
      <c r="D310" s="243"/>
      <c r="E310" s="320"/>
      <c r="F310" s="241"/>
      <c r="G310" s="244"/>
    </row>
    <row r="311" spans="1:7" s="155" customFormat="1" ht="18.75" x14ac:dyDescent="0.2">
      <c r="A311" s="247"/>
      <c r="B311" s="242"/>
      <c r="C311" s="243"/>
      <c r="D311" s="243"/>
      <c r="E311" s="320"/>
      <c r="F311" s="241"/>
      <c r="G311" s="244"/>
    </row>
    <row r="312" spans="1:7" s="155" customFormat="1" ht="18.75" x14ac:dyDescent="0.2">
      <c r="A312" s="247"/>
      <c r="B312" s="242"/>
      <c r="C312" s="245"/>
      <c r="D312" s="245"/>
      <c r="E312" s="320"/>
      <c r="F312" s="241"/>
      <c r="G312" s="244"/>
    </row>
    <row r="313" spans="1:7" s="155" customFormat="1" ht="18.75" x14ac:dyDescent="0.2">
      <c r="A313" s="247"/>
      <c r="B313" s="242"/>
      <c r="C313" s="245"/>
      <c r="D313" s="245"/>
      <c r="E313" s="320"/>
      <c r="F313" s="241"/>
      <c r="G313" s="244"/>
    </row>
    <row r="314" spans="1:7" s="155" customFormat="1" ht="18.75" x14ac:dyDescent="0.2">
      <c r="A314" s="247"/>
      <c r="B314" s="242"/>
      <c r="C314" s="245"/>
      <c r="D314" s="245"/>
      <c r="E314" s="320"/>
      <c r="F314" s="241"/>
      <c r="G314" s="244"/>
    </row>
    <row r="315" spans="1:7" s="155" customFormat="1" ht="18.75" x14ac:dyDescent="0.2">
      <c r="A315" s="248"/>
      <c r="B315" s="249"/>
      <c r="C315" s="250"/>
      <c r="D315" s="250"/>
      <c r="E315" s="414"/>
      <c r="F315" s="251"/>
      <c r="G315" s="252"/>
    </row>
    <row r="316" spans="1:7" s="155" customFormat="1" ht="15" x14ac:dyDescent="0.2">
      <c r="A316" s="241"/>
      <c r="B316" s="242"/>
      <c r="C316" s="245"/>
      <c r="D316" s="245"/>
      <c r="E316" s="320"/>
      <c r="F316" s="241"/>
      <c r="G316" s="244"/>
    </row>
    <row r="317" spans="1:7" s="155" customFormat="1" ht="15" x14ac:dyDescent="0.2">
      <c r="A317" s="241"/>
      <c r="B317" s="242"/>
      <c r="C317" s="243"/>
      <c r="D317" s="243"/>
      <c r="E317" s="320"/>
      <c r="F317" s="241"/>
      <c r="G317" s="244"/>
    </row>
    <row r="318" spans="1:7" s="155" customFormat="1" ht="15" x14ac:dyDescent="0.2">
      <c r="A318" s="241"/>
      <c r="B318" s="242"/>
      <c r="C318" s="243"/>
      <c r="D318" s="243"/>
      <c r="E318" s="320"/>
      <c r="F318" s="241"/>
      <c r="G318" s="244"/>
    </row>
    <row r="319" spans="1:7" s="155" customFormat="1" ht="15" x14ac:dyDescent="0.2">
      <c r="A319" s="241"/>
      <c r="B319" s="242"/>
      <c r="C319" s="243"/>
      <c r="D319" s="243"/>
      <c r="E319" s="320"/>
      <c r="F319" s="241"/>
      <c r="G319" s="244"/>
    </row>
    <row r="320" spans="1:7" s="155" customFormat="1" ht="15" x14ac:dyDescent="0.2">
      <c r="A320" s="241"/>
      <c r="B320" s="242"/>
      <c r="C320" s="243"/>
      <c r="D320" s="243"/>
      <c r="E320" s="320"/>
      <c r="F320" s="241"/>
      <c r="G320" s="244"/>
    </row>
    <row r="321" spans="1:7" s="155" customFormat="1" ht="15" x14ac:dyDescent="0.2">
      <c r="A321" s="241"/>
      <c r="B321" s="242"/>
      <c r="C321" s="243"/>
      <c r="D321" s="243"/>
      <c r="E321" s="320"/>
      <c r="F321" s="241"/>
      <c r="G321" s="244"/>
    </row>
    <row r="322" spans="1:7" s="155" customFormat="1" ht="15" x14ac:dyDescent="0.2">
      <c r="A322" s="241"/>
      <c r="B322" s="242"/>
      <c r="C322" s="243"/>
      <c r="D322" s="243"/>
      <c r="E322" s="320"/>
      <c r="F322" s="241"/>
      <c r="G322" s="244"/>
    </row>
    <row r="323" spans="1:7" s="155" customFormat="1" ht="15" x14ac:dyDescent="0.2">
      <c r="A323" s="241"/>
      <c r="B323" s="242"/>
      <c r="C323" s="243"/>
      <c r="D323" s="243"/>
      <c r="E323" s="320"/>
      <c r="F323" s="241"/>
      <c r="G323" s="244"/>
    </row>
    <row r="324" spans="1:7" s="155" customFormat="1" ht="15" x14ac:dyDescent="0.2">
      <c r="A324" s="241"/>
      <c r="B324" s="242"/>
      <c r="C324" s="243"/>
      <c r="D324" s="243"/>
      <c r="E324" s="320"/>
      <c r="F324" s="241"/>
      <c r="G324" s="244"/>
    </row>
    <row r="325" spans="1:7" s="155" customFormat="1" ht="15" x14ac:dyDescent="0.2">
      <c r="A325" s="241"/>
      <c r="B325" s="242"/>
      <c r="C325" s="243"/>
      <c r="D325" s="243"/>
      <c r="E325" s="320"/>
      <c r="F325" s="241"/>
      <c r="G325" s="244"/>
    </row>
    <row r="326" spans="1:7" s="155" customFormat="1" ht="15" x14ac:dyDescent="0.2">
      <c r="A326" s="241"/>
      <c r="B326" s="242"/>
      <c r="C326" s="243"/>
      <c r="D326" s="243"/>
      <c r="E326" s="320"/>
      <c r="F326" s="241"/>
      <c r="G326" s="244"/>
    </row>
    <row r="327" spans="1:7" s="155" customFormat="1" ht="15" x14ac:dyDescent="0.2">
      <c r="A327" s="241"/>
      <c r="B327" s="242"/>
      <c r="C327" s="243"/>
      <c r="D327" s="243"/>
      <c r="E327" s="320"/>
      <c r="F327" s="241"/>
      <c r="G327" s="244"/>
    </row>
    <row r="328" spans="1:7" s="155" customFormat="1" ht="15" x14ac:dyDescent="0.2">
      <c r="A328" s="241"/>
      <c r="B328" s="242"/>
      <c r="C328" s="243"/>
      <c r="D328" s="243"/>
      <c r="E328" s="320"/>
      <c r="F328" s="241"/>
      <c r="G328" s="244"/>
    </row>
    <row r="329" spans="1:7" s="155" customFormat="1" ht="15" x14ac:dyDescent="0.2">
      <c r="A329" s="241"/>
      <c r="B329" s="242"/>
      <c r="C329" s="243"/>
      <c r="D329" s="243"/>
      <c r="E329" s="320"/>
      <c r="F329" s="241"/>
      <c r="G329" s="244"/>
    </row>
    <row r="330" spans="1:7" s="155" customFormat="1" ht="15" x14ac:dyDescent="0.2">
      <c r="A330" s="241"/>
      <c r="B330" s="242"/>
      <c r="C330" s="243"/>
      <c r="D330" s="243"/>
      <c r="E330" s="320"/>
      <c r="F330" s="241"/>
      <c r="G330" s="244"/>
    </row>
    <row r="331" spans="1:7" s="155" customFormat="1" ht="15" x14ac:dyDescent="0.2">
      <c r="A331" s="241"/>
      <c r="B331" s="242"/>
      <c r="C331" s="243"/>
      <c r="D331" s="243"/>
      <c r="E331" s="320"/>
      <c r="F331" s="241"/>
      <c r="G331" s="244"/>
    </row>
    <row r="332" spans="1:7" s="155" customFormat="1" ht="15" x14ac:dyDescent="0.2">
      <c r="A332" s="241"/>
      <c r="B332" s="242"/>
      <c r="C332" s="243"/>
      <c r="D332" s="243"/>
      <c r="E332" s="320"/>
      <c r="F332" s="241"/>
      <c r="G332" s="244"/>
    </row>
    <row r="333" spans="1:7" s="155" customFormat="1" ht="15" x14ac:dyDescent="0.2">
      <c r="A333" s="241"/>
      <c r="B333" s="242"/>
      <c r="C333" s="243"/>
      <c r="D333" s="243"/>
      <c r="E333" s="320"/>
      <c r="F333" s="241"/>
      <c r="G333" s="244"/>
    </row>
    <row r="334" spans="1:7" s="155" customFormat="1" ht="15" x14ac:dyDescent="0.2">
      <c r="A334" s="241"/>
      <c r="B334" s="242"/>
      <c r="C334" s="243"/>
      <c r="D334" s="243"/>
      <c r="E334" s="320"/>
      <c r="F334" s="241"/>
      <c r="G334" s="244"/>
    </row>
    <row r="335" spans="1:7" s="155" customFormat="1" ht="15" x14ac:dyDescent="0.2">
      <c r="A335" s="241"/>
      <c r="B335" s="242"/>
      <c r="C335" s="243"/>
      <c r="D335" s="243"/>
      <c r="E335" s="320"/>
      <c r="F335" s="241"/>
      <c r="G335" s="244"/>
    </row>
    <row r="336" spans="1:7" s="155" customFormat="1" ht="15" x14ac:dyDescent="0.2">
      <c r="A336" s="241"/>
      <c r="B336" s="242"/>
      <c r="C336" s="245"/>
      <c r="D336" s="245"/>
      <c r="E336" s="320"/>
      <c r="F336" s="246"/>
      <c r="G336" s="244"/>
    </row>
    <row r="337" spans="1:7" s="155" customFormat="1" ht="15" x14ac:dyDescent="0.2">
      <c r="A337" s="241"/>
      <c r="B337" s="242"/>
      <c r="C337" s="245"/>
      <c r="D337" s="245"/>
      <c r="E337" s="320"/>
      <c r="F337" s="241"/>
      <c r="G337" s="244"/>
    </row>
    <row r="338" spans="1:7" s="155" customFormat="1" ht="15" x14ac:dyDescent="0.2">
      <c r="A338" s="241"/>
      <c r="B338" s="242"/>
      <c r="C338" s="243"/>
      <c r="D338" s="243"/>
      <c r="E338" s="320"/>
      <c r="F338" s="241"/>
      <c r="G338" s="244"/>
    </row>
    <row r="339" spans="1:7" s="155" customFormat="1" ht="15" x14ac:dyDescent="0.2">
      <c r="A339" s="241"/>
      <c r="B339" s="242"/>
      <c r="C339" s="243"/>
      <c r="D339" s="243"/>
      <c r="E339" s="320"/>
      <c r="F339" s="241"/>
      <c r="G339" s="244"/>
    </row>
    <row r="340" spans="1:7" s="155" customFormat="1" ht="15" x14ac:dyDescent="0.2">
      <c r="A340" s="241"/>
      <c r="B340" s="242"/>
      <c r="C340" s="243"/>
      <c r="D340" s="243"/>
      <c r="E340" s="320"/>
      <c r="F340" s="241"/>
      <c r="G340" s="244"/>
    </row>
    <row r="341" spans="1:7" s="155" customFormat="1" ht="15" x14ac:dyDescent="0.2">
      <c r="A341" s="241"/>
      <c r="B341" s="242"/>
      <c r="C341" s="243"/>
      <c r="D341" s="243"/>
      <c r="E341" s="320"/>
      <c r="F341" s="241"/>
      <c r="G341" s="244"/>
    </row>
    <row r="342" spans="1:7" s="155" customFormat="1" ht="15" x14ac:dyDescent="0.2">
      <c r="A342" s="241"/>
      <c r="B342" s="242"/>
      <c r="C342" s="243"/>
      <c r="D342" s="243"/>
      <c r="E342" s="320"/>
      <c r="F342" s="241"/>
      <c r="G342" s="244"/>
    </row>
    <row r="343" spans="1:7" s="155" customFormat="1" ht="15" x14ac:dyDescent="0.2">
      <c r="A343" s="241"/>
      <c r="B343" s="242"/>
      <c r="C343" s="243"/>
      <c r="D343" s="243"/>
      <c r="E343" s="320"/>
      <c r="F343" s="241"/>
      <c r="G343" s="244"/>
    </row>
    <row r="344" spans="1:7" s="155" customFormat="1" ht="15" x14ac:dyDescent="0.2">
      <c r="A344" s="241"/>
      <c r="B344" s="242"/>
      <c r="C344" s="243"/>
      <c r="D344" s="243"/>
      <c r="E344" s="320"/>
      <c r="F344" s="241"/>
      <c r="G344" s="244"/>
    </row>
    <row r="345" spans="1:7" s="155" customFormat="1" ht="15" x14ac:dyDescent="0.2">
      <c r="A345" s="241"/>
      <c r="B345" s="242"/>
      <c r="C345" s="245"/>
      <c r="D345" s="245"/>
      <c r="E345" s="320"/>
      <c r="F345" s="246"/>
      <c r="G345" s="244"/>
    </row>
    <row r="346" spans="1:7" s="155" customFormat="1" ht="15" x14ac:dyDescent="0.2">
      <c r="A346" s="241"/>
      <c r="B346" s="242"/>
      <c r="C346" s="245"/>
      <c r="D346" s="245"/>
      <c r="E346" s="320"/>
      <c r="F346" s="241"/>
      <c r="G346" s="244"/>
    </row>
    <row r="347" spans="1:7" s="155" customFormat="1" ht="15" x14ac:dyDescent="0.2">
      <c r="A347" s="241"/>
      <c r="B347" s="242"/>
      <c r="C347" s="243"/>
      <c r="D347" s="243"/>
      <c r="E347" s="320"/>
      <c r="F347" s="241"/>
      <c r="G347" s="244"/>
    </row>
    <row r="348" spans="1:7" s="155" customFormat="1" ht="15" x14ac:dyDescent="0.2">
      <c r="A348" s="241"/>
      <c r="B348" s="242"/>
      <c r="C348" s="243"/>
      <c r="D348" s="243"/>
      <c r="E348" s="320"/>
      <c r="F348" s="241"/>
      <c r="G348" s="244"/>
    </row>
    <row r="349" spans="1:7" s="155" customFormat="1" ht="15" x14ac:dyDescent="0.2">
      <c r="A349" s="241"/>
      <c r="B349" s="242"/>
      <c r="C349" s="243"/>
      <c r="D349" s="243"/>
      <c r="E349" s="320"/>
      <c r="F349" s="241"/>
      <c r="G349" s="244"/>
    </row>
    <row r="350" spans="1:7" s="155" customFormat="1" ht="15" x14ac:dyDescent="0.2">
      <c r="A350" s="241"/>
      <c r="B350" s="242"/>
      <c r="C350" s="243"/>
      <c r="D350" s="243"/>
      <c r="E350" s="320"/>
      <c r="F350" s="241"/>
      <c r="G350" s="244"/>
    </row>
    <row r="351" spans="1:7" s="155" customFormat="1" ht="15" x14ac:dyDescent="0.2">
      <c r="A351" s="241"/>
      <c r="B351" s="242"/>
      <c r="C351" s="243"/>
      <c r="D351" s="243"/>
      <c r="E351" s="320"/>
      <c r="F351" s="241"/>
      <c r="G351" s="244"/>
    </row>
    <row r="352" spans="1:7" s="155" customFormat="1" ht="15" x14ac:dyDescent="0.2">
      <c r="A352" s="241"/>
      <c r="B352" s="242"/>
      <c r="C352" s="243"/>
      <c r="D352" s="243"/>
      <c r="E352" s="320"/>
      <c r="F352" s="241"/>
      <c r="G352" s="244"/>
    </row>
    <row r="353" spans="1:7" s="155" customFormat="1" ht="15" x14ac:dyDescent="0.2">
      <c r="A353" s="241"/>
      <c r="B353" s="242"/>
      <c r="C353" s="243"/>
      <c r="D353" s="243"/>
      <c r="E353" s="320"/>
      <c r="F353" s="241"/>
      <c r="G353" s="244"/>
    </row>
    <row r="354" spans="1:7" s="155" customFormat="1" ht="15" x14ac:dyDescent="0.2">
      <c r="A354" s="241"/>
      <c r="B354" s="242"/>
      <c r="C354" s="243"/>
      <c r="D354" s="243"/>
      <c r="E354" s="320"/>
      <c r="F354" s="241"/>
      <c r="G354" s="244"/>
    </row>
    <row r="355" spans="1:7" s="155" customFormat="1" ht="15" x14ac:dyDescent="0.2">
      <c r="A355" s="241"/>
      <c r="B355" s="242"/>
      <c r="C355" s="243"/>
      <c r="D355" s="243"/>
      <c r="E355" s="320"/>
      <c r="F355" s="241"/>
      <c r="G355" s="244"/>
    </row>
    <row r="356" spans="1:7" s="155" customFormat="1" ht="15" x14ac:dyDescent="0.2">
      <c r="A356" s="241"/>
      <c r="B356" s="242"/>
      <c r="C356" s="243"/>
      <c r="D356" s="243"/>
      <c r="E356" s="320"/>
      <c r="F356" s="241"/>
      <c r="G356" s="244"/>
    </row>
    <row r="357" spans="1:7" s="155" customFormat="1" ht="15" x14ac:dyDescent="0.2">
      <c r="A357" s="241"/>
      <c r="B357" s="242"/>
      <c r="C357" s="243"/>
      <c r="D357" s="243"/>
      <c r="E357" s="320"/>
      <c r="F357" s="241"/>
      <c r="G357" s="244"/>
    </row>
    <row r="358" spans="1:7" s="155" customFormat="1" ht="15" x14ac:dyDescent="0.2">
      <c r="A358" s="241"/>
      <c r="B358" s="242"/>
      <c r="C358" s="243"/>
      <c r="D358" s="243"/>
      <c r="E358" s="320"/>
      <c r="F358" s="241"/>
      <c r="G358" s="244"/>
    </row>
    <row r="359" spans="1:7" s="155" customFormat="1" ht="15" x14ac:dyDescent="0.2">
      <c r="A359" s="241"/>
      <c r="B359" s="242"/>
      <c r="C359" s="243"/>
      <c r="D359" s="243"/>
      <c r="E359" s="320"/>
      <c r="F359" s="241"/>
      <c r="G359" s="244"/>
    </row>
    <row r="360" spans="1:7" s="155" customFormat="1" ht="15" x14ac:dyDescent="0.2">
      <c r="A360" s="241"/>
      <c r="B360" s="242"/>
      <c r="C360" s="243"/>
      <c r="D360" s="243"/>
      <c r="E360" s="320"/>
      <c r="F360" s="241"/>
      <c r="G360" s="244"/>
    </row>
    <row r="361" spans="1:7" s="155" customFormat="1" ht="15" x14ac:dyDescent="0.2">
      <c r="A361" s="241"/>
      <c r="B361" s="242"/>
      <c r="C361" s="243"/>
      <c r="D361" s="243"/>
      <c r="E361" s="320"/>
      <c r="F361" s="241"/>
      <c r="G361" s="244"/>
    </row>
    <row r="362" spans="1:7" s="155" customFormat="1" ht="15" x14ac:dyDescent="0.2">
      <c r="A362" s="241"/>
      <c r="B362" s="242"/>
      <c r="C362" s="243"/>
      <c r="D362" s="243"/>
      <c r="E362" s="320"/>
      <c r="F362" s="241"/>
      <c r="G362" s="244"/>
    </row>
    <row r="363" spans="1:7" s="155" customFormat="1" ht="15" x14ac:dyDescent="0.2">
      <c r="A363" s="241"/>
      <c r="B363" s="242"/>
      <c r="C363" s="243"/>
      <c r="D363" s="243"/>
      <c r="E363" s="320"/>
      <c r="F363" s="241"/>
      <c r="G363" s="244"/>
    </row>
    <row r="364" spans="1:7" s="155" customFormat="1" ht="15" x14ac:dyDescent="0.2">
      <c r="A364" s="241"/>
      <c r="B364" s="242"/>
      <c r="C364" s="243"/>
      <c r="D364" s="243"/>
      <c r="E364" s="320"/>
      <c r="F364" s="241"/>
      <c r="G364" s="244"/>
    </row>
    <row r="365" spans="1:7" s="155" customFormat="1" ht="15" x14ac:dyDescent="0.2">
      <c r="A365" s="241"/>
      <c r="B365" s="242"/>
      <c r="C365" s="243"/>
      <c r="D365" s="243"/>
      <c r="E365" s="320"/>
      <c r="F365" s="241"/>
      <c r="G365" s="244"/>
    </row>
    <row r="366" spans="1:7" s="155" customFormat="1" ht="15" x14ac:dyDescent="0.2">
      <c r="A366" s="241"/>
      <c r="B366" s="242"/>
      <c r="C366" s="245"/>
      <c r="D366" s="245"/>
      <c r="E366" s="320"/>
      <c r="F366" s="246"/>
      <c r="G366" s="244"/>
    </row>
    <row r="367" spans="1:7" s="155" customFormat="1" ht="18.75" x14ac:dyDescent="0.2">
      <c r="A367" s="247"/>
      <c r="B367" s="242"/>
      <c r="C367" s="245"/>
      <c r="D367" s="245"/>
      <c r="E367" s="320"/>
      <c r="F367" s="241"/>
      <c r="G367" s="244"/>
    </row>
    <row r="368" spans="1:7" s="155" customFormat="1" ht="18.75" x14ac:dyDescent="0.2">
      <c r="A368" s="247"/>
      <c r="B368" s="242"/>
      <c r="C368" s="243"/>
      <c r="D368" s="243"/>
      <c r="E368" s="320"/>
      <c r="F368" s="241"/>
      <c r="G368" s="244"/>
    </row>
    <row r="369" spans="1:7" s="155" customFormat="1" ht="18.75" x14ac:dyDescent="0.2">
      <c r="A369" s="247"/>
      <c r="B369" s="242"/>
      <c r="C369" s="243"/>
      <c r="D369" s="243"/>
      <c r="E369" s="320"/>
      <c r="F369" s="241"/>
      <c r="G369" s="244"/>
    </row>
    <row r="370" spans="1:7" s="155" customFormat="1" ht="18.75" x14ac:dyDescent="0.2">
      <c r="A370" s="247"/>
      <c r="B370" s="242"/>
      <c r="C370" s="243"/>
      <c r="D370" s="243"/>
      <c r="E370" s="320"/>
      <c r="F370" s="241"/>
      <c r="G370" s="244"/>
    </row>
    <row r="371" spans="1:7" s="155" customFormat="1" ht="18.75" x14ac:dyDescent="0.2">
      <c r="A371" s="247"/>
      <c r="B371" s="242"/>
      <c r="C371" s="245"/>
      <c r="D371" s="245"/>
      <c r="E371" s="320"/>
      <c r="F371" s="241"/>
      <c r="G371" s="244"/>
    </row>
    <row r="372" spans="1:7" s="155" customFormat="1" ht="18.75" x14ac:dyDescent="0.2">
      <c r="A372" s="247"/>
      <c r="B372" s="242"/>
      <c r="C372" s="243"/>
      <c r="D372" s="243"/>
      <c r="E372" s="320"/>
      <c r="F372" s="241"/>
      <c r="G372" s="244"/>
    </row>
    <row r="373" spans="1:7" s="155" customFormat="1" ht="18.75" x14ac:dyDescent="0.2">
      <c r="A373" s="247"/>
      <c r="B373" s="242"/>
      <c r="C373" s="243"/>
      <c r="D373" s="243"/>
      <c r="E373" s="320"/>
      <c r="F373" s="241"/>
      <c r="G373" s="244"/>
    </row>
    <row r="374" spans="1:7" s="155" customFormat="1" ht="18.75" x14ac:dyDescent="0.2">
      <c r="A374" s="247"/>
      <c r="B374" s="242"/>
      <c r="C374" s="243"/>
      <c r="D374" s="243"/>
      <c r="E374" s="320"/>
      <c r="F374" s="241"/>
      <c r="G374" s="244"/>
    </row>
    <row r="375" spans="1:7" s="155" customFormat="1" ht="18.75" x14ac:dyDescent="0.2">
      <c r="A375" s="247"/>
      <c r="B375" s="242"/>
      <c r="C375" s="245"/>
      <c r="D375" s="245"/>
      <c r="E375" s="320"/>
      <c r="F375" s="241"/>
      <c r="G375" s="244"/>
    </row>
    <row r="376" spans="1:7" s="155" customFormat="1" ht="18.75" x14ac:dyDescent="0.2">
      <c r="A376" s="247"/>
      <c r="B376" s="242"/>
      <c r="C376" s="245"/>
      <c r="D376" s="245"/>
      <c r="E376" s="320"/>
      <c r="F376" s="241"/>
      <c r="G376" s="244"/>
    </row>
    <row r="377" spans="1:7" s="155" customFormat="1" ht="18.75" x14ac:dyDescent="0.2">
      <c r="A377" s="247"/>
      <c r="B377" s="242"/>
      <c r="C377" s="245"/>
      <c r="D377" s="245"/>
      <c r="E377" s="320"/>
      <c r="F377" s="241"/>
      <c r="G377" s="244"/>
    </row>
    <row r="378" spans="1:7" s="155" customFormat="1" ht="18.75" x14ac:dyDescent="0.2">
      <c r="A378" s="247"/>
      <c r="B378" s="242"/>
      <c r="C378" s="245"/>
      <c r="D378" s="245"/>
      <c r="E378" s="320"/>
      <c r="F378" s="241"/>
      <c r="G378" s="244"/>
    </row>
    <row r="379" spans="1:7" s="155" customFormat="1" ht="18.75" x14ac:dyDescent="0.2">
      <c r="A379" s="247"/>
      <c r="B379" s="242"/>
      <c r="C379" s="245"/>
      <c r="D379" s="245"/>
      <c r="E379" s="320"/>
      <c r="F379" s="241"/>
      <c r="G379" s="244"/>
    </row>
    <row r="380" spans="1:7" s="155" customFormat="1" ht="18.75" x14ac:dyDescent="0.2">
      <c r="A380" s="247"/>
      <c r="B380" s="242"/>
      <c r="C380" s="245"/>
      <c r="D380" s="245"/>
      <c r="E380" s="320"/>
      <c r="F380" s="241"/>
      <c r="G380" s="244"/>
    </row>
    <row r="381" spans="1:7" s="155" customFormat="1" ht="18.75" x14ac:dyDescent="0.2">
      <c r="A381" s="247"/>
      <c r="B381" s="242"/>
      <c r="C381" s="245"/>
      <c r="D381" s="245"/>
      <c r="E381" s="320"/>
      <c r="F381" s="241"/>
      <c r="G381" s="244"/>
    </row>
    <row r="382" spans="1:7" s="155" customFormat="1" ht="18.75" x14ac:dyDescent="0.2">
      <c r="A382" s="247"/>
      <c r="B382" s="242"/>
      <c r="C382" s="245"/>
      <c r="D382" s="245"/>
      <c r="E382" s="320"/>
      <c r="F382" s="241"/>
      <c r="G382" s="244"/>
    </row>
    <row r="383" spans="1:7" s="155" customFormat="1" ht="18.75" x14ac:dyDescent="0.2">
      <c r="A383" s="247"/>
      <c r="B383" s="242"/>
      <c r="C383" s="245"/>
      <c r="D383" s="245"/>
      <c r="E383" s="320"/>
      <c r="F383" s="241"/>
      <c r="G383" s="244"/>
    </row>
    <row r="384" spans="1:7" s="155" customFormat="1" ht="18.75" x14ac:dyDescent="0.2">
      <c r="A384" s="248"/>
      <c r="B384" s="249"/>
      <c r="C384" s="250"/>
      <c r="D384" s="250"/>
      <c r="E384" s="414"/>
      <c r="F384" s="251"/>
      <c r="G384" s="252"/>
    </row>
    <row r="385" spans="1:7" s="155" customFormat="1" ht="18.75" x14ac:dyDescent="0.2">
      <c r="A385" s="247"/>
      <c r="B385" s="242"/>
      <c r="C385" s="245"/>
      <c r="D385" s="245"/>
      <c r="E385" s="320"/>
      <c r="F385" s="241"/>
      <c r="G385" s="244"/>
    </row>
    <row r="386" spans="1:7" s="155" customFormat="1" ht="15" x14ac:dyDescent="0.2">
      <c r="A386" s="241"/>
      <c r="B386" s="242"/>
      <c r="C386" s="245"/>
      <c r="D386" s="245"/>
      <c r="E386" s="320"/>
      <c r="F386" s="241"/>
      <c r="G386" s="244"/>
    </row>
    <row r="387" spans="1:7" s="155" customFormat="1" ht="15" x14ac:dyDescent="0.2">
      <c r="A387" s="241"/>
      <c r="B387" s="242"/>
      <c r="C387" s="245"/>
      <c r="D387" s="245"/>
      <c r="E387" s="320"/>
      <c r="F387" s="241"/>
      <c r="G387" s="244"/>
    </row>
    <row r="388" spans="1:7" s="155" customFormat="1" ht="15" x14ac:dyDescent="0.2">
      <c r="A388" s="241"/>
      <c r="B388" s="242"/>
      <c r="C388" s="243"/>
      <c r="D388" s="243"/>
      <c r="E388" s="320"/>
      <c r="F388" s="241"/>
      <c r="G388" s="244"/>
    </row>
    <row r="389" spans="1:7" s="155" customFormat="1" ht="15" x14ac:dyDescent="0.2">
      <c r="A389" s="241"/>
      <c r="B389" s="242"/>
      <c r="C389" s="243"/>
      <c r="D389" s="243"/>
      <c r="E389" s="320"/>
      <c r="F389" s="241"/>
      <c r="G389" s="244"/>
    </row>
    <row r="390" spans="1:7" s="155" customFormat="1" ht="15" x14ac:dyDescent="0.2">
      <c r="A390" s="241"/>
      <c r="B390" s="242"/>
      <c r="C390" s="243"/>
      <c r="D390" s="243"/>
      <c r="E390" s="320"/>
      <c r="F390" s="241"/>
      <c r="G390" s="244"/>
    </row>
    <row r="391" spans="1:7" s="155" customFormat="1" ht="15" x14ac:dyDescent="0.2">
      <c r="A391" s="241"/>
      <c r="B391" s="242"/>
      <c r="C391" s="245"/>
      <c r="D391" s="245"/>
      <c r="E391" s="320"/>
      <c r="F391" s="241"/>
      <c r="G391" s="244"/>
    </row>
    <row r="392" spans="1:7" s="155" customFormat="1" ht="18.75" x14ac:dyDescent="0.2">
      <c r="A392" s="247"/>
      <c r="B392" s="242"/>
      <c r="C392" s="245"/>
      <c r="D392" s="245"/>
      <c r="E392" s="320"/>
      <c r="F392" s="241"/>
      <c r="G392" s="244"/>
    </row>
    <row r="393" spans="1:7" s="155" customFormat="1" ht="18.75" x14ac:dyDescent="0.2">
      <c r="A393" s="247"/>
      <c r="B393" s="242"/>
      <c r="C393" s="243"/>
      <c r="D393" s="243"/>
      <c r="E393" s="320"/>
      <c r="F393" s="241"/>
      <c r="G393" s="244"/>
    </row>
    <row r="394" spans="1:7" s="155" customFormat="1" ht="18.75" x14ac:dyDescent="0.2">
      <c r="A394" s="247"/>
      <c r="B394" s="242"/>
      <c r="C394" s="243"/>
      <c r="D394" s="243"/>
      <c r="E394" s="320"/>
      <c r="F394" s="241"/>
      <c r="G394" s="244"/>
    </row>
    <row r="395" spans="1:7" s="155" customFormat="1" ht="18.75" x14ac:dyDescent="0.2">
      <c r="A395" s="247"/>
      <c r="B395" s="242"/>
      <c r="C395" s="243"/>
      <c r="D395" s="243"/>
      <c r="E395" s="320"/>
      <c r="F395" s="241"/>
      <c r="G395" s="244"/>
    </row>
    <row r="396" spans="1:7" s="155" customFormat="1" ht="18.75" x14ac:dyDescent="0.2">
      <c r="A396" s="247"/>
      <c r="B396" s="242"/>
      <c r="C396" s="243"/>
      <c r="D396" s="243"/>
      <c r="E396" s="320"/>
      <c r="F396" s="241"/>
      <c r="G396" s="244"/>
    </row>
    <row r="397" spans="1:7" s="155" customFormat="1" ht="15" x14ac:dyDescent="0.2">
      <c r="A397" s="241"/>
      <c r="B397" s="242"/>
      <c r="C397" s="245"/>
      <c r="D397" s="245"/>
      <c r="E397" s="320"/>
      <c r="F397" s="241"/>
      <c r="G397" s="244"/>
    </row>
    <row r="398" spans="1:7" s="155" customFormat="1" ht="18.75" x14ac:dyDescent="0.2">
      <c r="A398" s="247"/>
      <c r="B398" s="242"/>
      <c r="C398" s="245"/>
      <c r="D398" s="245"/>
      <c r="E398" s="320"/>
      <c r="F398" s="241"/>
      <c r="G398" s="244"/>
    </row>
    <row r="399" spans="1:7" s="155" customFormat="1" ht="18.75" x14ac:dyDescent="0.2">
      <c r="A399" s="247"/>
      <c r="B399" s="242"/>
      <c r="C399" s="243"/>
      <c r="D399" s="243"/>
      <c r="E399" s="320"/>
      <c r="F399" s="241"/>
      <c r="G399" s="244"/>
    </row>
    <row r="400" spans="1:7" s="155" customFormat="1" ht="18.75" x14ac:dyDescent="0.2">
      <c r="A400" s="247"/>
      <c r="B400" s="242"/>
      <c r="C400" s="243"/>
      <c r="D400" s="243"/>
      <c r="E400" s="320"/>
      <c r="F400" s="241"/>
      <c r="G400" s="244"/>
    </row>
    <row r="401" spans="1:7" s="155" customFormat="1" ht="18.75" x14ac:dyDescent="0.2">
      <c r="A401" s="247"/>
      <c r="B401" s="242"/>
      <c r="C401" s="243"/>
      <c r="D401" s="243"/>
      <c r="E401" s="320"/>
      <c r="F401" s="241"/>
      <c r="G401" s="244"/>
    </row>
    <row r="402" spans="1:7" s="155" customFormat="1" ht="18.75" x14ac:dyDescent="0.2">
      <c r="A402" s="247"/>
      <c r="B402" s="242"/>
      <c r="C402" s="245"/>
      <c r="D402" s="245"/>
      <c r="E402" s="320"/>
      <c r="F402" s="241"/>
      <c r="G402" s="244"/>
    </row>
    <row r="403" spans="1:7" s="155" customFormat="1" ht="18.75" x14ac:dyDescent="0.2">
      <c r="A403" s="247"/>
      <c r="B403" s="242"/>
      <c r="C403" s="243"/>
      <c r="D403" s="243"/>
      <c r="E403" s="320"/>
      <c r="F403" s="241"/>
      <c r="G403" s="244"/>
    </row>
    <row r="404" spans="1:7" s="155" customFormat="1" ht="18.75" x14ac:dyDescent="0.2">
      <c r="A404" s="247"/>
      <c r="B404" s="242"/>
      <c r="C404" s="243"/>
      <c r="D404" s="243"/>
      <c r="E404" s="320"/>
      <c r="F404" s="241"/>
      <c r="G404" s="244"/>
    </row>
    <row r="405" spans="1:7" s="155" customFormat="1" ht="18.75" x14ac:dyDescent="0.2">
      <c r="A405" s="247"/>
      <c r="B405" s="242"/>
      <c r="C405" s="243"/>
      <c r="D405" s="243"/>
      <c r="E405" s="320"/>
      <c r="F405" s="241"/>
      <c r="G405" s="244"/>
    </row>
    <row r="406" spans="1:7" s="155" customFormat="1" ht="15" x14ac:dyDescent="0.2">
      <c r="A406" s="241"/>
      <c r="B406" s="242"/>
      <c r="C406" s="245"/>
      <c r="D406" s="245"/>
      <c r="E406" s="320"/>
      <c r="F406" s="241"/>
      <c r="G406" s="244"/>
    </row>
    <row r="407" spans="1:7" s="155" customFormat="1" ht="18.75" x14ac:dyDescent="0.2">
      <c r="A407" s="247"/>
      <c r="B407" s="242"/>
      <c r="C407" s="245"/>
      <c r="D407" s="245"/>
      <c r="E407" s="320"/>
      <c r="F407" s="241"/>
      <c r="G407" s="244"/>
    </row>
    <row r="408" spans="1:7" s="155" customFormat="1" ht="18.75" x14ac:dyDescent="0.2">
      <c r="A408" s="247"/>
      <c r="B408" s="242"/>
      <c r="C408" s="245"/>
      <c r="D408" s="245"/>
      <c r="E408" s="320"/>
      <c r="F408" s="241"/>
      <c r="G408" s="244"/>
    </row>
    <row r="409" spans="1:7" s="155" customFormat="1" ht="18.75" x14ac:dyDescent="0.2">
      <c r="A409" s="247"/>
      <c r="B409" s="242"/>
      <c r="C409" s="245"/>
      <c r="D409" s="245"/>
      <c r="E409" s="320"/>
      <c r="F409" s="241"/>
      <c r="G409" s="244"/>
    </row>
    <row r="410" spans="1:7" s="155" customFormat="1" ht="18.75" x14ac:dyDescent="0.2">
      <c r="A410" s="247"/>
      <c r="B410" s="242"/>
      <c r="C410" s="245"/>
      <c r="D410" s="245"/>
      <c r="E410" s="320"/>
      <c r="F410" s="241"/>
      <c r="G410" s="244"/>
    </row>
    <row r="411" spans="1:7" s="155" customFormat="1" ht="15" x14ac:dyDescent="0.2">
      <c r="A411" s="241"/>
      <c r="B411" s="242"/>
      <c r="C411" s="245"/>
      <c r="D411" s="245"/>
      <c r="E411" s="320"/>
      <c r="F411" s="241"/>
      <c r="G411" s="244"/>
    </row>
    <row r="412" spans="1:7" s="155" customFormat="1" ht="15" x14ac:dyDescent="0.2">
      <c r="A412" s="241"/>
      <c r="B412" s="242"/>
      <c r="C412" s="245"/>
      <c r="D412" s="245"/>
      <c r="E412" s="320"/>
      <c r="F412" s="241"/>
      <c r="G412" s="244"/>
    </row>
    <row r="413" spans="1:7" s="155" customFormat="1" ht="15" x14ac:dyDescent="0.2">
      <c r="A413" s="241"/>
      <c r="B413" s="242"/>
      <c r="C413" s="243"/>
      <c r="D413" s="243"/>
      <c r="E413" s="320"/>
      <c r="F413" s="241"/>
      <c r="G413" s="244"/>
    </row>
    <row r="414" spans="1:7" s="155" customFormat="1" ht="15" x14ac:dyDescent="0.2">
      <c r="A414" s="241"/>
      <c r="B414" s="242"/>
      <c r="C414" s="243"/>
      <c r="D414" s="243"/>
      <c r="E414" s="320"/>
      <c r="F414" s="241"/>
      <c r="G414" s="244"/>
    </row>
    <row r="415" spans="1:7" s="155" customFormat="1" ht="15" x14ac:dyDescent="0.2">
      <c r="A415" s="241"/>
      <c r="B415" s="242"/>
      <c r="C415" s="243"/>
      <c r="D415" s="243"/>
      <c r="E415" s="320"/>
      <c r="F415" s="241"/>
      <c r="G415" s="244"/>
    </row>
    <row r="416" spans="1:7" s="155" customFormat="1" ht="15" x14ac:dyDescent="0.2">
      <c r="A416" s="241"/>
      <c r="B416" s="242"/>
      <c r="C416" s="243"/>
      <c r="D416" s="243"/>
      <c r="E416" s="320"/>
      <c r="F416" s="241"/>
      <c r="G416" s="244"/>
    </row>
    <row r="417" spans="1:7" s="155" customFormat="1" ht="15" x14ac:dyDescent="0.2">
      <c r="A417" s="241"/>
      <c r="B417" s="242"/>
      <c r="C417" s="243"/>
      <c r="D417" s="243"/>
      <c r="E417" s="320"/>
      <c r="F417" s="241"/>
      <c r="G417" s="244"/>
    </row>
    <row r="418" spans="1:7" s="155" customFormat="1" ht="15" x14ac:dyDescent="0.2">
      <c r="A418" s="241"/>
      <c r="B418" s="242"/>
      <c r="C418" s="243"/>
      <c r="D418" s="243"/>
      <c r="E418" s="320"/>
      <c r="F418" s="241"/>
      <c r="G418" s="244"/>
    </row>
    <row r="419" spans="1:7" s="155" customFormat="1" ht="15" x14ac:dyDescent="0.2">
      <c r="A419" s="241"/>
      <c r="B419" s="242"/>
      <c r="C419" s="243"/>
      <c r="D419" s="243"/>
      <c r="E419" s="320"/>
      <c r="F419" s="241"/>
      <c r="G419" s="244"/>
    </row>
    <row r="420" spans="1:7" s="155" customFormat="1" ht="15" x14ac:dyDescent="0.2">
      <c r="A420" s="241"/>
      <c r="B420" s="242"/>
      <c r="C420" s="245"/>
      <c r="D420" s="245"/>
      <c r="E420" s="320"/>
      <c r="F420" s="246"/>
      <c r="G420" s="244"/>
    </row>
    <row r="421" spans="1:7" s="155" customFormat="1" ht="15" x14ac:dyDescent="0.2">
      <c r="A421" s="241"/>
      <c r="B421" s="242"/>
      <c r="C421" s="245"/>
      <c r="D421" s="245"/>
      <c r="E421" s="320"/>
      <c r="F421" s="241"/>
      <c r="G421" s="244"/>
    </row>
    <row r="422" spans="1:7" s="155" customFormat="1" ht="15" x14ac:dyDescent="0.2">
      <c r="A422" s="241"/>
      <c r="B422" s="242"/>
      <c r="C422" s="245"/>
      <c r="D422" s="245"/>
      <c r="E422" s="320"/>
      <c r="F422" s="241"/>
      <c r="G422" s="244"/>
    </row>
    <row r="423" spans="1:7" s="155" customFormat="1" ht="15" x14ac:dyDescent="0.2">
      <c r="A423" s="241"/>
      <c r="B423" s="242"/>
      <c r="C423" s="245"/>
      <c r="D423" s="245"/>
      <c r="E423" s="320"/>
      <c r="F423" s="241"/>
      <c r="G423" s="244"/>
    </row>
    <row r="424" spans="1:7" s="155" customFormat="1" ht="15" x14ac:dyDescent="0.2">
      <c r="A424" s="241"/>
      <c r="B424" s="242"/>
      <c r="C424" s="245"/>
      <c r="D424" s="245"/>
      <c r="E424" s="320"/>
      <c r="F424" s="241"/>
      <c r="G424" s="244"/>
    </row>
    <row r="425" spans="1:7" s="155" customFormat="1" ht="15" x14ac:dyDescent="0.2">
      <c r="A425" s="241"/>
      <c r="B425" s="242"/>
      <c r="C425" s="243"/>
      <c r="D425" s="243"/>
      <c r="E425" s="320"/>
      <c r="F425" s="241"/>
      <c r="G425" s="244"/>
    </row>
    <row r="426" spans="1:7" s="155" customFormat="1" ht="15" x14ac:dyDescent="0.2">
      <c r="A426" s="241"/>
      <c r="B426" s="242"/>
      <c r="C426" s="243"/>
      <c r="D426" s="243"/>
      <c r="E426" s="320"/>
      <c r="F426" s="241"/>
      <c r="G426" s="244"/>
    </row>
    <row r="427" spans="1:7" s="155" customFormat="1" ht="15" x14ac:dyDescent="0.2">
      <c r="A427" s="241"/>
      <c r="B427" s="242"/>
      <c r="C427" s="243"/>
      <c r="D427" s="243"/>
      <c r="E427" s="320"/>
      <c r="F427" s="241"/>
      <c r="G427" s="244"/>
    </row>
    <row r="428" spans="1:7" s="155" customFormat="1" ht="15" x14ac:dyDescent="0.2">
      <c r="A428" s="241"/>
      <c r="B428" s="242"/>
      <c r="C428" s="243"/>
      <c r="D428" s="243"/>
      <c r="E428" s="320"/>
      <c r="F428" s="241"/>
      <c r="G428" s="244"/>
    </row>
    <row r="429" spans="1:7" s="155" customFormat="1" ht="15" x14ac:dyDescent="0.2">
      <c r="A429" s="241"/>
      <c r="B429" s="242"/>
      <c r="C429" s="243"/>
      <c r="D429" s="243"/>
      <c r="E429" s="320"/>
      <c r="F429" s="241"/>
      <c r="G429" s="244"/>
    </row>
    <row r="430" spans="1:7" s="155" customFormat="1" ht="15" x14ac:dyDescent="0.2">
      <c r="A430" s="241"/>
      <c r="B430" s="242"/>
      <c r="C430" s="243"/>
      <c r="D430" s="243"/>
      <c r="E430" s="320"/>
      <c r="F430" s="241"/>
      <c r="G430" s="244"/>
    </row>
    <row r="431" spans="1:7" s="155" customFormat="1" ht="15" x14ac:dyDescent="0.2">
      <c r="A431" s="241"/>
      <c r="B431" s="242"/>
      <c r="C431" s="243"/>
      <c r="D431" s="243"/>
      <c r="E431" s="320"/>
      <c r="F431" s="241"/>
      <c r="G431" s="244"/>
    </row>
    <row r="432" spans="1:7" s="155" customFormat="1" ht="15" x14ac:dyDescent="0.2">
      <c r="A432" s="241"/>
      <c r="B432" s="242"/>
      <c r="C432" s="243"/>
      <c r="D432" s="243"/>
      <c r="E432" s="320"/>
      <c r="F432" s="241"/>
      <c r="G432" s="244"/>
    </row>
    <row r="433" spans="1:7" s="155" customFormat="1" ht="15" x14ac:dyDescent="0.2">
      <c r="A433" s="241"/>
      <c r="B433" s="242"/>
      <c r="C433" s="245"/>
      <c r="D433" s="245"/>
      <c r="E433" s="320"/>
      <c r="F433" s="246"/>
      <c r="G433" s="244"/>
    </row>
    <row r="434" spans="1:7" s="155" customFormat="1" ht="18.75" x14ac:dyDescent="0.2">
      <c r="A434" s="248"/>
      <c r="B434" s="249"/>
      <c r="C434" s="250"/>
      <c r="D434" s="250"/>
      <c r="E434" s="414"/>
      <c r="F434" s="251"/>
      <c r="G434" s="252"/>
    </row>
    <row r="435" spans="1:7" s="155" customFormat="1" ht="18.75" x14ac:dyDescent="0.2">
      <c r="A435" s="247"/>
      <c r="B435" s="242"/>
      <c r="C435" s="245"/>
      <c r="D435" s="245"/>
      <c r="E435" s="320"/>
      <c r="F435" s="241"/>
      <c r="G435" s="244"/>
    </row>
    <row r="436" spans="1:7" s="155" customFormat="1" ht="18.75" x14ac:dyDescent="0.2">
      <c r="A436" s="247"/>
      <c r="B436" s="242"/>
      <c r="C436" s="245"/>
      <c r="D436" s="245"/>
      <c r="E436" s="320"/>
      <c r="F436" s="241"/>
      <c r="G436" s="244"/>
    </row>
    <row r="437" spans="1:7" s="155" customFormat="1" ht="18.75" x14ac:dyDescent="0.2">
      <c r="A437" s="247"/>
      <c r="B437" s="242"/>
      <c r="C437" s="245"/>
      <c r="D437" s="245"/>
      <c r="E437" s="320"/>
      <c r="F437" s="241"/>
      <c r="G437" s="244"/>
    </row>
    <row r="438" spans="1:7" s="155" customFormat="1" ht="18.75" x14ac:dyDescent="0.2">
      <c r="A438" s="247"/>
      <c r="B438" s="242"/>
      <c r="C438" s="245"/>
      <c r="D438" s="245"/>
      <c r="E438" s="320"/>
      <c r="F438" s="241"/>
      <c r="G438" s="244"/>
    </row>
    <row r="439" spans="1:7" s="155" customFormat="1" ht="15" x14ac:dyDescent="0.2">
      <c r="A439" s="241"/>
      <c r="B439" s="242"/>
      <c r="C439" s="245"/>
      <c r="D439" s="245"/>
      <c r="E439" s="320"/>
      <c r="F439" s="241"/>
      <c r="G439" s="244"/>
    </row>
    <row r="440" spans="1:7" s="155" customFormat="1" ht="15" x14ac:dyDescent="0.2">
      <c r="A440" s="241"/>
      <c r="B440" s="242"/>
      <c r="C440" s="243"/>
      <c r="D440" s="243"/>
      <c r="E440" s="320"/>
      <c r="F440" s="241"/>
      <c r="G440" s="244"/>
    </row>
    <row r="441" spans="1:7" s="155" customFormat="1" ht="15" x14ac:dyDescent="0.2">
      <c r="A441" s="241"/>
      <c r="B441" s="242"/>
      <c r="C441" s="243"/>
      <c r="D441" s="243"/>
      <c r="E441" s="320"/>
      <c r="F441" s="241"/>
      <c r="G441" s="244"/>
    </row>
    <row r="442" spans="1:7" s="155" customFormat="1" ht="15" x14ac:dyDescent="0.2">
      <c r="A442" s="241"/>
      <c r="B442" s="242"/>
      <c r="C442" s="243"/>
      <c r="D442" s="243"/>
      <c r="E442" s="320"/>
      <c r="F442" s="241"/>
      <c r="G442" s="244"/>
    </row>
    <row r="443" spans="1:7" s="155" customFormat="1" ht="15" x14ac:dyDescent="0.2">
      <c r="A443" s="241"/>
      <c r="B443" s="242"/>
      <c r="C443" s="243"/>
      <c r="D443" s="243"/>
      <c r="E443" s="320"/>
      <c r="F443" s="241"/>
      <c r="G443" s="244"/>
    </row>
    <row r="444" spans="1:7" s="155" customFormat="1" ht="18.75" x14ac:dyDescent="0.2">
      <c r="A444" s="248"/>
      <c r="B444" s="249"/>
      <c r="C444" s="250"/>
      <c r="D444" s="250"/>
      <c r="E444" s="414"/>
      <c r="F444" s="251"/>
      <c r="G444" s="252"/>
    </row>
    <row r="445" spans="1:7" s="155" customFormat="1" ht="18.75" x14ac:dyDescent="0.2">
      <c r="A445" s="247"/>
      <c r="B445" s="242"/>
      <c r="C445" s="245"/>
      <c r="D445" s="245"/>
      <c r="E445" s="320"/>
      <c r="F445" s="241"/>
      <c r="G445" s="244"/>
    </row>
    <row r="446" spans="1:7" s="155" customFormat="1" ht="18.75" x14ac:dyDescent="0.2">
      <c r="A446" s="247"/>
      <c r="B446" s="242"/>
      <c r="C446" s="245"/>
      <c r="D446" s="245"/>
      <c r="E446" s="320"/>
      <c r="F446" s="241"/>
      <c r="G446" s="244"/>
    </row>
    <row r="447" spans="1:7" s="155" customFormat="1" ht="18.75" x14ac:dyDescent="0.2">
      <c r="A447" s="247"/>
      <c r="B447" s="242"/>
      <c r="C447" s="243"/>
      <c r="D447" s="243"/>
      <c r="E447" s="320"/>
      <c r="F447" s="241"/>
      <c r="G447" s="244"/>
    </row>
    <row r="448" spans="1:7" s="155" customFormat="1" ht="18.75" x14ac:dyDescent="0.2">
      <c r="A448" s="247"/>
      <c r="B448" s="242"/>
      <c r="C448" s="243"/>
      <c r="D448" s="243"/>
      <c r="E448" s="320"/>
      <c r="F448" s="241"/>
      <c r="G448" s="244"/>
    </row>
    <row r="449" spans="1:7" s="155" customFormat="1" ht="18.75" x14ac:dyDescent="0.2">
      <c r="A449" s="247"/>
      <c r="B449" s="242"/>
      <c r="C449" s="243"/>
      <c r="D449" s="243"/>
      <c r="E449" s="320"/>
      <c r="F449" s="241"/>
      <c r="G449" s="244"/>
    </row>
    <row r="450" spans="1:7" s="155" customFormat="1" ht="18.75" x14ac:dyDescent="0.2">
      <c r="A450" s="247"/>
      <c r="B450" s="242"/>
      <c r="C450" s="243"/>
      <c r="D450" s="243"/>
      <c r="E450" s="320"/>
      <c r="F450" s="241"/>
      <c r="G450" s="244"/>
    </row>
    <row r="451" spans="1:7" s="155" customFormat="1" ht="18.75" x14ac:dyDescent="0.2">
      <c r="A451" s="247"/>
      <c r="B451" s="242"/>
      <c r="C451" s="243"/>
      <c r="D451" s="243"/>
      <c r="E451" s="320"/>
      <c r="F451" s="241"/>
      <c r="G451" s="244"/>
    </row>
    <row r="452" spans="1:7" s="155" customFormat="1" ht="18.75" x14ac:dyDescent="0.2">
      <c r="A452" s="247"/>
      <c r="B452" s="242"/>
      <c r="C452" s="243"/>
      <c r="D452" s="243"/>
      <c r="E452" s="320"/>
      <c r="F452" s="241"/>
      <c r="G452" s="244"/>
    </row>
    <row r="453" spans="1:7" s="155" customFormat="1" ht="18.75" x14ac:dyDescent="0.2">
      <c r="A453" s="247"/>
      <c r="B453" s="242"/>
      <c r="C453" s="245"/>
      <c r="D453" s="245"/>
      <c r="E453" s="320"/>
      <c r="F453" s="241"/>
      <c r="G453" s="244"/>
    </row>
    <row r="454" spans="1:7" s="155" customFormat="1" ht="18.75" x14ac:dyDescent="0.2">
      <c r="A454" s="247"/>
      <c r="B454" s="242"/>
      <c r="C454" s="243"/>
      <c r="D454" s="243"/>
      <c r="E454" s="320"/>
      <c r="F454" s="241"/>
      <c r="G454" s="244"/>
    </row>
    <row r="455" spans="1:7" s="155" customFormat="1" ht="18.75" x14ac:dyDescent="0.2">
      <c r="A455" s="247"/>
      <c r="B455" s="242"/>
      <c r="C455" s="243"/>
      <c r="D455" s="243"/>
      <c r="E455" s="320"/>
      <c r="F455" s="241"/>
      <c r="G455" s="244"/>
    </row>
    <row r="456" spans="1:7" s="155" customFormat="1" ht="15" x14ac:dyDescent="0.2">
      <c r="A456" s="241"/>
      <c r="B456" s="242"/>
      <c r="C456" s="245"/>
      <c r="D456" s="245"/>
      <c r="E456" s="320"/>
      <c r="F456" s="241"/>
      <c r="G456" s="244"/>
    </row>
    <row r="457" spans="1:7" s="155" customFormat="1" ht="18.75" x14ac:dyDescent="0.2">
      <c r="A457" s="247"/>
      <c r="B457" s="242"/>
      <c r="C457" s="245"/>
      <c r="D457" s="245"/>
      <c r="E457" s="320"/>
      <c r="F457" s="241"/>
      <c r="G457" s="244"/>
    </row>
    <row r="458" spans="1:7" s="155" customFormat="1" ht="15" x14ac:dyDescent="0.2">
      <c r="A458" s="241"/>
      <c r="B458" s="242"/>
      <c r="C458" s="245"/>
      <c r="D458" s="245"/>
      <c r="E458" s="320"/>
      <c r="F458" s="241"/>
      <c r="G458" s="244"/>
    </row>
    <row r="459" spans="1:7" s="155" customFormat="1" ht="15" x14ac:dyDescent="0.2">
      <c r="A459" s="241"/>
      <c r="B459" s="242"/>
      <c r="C459" s="243"/>
      <c r="D459" s="243"/>
      <c r="E459" s="320"/>
      <c r="F459" s="241"/>
      <c r="G459" s="244"/>
    </row>
    <row r="460" spans="1:7" s="155" customFormat="1" ht="15" x14ac:dyDescent="0.2">
      <c r="A460" s="241"/>
      <c r="B460" s="242"/>
      <c r="C460" s="243"/>
      <c r="D460" s="243"/>
      <c r="E460" s="320"/>
      <c r="F460" s="241"/>
      <c r="G460" s="244"/>
    </row>
    <row r="461" spans="1:7" s="155" customFormat="1" ht="15" x14ac:dyDescent="0.2">
      <c r="A461" s="241"/>
      <c r="B461" s="242"/>
      <c r="C461" s="243"/>
      <c r="D461" s="243"/>
      <c r="E461" s="320"/>
      <c r="F461" s="241"/>
      <c r="G461" s="244"/>
    </row>
    <row r="462" spans="1:7" s="155" customFormat="1" ht="15" x14ac:dyDescent="0.2">
      <c r="A462" s="241"/>
      <c r="B462" s="242"/>
      <c r="C462" s="243"/>
      <c r="D462" s="243"/>
      <c r="E462" s="320"/>
      <c r="F462" s="241"/>
      <c r="G462" s="244"/>
    </row>
    <row r="463" spans="1:7" s="155" customFormat="1" ht="15" x14ac:dyDescent="0.2">
      <c r="A463" s="241"/>
      <c r="B463" s="242"/>
      <c r="C463" s="243"/>
      <c r="D463" s="243"/>
      <c r="E463" s="320"/>
      <c r="F463" s="241"/>
      <c r="G463" s="244"/>
    </row>
    <row r="464" spans="1:7" s="155" customFormat="1" ht="15" x14ac:dyDescent="0.2">
      <c r="A464" s="241"/>
      <c r="B464" s="242"/>
      <c r="C464" s="243"/>
      <c r="D464" s="243"/>
      <c r="E464" s="320"/>
      <c r="F464" s="241"/>
      <c r="G464" s="244"/>
    </row>
    <row r="465" spans="1:7" s="155" customFormat="1" ht="15" x14ac:dyDescent="0.2">
      <c r="A465" s="241"/>
      <c r="B465" s="242"/>
      <c r="C465" s="243"/>
      <c r="D465" s="243"/>
      <c r="E465" s="320"/>
      <c r="F465" s="241"/>
      <c r="G465" s="244"/>
    </row>
    <row r="466" spans="1:7" s="155" customFormat="1" ht="15" x14ac:dyDescent="0.2">
      <c r="A466" s="241"/>
      <c r="B466" s="242"/>
      <c r="C466" s="243"/>
      <c r="D466" s="243"/>
      <c r="E466" s="320"/>
      <c r="F466" s="241"/>
      <c r="G466" s="244"/>
    </row>
    <row r="467" spans="1:7" s="155" customFormat="1" ht="15" x14ac:dyDescent="0.2">
      <c r="A467" s="241"/>
      <c r="B467" s="242"/>
      <c r="C467" s="243"/>
      <c r="D467" s="243"/>
      <c r="E467" s="320"/>
      <c r="F467" s="241"/>
      <c r="G467" s="244"/>
    </row>
    <row r="468" spans="1:7" s="155" customFormat="1" ht="15" x14ac:dyDescent="0.2">
      <c r="A468" s="241"/>
      <c r="B468" s="242"/>
      <c r="C468" s="243"/>
      <c r="D468" s="243"/>
      <c r="E468" s="320"/>
      <c r="F468" s="241"/>
      <c r="G468" s="244"/>
    </row>
    <row r="469" spans="1:7" s="155" customFormat="1" ht="15" x14ac:dyDescent="0.2">
      <c r="A469" s="241"/>
      <c r="B469" s="242"/>
      <c r="C469" s="243"/>
      <c r="D469" s="243"/>
      <c r="E469" s="320"/>
      <c r="F469" s="241"/>
      <c r="G469" s="244"/>
    </row>
    <row r="470" spans="1:7" s="155" customFormat="1" ht="15" x14ac:dyDescent="0.2">
      <c r="A470" s="241"/>
      <c r="B470" s="242"/>
      <c r="C470" s="245"/>
      <c r="D470" s="245"/>
      <c r="E470" s="320"/>
      <c r="F470" s="246"/>
      <c r="G470" s="244"/>
    </row>
    <row r="471" spans="1:7" s="155" customFormat="1" ht="18.75" x14ac:dyDescent="0.2">
      <c r="A471" s="247"/>
      <c r="B471" s="242"/>
      <c r="C471" s="245"/>
      <c r="D471" s="245"/>
      <c r="E471" s="320"/>
      <c r="F471" s="241"/>
      <c r="G471" s="244"/>
    </row>
    <row r="472" spans="1:7" ht="15" x14ac:dyDescent="0.2">
      <c r="A472" s="6"/>
      <c r="B472" s="104"/>
      <c r="C472" s="6"/>
      <c r="D472" s="267"/>
      <c r="E472" s="415"/>
      <c r="F472" s="105"/>
      <c r="G472" s="6"/>
    </row>
    <row r="473" spans="1:7" ht="15" x14ac:dyDescent="0.2">
      <c r="A473" s="6"/>
      <c r="B473" s="104"/>
      <c r="C473" s="6"/>
      <c r="D473" s="267"/>
      <c r="E473" s="415"/>
      <c r="F473" s="105"/>
      <c r="G473" s="6"/>
    </row>
    <row r="474" spans="1:7" ht="15" x14ac:dyDescent="0.2">
      <c r="A474" s="6"/>
      <c r="B474" s="104"/>
      <c r="C474" s="6"/>
      <c r="D474" s="267"/>
      <c r="E474" s="415"/>
      <c r="F474" s="105"/>
      <c r="G474" s="6"/>
    </row>
    <row r="475" spans="1:7" ht="15" x14ac:dyDescent="0.2">
      <c r="A475" s="6"/>
      <c r="B475" s="104"/>
      <c r="C475" s="6"/>
      <c r="D475" s="267"/>
      <c r="E475" s="415"/>
      <c r="F475" s="105"/>
      <c r="G475" s="6"/>
    </row>
    <row r="476" spans="1:7" ht="15" x14ac:dyDescent="0.2">
      <c r="A476" s="6"/>
      <c r="B476" s="104"/>
      <c r="C476" s="6"/>
      <c r="D476" s="267"/>
      <c r="E476" s="415"/>
      <c r="F476" s="105"/>
      <c r="G476" s="6"/>
    </row>
    <row r="477" spans="1:7" ht="15" x14ac:dyDescent="0.2">
      <c r="A477" s="6"/>
      <c r="B477" s="104"/>
      <c r="C477" s="6"/>
      <c r="D477" s="267"/>
      <c r="E477" s="415"/>
      <c r="F477" s="105"/>
      <c r="G477" s="6"/>
    </row>
    <row r="478" spans="1:7" ht="15" x14ac:dyDescent="0.2">
      <c r="A478" s="6"/>
      <c r="B478" s="104"/>
      <c r="C478" s="6"/>
      <c r="D478" s="267"/>
      <c r="E478" s="415"/>
      <c r="F478" s="105"/>
      <c r="G478" s="6"/>
    </row>
    <row r="479" spans="1:7" ht="15" x14ac:dyDescent="0.2">
      <c r="A479" s="6"/>
      <c r="B479" s="104"/>
      <c r="C479" s="6"/>
      <c r="D479" s="267"/>
      <c r="E479" s="415"/>
      <c r="F479" s="105"/>
      <c r="G479" s="6"/>
    </row>
    <row r="480" spans="1:7" ht="15" x14ac:dyDescent="0.2">
      <c r="A480" s="6"/>
      <c r="B480" s="104"/>
      <c r="C480" s="6"/>
      <c r="D480" s="267"/>
      <c r="E480" s="415"/>
      <c r="F480" s="105"/>
      <c r="G480" s="6"/>
    </row>
    <row r="481" spans="1:7" ht="15" x14ac:dyDescent="0.2">
      <c r="A481" s="6"/>
      <c r="B481" s="104"/>
      <c r="C481" s="6"/>
      <c r="D481" s="267"/>
      <c r="E481" s="415"/>
      <c r="F481" s="105"/>
      <c r="G481" s="6"/>
    </row>
    <row r="482" spans="1:7" ht="15" x14ac:dyDescent="0.2">
      <c r="A482" s="6"/>
      <c r="B482" s="104"/>
      <c r="C482" s="6"/>
      <c r="D482" s="267"/>
      <c r="E482" s="415"/>
      <c r="F482" s="105"/>
      <c r="G482" s="6"/>
    </row>
  </sheetData>
  <mergeCells count="8">
    <mergeCell ref="A2:F2"/>
    <mergeCell ref="A1:F1"/>
    <mergeCell ref="G1:G2"/>
    <mergeCell ref="A7:C7"/>
    <mergeCell ref="A5:F5"/>
    <mergeCell ref="A6:F6"/>
    <mergeCell ref="A4:F4"/>
    <mergeCell ref="A3:F3"/>
  </mergeCells>
  <conditionalFormatting sqref="E9:E277">
    <cfRule type="containsText" dxfId="24" priority="1" operator="containsText" text="X">
      <formula>NOT(ISERROR(SEARCH("X",E9)))</formula>
    </cfRule>
  </conditionalFormatting>
  <pageMargins left="0.45" right="0.45" top="0.5" bottom="0.75" header="0.3" footer="0.05"/>
  <pageSetup scale="62" fitToHeight="0" orientation="landscape" horizontalDpi="1200" verticalDpi="1200" r:id="rId1"/>
  <headerFooter>
    <oddHeader>&amp;C&amp;"Arial,Bold"&amp;16&amp;KFF0000SENSITIVE SECURITY INFORMATION</oddHeader>
    <oddFooter>&amp;C&amp;G
OMB Control # 1652-0050&amp;R&amp;"Arial,Bold"&amp;11CFSR Checklist Page &amp;P of &amp;N</oddFooter>
  </headerFooter>
  <legacyDrawingHF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0000000}">
          <x14:formula1>
            <xm:f>'Dropdown Menus'!$L$2:$L$6</xm:f>
          </x14:formula1>
          <xm:sqref>F114 F95 F102 F146 F149 F152:F153 F157 F221 F249 F263 F266:F267 F270</xm:sqref>
        </x14:dataValidation>
        <x14:dataValidation type="list" allowBlank="1" showInputMessage="1" showErrorMessage="1" xr:uid="{00000000-0002-0000-0300-000001000000}">
          <x14:formula1>
            <xm:f>'Dropdown Menus'!$M$2:$M$3</xm:f>
          </x14:formula1>
          <xm:sqref>F206</xm:sqref>
        </x14:dataValidation>
        <x14:dataValidation type="list" allowBlank="1" showInputMessage="1" showErrorMessage="1" xr:uid="{00000000-0002-0000-0300-000002000000}">
          <x14:formula1>
            <xm:f>'Dropdown Menus'!$L$2:$L$5</xm:f>
          </x14:formula1>
          <xm:sqref>F112 F24:F26 F28:F31 F33 F35:F41 F222:F223 F82:F86 F100:F101 F275 F123:F126 F136 F148 F150:F151 F154:F156 F158 F170 F172 F191:F194 F220 F250:F251 F245:F247 F277 F261:F262 F265 F269 F271:F272 F45 E14 F43 F104:F105 F14:F17</xm:sqref>
        </x14:dataValidation>
        <x14:dataValidation type="list" allowBlank="1" showInputMessage="1" showErrorMessage="1" xr:uid="{00000000-0002-0000-0300-000003000000}">
          <x14:formula1>
            <xm:f>'Dropdown Menus'!$L$2:$L$7</xm:f>
          </x14:formula1>
          <xm:sqref>F147 F92</xm:sqref>
        </x14:dataValidation>
        <x14:dataValidation type="list" allowBlank="1" showInputMessage="1" showErrorMessage="1" xr:uid="{00000000-0002-0000-0300-000004000000}">
          <x14:formula1>
            <xm:f>'Dropdown Menus'!$L$2:$L$8</xm:f>
          </x14:formula1>
          <xm:sqref>F96 F171 F76</xm:sqref>
        </x14:dataValidation>
        <x14:dataValidation type="list" allowBlank="1" showInputMessage="1" showErrorMessage="1" xr:uid="{00000000-0002-0000-0300-000005000000}">
          <x14:formula1>
            <xm:f>'Dropdown Menus'!$L$2:$L$9</xm:f>
          </x14:formula1>
          <xm:sqref>F248</xm:sqref>
        </x14:dataValidation>
        <x14:dataValidation type="list" allowBlank="1" showInputMessage="1" showErrorMessage="1" xr:uid="{00000000-0002-0000-0300-000006000000}">
          <x14:formula1>
            <xm:f>'Dropdown Menus'!$C$2:$C$3</xm:f>
          </x14:formula1>
          <xm:sqref>F47:F52 F55:F63 F65:F75 F116:F122 F128:F135 F160:F169 F174:F181 F183:F190 F196:F205 F253:F260 F237:F244 F208:F219 F87:F91 F138:F145 E24:E26 E28:E31 E33 E35:E41 E43:E45 F227:F235 E100:E102 E92:E96 E114 E123:E126 E136 E146:E158 E170:E172 E191:E194 E206:E207 E220:E225 E245:E251 E261:E263 E265:E267 E269:E273 F77:F81 E51 E121 E144 E168 E180 E188 E203 E242 E256 E275:E277 E104:E105 E112 F106:F111 E76 E82:E86 E10:E18</xm:sqref>
        </x14:dataValidation>
        <x14:dataValidation type="list" allowBlank="1" showInputMessage="1" showErrorMessage="1" xr:uid="{00000000-0002-0000-0300-000007000000}">
          <x14:formula1>
            <xm:f>'Dropdown Menus'!$N$2:$N$4</xm:f>
          </x14:formula1>
          <xm:sqref>F207 E10:F10</xm:sqref>
        </x14:dataValidation>
        <x14:dataValidation type="list" allowBlank="1" showInputMessage="1" showErrorMessage="1" xr:uid="{00000000-0002-0000-0300-000008000000}">
          <x14:formula1>
            <xm:f>'Dropdown Menus'!$P$2:$P$10</xm:f>
          </x14:formula1>
          <xm:sqref>F11</xm:sqref>
        </x14:dataValidation>
        <x14:dataValidation type="list" allowBlank="1" showInputMessage="1" showErrorMessage="1" xr:uid="{00000000-0002-0000-0300-000009000000}">
          <x14:formula1>
            <xm:f>'Dropdown Menus'!$Q$2:$Q$9</xm:f>
          </x14:formula1>
          <xm:sqref>F12:F13 E11:E12</xm:sqref>
        </x14:dataValidation>
        <x14:dataValidation type="list" allowBlank="1" showInputMessage="1" showErrorMessage="1" xr:uid="{00000000-0002-0000-0300-00000A000000}">
          <x14:formula1>
            <xm:f>'Dropdown Menus'!$R$2:$R$7</xm:f>
          </x14:formula1>
          <xm:sqref>F224</xm:sqref>
        </x14:dataValidation>
        <x14:dataValidation type="list" allowBlank="1" showInputMessage="1" showErrorMessage="1" xr:uid="{00000000-0002-0000-0300-00000B000000}">
          <x14:formula1>
            <xm:f>'Dropdown Menus'!$R$2:$R$8</xm:f>
          </x14:formula1>
          <xm:sqref>F225</xm:sqref>
        </x14:dataValidation>
        <x14:dataValidation type="list" allowBlank="1" showInputMessage="1" showErrorMessage="1" xr:uid="{00000000-0002-0000-0300-00000C000000}">
          <x14:formula1>
            <xm:f>'Dropdown Menus'!$P$2:$P$8</xm:f>
          </x14:formula1>
          <xm:sqref>F273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P32"/>
  <sheetViews>
    <sheetView zoomScale="92" zoomScaleNormal="92" workbookViewId="0">
      <selection activeCell="B2" sqref="B2"/>
    </sheetView>
  </sheetViews>
  <sheetFormatPr defaultColWidth="9.28515625" defaultRowHeight="12.75" x14ac:dyDescent="0.2"/>
  <cols>
    <col min="1" max="1" width="39.5703125" style="2" bestFit="1" customWidth="1"/>
    <col min="2" max="5" width="10.7109375" style="2" bestFit="1" customWidth="1"/>
    <col min="6" max="6" width="12.28515625" style="2" bestFit="1" customWidth="1"/>
    <col min="7" max="10" width="10.7109375" style="2" bestFit="1" customWidth="1"/>
    <col min="11" max="11" width="12.28515625" style="2" bestFit="1" customWidth="1"/>
    <col min="12" max="15" width="10.7109375" style="2" bestFit="1" customWidth="1"/>
    <col min="16" max="16" width="12.28515625" style="2" bestFit="1" customWidth="1"/>
    <col min="17" max="16384" width="9.28515625" style="2"/>
  </cols>
  <sheetData>
    <row r="1" spans="1:16" ht="17.25" thickTop="1" thickBot="1" x14ac:dyDescent="0.25">
      <c r="B1" s="24" t="s">
        <v>153</v>
      </c>
      <c r="C1" s="25" t="s">
        <v>154</v>
      </c>
      <c r="D1" s="25" t="s">
        <v>155</v>
      </c>
      <c r="E1" s="25" t="s">
        <v>156</v>
      </c>
      <c r="F1" s="25" t="s">
        <v>157</v>
      </c>
      <c r="G1" s="25" t="s">
        <v>158</v>
      </c>
      <c r="H1" s="25" t="s">
        <v>159</v>
      </c>
      <c r="I1" s="25" t="s">
        <v>160</v>
      </c>
      <c r="J1" s="25" t="s">
        <v>161</v>
      </c>
      <c r="K1" s="25" t="s">
        <v>162</v>
      </c>
      <c r="L1" s="25" t="s">
        <v>163</v>
      </c>
      <c r="M1" s="25" t="s">
        <v>164</v>
      </c>
      <c r="N1" s="25" t="s">
        <v>165</v>
      </c>
      <c r="O1" s="25" t="s">
        <v>166</v>
      </c>
      <c r="P1" s="26" t="s">
        <v>151</v>
      </c>
    </row>
    <row r="2" spans="1:16" ht="19.5" thickTop="1" thickBot="1" x14ac:dyDescent="0.25">
      <c r="A2" s="179" t="s">
        <v>543</v>
      </c>
      <c r="B2" s="117"/>
      <c r="C2" s="118"/>
      <c r="D2" s="118"/>
      <c r="E2" s="118"/>
      <c r="F2" s="118"/>
      <c r="G2" s="118"/>
      <c r="H2" s="118"/>
      <c r="I2" s="118"/>
      <c r="J2" s="118"/>
      <c r="K2" s="118"/>
      <c r="L2" s="118"/>
      <c r="M2" s="118"/>
      <c r="N2" s="118"/>
      <c r="O2" s="118"/>
      <c r="P2" s="119"/>
    </row>
    <row r="3" spans="1:16" ht="14.25" thickTop="1" thickBot="1" x14ac:dyDescent="0.25"/>
    <row r="4" spans="1:16" ht="13.5" customHeight="1" thickTop="1" x14ac:dyDescent="0.2">
      <c r="B4" s="799" t="s">
        <v>579</v>
      </c>
      <c r="C4" s="800"/>
      <c r="D4" s="800"/>
      <c r="E4" s="800"/>
      <c r="F4" s="800"/>
      <c r="G4" s="800"/>
      <c r="H4" s="801"/>
      <c r="I4" s="23"/>
    </row>
    <row r="5" spans="1:16" x14ac:dyDescent="0.2">
      <c r="B5" s="802"/>
      <c r="C5" s="803"/>
      <c r="D5" s="803"/>
      <c r="E5" s="803"/>
      <c r="F5" s="803"/>
      <c r="G5" s="803"/>
      <c r="H5" s="804"/>
    </row>
    <row r="6" spans="1:16" x14ac:dyDescent="0.2">
      <c r="B6" s="802"/>
      <c r="C6" s="803"/>
      <c r="D6" s="803"/>
      <c r="E6" s="803"/>
      <c r="F6" s="803"/>
      <c r="G6" s="803"/>
      <c r="H6" s="804"/>
    </row>
    <row r="7" spans="1:16" x14ac:dyDescent="0.2">
      <c r="B7" s="802"/>
      <c r="C7" s="803"/>
      <c r="D7" s="803"/>
      <c r="E7" s="803"/>
      <c r="F7" s="803"/>
      <c r="G7" s="803"/>
      <c r="H7" s="804"/>
    </row>
    <row r="8" spans="1:16" x14ac:dyDescent="0.2">
      <c r="B8" s="802"/>
      <c r="C8" s="803"/>
      <c r="D8" s="803"/>
      <c r="E8" s="803"/>
      <c r="F8" s="803"/>
      <c r="G8" s="803"/>
      <c r="H8" s="804"/>
    </row>
    <row r="9" spans="1:16" x14ac:dyDescent="0.2">
      <c r="B9" s="802"/>
      <c r="C9" s="803"/>
      <c r="D9" s="803"/>
      <c r="E9" s="803"/>
      <c r="F9" s="803"/>
      <c r="G9" s="803"/>
      <c r="H9" s="804"/>
    </row>
    <row r="10" spans="1:16" x14ac:dyDescent="0.2">
      <c r="B10" s="802"/>
      <c r="C10" s="803"/>
      <c r="D10" s="803"/>
      <c r="E10" s="803"/>
      <c r="F10" s="803"/>
      <c r="G10" s="803"/>
      <c r="H10" s="804"/>
    </row>
    <row r="11" spans="1:16" x14ac:dyDescent="0.2">
      <c r="B11" s="802"/>
      <c r="C11" s="803"/>
      <c r="D11" s="803"/>
      <c r="E11" s="803"/>
      <c r="F11" s="803"/>
      <c r="G11" s="803"/>
      <c r="H11" s="804"/>
    </row>
    <row r="12" spans="1:16" x14ac:dyDescent="0.2">
      <c r="B12" s="802"/>
      <c r="C12" s="803"/>
      <c r="D12" s="803"/>
      <c r="E12" s="803"/>
      <c r="F12" s="803"/>
      <c r="G12" s="803"/>
      <c r="H12" s="804"/>
    </row>
    <row r="13" spans="1:16" x14ac:dyDescent="0.2">
      <c r="B13" s="802"/>
      <c r="C13" s="803"/>
      <c r="D13" s="803"/>
      <c r="E13" s="803"/>
      <c r="F13" s="803"/>
      <c r="G13" s="803"/>
      <c r="H13" s="804"/>
    </row>
    <row r="14" spans="1:16" ht="13.5" thickBot="1" x14ac:dyDescent="0.25">
      <c r="B14" s="805"/>
      <c r="C14" s="806"/>
      <c r="D14" s="806"/>
      <c r="E14" s="806"/>
      <c r="F14" s="806"/>
      <c r="G14" s="806"/>
      <c r="H14" s="807"/>
    </row>
    <row r="15" spans="1:16" ht="13.5" thickTop="1" x14ac:dyDescent="0.2"/>
    <row r="17" spans="1:16" ht="13.5" thickBot="1" x14ac:dyDescent="0.25"/>
    <row r="18" spans="1:16" ht="17.25" thickTop="1" thickBot="1" x14ac:dyDescent="0.25">
      <c r="B18" s="24" t="s">
        <v>153</v>
      </c>
      <c r="C18" s="25" t="s">
        <v>154</v>
      </c>
      <c r="D18" s="25" t="s">
        <v>155</v>
      </c>
      <c r="E18" s="25" t="s">
        <v>156</v>
      </c>
      <c r="F18" s="25" t="s">
        <v>157</v>
      </c>
      <c r="G18" s="25" t="s">
        <v>158</v>
      </c>
      <c r="H18" s="25" t="s">
        <v>159</v>
      </c>
      <c r="I18" s="25" t="s">
        <v>160</v>
      </c>
      <c r="J18" s="25" t="s">
        <v>161</v>
      </c>
      <c r="K18" s="25" t="s">
        <v>162</v>
      </c>
      <c r="L18" s="25" t="s">
        <v>163</v>
      </c>
      <c r="M18" s="25" t="s">
        <v>164</v>
      </c>
      <c r="N18" s="25" t="s">
        <v>165</v>
      </c>
      <c r="O18" s="25" t="s">
        <v>166</v>
      </c>
      <c r="P18" s="26" t="s">
        <v>151</v>
      </c>
    </row>
    <row r="19" spans="1:16" ht="19.5" thickTop="1" thickBot="1" x14ac:dyDescent="0.25">
      <c r="A19" s="180" t="s">
        <v>544</v>
      </c>
      <c r="B19" s="181"/>
      <c r="C19" s="182"/>
      <c r="D19" s="182"/>
      <c r="E19" s="182"/>
      <c r="F19" s="182"/>
      <c r="G19" s="182"/>
      <c r="H19" s="182"/>
      <c r="I19" s="182"/>
      <c r="J19" s="182"/>
      <c r="K19" s="182"/>
      <c r="L19" s="182"/>
      <c r="M19" s="182"/>
      <c r="N19" s="182"/>
      <c r="O19" s="182"/>
      <c r="P19" s="183">
        <f>SUM(B19:O19)</f>
        <v>0</v>
      </c>
    </row>
    <row r="20" spans="1:16" ht="14.25" thickTop="1" thickBot="1" x14ac:dyDescent="0.25"/>
    <row r="21" spans="1:16" ht="13.5" thickTop="1" x14ac:dyDescent="0.2">
      <c r="B21" s="808" t="s">
        <v>542</v>
      </c>
      <c r="C21" s="809"/>
      <c r="D21" s="809"/>
      <c r="E21" s="809"/>
      <c r="F21" s="809"/>
      <c r="G21" s="809"/>
      <c r="H21" s="810"/>
    </row>
    <row r="22" spans="1:16" x14ac:dyDescent="0.2">
      <c r="B22" s="811"/>
      <c r="C22" s="812"/>
      <c r="D22" s="812"/>
      <c r="E22" s="812"/>
      <c r="F22" s="812"/>
      <c r="G22" s="812"/>
      <c r="H22" s="813"/>
    </row>
    <row r="23" spans="1:16" x14ac:dyDescent="0.2">
      <c r="B23" s="811"/>
      <c r="C23" s="812"/>
      <c r="D23" s="812"/>
      <c r="E23" s="812"/>
      <c r="F23" s="812"/>
      <c r="G23" s="812"/>
      <c r="H23" s="813"/>
    </row>
    <row r="24" spans="1:16" x14ac:dyDescent="0.2">
      <c r="B24" s="811"/>
      <c r="C24" s="812"/>
      <c r="D24" s="812"/>
      <c r="E24" s="812"/>
      <c r="F24" s="812"/>
      <c r="G24" s="812"/>
      <c r="H24" s="813"/>
    </row>
    <row r="25" spans="1:16" x14ac:dyDescent="0.2">
      <c r="B25" s="811"/>
      <c r="C25" s="812"/>
      <c r="D25" s="812"/>
      <c r="E25" s="812"/>
      <c r="F25" s="812"/>
      <c r="G25" s="812"/>
      <c r="H25" s="813"/>
    </row>
    <row r="26" spans="1:16" x14ac:dyDescent="0.2">
      <c r="B26" s="811"/>
      <c r="C26" s="812"/>
      <c r="D26" s="812"/>
      <c r="E26" s="812"/>
      <c r="F26" s="812"/>
      <c r="G26" s="812"/>
      <c r="H26" s="813"/>
    </row>
    <row r="27" spans="1:16" x14ac:dyDescent="0.2">
      <c r="B27" s="811"/>
      <c r="C27" s="812"/>
      <c r="D27" s="812"/>
      <c r="E27" s="812"/>
      <c r="F27" s="812"/>
      <c r="G27" s="812"/>
      <c r="H27" s="813"/>
    </row>
    <row r="28" spans="1:16" x14ac:dyDescent="0.2">
      <c r="B28" s="811"/>
      <c r="C28" s="812"/>
      <c r="D28" s="812"/>
      <c r="E28" s="812"/>
      <c r="F28" s="812"/>
      <c r="G28" s="812"/>
      <c r="H28" s="813"/>
    </row>
    <row r="29" spans="1:16" x14ac:dyDescent="0.2">
      <c r="B29" s="811"/>
      <c r="C29" s="812"/>
      <c r="D29" s="812"/>
      <c r="E29" s="812"/>
      <c r="F29" s="812"/>
      <c r="G29" s="812"/>
      <c r="H29" s="813"/>
    </row>
    <row r="30" spans="1:16" x14ac:dyDescent="0.2">
      <c r="B30" s="811"/>
      <c r="C30" s="812"/>
      <c r="D30" s="812"/>
      <c r="E30" s="812"/>
      <c r="F30" s="812"/>
      <c r="G30" s="812"/>
      <c r="H30" s="813"/>
    </row>
    <row r="31" spans="1:16" ht="13.5" thickBot="1" x14ac:dyDescent="0.25">
      <c r="B31" s="814"/>
      <c r="C31" s="815"/>
      <c r="D31" s="815"/>
      <c r="E31" s="815"/>
      <c r="F31" s="815"/>
      <c r="G31" s="815"/>
      <c r="H31" s="816"/>
    </row>
    <row r="32" spans="1:16" ht="13.5" thickTop="1" x14ac:dyDescent="0.2"/>
  </sheetData>
  <mergeCells count="2">
    <mergeCell ref="B4:H14"/>
    <mergeCell ref="B21:H31"/>
  </mergeCells>
  <pageMargins left="0.7" right="0.7" top="0.75" bottom="0.75" header="0.3" footer="0.3"/>
  <pageSetup scale="61" fitToHeight="0" orientation="landscape" horizontalDpi="4294967295" verticalDpi="4294967295" r:id="rId1"/>
  <headerFooter>
    <oddHeader>&amp;C&amp;"Arial,Bold"&amp;14&amp;KFF0000SENSITIVE SECURITY INFORMATION</oddHeader>
    <oddFooter>&amp;C&amp;G
OMB Control # 1652-0050</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7:T492"/>
  <sheetViews>
    <sheetView workbookViewId="0">
      <pane ySplit="8" topLeftCell="A9" activePane="bottomLeft" state="frozen"/>
      <selection pane="bottomLeft" activeCell="D9" sqref="D9"/>
    </sheetView>
  </sheetViews>
  <sheetFormatPr defaultColWidth="9.28515625" defaultRowHeight="12.75" x14ac:dyDescent="0.2"/>
  <cols>
    <col min="1" max="1" width="9.28515625" style="7"/>
    <col min="2" max="2" width="9.28515625" style="83"/>
    <col min="3" max="3" width="67.7109375" style="85" customWidth="1"/>
    <col min="4" max="4" width="17" style="7" customWidth="1"/>
    <col min="5" max="5" width="9.28515625" style="87"/>
    <col min="6" max="6" width="8.7109375" style="388" bestFit="1" customWidth="1"/>
    <col min="7" max="7" width="9.28515625" style="87"/>
    <col min="8" max="8" width="12.28515625" style="7" bestFit="1" customWidth="1"/>
    <col min="9" max="9" width="9.28515625" style="7"/>
    <col min="10" max="10" width="5" style="2" bestFit="1" customWidth="1"/>
    <col min="11" max="11" width="9.28515625" style="7"/>
    <col min="12" max="12" width="9.28515625" style="87"/>
    <col min="13" max="13" width="8.7109375" style="388" bestFit="1" customWidth="1"/>
    <col min="14" max="14" width="9.28515625" style="7"/>
    <col min="15" max="15" width="12.28515625" style="7" bestFit="1" customWidth="1"/>
    <col min="16" max="16" width="9.28515625" style="7"/>
    <col min="17" max="17" width="16.7109375" style="2" bestFit="1" customWidth="1"/>
    <col min="18" max="18" width="9.28515625" style="2"/>
    <col min="19" max="19" width="38" style="2" bestFit="1" customWidth="1"/>
    <col min="20" max="20" width="23.7109375" style="2" bestFit="1" customWidth="1"/>
    <col min="21" max="16384" width="9.28515625" style="2"/>
  </cols>
  <sheetData>
    <row r="7" spans="1:20" ht="13.5" thickBot="1" x14ac:dyDescent="0.25">
      <c r="G7" s="87">
        <f>SUM(G19,G21,G23,G27,G34,G42,G53,G97,G99,G103,G113,G264,G268,G274)</f>
        <v>0</v>
      </c>
      <c r="H7" s="87">
        <f>SUM(H19,H21,H23,H27,H34,H42,H53,H97,H99,H103,H113,H264,H268,H274)</f>
        <v>76</v>
      </c>
      <c r="I7" s="92">
        <f t="shared" ref="I7" si="0">G7/H7</f>
        <v>0</v>
      </c>
      <c r="N7" s="87">
        <f>SUM(N19,N21,N23,N27,N34,N42,N53,N97,N99,N103,N113,N264,N268,N274)</f>
        <v>0</v>
      </c>
      <c r="O7" s="87">
        <f>SUM(O19,O21,O23,O27,O34,O42,O53,O97,O99,O103,O113,O264,O268,O274)</f>
        <v>50</v>
      </c>
      <c r="P7" s="92">
        <f t="shared" ref="P7" si="1">N7/O7</f>
        <v>0</v>
      </c>
    </row>
    <row r="8" spans="1:20" ht="26.25" thickTop="1" x14ac:dyDescent="0.2">
      <c r="A8" s="81" t="s">
        <v>217</v>
      </c>
      <c r="B8" s="81" t="s">
        <v>216</v>
      </c>
      <c r="C8" s="81" t="s">
        <v>223</v>
      </c>
      <c r="D8" s="81" t="s">
        <v>0</v>
      </c>
      <c r="E8" s="88" t="s">
        <v>2</v>
      </c>
      <c r="F8" s="389" t="s">
        <v>34</v>
      </c>
      <c r="G8" s="88" t="s">
        <v>3</v>
      </c>
      <c r="H8" s="81" t="s">
        <v>5</v>
      </c>
      <c r="I8" s="81" t="s">
        <v>4</v>
      </c>
      <c r="J8" s="79" t="s">
        <v>227</v>
      </c>
      <c r="K8" s="81" t="s">
        <v>0</v>
      </c>
      <c r="L8" s="88" t="s">
        <v>2</v>
      </c>
      <c r="M8" s="389" t="s">
        <v>34</v>
      </c>
      <c r="N8" s="88" t="s">
        <v>3</v>
      </c>
      <c r="O8" s="81" t="s">
        <v>5</v>
      </c>
      <c r="P8" s="81" t="s">
        <v>4</v>
      </c>
      <c r="Q8" s="81" t="s">
        <v>228</v>
      </c>
      <c r="S8" s="192" t="s">
        <v>152</v>
      </c>
      <c r="T8" s="193" t="s">
        <v>303</v>
      </c>
    </row>
    <row r="9" spans="1:20" ht="15.75" x14ac:dyDescent="0.2">
      <c r="A9" s="76" t="str">
        <f>Checklist!A9</f>
        <v>SAI</v>
      </c>
      <c r="B9" s="86">
        <f>Checklist!B9</f>
        <v>0</v>
      </c>
      <c r="C9" s="76" t="str">
        <f>Checklist!C9</f>
        <v>General Facility Information</v>
      </c>
      <c r="D9" s="78" t="s">
        <v>152</v>
      </c>
      <c r="E9" s="98"/>
      <c r="F9" s="390"/>
      <c r="G9" s="98"/>
      <c r="H9" s="98"/>
      <c r="I9" s="99"/>
      <c r="J9" s="79" t="s">
        <v>227</v>
      </c>
      <c r="K9" s="78"/>
      <c r="L9" s="116"/>
      <c r="M9" s="392"/>
      <c r="N9" s="98"/>
      <c r="O9" s="98"/>
      <c r="P9" s="99"/>
      <c r="S9" s="186" t="s">
        <v>220</v>
      </c>
      <c r="T9" s="194">
        <f>COUNTIFS('7 Recommendations'!$C$8:$C$42,$S9)</f>
        <v>0</v>
      </c>
    </row>
    <row r="10" spans="1:20" ht="15.75" x14ac:dyDescent="0.2">
      <c r="A10" s="7" t="str">
        <f>IF(Checklist!A10="R","R","")</f>
        <v/>
      </c>
      <c r="B10" s="83">
        <f>Checklist!B10</f>
        <v>0.01</v>
      </c>
      <c r="C10" s="84" t="str">
        <f>Checklist!C10</f>
        <v>Is the facility staffed?</v>
      </c>
      <c r="D10" s="298" t="s">
        <v>545</v>
      </c>
      <c r="E10" s="89"/>
      <c r="F10" s="391"/>
      <c r="G10" s="89"/>
      <c r="H10" s="89"/>
      <c r="I10" s="93"/>
      <c r="J10" s="79" t="s">
        <v>227</v>
      </c>
      <c r="K10" s="80"/>
      <c r="L10" s="89"/>
      <c r="M10" s="391"/>
      <c r="N10" s="89"/>
      <c r="O10" s="89"/>
      <c r="P10" s="93"/>
      <c r="S10" s="187" t="s">
        <v>222</v>
      </c>
      <c r="T10" s="194">
        <f>COUNTIFS('7 Recommendations'!$C$8:$C$42,$S10)</f>
        <v>0</v>
      </c>
    </row>
    <row r="11" spans="1:20" ht="15.75" x14ac:dyDescent="0.2">
      <c r="A11" s="7" t="str">
        <f>IF(Checklist!A11="R","R","")</f>
        <v/>
      </c>
      <c r="B11" s="83">
        <f>Checklist!B11</f>
        <v>0.02</v>
      </c>
      <c r="C11" s="84" t="str">
        <f>Checklist!C11</f>
        <v>Staffing Periods?</v>
      </c>
      <c r="D11" s="298" t="s">
        <v>545</v>
      </c>
      <c r="E11" s="89"/>
      <c r="F11" s="391"/>
      <c r="G11" s="89"/>
      <c r="H11" s="89"/>
      <c r="I11" s="93"/>
      <c r="J11" s="79" t="s">
        <v>227</v>
      </c>
      <c r="K11" s="80"/>
      <c r="L11" s="89"/>
      <c r="M11" s="391"/>
      <c r="N11" s="89"/>
      <c r="O11" s="89"/>
      <c r="P11" s="93"/>
      <c r="S11" s="188" t="s">
        <v>214</v>
      </c>
      <c r="T11" s="194">
        <f>COUNTIFS('7 Recommendations'!$C$8:$C$42,$S11)</f>
        <v>0</v>
      </c>
    </row>
    <row r="12" spans="1:20" ht="15.75" x14ac:dyDescent="0.2">
      <c r="A12" s="7" t="str">
        <f>IF(Checklist!A12="R","R","")</f>
        <v/>
      </c>
      <c r="B12" s="83">
        <f>Checklist!B12</f>
        <v>0.03</v>
      </c>
      <c r="C12" s="84" t="str">
        <f>Checklist!C12</f>
        <v>Total number of personnel who are present at the critical facility during day shifts?</v>
      </c>
      <c r="D12" s="298" t="s">
        <v>545</v>
      </c>
      <c r="E12" s="89"/>
      <c r="F12" s="391"/>
      <c r="G12" s="89"/>
      <c r="H12" s="89"/>
      <c r="I12" s="93"/>
      <c r="J12" s="79" t="s">
        <v>227</v>
      </c>
      <c r="K12" s="80"/>
      <c r="L12" s="89"/>
      <c r="M12" s="391"/>
      <c r="N12" s="89"/>
      <c r="O12" s="89"/>
      <c r="P12" s="93"/>
      <c r="S12" s="188" t="s">
        <v>211</v>
      </c>
      <c r="T12" s="194">
        <f>COUNTIFS('7 Recommendations'!$C$8:$C$42,$S12)</f>
        <v>0</v>
      </c>
    </row>
    <row r="13" spans="1:20" ht="15.75" x14ac:dyDescent="0.2">
      <c r="A13" s="7" t="str">
        <f>IF(Checklist!A13="R","R","")</f>
        <v/>
      </c>
      <c r="B13" s="83">
        <f>Checklist!B13</f>
        <v>0.04</v>
      </c>
      <c r="C13" s="84" t="str">
        <f>Checklist!C13</f>
        <v>Total number of personnel who are present at the critical facility during night/weekend/holiday shifts?</v>
      </c>
      <c r="D13" s="298" t="s">
        <v>545</v>
      </c>
      <c r="E13" s="89"/>
      <c r="F13" s="391"/>
      <c r="G13" s="89"/>
      <c r="H13" s="89"/>
      <c r="I13" s="93"/>
      <c r="J13" s="79" t="s">
        <v>227</v>
      </c>
      <c r="K13" s="80"/>
      <c r="L13" s="89"/>
      <c r="M13" s="391"/>
      <c r="N13" s="89"/>
      <c r="O13" s="89"/>
      <c r="P13" s="93"/>
      <c r="S13" s="186" t="s">
        <v>213</v>
      </c>
      <c r="T13" s="194">
        <f>COUNTIFS('7 Recommendations'!$C$8:$C$42,$S13)</f>
        <v>0</v>
      </c>
    </row>
    <row r="14" spans="1:20" ht="15.75" x14ac:dyDescent="0.2">
      <c r="A14" s="7" t="str">
        <f>IF(Checklist!A14="R","R","")</f>
        <v/>
      </c>
      <c r="B14" s="83">
        <f>Checklist!B14</f>
        <v>0.05</v>
      </c>
      <c r="C14" s="84" t="str">
        <f>Checklist!C14</f>
        <v>Is the facility a shared site with another pipeline operator, utility, or commercial entity?</v>
      </c>
      <c r="D14" s="298" t="s">
        <v>545</v>
      </c>
      <c r="E14" s="89"/>
      <c r="F14" s="391"/>
      <c r="G14" s="89"/>
      <c r="H14" s="89"/>
      <c r="I14" s="93"/>
      <c r="J14" s="79" t="s">
        <v>227</v>
      </c>
      <c r="K14" s="80"/>
      <c r="L14" s="89"/>
      <c r="M14" s="391"/>
      <c r="N14" s="89"/>
      <c r="O14" s="89"/>
      <c r="P14" s="93"/>
      <c r="S14" s="186" t="s">
        <v>215</v>
      </c>
      <c r="T14" s="194">
        <f>COUNTIFS('7 Recommendations'!$C$8:$C$42,$S14)</f>
        <v>0</v>
      </c>
    </row>
    <row r="15" spans="1:20" ht="15.75" x14ac:dyDescent="0.2">
      <c r="A15" s="7" t="str">
        <f>IF(Checklist!A15="R","R","")</f>
        <v/>
      </c>
      <c r="B15" s="83">
        <f>Checklist!B15</f>
        <v>0.06</v>
      </c>
      <c r="C15" s="84" t="str">
        <f>Checklist!C15</f>
        <v>Is the facility located within the perimeter of another company’s or operator’s facility?</v>
      </c>
      <c r="D15" s="298" t="s">
        <v>545</v>
      </c>
      <c r="E15" s="89"/>
      <c r="F15" s="391"/>
      <c r="G15" s="89"/>
      <c r="H15" s="89"/>
      <c r="I15" s="93"/>
      <c r="J15" s="79" t="s">
        <v>227</v>
      </c>
      <c r="K15" s="80"/>
      <c r="L15" s="89"/>
      <c r="M15" s="391"/>
      <c r="N15" s="89"/>
      <c r="O15" s="89"/>
      <c r="P15" s="93"/>
      <c r="S15" s="186" t="s">
        <v>209</v>
      </c>
      <c r="T15" s="194">
        <f>COUNTIFS('7 Recommendations'!$C$8:$C$42,$S15)</f>
        <v>0</v>
      </c>
    </row>
    <row r="16" spans="1:20" ht="15.75" x14ac:dyDescent="0.2">
      <c r="A16" s="7" t="str">
        <f>IF(Checklist!A16="R","R","")</f>
        <v/>
      </c>
      <c r="B16" s="83">
        <f>Checklist!B16</f>
        <v>7.0000000000000007E-2</v>
      </c>
      <c r="C16" s="84" t="str">
        <f>Checklist!C16</f>
        <v>Is the facility located within the secured perimeter of a military base?</v>
      </c>
      <c r="D16" s="298" t="s">
        <v>545</v>
      </c>
      <c r="E16" s="89"/>
      <c r="F16" s="391"/>
      <c r="G16" s="89"/>
      <c r="H16" s="89"/>
      <c r="I16" s="93"/>
      <c r="J16" s="79" t="s">
        <v>227</v>
      </c>
      <c r="K16" s="80"/>
      <c r="L16" s="89"/>
      <c r="M16" s="391"/>
      <c r="N16" s="89"/>
      <c r="O16" s="89"/>
      <c r="P16" s="93"/>
      <c r="S16" s="186" t="s">
        <v>221</v>
      </c>
      <c r="T16" s="194">
        <f>COUNTIFS('7 Recommendations'!$C$8:$C$42,$S16)</f>
        <v>0</v>
      </c>
    </row>
    <row r="17" spans="1:20" ht="15.75" x14ac:dyDescent="0.2">
      <c r="A17" s="7" t="str">
        <f>IF(Checklist!A17="R","R","")</f>
        <v/>
      </c>
      <c r="B17" s="83">
        <f>Checklist!B17</f>
        <v>0.08</v>
      </c>
      <c r="C17" s="84" t="str">
        <f>Checklist!C17</f>
        <v>Is the facility regulated by the Maritime Transportation Security Act (MTSA)?</v>
      </c>
      <c r="D17" s="298" t="s">
        <v>545</v>
      </c>
      <c r="E17" s="89"/>
      <c r="F17" s="391"/>
      <c r="G17" s="89"/>
      <c r="H17" s="89"/>
      <c r="I17" s="93"/>
      <c r="J17" s="79" t="s">
        <v>227</v>
      </c>
      <c r="K17" s="80"/>
      <c r="L17" s="89"/>
      <c r="M17" s="391"/>
      <c r="N17" s="89"/>
      <c r="O17" s="89"/>
      <c r="P17" s="93"/>
      <c r="S17" s="186" t="s">
        <v>224</v>
      </c>
      <c r="T17" s="194">
        <f>COUNTIFS('7 Recommendations'!$C$8:$C$42,$S17)</f>
        <v>0</v>
      </c>
    </row>
    <row r="18" spans="1:20" ht="15.75" x14ac:dyDescent="0.2">
      <c r="A18" s="7" t="str">
        <f>IF(Checklist!A18="R","R","")</f>
        <v/>
      </c>
      <c r="B18" s="83">
        <f>Checklist!B18</f>
        <v>0.09</v>
      </c>
      <c r="C18" s="84" t="str">
        <f>Checklist!C18</f>
        <v>Question Removed.  Space Reserved for Future Use.</v>
      </c>
      <c r="D18" s="298" t="s">
        <v>545</v>
      </c>
      <c r="E18" s="89"/>
      <c r="F18" s="391"/>
      <c r="G18" s="89"/>
      <c r="H18" s="89"/>
      <c r="I18" s="93"/>
      <c r="J18" s="79" t="s">
        <v>227</v>
      </c>
      <c r="K18" s="80"/>
      <c r="L18" s="89"/>
      <c r="M18" s="391"/>
      <c r="N18" s="89"/>
      <c r="O18" s="89"/>
      <c r="P18" s="93"/>
      <c r="S18" s="186" t="s">
        <v>218</v>
      </c>
      <c r="T18" s="194">
        <f>COUNTIFS('7 Recommendations'!$C$8:$C$42,$S18)</f>
        <v>0</v>
      </c>
    </row>
    <row r="19" spans="1:20" ht="15.75" x14ac:dyDescent="0.2">
      <c r="A19" s="76" t="str">
        <f>Checklist!A19</f>
        <v>SAI</v>
      </c>
      <c r="B19" s="296">
        <f>Checklist!B19</f>
        <v>1</v>
      </c>
      <c r="C19" s="111" t="str">
        <f>Checklist!C19</f>
        <v>Security Plans</v>
      </c>
      <c r="D19" s="78" t="s">
        <v>152</v>
      </c>
      <c r="E19" s="116"/>
      <c r="F19" s="392"/>
      <c r="G19" s="116"/>
      <c r="H19" s="116"/>
      <c r="I19" s="297"/>
      <c r="J19" s="79" t="s">
        <v>227</v>
      </c>
      <c r="K19" s="78"/>
      <c r="L19" s="116"/>
      <c r="M19" s="392"/>
      <c r="N19" s="116"/>
      <c r="O19" s="116"/>
      <c r="P19" s="297"/>
      <c r="S19" s="186" t="s">
        <v>225</v>
      </c>
      <c r="T19" s="194">
        <f>COUNTIFS('7 Recommendations'!$C$8:$C$42,$S19)</f>
        <v>0</v>
      </c>
    </row>
    <row r="20" spans="1:20" ht="15.75" x14ac:dyDescent="0.2">
      <c r="A20" s="7" t="str">
        <f>IF(Checklist!A20="R","R","")</f>
        <v/>
      </c>
      <c r="B20" s="83">
        <f>Checklist!B20</f>
        <v>1.0001</v>
      </c>
      <c r="C20" s="84" t="str">
        <f>Checklist!C20</f>
        <v>There are no CFSR questions related to this SAI.</v>
      </c>
      <c r="D20" s="298" t="s">
        <v>545</v>
      </c>
      <c r="E20" s="89"/>
      <c r="F20" s="391"/>
      <c r="G20" s="89"/>
      <c r="H20" s="89"/>
      <c r="I20" s="93"/>
      <c r="J20" s="79" t="s">
        <v>227</v>
      </c>
      <c r="K20" s="80"/>
      <c r="L20" s="89"/>
      <c r="M20" s="391"/>
      <c r="N20" s="89"/>
      <c r="O20" s="89"/>
      <c r="P20" s="93"/>
      <c r="S20" s="186" t="s">
        <v>219</v>
      </c>
      <c r="T20" s="194">
        <f>COUNTIFS('7 Recommendations'!$C$8:$C$42,$S20)</f>
        <v>0</v>
      </c>
    </row>
    <row r="21" spans="1:20" ht="15.75" x14ac:dyDescent="0.2">
      <c r="A21" s="76" t="str">
        <f>Checklist!A21</f>
        <v>SAI</v>
      </c>
      <c r="B21" s="296">
        <f>Checklist!B21</f>
        <v>2</v>
      </c>
      <c r="C21" s="111" t="str">
        <f>Checklist!C21</f>
        <v>Security Plans - Cyber</v>
      </c>
      <c r="D21" s="78" t="s">
        <v>152</v>
      </c>
      <c r="E21" s="116"/>
      <c r="F21" s="392"/>
      <c r="G21" s="116"/>
      <c r="H21" s="116"/>
      <c r="I21" s="297"/>
      <c r="J21" s="79" t="s">
        <v>227</v>
      </c>
      <c r="K21" s="78"/>
      <c r="L21" s="116"/>
      <c r="M21" s="392"/>
      <c r="N21" s="116"/>
      <c r="O21" s="116"/>
      <c r="P21" s="297"/>
      <c r="S21" s="186" t="s">
        <v>210</v>
      </c>
      <c r="T21" s="194">
        <f>COUNTIFS('7 Recommendations'!$C$8:$C$42,$S21)</f>
        <v>0</v>
      </c>
    </row>
    <row r="22" spans="1:20" ht="16.5" thickBot="1" x14ac:dyDescent="0.25">
      <c r="A22" s="7" t="str">
        <f>IF(Checklist!A22="R","R","")</f>
        <v/>
      </c>
      <c r="B22" s="83">
        <f>Checklist!B22</f>
        <v>2.0001000000000002</v>
      </c>
      <c r="C22" s="84" t="str">
        <f>Checklist!C22</f>
        <v>There are no CFSR questions related to this SAI.</v>
      </c>
      <c r="D22" s="298" t="s">
        <v>545</v>
      </c>
      <c r="E22" s="89"/>
      <c r="F22" s="391"/>
      <c r="G22" s="89"/>
      <c r="H22" s="89"/>
      <c r="I22" s="93"/>
      <c r="J22" s="79" t="s">
        <v>227</v>
      </c>
      <c r="K22" s="80"/>
      <c r="L22" s="89"/>
      <c r="M22" s="391"/>
      <c r="N22" s="89"/>
      <c r="O22" s="89"/>
      <c r="P22" s="93"/>
      <c r="S22" s="189" t="s">
        <v>212</v>
      </c>
      <c r="T22" s="195">
        <f>COUNTIFS('7 Recommendations'!$C$8:$C$42,$S22)</f>
        <v>0</v>
      </c>
    </row>
    <row r="23" spans="1:20" ht="17.25" thickTop="1" thickBot="1" x14ac:dyDescent="0.25">
      <c r="A23" s="76" t="str">
        <f>Checklist!A23</f>
        <v>SAI</v>
      </c>
      <c r="B23" s="296">
        <f>Checklist!B23</f>
        <v>3</v>
      </c>
      <c r="C23" s="111" t="str">
        <f>Checklist!C23</f>
        <v>Communication</v>
      </c>
      <c r="D23" s="78" t="s">
        <v>152</v>
      </c>
      <c r="E23" s="116">
        <f>Weights!D23</f>
        <v>1</v>
      </c>
      <c r="F23" s="392">
        <f>IF(Checklist!$E23="X",0,1)</f>
        <v>1</v>
      </c>
      <c r="G23" s="116">
        <f>SUM(G24:G26)</f>
        <v>0</v>
      </c>
      <c r="H23" s="116">
        <f>SUM(H24:H26)</f>
        <v>3</v>
      </c>
      <c r="I23" s="297">
        <f t="shared" ref="I23:I74" si="2">G23/H23</f>
        <v>0</v>
      </c>
      <c r="J23" s="79" t="s">
        <v>227</v>
      </c>
      <c r="K23" s="78" t="str">
        <f t="shared" ref="K23:K53" si="3">D23</f>
        <v>SAI</v>
      </c>
      <c r="L23" s="116">
        <f>Weights!F23</f>
        <v>1</v>
      </c>
      <c r="M23" s="392">
        <f>$F23</f>
        <v>1</v>
      </c>
      <c r="N23" s="116">
        <f>SUM(N24:N26)</f>
        <v>0</v>
      </c>
      <c r="O23" s="116">
        <f>SUM(O24:O26)</f>
        <v>3</v>
      </c>
      <c r="P23" s="297">
        <f t="shared" ref="P23:P53" si="4">N23/O23</f>
        <v>0</v>
      </c>
      <c r="S23" s="196"/>
      <c r="T23" s="197"/>
    </row>
    <row r="24" spans="1:20" ht="17.25" thickTop="1" thickBot="1" x14ac:dyDescent="0.25">
      <c r="A24" s="7" t="str">
        <f>IF(Checklist!A24="R","R","")</f>
        <v>R</v>
      </c>
      <c r="B24" s="83">
        <f>Checklist!B24</f>
        <v>3.01</v>
      </c>
      <c r="C24" s="84" t="str">
        <f>Checklist!C24</f>
        <v>Does the facility document and periodically update contact and communication information for Federal, state, and local homeland security/law enforcement agencies?</v>
      </c>
      <c r="D24" s="7">
        <f>IF(Checklist!F24="C",1,0)</f>
        <v>0</v>
      </c>
      <c r="E24" s="87">
        <f>Weights!D24</f>
        <v>1</v>
      </c>
      <c r="F24" s="388">
        <f>IF(Checklist!$E24="X",0,1)</f>
        <v>1</v>
      </c>
      <c r="G24" s="87">
        <f>D24*E24*F24</f>
        <v>0</v>
      </c>
      <c r="H24" s="87">
        <f>1*E24*F24</f>
        <v>1</v>
      </c>
      <c r="I24" s="92">
        <f t="shared" si="2"/>
        <v>0</v>
      </c>
      <c r="J24" s="79" t="s">
        <v>227</v>
      </c>
      <c r="K24" s="7">
        <f t="shared" si="3"/>
        <v>0</v>
      </c>
      <c r="L24" s="87">
        <f>Weights!F24</f>
        <v>1</v>
      </c>
      <c r="M24" s="388">
        <f t="shared" ref="M24:M31" si="5">$F24</f>
        <v>1</v>
      </c>
      <c r="N24" s="87">
        <f>K24*L24*M24</f>
        <v>0</v>
      </c>
      <c r="O24" s="87">
        <f>1*L24*M24</f>
        <v>1</v>
      </c>
      <c r="P24" s="92">
        <f t="shared" si="4"/>
        <v>0</v>
      </c>
      <c r="S24" s="191" t="s">
        <v>304</v>
      </c>
      <c r="T24" s="198">
        <f>SUM(T9:T22)</f>
        <v>0</v>
      </c>
    </row>
    <row r="25" spans="1:20" ht="13.5" thickTop="1" x14ac:dyDescent="0.2">
      <c r="A25" s="7" t="str">
        <f>IF(Checklist!A25="R","R","")</f>
        <v>R</v>
      </c>
      <c r="B25" s="83">
        <f>Checklist!B25</f>
        <v>3.02</v>
      </c>
      <c r="C25" s="84" t="str">
        <f>Checklist!C25</f>
        <v>Has the operator established a defined process for receiving, handling, disseminating, and storing security and threat information?</v>
      </c>
      <c r="D25" s="7">
        <f>IF(Checklist!F25="C",1,0)</f>
        <v>0</v>
      </c>
      <c r="E25" s="87">
        <f>Weights!D25</f>
        <v>1</v>
      </c>
      <c r="F25" s="388">
        <f>IF(Checklist!$E25="X",0,1)</f>
        <v>1</v>
      </c>
      <c r="G25" s="87">
        <f t="shared" ref="G25:G26" si="6">D25*E25*F25</f>
        <v>0</v>
      </c>
      <c r="H25" s="87">
        <f t="shared" ref="H25:H26" si="7">1*E25*F25</f>
        <v>1</v>
      </c>
      <c r="I25" s="92">
        <f t="shared" si="2"/>
        <v>0</v>
      </c>
      <c r="J25" s="79" t="s">
        <v>227</v>
      </c>
      <c r="K25" s="7">
        <f t="shared" si="3"/>
        <v>0</v>
      </c>
      <c r="L25" s="87">
        <f>Weights!F25</f>
        <v>1</v>
      </c>
      <c r="M25" s="388">
        <f t="shared" si="5"/>
        <v>1</v>
      </c>
      <c r="N25" s="87">
        <f t="shared" ref="N25:N26" si="8">K25*L25*M25</f>
        <v>0</v>
      </c>
      <c r="O25" s="87">
        <f t="shared" ref="O25:O26" si="9">1*L25*M25</f>
        <v>1</v>
      </c>
      <c r="P25" s="92">
        <f t="shared" si="4"/>
        <v>0</v>
      </c>
      <c r="S25" s="190"/>
      <c r="T25" s="190"/>
    </row>
    <row r="26" spans="1:20" x14ac:dyDescent="0.2">
      <c r="A26" s="7" t="str">
        <f>IF(Checklist!A26="R","R","")</f>
        <v>R</v>
      </c>
      <c r="B26" s="83">
        <f>Checklist!B26</f>
        <v>3.03</v>
      </c>
      <c r="C26" s="84" t="str">
        <f>Checklist!C26</f>
        <v>Does the facility ensure primary and alternate communication capabilities exist for internal and external reporting of all appropriate security events and information?</v>
      </c>
      <c r="D26" s="7">
        <f>IF(Checklist!F26="C",1,0)</f>
        <v>0</v>
      </c>
      <c r="E26" s="87">
        <f>Weights!D26</f>
        <v>1</v>
      </c>
      <c r="F26" s="388">
        <f>IF(Checklist!$E26="X",0,1)</f>
        <v>1</v>
      </c>
      <c r="G26" s="87">
        <f t="shared" si="6"/>
        <v>0</v>
      </c>
      <c r="H26" s="87">
        <f t="shared" si="7"/>
        <v>1</v>
      </c>
      <c r="I26" s="92">
        <f t="shared" si="2"/>
        <v>0</v>
      </c>
      <c r="J26" s="79" t="s">
        <v>227</v>
      </c>
      <c r="K26" s="7">
        <f t="shared" si="3"/>
        <v>0</v>
      </c>
      <c r="L26" s="87">
        <f>Weights!F26</f>
        <v>1</v>
      </c>
      <c r="M26" s="388">
        <f t="shared" si="5"/>
        <v>1</v>
      </c>
      <c r="N26" s="87">
        <f t="shared" si="8"/>
        <v>0</v>
      </c>
      <c r="O26" s="87">
        <f t="shared" si="9"/>
        <v>1</v>
      </c>
      <c r="P26" s="92">
        <f t="shared" si="4"/>
        <v>0</v>
      </c>
      <c r="S26" s="190"/>
      <c r="T26" s="190"/>
    </row>
    <row r="27" spans="1:20" x14ac:dyDescent="0.2">
      <c r="A27" s="76" t="str">
        <f>Checklist!A27</f>
        <v>SAI</v>
      </c>
      <c r="B27" s="296">
        <f>Checklist!B27</f>
        <v>4</v>
      </c>
      <c r="C27" s="111" t="str">
        <f>Checklist!C27</f>
        <v>Security Incident Procedures</v>
      </c>
      <c r="D27" s="78" t="s">
        <v>152</v>
      </c>
      <c r="E27" s="116">
        <f>Weights!D27</f>
        <v>1</v>
      </c>
      <c r="F27" s="392">
        <f>IF(Checklist!$E27="X",0,1)</f>
        <v>1</v>
      </c>
      <c r="G27" s="116">
        <f>SUM(G28:G29,G31,G33)</f>
        <v>0</v>
      </c>
      <c r="H27" s="116">
        <f>SUM(H28:H29,H31,H33)</f>
        <v>4</v>
      </c>
      <c r="I27" s="297">
        <f t="shared" si="2"/>
        <v>0</v>
      </c>
      <c r="J27" s="79" t="s">
        <v>227</v>
      </c>
      <c r="K27" s="78" t="str">
        <f t="shared" si="3"/>
        <v>SAI</v>
      </c>
      <c r="L27" s="116">
        <f>Weights!F27</f>
        <v>1</v>
      </c>
      <c r="M27" s="392">
        <f t="shared" si="5"/>
        <v>1</v>
      </c>
      <c r="N27" s="116">
        <f>SUM(N28:N29,N31,N33)</f>
        <v>0</v>
      </c>
      <c r="O27" s="116">
        <f>SUM(O28:O29,O31,O33)</f>
        <v>4</v>
      </c>
      <c r="P27" s="297">
        <f t="shared" si="4"/>
        <v>0</v>
      </c>
      <c r="S27" s="190"/>
      <c r="T27" s="190"/>
    </row>
    <row r="28" spans="1:20" x14ac:dyDescent="0.2">
      <c r="A28" s="7" t="str">
        <f>IF(Checklist!A28="R","R","")</f>
        <v>R</v>
      </c>
      <c r="B28" s="83">
        <f>Checklist!B28</f>
        <v>4.01</v>
      </c>
      <c r="C28" s="84" t="str">
        <f>Checklist!C28</f>
        <v>Has the facility implemented site-specific security measures to be taken in response to pertinent NTAS Bulletins or Alerts or other threat information?</v>
      </c>
      <c r="D28" s="7">
        <f>IF(Checklist!F28="C",1,0)</f>
        <v>0</v>
      </c>
      <c r="E28" s="87">
        <f>Weights!D28</f>
        <v>1</v>
      </c>
      <c r="F28" s="388">
        <f>IF(Checklist!$E28="X",0,1)</f>
        <v>1</v>
      </c>
      <c r="G28" s="87">
        <f t="shared" ref="G28:G29" si="10">D28*E28*F28</f>
        <v>0</v>
      </c>
      <c r="H28" s="87">
        <f t="shared" ref="H28:H29" si="11">1*E28*F28</f>
        <v>1</v>
      </c>
      <c r="I28" s="92">
        <f t="shared" si="2"/>
        <v>0</v>
      </c>
      <c r="J28" s="79" t="s">
        <v>227</v>
      </c>
      <c r="K28" s="7">
        <f t="shared" si="3"/>
        <v>0</v>
      </c>
      <c r="L28" s="87">
        <f>Weights!F28</f>
        <v>1</v>
      </c>
      <c r="M28" s="388">
        <f t="shared" si="5"/>
        <v>1</v>
      </c>
      <c r="N28" s="87">
        <f t="shared" ref="N28:N29" si="12">K28*L28*M28</f>
        <v>0</v>
      </c>
      <c r="O28" s="87">
        <f t="shared" ref="O28:O29" si="13">1*L28*M28</f>
        <v>1</v>
      </c>
      <c r="P28" s="92">
        <f t="shared" si="4"/>
        <v>0</v>
      </c>
      <c r="S28" s="190"/>
      <c r="T28" s="190"/>
    </row>
    <row r="29" spans="1:20" x14ac:dyDescent="0.2">
      <c r="A29" s="7" t="str">
        <f>IF(Checklist!A29="R","R","")</f>
        <v>R</v>
      </c>
      <c r="B29" s="83">
        <f>Checklist!B29</f>
        <v>4.0199999999999996</v>
      </c>
      <c r="C29" s="84" t="str">
        <f>Checklist!C29</f>
        <v>Are site-specific security measures and procedures reviewed and updated as necessary on a periodic basis not to exceed 18 months?</v>
      </c>
      <c r="D29" s="7">
        <f>IF(Checklist!F29="C",1,0)</f>
        <v>0</v>
      </c>
      <c r="E29" s="87">
        <f>Weights!D29</f>
        <v>1</v>
      </c>
      <c r="F29" s="388">
        <f>IF(Checklist!$E29="X",0,1)</f>
        <v>1</v>
      </c>
      <c r="G29" s="87">
        <f t="shared" si="10"/>
        <v>0</v>
      </c>
      <c r="H29" s="87">
        <f t="shared" si="11"/>
        <v>1</v>
      </c>
      <c r="I29" s="92">
        <f t="shared" si="2"/>
        <v>0</v>
      </c>
      <c r="J29" s="79" t="s">
        <v>227</v>
      </c>
      <c r="K29" s="7">
        <f t="shared" si="3"/>
        <v>0</v>
      </c>
      <c r="L29" s="87">
        <f>Weights!F29</f>
        <v>1</v>
      </c>
      <c r="M29" s="388">
        <f t="shared" si="5"/>
        <v>1</v>
      </c>
      <c r="N29" s="87">
        <f t="shared" si="12"/>
        <v>0</v>
      </c>
      <c r="O29" s="87">
        <f t="shared" si="13"/>
        <v>1</v>
      </c>
      <c r="P29" s="92">
        <f t="shared" si="4"/>
        <v>0</v>
      </c>
      <c r="S29" s="190"/>
      <c r="T29" s="190"/>
    </row>
    <row r="30" spans="1:20" x14ac:dyDescent="0.2">
      <c r="A30" s="7" t="str">
        <f>IF(Checklist!A30="R","R","")</f>
        <v/>
      </c>
      <c r="B30" s="83">
        <f>Checklist!B30</f>
        <v>4.03</v>
      </c>
      <c r="C30" s="84" t="str">
        <f>Checklist!C30</f>
        <v xml:space="preserve">Has the facility received or identified any breach of security, or suspicious behavior in or around the facility during the past five years to include; bomb threats, suspicious photography and or surveillance.  See Appendix B in the guidelines for additional examples. </v>
      </c>
      <c r="D30" s="298" t="s">
        <v>545</v>
      </c>
      <c r="E30" s="89"/>
      <c r="F30" s="391"/>
      <c r="G30" s="89"/>
      <c r="H30" s="89"/>
      <c r="I30" s="93"/>
      <c r="J30" s="79" t="s">
        <v>227</v>
      </c>
      <c r="K30" s="80"/>
      <c r="L30" s="89"/>
      <c r="M30" s="391"/>
      <c r="N30" s="89"/>
      <c r="O30" s="89"/>
      <c r="P30" s="93"/>
      <c r="S30" s="190"/>
      <c r="T30" s="190"/>
    </row>
    <row r="31" spans="1:20" x14ac:dyDescent="0.2">
      <c r="A31" s="7" t="str">
        <f>IF(Checklist!A31="R","R","")</f>
        <v>R</v>
      </c>
      <c r="B31" s="83">
        <f>Checklist!B31</f>
        <v>4.04</v>
      </c>
      <c r="C31" s="84" t="str">
        <f>Checklist!C31</f>
        <v>If yes to Question 4.0300, was Transportation Security Operations Center  (TSOC) notified?</v>
      </c>
      <c r="D31" s="7">
        <f>IF(Checklist!F31="C",1,0)</f>
        <v>0</v>
      </c>
      <c r="E31" s="87">
        <f>Weights!D31</f>
        <v>1</v>
      </c>
      <c r="F31" s="388">
        <f>IF(Checklist!$E31="X",0,1)</f>
        <v>1</v>
      </c>
      <c r="G31" s="87">
        <f t="shared" ref="G31" si="14">D31*E31*F31</f>
        <v>0</v>
      </c>
      <c r="H31" s="87">
        <f t="shared" ref="H31" si="15">1*E31*F31</f>
        <v>1</v>
      </c>
      <c r="I31" s="92">
        <f t="shared" ref="I31" si="16">G31/H31</f>
        <v>0</v>
      </c>
      <c r="J31" s="79" t="s">
        <v>227</v>
      </c>
      <c r="K31" s="7">
        <f t="shared" ref="K31" si="17">D31</f>
        <v>0</v>
      </c>
      <c r="L31" s="87">
        <f>Weights!F32</f>
        <v>1</v>
      </c>
      <c r="M31" s="388">
        <f t="shared" si="5"/>
        <v>1</v>
      </c>
      <c r="N31" s="87">
        <f t="shared" ref="N31" si="18">K31*L31*M31</f>
        <v>0</v>
      </c>
      <c r="O31" s="87">
        <f t="shared" ref="O31" si="19">1*L31*M31</f>
        <v>1</v>
      </c>
      <c r="P31" s="92">
        <f t="shared" ref="P31" si="20">N31/O31</f>
        <v>0</v>
      </c>
      <c r="S31" s="190"/>
      <c r="T31" s="190"/>
    </row>
    <row r="32" spans="1:20" x14ac:dyDescent="0.2">
      <c r="A32" s="7" t="str">
        <f>IF(Checklist!A32="R","R","")</f>
        <v/>
      </c>
      <c r="B32" s="83">
        <f>Checklist!B32</f>
        <v>4.05</v>
      </c>
      <c r="C32" s="84" t="str">
        <f>Checklist!C32</f>
        <v>Note names of nearby law enforcement agencies (LEA).</v>
      </c>
      <c r="D32" s="298" t="s">
        <v>528</v>
      </c>
      <c r="E32" s="89"/>
      <c r="F32" s="391"/>
      <c r="G32" s="89"/>
      <c r="H32" s="89"/>
      <c r="I32" s="93"/>
      <c r="J32" s="79" t="s">
        <v>227</v>
      </c>
      <c r="K32" s="80"/>
      <c r="L32" s="89"/>
      <c r="M32" s="391"/>
      <c r="N32" s="89"/>
      <c r="O32" s="89"/>
      <c r="P32" s="93"/>
      <c r="S32" s="190"/>
      <c r="T32" s="190"/>
    </row>
    <row r="33" spans="1:16" x14ac:dyDescent="0.2">
      <c r="A33" s="7" t="str">
        <f>IF(Checklist!A33="R","R","")</f>
        <v>R</v>
      </c>
      <c r="B33" s="83">
        <f>Checklist!B33</f>
        <v>4.0599999999999996</v>
      </c>
      <c r="C33" s="84" t="str">
        <f>Checklist!C33</f>
        <v>Are bomb threat response checklists printed and readily accessible near facility telephones at staffed facilities?</v>
      </c>
      <c r="D33" s="7">
        <f>IF(Checklist!F33="C",1,0)</f>
        <v>0</v>
      </c>
      <c r="E33" s="87">
        <f>Weights!D33</f>
        <v>1</v>
      </c>
      <c r="F33" s="388">
        <f>IF(Checklist!$E33="X",0,1)</f>
        <v>1</v>
      </c>
      <c r="G33" s="87">
        <f>D33*E33*F33</f>
        <v>0</v>
      </c>
      <c r="H33" s="87">
        <f>1*E33*F33</f>
        <v>1</v>
      </c>
      <c r="I33" s="92">
        <f t="shared" si="2"/>
        <v>0</v>
      </c>
      <c r="J33" s="79" t="s">
        <v>227</v>
      </c>
      <c r="K33" s="7">
        <f t="shared" si="3"/>
        <v>0</v>
      </c>
      <c r="L33" s="87">
        <f>Weights!F33</f>
        <v>1</v>
      </c>
      <c r="M33" s="388">
        <f t="shared" ref="M33:M37" si="21">$F33</f>
        <v>1</v>
      </c>
      <c r="N33" s="87">
        <f>K33*L33*M33</f>
        <v>0</v>
      </c>
      <c r="O33" s="87">
        <f>1*L33*M33</f>
        <v>1</v>
      </c>
      <c r="P33" s="92">
        <f t="shared" si="4"/>
        <v>0</v>
      </c>
    </row>
    <row r="34" spans="1:16" x14ac:dyDescent="0.2">
      <c r="A34" s="76" t="str">
        <f>Checklist!A34</f>
        <v>SAI</v>
      </c>
      <c r="B34" s="296">
        <f>Checklist!B34</f>
        <v>5</v>
      </c>
      <c r="C34" s="111" t="str">
        <f>Checklist!C34</f>
        <v>Security Training</v>
      </c>
      <c r="D34" s="78" t="s">
        <v>152</v>
      </c>
      <c r="E34" s="116">
        <f>Weights!D34</f>
        <v>1</v>
      </c>
      <c r="F34" s="392">
        <f>IF(Checklist!$E34="X",0,1)</f>
        <v>1</v>
      </c>
      <c r="G34" s="116">
        <f>SUM(G35:G41)</f>
        <v>0</v>
      </c>
      <c r="H34" s="116">
        <f>SUM(H35:H41)</f>
        <v>6</v>
      </c>
      <c r="I34" s="297">
        <f t="shared" si="2"/>
        <v>0</v>
      </c>
      <c r="J34" s="79" t="s">
        <v>227</v>
      </c>
      <c r="K34" s="78" t="str">
        <f t="shared" si="3"/>
        <v>SAI</v>
      </c>
      <c r="L34" s="116">
        <f>Weights!F34</f>
        <v>1</v>
      </c>
      <c r="M34" s="392">
        <f t="shared" si="21"/>
        <v>1</v>
      </c>
      <c r="N34" s="116">
        <f>SUM(N35:N37,N39:N41)</f>
        <v>0</v>
      </c>
      <c r="O34" s="116">
        <f>SUM(O35:O37,O39:O41)</f>
        <v>6</v>
      </c>
      <c r="P34" s="297">
        <f t="shared" si="4"/>
        <v>0</v>
      </c>
    </row>
    <row r="35" spans="1:16" x14ac:dyDescent="0.2">
      <c r="A35" s="7" t="str">
        <f>IF(Checklist!A35="R","R","")</f>
        <v>R</v>
      </c>
      <c r="B35" s="83">
        <f>Checklist!B35</f>
        <v>5.01</v>
      </c>
      <c r="C35" s="84" t="str">
        <f>Checklist!C35</f>
        <v>Do facility personnel with unescorted access receive initial security awareness briefings, to include security incident recognition and reporting procedures upon hire?</v>
      </c>
      <c r="D35" s="7">
        <f>IF(Checklist!F35="C",1,0)</f>
        <v>0</v>
      </c>
      <c r="E35" s="87">
        <f>Weights!D35</f>
        <v>1</v>
      </c>
      <c r="F35" s="388">
        <f>IF(Checklist!$E35="X",0,1)</f>
        <v>1</v>
      </c>
      <c r="G35" s="87">
        <f t="shared" ref="G35:G40" si="22">D35*E35*F35</f>
        <v>0</v>
      </c>
      <c r="H35" s="87">
        <f t="shared" ref="H35:H40" si="23">1*E35*F35</f>
        <v>1</v>
      </c>
      <c r="I35" s="92">
        <f t="shared" si="2"/>
        <v>0</v>
      </c>
      <c r="J35" s="79" t="s">
        <v>227</v>
      </c>
      <c r="K35" s="7">
        <f t="shared" si="3"/>
        <v>0</v>
      </c>
      <c r="L35" s="87">
        <f>Weights!F35</f>
        <v>1</v>
      </c>
      <c r="M35" s="388">
        <f t="shared" si="21"/>
        <v>1</v>
      </c>
      <c r="N35" s="87">
        <f t="shared" ref="N35:N37" si="24">K35*L35*M35</f>
        <v>0</v>
      </c>
      <c r="O35" s="87">
        <f t="shared" ref="O35:O37" si="25">1*L35*M35</f>
        <v>1</v>
      </c>
      <c r="P35" s="92">
        <f t="shared" si="4"/>
        <v>0</v>
      </c>
    </row>
    <row r="36" spans="1:16" x14ac:dyDescent="0.2">
      <c r="A36" s="7" t="str">
        <f>IF(Checklist!A36="R","R","")</f>
        <v>R</v>
      </c>
      <c r="B36" s="83">
        <f>Checklist!B36</f>
        <v>5.0199999999999996</v>
      </c>
      <c r="C36" s="84" t="str">
        <f>Checklist!C36</f>
        <v>Are facility personnel with unescorted access required to complete security awareness briefings to include security incident recognition and reporting procedures training every three years or more frequently?</v>
      </c>
      <c r="D36" s="7">
        <f>IF(Checklist!F36="C",1,0)</f>
        <v>0</v>
      </c>
      <c r="E36" s="87">
        <f>Weights!D36</f>
        <v>1</v>
      </c>
      <c r="F36" s="388">
        <f>IF(Checklist!$E36="X",0,1)</f>
        <v>1</v>
      </c>
      <c r="G36" s="87">
        <f t="shared" si="22"/>
        <v>0</v>
      </c>
      <c r="H36" s="87">
        <f t="shared" si="23"/>
        <v>1</v>
      </c>
      <c r="I36" s="92">
        <f t="shared" si="2"/>
        <v>0</v>
      </c>
      <c r="J36" s="79" t="s">
        <v>227</v>
      </c>
      <c r="K36" s="7">
        <f t="shared" si="3"/>
        <v>0</v>
      </c>
      <c r="L36" s="87">
        <f>Weights!F36</f>
        <v>1</v>
      </c>
      <c r="M36" s="388">
        <f t="shared" si="21"/>
        <v>1</v>
      </c>
      <c r="N36" s="87">
        <f t="shared" si="24"/>
        <v>0</v>
      </c>
      <c r="O36" s="87">
        <f t="shared" si="25"/>
        <v>1</v>
      </c>
      <c r="P36" s="92">
        <f t="shared" si="4"/>
        <v>0</v>
      </c>
    </row>
    <row r="37" spans="1:16" x14ac:dyDescent="0.2">
      <c r="A37" s="7" t="str">
        <f>IF(Checklist!A37="R","R","")</f>
        <v>R</v>
      </c>
      <c r="B37" s="83">
        <f>Checklist!B37</f>
        <v>5.03</v>
      </c>
      <c r="C37" s="84" t="str">
        <f>Checklist!C37</f>
        <v>Do facility personnel who are assigned, or are responsible for security duties receive initial security training (including incident response training) upon hire and annually thereafter?</v>
      </c>
      <c r="D37" s="7">
        <f>IF(Checklist!F37="C",1,0)</f>
        <v>0</v>
      </c>
      <c r="E37" s="87">
        <f>Weights!D37</f>
        <v>1</v>
      </c>
      <c r="F37" s="388">
        <f>IF(Checklist!$E37="X",0,1)</f>
        <v>1</v>
      </c>
      <c r="G37" s="87">
        <f t="shared" si="22"/>
        <v>0</v>
      </c>
      <c r="H37" s="87">
        <f t="shared" si="23"/>
        <v>1</v>
      </c>
      <c r="I37" s="92">
        <f t="shared" si="2"/>
        <v>0</v>
      </c>
      <c r="J37" s="79" t="s">
        <v>227</v>
      </c>
      <c r="K37" s="7">
        <f t="shared" si="3"/>
        <v>0</v>
      </c>
      <c r="L37" s="87">
        <f>Weights!F37</f>
        <v>1</v>
      </c>
      <c r="M37" s="388">
        <f t="shared" si="21"/>
        <v>1</v>
      </c>
      <c r="N37" s="87">
        <f t="shared" si="24"/>
        <v>0</v>
      </c>
      <c r="O37" s="87">
        <f t="shared" si="25"/>
        <v>1</v>
      </c>
      <c r="P37" s="92">
        <f t="shared" si="4"/>
        <v>0</v>
      </c>
    </row>
    <row r="38" spans="1:16" x14ac:dyDescent="0.2">
      <c r="A38" s="7" t="str">
        <f>IF(Checklist!A38="R","R","")</f>
        <v/>
      </c>
      <c r="B38" s="83">
        <f>Checklist!B38</f>
        <v>5.04</v>
      </c>
      <c r="C38" s="84" t="str">
        <f>Checklist!C38</f>
        <v>Does the security awareness training include information from TSA developed training materials?</v>
      </c>
      <c r="D38" s="7">
        <f>IF(Checklist!F38="C",1,0)</f>
        <v>0</v>
      </c>
      <c r="E38" s="87">
        <f>Weights!D38</f>
        <v>1</v>
      </c>
      <c r="F38" s="417">
        <v>0</v>
      </c>
      <c r="G38" s="87">
        <f t="shared" si="22"/>
        <v>0</v>
      </c>
      <c r="H38" s="87">
        <f t="shared" si="23"/>
        <v>0</v>
      </c>
      <c r="I38" s="92" t="e">
        <f t="shared" si="2"/>
        <v>#DIV/0!</v>
      </c>
      <c r="J38" s="79" t="s">
        <v>227</v>
      </c>
      <c r="K38" s="80"/>
      <c r="L38" s="89"/>
      <c r="M38" s="391"/>
      <c r="N38" s="89"/>
      <c r="O38" s="89"/>
      <c r="P38" s="93"/>
    </row>
    <row r="39" spans="1:16" x14ac:dyDescent="0.2">
      <c r="A39" s="7" t="str">
        <f>IF(Checklist!A39="R","R","")</f>
        <v>R</v>
      </c>
      <c r="B39" s="83">
        <f>Checklist!B39</f>
        <v>5.05</v>
      </c>
      <c r="C39" s="84" t="str">
        <f>Checklist!C39</f>
        <v>Does the operator document and maintain security training records in accordance with company record retention policy?</v>
      </c>
      <c r="D39" s="7">
        <f>IF(Checklist!F39="C",1,0)</f>
        <v>0</v>
      </c>
      <c r="E39" s="87">
        <f>Weights!D39</f>
        <v>1</v>
      </c>
      <c r="F39" s="388">
        <f>IF(Checklist!$E39="X",0,1)</f>
        <v>1</v>
      </c>
      <c r="G39" s="87">
        <f t="shared" si="22"/>
        <v>0</v>
      </c>
      <c r="H39" s="87">
        <f t="shared" si="23"/>
        <v>1</v>
      </c>
      <c r="I39" s="92">
        <f t="shared" si="2"/>
        <v>0</v>
      </c>
      <c r="J39" s="79" t="s">
        <v>227</v>
      </c>
      <c r="K39" s="7">
        <f t="shared" si="3"/>
        <v>0</v>
      </c>
      <c r="L39" s="87">
        <f>Weights!F39</f>
        <v>1</v>
      </c>
      <c r="M39" s="388">
        <f t="shared" ref="M39:M43" si="26">$F39</f>
        <v>1</v>
      </c>
      <c r="N39" s="87">
        <f t="shared" ref="N39:N40" si="27">K39*L39*M39</f>
        <v>0</v>
      </c>
      <c r="O39" s="87">
        <f t="shared" ref="O39:O40" si="28">1*L39*M39</f>
        <v>1</v>
      </c>
      <c r="P39" s="92">
        <f t="shared" si="4"/>
        <v>0</v>
      </c>
    </row>
    <row r="40" spans="1:16" x14ac:dyDescent="0.2">
      <c r="A40" s="7" t="str">
        <f>IF(Checklist!A40="R","R","")</f>
        <v>R</v>
      </c>
      <c r="B40" s="83">
        <f>Checklist!B40</f>
        <v>5.0599999999999996</v>
      </c>
      <c r="C40" s="84" t="str">
        <f>Checklist!C40</f>
        <v>Do all persons requiring access to the company’s pipeline cyber assets (SCADA, PCS, and DCS) receive cybersecurity awareness training?</v>
      </c>
      <c r="D40" s="7">
        <f>IF(Checklist!F40="C",1,0)</f>
        <v>0</v>
      </c>
      <c r="E40" s="87">
        <f>Weights!D40</f>
        <v>1</v>
      </c>
      <c r="F40" s="388">
        <f>IF(Checklist!$E40="X",0,1)</f>
        <v>1</v>
      </c>
      <c r="G40" s="87">
        <f t="shared" si="22"/>
        <v>0</v>
      </c>
      <c r="H40" s="87">
        <f t="shared" si="23"/>
        <v>1</v>
      </c>
      <c r="I40" s="92">
        <f t="shared" si="2"/>
        <v>0</v>
      </c>
      <c r="J40" s="79" t="s">
        <v>227</v>
      </c>
      <c r="K40" s="7">
        <f t="shared" si="3"/>
        <v>0</v>
      </c>
      <c r="L40" s="87">
        <f>Weights!F40</f>
        <v>1</v>
      </c>
      <c r="M40" s="388">
        <f t="shared" si="26"/>
        <v>1</v>
      </c>
      <c r="N40" s="87">
        <f t="shared" si="27"/>
        <v>0</v>
      </c>
      <c r="O40" s="87">
        <f t="shared" si="28"/>
        <v>1</v>
      </c>
      <c r="P40" s="92">
        <f t="shared" si="4"/>
        <v>0</v>
      </c>
    </row>
    <row r="41" spans="1:16" x14ac:dyDescent="0.2">
      <c r="A41" s="7" t="str">
        <f>IF(Checklist!A41="R","R","")</f>
        <v>R</v>
      </c>
      <c r="B41" s="83">
        <f>Checklist!B41</f>
        <v>5.07</v>
      </c>
      <c r="C41" s="84" t="str">
        <f>Checklist!C41</f>
        <v>Do operators receive role-based security training on recognizing and reporting potential indicators of system compromise prior to granting them access to the facility’s SCADA system or equivalent OT system?</v>
      </c>
      <c r="D41" s="7">
        <f>IF(Checklist!F41="C",1,0)</f>
        <v>0</v>
      </c>
      <c r="E41" s="87">
        <f>Weights!D41</f>
        <v>1</v>
      </c>
      <c r="F41" s="388">
        <f>IF(Checklist!$E41="X",0,1)</f>
        <v>1</v>
      </c>
      <c r="G41" s="87">
        <f t="shared" ref="G41" si="29">D41*E41*F41</f>
        <v>0</v>
      </c>
      <c r="H41" s="87">
        <f t="shared" ref="H41" si="30">1*E41*F41</f>
        <v>1</v>
      </c>
      <c r="I41" s="92">
        <f t="shared" ref="I41" si="31">G41/H41</f>
        <v>0</v>
      </c>
      <c r="J41" s="79" t="s">
        <v>227</v>
      </c>
      <c r="K41" s="7">
        <f t="shared" ref="K41" si="32">D41</f>
        <v>0</v>
      </c>
      <c r="L41" s="87">
        <f>Weights!F41</f>
        <v>1</v>
      </c>
      <c r="M41" s="388">
        <f t="shared" si="26"/>
        <v>1</v>
      </c>
      <c r="N41" s="87">
        <f t="shared" ref="N41" si="33">K41*L41*M41</f>
        <v>0</v>
      </c>
      <c r="O41" s="87">
        <f t="shared" ref="O41" si="34">1*L41*M41</f>
        <v>1</v>
      </c>
      <c r="P41" s="92">
        <f t="shared" ref="P41" si="35">N41/O41</f>
        <v>0</v>
      </c>
    </row>
    <row r="42" spans="1:16" x14ac:dyDescent="0.2">
      <c r="A42" s="76" t="str">
        <f>Checklist!A42</f>
        <v>SAI</v>
      </c>
      <c r="B42" s="296">
        <f>Checklist!B42</f>
        <v>6</v>
      </c>
      <c r="C42" s="111" t="str">
        <f>Checklist!C42</f>
        <v>Outreach</v>
      </c>
      <c r="D42" s="78" t="s">
        <v>152</v>
      </c>
      <c r="E42" s="116">
        <f>Weights!D42</f>
        <v>1</v>
      </c>
      <c r="F42" s="392">
        <f>IF(Checklist!$E42="X",0,1)</f>
        <v>1</v>
      </c>
      <c r="G42" s="116">
        <f>SUM(G43:G45)</f>
        <v>0</v>
      </c>
      <c r="H42" s="116">
        <f>SUM(H43:H45)</f>
        <v>2</v>
      </c>
      <c r="I42" s="297">
        <f t="shared" si="2"/>
        <v>0</v>
      </c>
      <c r="J42" s="79" t="s">
        <v>227</v>
      </c>
      <c r="K42" s="78" t="str">
        <f t="shared" si="3"/>
        <v>SAI</v>
      </c>
      <c r="L42" s="116">
        <f>Weights!F42</f>
        <v>1</v>
      </c>
      <c r="M42" s="392">
        <f t="shared" si="26"/>
        <v>1</v>
      </c>
      <c r="N42" s="116">
        <f>SUM(N43,N45)</f>
        <v>0</v>
      </c>
      <c r="O42" s="116">
        <f>SUM(O43,O45)</f>
        <v>2</v>
      </c>
      <c r="P42" s="297">
        <f t="shared" si="4"/>
        <v>0</v>
      </c>
    </row>
    <row r="43" spans="1:16" x14ac:dyDescent="0.2">
      <c r="A43" s="7" t="str">
        <f>IF(Checklist!A43="R","R","")</f>
        <v>R</v>
      </c>
      <c r="B43" s="83">
        <f>Checklist!B43</f>
        <v>6.01</v>
      </c>
      <c r="C43" s="84" t="str">
        <f>Checklist!C43</f>
        <v>Has the facility conducted outreach to nearby law enforcement agencies to ensure awareness of the facility’s functions and significance?</v>
      </c>
      <c r="D43" s="7">
        <f>IF(Checklist!F43="C",1,0)</f>
        <v>0</v>
      </c>
      <c r="E43" s="87">
        <f>Weights!D43</f>
        <v>1</v>
      </c>
      <c r="F43" s="388">
        <f>IF(Checklist!$E43="X",0,1)</f>
        <v>1</v>
      </c>
      <c r="G43" s="87">
        <f t="shared" ref="G43:G45" si="36">D43*E43*F43</f>
        <v>0</v>
      </c>
      <c r="H43" s="87">
        <f t="shared" ref="H43:H45" si="37">1*E43*F43</f>
        <v>1</v>
      </c>
      <c r="I43" s="92">
        <f t="shared" si="2"/>
        <v>0</v>
      </c>
      <c r="J43" s="79" t="s">
        <v>227</v>
      </c>
      <c r="K43" s="7">
        <f t="shared" si="3"/>
        <v>0</v>
      </c>
      <c r="L43" s="87">
        <f>Weights!F43</f>
        <v>1</v>
      </c>
      <c r="M43" s="388">
        <f t="shared" si="26"/>
        <v>1</v>
      </c>
      <c r="N43" s="87">
        <f>K43*L43*M43</f>
        <v>0</v>
      </c>
      <c r="O43" s="87">
        <f>1*L43*M43</f>
        <v>1</v>
      </c>
      <c r="P43" s="92">
        <f t="shared" si="4"/>
        <v>0</v>
      </c>
    </row>
    <row r="44" spans="1:16" x14ac:dyDescent="0.2">
      <c r="A44" s="7" t="str">
        <f>IF(Checklist!A44="R","R","")</f>
        <v/>
      </c>
      <c r="B44" s="83">
        <f>Checklist!B44</f>
        <v>6.02</v>
      </c>
      <c r="C44" s="84" t="str">
        <f>Checklist!C44</f>
        <v>Question Removed.  Space Reserved for Future Use.</v>
      </c>
      <c r="D44" s="80"/>
      <c r="E44" s="89"/>
      <c r="F44" s="391"/>
      <c r="G44" s="89"/>
      <c r="H44" s="89"/>
      <c r="I44" s="93"/>
      <c r="J44" s="79"/>
      <c r="K44" s="80"/>
      <c r="L44" s="89"/>
      <c r="M44" s="391"/>
      <c r="N44" s="89"/>
      <c r="O44" s="89"/>
      <c r="P44" s="93"/>
    </row>
    <row r="45" spans="1:16" x14ac:dyDescent="0.2">
      <c r="A45" s="7" t="str">
        <f>IF(Checklist!A45="R","R","")</f>
        <v>R</v>
      </c>
      <c r="B45" s="83">
        <f>Checklist!B45</f>
        <v>6.03</v>
      </c>
      <c r="C45" s="84" t="str">
        <f>Checklist!C45</f>
        <v xml:space="preserve">Does the operator conduct outreach to neighboring businesses (e.g.. pipeline facilities and refineries) to coordinate security efforts, and to neighboring residences to provide facility security awareness? (e.g.. See something say something) </v>
      </c>
      <c r="D45" s="7">
        <f>IF(Checklist!F45="C",1,0)</f>
        <v>0</v>
      </c>
      <c r="E45" s="87">
        <f>Weights!D45</f>
        <v>1</v>
      </c>
      <c r="F45" s="388">
        <f>IF(Checklist!$E45="X",0,1)</f>
        <v>1</v>
      </c>
      <c r="G45" s="87">
        <f t="shared" si="36"/>
        <v>0</v>
      </c>
      <c r="H45" s="87">
        <f t="shared" si="37"/>
        <v>1</v>
      </c>
      <c r="I45" s="92">
        <f t="shared" si="2"/>
        <v>0</v>
      </c>
      <c r="J45" s="79" t="s">
        <v>227</v>
      </c>
      <c r="K45" s="7">
        <f t="shared" si="3"/>
        <v>0</v>
      </c>
      <c r="L45" s="87">
        <f>Weights!F45</f>
        <v>1</v>
      </c>
      <c r="M45" s="388">
        <f>$F45</f>
        <v>1</v>
      </c>
      <c r="N45" s="87">
        <f>K45*L45*M45</f>
        <v>0</v>
      </c>
      <c r="O45" s="87">
        <f>1*L45*M45</f>
        <v>1</v>
      </c>
      <c r="P45" s="92">
        <f t="shared" si="4"/>
        <v>0</v>
      </c>
    </row>
    <row r="46" spans="1:16" x14ac:dyDescent="0.2">
      <c r="A46" s="7" t="str">
        <f>IF(Checklist!A46="R","R","")</f>
        <v/>
      </c>
      <c r="B46" s="83">
        <f>Checklist!B46</f>
        <v>6.04</v>
      </c>
      <c r="C46" s="84" t="str">
        <f>Checklist!C46</f>
        <v>Which type of security outreach efforts apply? Select all that apply.</v>
      </c>
      <c r="D46" s="298" t="s">
        <v>297</v>
      </c>
      <c r="E46" s="96"/>
      <c r="F46" s="393"/>
      <c r="G46" s="96"/>
      <c r="H46" s="96"/>
      <c r="I46" s="100"/>
      <c r="J46" s="79" t="s">
        <v>227</v>
      </c>
      <c r="K46" s="95"/>
      <c r="L46" s="96"/>
      <c r="M46" s="393"/>
      <c r="N46" s="96"/>
      <c r="O46" s="96"/>
      <c r="P46" s="100"/>
    </row>
    <row r="47" spans="1:16" x14ac:dyDescent="0.2">
      <c r="A47" s="7" t="str">
        <f>IF(Checklist!A47="R","R","")</f>
        <v/>
      </c>
      <c r="B47" s="83">
        <f>Checklist!B47</f>
        <v>6.0400999999999998</v>
      </c>
      <c r="C47" s="84" t="str">
        <f>Checklist!C47</f>
        <v>Public security awareness mailings</v>
      </c>
      <c r="D47" s="82">
        <f>IF(Checklist!F47="X",1,0)</f>
        <v>0</v>
      </c>
      <c r="E47" s="87">
        <f>Weights!D47</f>
        <v>1</v>
      </c>
      <c r="F47" s="388">
        <f>IF(Checklist!$E47="X",0,1)</f>
        <v>1</v>
      </c>
      <c r="G47" s="87">
        <f t="shared" ref="G47:G52" si="38">D47*E47*F47</f>
        <v>0</v>
      </c>
      <c r="H47" s="87">
        <f t="shared" ref="H47:H52" si="39">1*E47*F47</f>
        <v>1</v>
      </c>
      <c r="I47" s="92">
        <f t="shared" si="2"/>
        <v>0</v>
      </c>
      <c r="J47" s="79" t="s">
        <v>227</v>
      </c>
      <c r="K47" s="80"/>
      <c r="L47" s="89"/>
      <c r="M47" s="391"/>
      <c r="N47" s="89"/>
      <c r="O47" s="89"/>
      <c r="P47" s="93"/>
    </row>
    <row r="48" spans="1:16" x14ac:dyDescent="0.2">
      <c r="A48" s="7" t="str">
        <f>IF(Checklist!A48="R","R","")</f>
        <v/>
      </c>
      <c r="B48" s="83">
        <f>Checklist!B48</f>
        <v>6.0401999999999996</v>
      </c>
      <c r="C48" s="84" t="str">
        <f>Checklist!C48</f>
        <v>Operator’s corporate web site</v>
      </c>
      <c r="D48" s="82">
        <f>IF(Checklist!F48="X",1,0)</f>
        <v>0</v>
      </c>
      <c r="E48" s="87">
        <f>Weights!D48</f>
        <v>1</v>
      </c>
      <c r="F48" s="388">
        <f>IF(Checklist!$E48="X",0,1)</f>
        <v>1</v>
      </c>
      <c r="G48" s="87">
        <f t="shared" si="38"/>
        <v>0</v>
      </c>
      <c r="H48" s="87">
        <f t="shared" si="39"/>
        <v>1</v>
      </c>
      <c r="I48" s="92">
        <f t="shared" si="2"/>
        <v>0</v>
      </c>
      <c r="J48" s="79" t="s">
        <v>227</v>
      </c>
      <c r="K48" s="80"/>
      <c r="L48" s="89"/>
      <c r="M48" s="391"/>
      <c r="N48" s="89"/>
      <c r="O48" s="89"/>
      <c r="P48" s="93"/>
    </row>
    <row r="49" spans="1:16" x14ac:dyDescent="0.2">
      <c r="A49" s="7" t="str">
        <f>IF(Checklist!A49="R","R","")</f>
        <v/>
      </c>
      <c r="B49" s="83">
        <f>Checklist!B49</f>
        <v>6.0402999999999993</v>
      </c>
      <c r="C49" s="84" t="str">
        <f>Checklist!C49</f>
        <v>Local public meetings</v>
      </c>
      <c r="D49" s="82">
        <f>IF(Checklist!F49="X",1,0)</f>
        <v>0</v>
      </c>
      <c r="E49" s="87">
        <f>Weights!D49</f>
        <v>1</v>
      </c>
      <c r="F49" s="388">
        <f>IF(Checklist!$E49="X",0,1)</f>
        <v>1</v>
      </c>
      <c r="G49" s="87">
        <f t="shared" si="38"/>
        <v>0</v>
      </c>
      <c r="H49" s="87">
        <f t="shared" si="39"/>
        <v>1</v>
      </c>
      <c r="I49" s="92">
        <f t="shared" si="2"/>
        <v>0</v>
      </c>
      <c r="J49" s="79" t="s">
        <v>227</v>
      </c>
      <c r="K49" s="80"/>
      <c r="L49" s="89"/>
      <c r="M49" s="391"/>
      <c r="N49" s="89"/>
      <c r="O49" s="89"/>
      <c r="P49" s="93"/>
    </row>
    <row r="50" spans="1:16" x14ac:dyDescent="0.2">
      <c r="A50" s="7" t="str">
        <f>IF(Checklist!A50="R","R","")</f>
        <v/>
      </c>
      <c r="B50" s="83">
        <f>Checklist!B50</f>
        <v>6.0403999999999991</v>
      </c>
      <c r="C50" s="84" t="str">
        <f>Checklist!C50</f>
        <v>Direct contact at residences and commercial facilities</v>
      </c>
      <c r="D50" s="82">
        <f>IF(Checklist!F50="X",1,0)</f>
        <v>0</v>
      </c>
      <c r="E50" s="87">
        <f>Weights!D50</f>
        <v>1</v>
      </c>
      <c r="F50" s="388">
        <f>IF(Checklist!$E50="X",0,1)</f>
        <v>1</v>
      </c>
      <c r="G50" s="87">
        <f t="shared" si="38"/>
        <v>0</v>
      </c>
      <c r="H50" s="87">
        <f t="shared" si="39"/>
        <v>1</v>
      </c>
      <c r="I50" s="92">
        <f t="shared" si="2"/>
        <v>0</v>
      </c>
      <c r="J50" s="79" t="s">
        <v>227</v>
      </c>
      <c r="K50" s="80"/>
      <c r="L50" s="89"/>
      <c r="M50" s="391"/>
      <c r="N50" s="89"/>
      <c r="O50" s="89"/>
      <c r="P50" s="93"/>
    </row>
    <row r="51" spans="1:16" x14ac:dyDescent="0.2">
      <c r="A51" s="7" t="str">
        <f>IF(Checklist!A51="R","R","")</f>
        <v/>
      </c>
      <c r="B51" s="83">
        <f>Checklist!B51</f>
        <v>6.0404999999999989</v>
      </c>
      <c r="C51" s="84" t="str">
        <f>Checklist!C51</f>
        <v>N/A</v>
      </c>
      <c r="D51" s="82">
        <f>IF(Checklist!F51="X",1,0)</f>
        <v>0</v>
      </c>
      <c r="E51" s="87">
        <f>Weights!D51</f>
        <v>1</v>
      </c>
      <c r="F51" s="388">
        <f>IF(Checklist!$E51="X",0,1)</f>
        <v>1</v>
      </c>
      <c r="G51" s="87">
        <f t="shared" si="38"/>
        <v>0</v>
      </c>
      <c r="H51" s="87">
        <f t="shared" si="39"/>
        <v>1</v>
      </c>
      <c r="I51" s="92">
        <f t="shared" si="2"/>
        <v>0</v>
      </c>
      <c r="J51" s="79" t="s">
        <v>227</v>
      </c>
      <c r="K51" s="80"/>
      <c r="L51" s="89"/>
      <c r="M51" s="391"/>
      <c r="N51" s="89"/>
      <c r="O51" s="89"/>
      <c r="P51" s="93"/>
    </row>
    <row r="52" spans="1:16" x14ac:dyDescent="0.2">
      <c r="A52" s="7" t="str">
        <f>IF(Checklist!A52="R","R","")</f>
        <v/>
      </c>
      <c r="B52" s="83">
        <f>Checklist!B52</f>
        <v>6.0405999999999986</v>
      </c>
      <c r="C52" s="84" t="str">
        <f>Checklist!C52</f>
        <v>Other (describe)</v>
      </c>
      <c r="D52" s="82">
        <f>IF(Checklist!F52="X",1,0)</f>
        <v>0</v>
      </c>
      <c r="E52" s="87">
        <f>Weights!D52</f>
        <v>1</v>
      </c>
      <c r="F52" s="388">
        <f>IF(Checklist!$E52="X",0,1)</f>
        <v>1</v>
      </c>
      <c r="G52" s="87">
        <f t="shared" si="38"/>
        <v>0</v>
      </c>
      <c r="H52" s="87">
        <f t="shared" si="39"/>
        <v>1</v>
      </c>
      <c r="I52" s="92">
        <f t="shared" si="2"/>
        <v>0</v>
      </c>
      <c r="J52" s="79" t="s">
        <v>227</v>
      </c>
      <c r="K52" s="80"/>
      <c r="L52" s="89"/>
      <c r="M52" s="391"/>
      <c r="N52" s="89"/>
      <c r="O52" s="89"/>
      <c r="P52" s="93"/>
    </row>
    <row r="53" spans="1:16" x14ac:dyDescent="0.2">
      <c r="A53" s="76" t="str">
        <f>Checklist!A53</f>
        <v>SAI</v>
      </c>
      <c r="B53" s="296">
        <f>Checklist!B53</f>
        <v>7</v>
      </c>
      <c r="C53" s="111" t="str">
        <f>Checklist!C53</f>
        <v>Risk Analysis and Assessments</v>
      </c>
      <c r="D53" s="78" t="s">
        <v>152</v>
      </c>
      <c r="E53" s="116">
        <f>Weights!D53</f>
        <v>1</v>
      </c>
      <c r="F53" s="392">
        <f>IF(Checklist!$E53="X",0,1)</f>
        <v>1</v>
      </c>
      <c r="G53" s="116">
        <f>SUM(G54,G64,G76,G83:G86,G92:G96)</f>
        <v>0</v>
      </c>
      <c r="H53" s="116">
        <f>SUM(H54,H64,H76,H83:H86,H92:H96)</f>
        <v>6</v>
      </c>
      <c r="I53" s="297">
        <f t="shared" si="2"/>
        <v>0</v>
      </c>
      <c r="J53" s="79" t="s">
        <v>227</v>
      </c>
      <c r="K53" s="78" t="str">
        <f t="shared" si="3"/>
        <v>SAI</v>
      </c>
      <c r="L53" s="116">
        <f>Weights!F53</f>
        <v>1</v>
      </c>
      <c r="M53" s="392">
        <f>$F53</f>
        <v>1</v>
      </c>
      <c r="N53" s="116">
        <f>SUM(N76,N83:N86)</f>
        <v>0</v>
      </c>
      <c r="O53" s="116">
        <f>SUM(O76,O83:O86)</f>
        <v>5</v>
      </c>
      <c r="P53" s="297">
        <f t="shared" si="4"/>
        <v>0</v>
      </c>
    </row>
    <row r="54" spans="1:16" x14ac:dyDescent="0.2">
      <c r="A54" s="7" t="str">
        <f>IF(Checklist!A54="R","R","")</f>
        <v/>
      </c>
      <c r="B54" s="83">
        <f>Checklist!B54</f>
        <v>7.01</v>
      </c>
      <c r="C54" s="84" t="str">
        <f>Checklist!C54</f>
        <v>Based on the criteria presented in the TSA Pipeline Security Guidelines, why is the facility designated “critical?” Select all that apply.</v>
      </c>
      <c r="D54" s="298" t="s">
        <v>297</v>
      </c>
      <c r="E54" s="96"/>
      <c r="F54" s="393"/>
      <c r="G54" s="96"/>
      <c r="H54" s="96"/>
      <c r="I54" s="100"/>
      <c r="J54" s="79" t="s">
        <v>227</v>
      </c>
      <c r="K54" s="95"/>
      <c r="L54" s="96"/>
      <c r="M54" s="393"/>
      <c r="N54" s="96"/>
      <c r="O54" s="96"/>
      <c r="P54" s="100"/>
    </row>
    <row r="55" spans="1:16" x14ac:dyDescent="0.2">
      <c r="A55" s="7" t="str">
        <f>IF(Checklist!A55="R","R","")</f>
        <v/>
      </c>
      <c r="B55" s="83">
        <f>Checklist!B55</f>
        <v>7.0100999999999996</v>
      </c>
      <c r="C55" s="84" t="str">
        <f>Checklist!C55</f>
        <v>Criterion 1</v>
      </c>
      <c r="D55" s="82">
        <f>IF(Checklist!F55="X",1,0)</f>
        <v>0</v>
      </c>
      <c r="E55" s="87">
        <f>Weights!D55</f>
        <v>1</v>
      </c>
      <c r="F55" s="388">
        <f>IF(Checklist!$E55="X",0,1)</f>
        <v>1</v>
      </c>
      <c r="G55" s="87">
        <f t="shared" ref="G55:G63" si="40">D55*E55*F55</f>
        <v>0</v>
      </c>
      <c r="H55" s="87">
        <f t="shared" ref="H55:H63" si="41">1*E55*F55</f>
        <v>1</v>
      </c>
      <c r="I55" s="92">
        <f t="shared" si="2"/>
        <v>0</v>
      </c>
      <c r="J55" s="79" t="s">
        <v>227</v>
      </c>
      <c r="K55" s="80"/>
      <c r="L55" s="89"/>
      <c r="M55" s="391"/>
      <c r="N55" s="89"/>
      <c r="O55" s="89"/>
      <c r="P55" s="93"/>
    </row>
    <row r="56" spans="1:16" x14ac:dyDescent="0.2">
      <c r="A56" s="7" t="str">
        <f>IF(Checklist!A56="R","R","")</f>
        <v/>
      </c>
      <c r="B56" s="83">
        <f>Checklist!B56</f>
        <v>7.0101999999999993</v>
      </c>
      <c r="C56" s="84" t="str">
        <f>Checklist!C56</f>
        <v>Criterion 2</v>
      </c>
      <c r="D56" s="82">
        <f>IF(Checklist!F56="X",1,0)</f>
        <v>0</v>
      </c>
      <c r="E56" s="87">
        <f>Weights!D56</f>
        <v>1</v>
      </c>
      <c r="F56" s="388">
        <f>IF(Checklist!$E56="X",0,1)</f>
        <v>1</v>
      </c>
      <c r="G56" s="87">
        <f t="shared" si="40"/>
        <v>0</v>
      </c>
      <c r="H56" s="87">
        <f t="shared" si="41"/>
        <v>1</v>
      </c>
      <c r="I56" s="92">
        <f t="shared" si="2"/>
        <v>0</v>
      </c>
      <c r="J56" s="79" t="s">
        <v>227</v>
      </c>
      <c r="K56" s="80"/>
      <c r="L56" s="89"/>
      <c r="M56" s="391"/>
      <c r="N56" s="89"/>
      <c r="O56" s="89"/>
      <c r="P56" s="93"/>
    </row>
    <row r="57" spans="1:16" x14ac:dyDescent="0.2">
      <c r="A57" s="7" t="str">
        <f>IF(Checklist!A57="R","R","")</f>
        <v/>
      </c>
      <c r="B57" s="83">
        <f>Checklist!B57</f>
        <v>7.0102999999999991</v>
      </c>
      <c r="C57" s="84" t="str">
        <f>Checklist!C57</f>
        <v>Criterion 3</v>
      </c>
      <c r="D57" s="82">
        <f>IF(Checklist!F57="X",1,0)</f>
        <v>0</v>
      </c>
      <c r="E57" s="87">
        <f>Weights!D57</f>
        <v>1</v>
      </c>
      <c r="F57" s="388">
        <f>IF(Checklist!$E57="X",0,1)</f>
        <v>1</v>
      </c>
      <c r="G57" s="87">
        <f t="shared" si="40"/>
        <v>0</v>
      </c>
      <c r="H57" s="87">
        <f t="shared" si="41"/>
        <v>1</v>
      </c>
      <c r="I57" s="92">
        <f t="shared" si="2"/>
        <v>0</v>
      </c>
      <c r="J57" s="79" t="s">
        <v>227</v>
      </c>
      <c r="K57" s="80"/>
      <c r="L57" s="89"/>
      <c r="M57" s="391"/>
      <c r="N57" s="89"/>
      <c r="O57" s="89"/>
      <c r="P57" s="93"/>
    </row>
    <row r="58" spans="1:16" x14ac:dyDescent="0.2">
      <c r="A58" s="7" t="str">
        <f>IF(Checklist!A58="R","R","")</f>
        <v/>
      </c>
      <c r="B58" s="83">
        <f>Checklist!B58</f>
        <v>7.0103999999999989</v>
      </c>
      <c r="C58" s="84" t="str">
        <f>Checklist!C58</f>
        <v>Criterion 4</v>
      </c>
      <c r="D58" s="82">
        <f>IF(Checklist!F58="X",1,0)</f>
        <v>0</v>
      </c>
      <c r="E58" s="87">
        <f>Weights!D58</f>
        <v>1</v>
      </c>
      <c r="F58" s="388">
        <f>IF(Checklist!$E58="X",0,1)</f>
        <v>1</v>
      </c>
      <c r="G58" s="87">
        <f t="shared" si="40"/>
        <v>0</v>
      </c>
      <c r="H58" s="87">
        <f t="shared" si="41"/>
        <v>1</v>
      </c>
      <c r="I58" s="92">
        <f t="shared" si="2"/>
        <v>0</v>
      </c>
      <c r="J58" s="79" t="s">
        <v>227</v>
      </c>
      <c r="K58" s="80"/>
      <c r="L58" s="89"/>
      <c r="M58" s="391"/>
      <c r="N58" s="89"/>
      <c r="O58" s="89"/>
      <c r="P58" s="93"/>
    </row>
    <row r="59" spans="1:16" x14ac:dyDescent="0.2">
      <c r="A59" s="7" t="str">
        <f>IF(Checklist!A59="R","R","")</f>
        <v/>
      </c>
      <c r="B59" s="83">
        <f>Checklist!B59</f>
        <v>7.0104999999999986</v>
      </c>
      <c r="C59" s="84" t="str">
        <f>Checklist!C59</f>
        <v>Criterion 5</v>
      </c>
      <c r="D59" s="82">
        <f>IF(Checklist!F59="X",1,0)</f>
        <v>0</v>
      </c>
      <c r="E59" s="87">
        <f>Weights!D59</f>
        <v>1</v>
      </c>
      <c r="F59" s="388">
        <f>IF(Checklist!$E59="X",0,1)</f>
        <v>1</v>
      </c>
      <c r="G59" s="87">
        <f t="shared" si="40"/>
        <v>0</v>
      </c>
      <c r="H59" s="87">
        <f t="shared" si="41"/>
        <v>1</v>
      </c>
      <c r="I59" s="92">
        <f t="shared" si="2"/>
        <v>0</v>
      </c>
      <c r="J59" s="79" t="s">
        <v>227</v>
      </c>
      <c r="K59" s="80"/>
      <c r="L59" s="89"/>
      <c r="M59" s="391"/>
      <c r="N59" s="89"/>
      <c r="O59" s="89"/>
      <c r="P59" s="93"/>
    </row>
    <row r="60" spans="1:16" x14ac:dyDescent="0.2">
      <c r="A60" s="7" t="str">
        <f>IF(Checklist!A60="R","R","")</f>
        <v/>
      </c>
      <c r="B60" s="83">
        <f>Checklist!B60</f>
        <v>7.0105999999999984</v>
      </c>
      <c r="C60" s="84" t="str">
        <f>Checklist!C60</f>
        <v>Criterion 6</v>
      </c>
      <c r="D60" s="82">
        <f>IF(Checklist!F60="X",1,0)</f>
        <v>0</v>
      </c>
      <c r="E60" s="87">
        <f>Weights!D60</f>
        <v>1</v>
      </c>
      <c r="F60" s="388">
        <f>IF(Checklist!$E60="X",0,1)</f>
        <v>1</v>
      </c>
      <c r="G60" s="87">
        <f t="shared" si="40"/>
        <v>0</v>
      </c>
      <c r="H60" s="87">
        <f t="shared" si="41"/>
        <v>1</v>
      </c>
      <c r="I60" s="92">
        <f t="shared" si="2"/>
        <v>0</v>
      </c>
      <c r="J60" s="79" t="s">
        <v>227</v>
      </c>
      <c r="K60" s="80"/>
      <c r="L60" s="89"/>
      <c r="M60" s="391"/>
      <c r="N60" s="89"/>
      <c r="O60" s="89"/>
      <c r="P60" s="93"/>
    </row>
    <row r="61" spans="1:16" x14ac:dyDescent="0.2">
      <c r="A61" s="7" t="str">
        <f>IF(Checklist!A61="R","R","")</f>
        <v/>
      </c>
      <c r="B61" s="83">
        <f>Checklist!B61</f>
        <v>7.0106999999999982</v>
      </c>
      <c r="C61" s="84" t="str">
        <f>Checklist!C61</f>
        <v>Criterion 7</v>
      </c>
      <c r="D61" s="82">
        <f>IF(Checklist!F61="X",1,0)</f>
        <v>0</v>
      </c>
      <c r="E61" s="87">
        <f>Weights!D61</f>
        <v>1</v>
      </c>
      <c r="F61" s="388">
        <f>IF(Checklist!$E61="X",0,1)</f>
        <v>1</v>
      </c>
      <c r="G61" s="87">
        <f t="shared" si="40"/>
        <v>0</v>
      </c>
      <c r="H61" s="87">
        <f t="shared" si="41"/>
        <v>1</v>
      </c>
      <c r="I61" s="92">
        <f t="shared" si="2"/>
        <v>0</v>
      </c>
      <c r="J61" s="79" t="s">
        <v>227</v>
      </c>
      <c r="K61" s="80"/>
      <c r="L61" s="89"/>
      <c r="M61" s="391"/>
      <c r="N61" s="89"/>
      <c r="O61" s="89"/>
      <c r="P61" s="93"/>
    </row>
    <row r="62" spans="1:16" x14ac:dyDescent="0.2">
      <c r="A62" s="7" t="str">
        <f>IF(Checklist!A62="R","R","")</f>
        <v/>
      </c>
      <c r="B62" s="83">
        <f>Checklist!B62</f>
        <v>7.0107999999999979</v>
      </c>
      <c r="C62" s="84" t="str">
        <f>Checklist!C62</f>
        <v>Criterion 8</v>
      </c>
      <c r="D62" s="82">
        <f>IF(Checklist!F62="X",1,0)</f>
        <v>0</v>
      </c>
      <c r="E62" s="87">
        <f>Weights!D62</f>
        <v>1</v>
      </c>
      <c r="F62" s="388">
        <f>IF(Checklist!$E62="X",0,1)</f>
        <v>1</v>
      </c>
      <c r="G62" s="87">
        <f t="shared" si="40"/>
        <v>0</v>
      </c>
      <c r="H62" s="87">
        <f t="shared" si="41"/>
        <v>1</v>
      </c>
      <c r="I62" s="92">
        <f t="shared" si="2"/>
        <v>0</v>
      </c>
      <c r="J62" s="79" t="s">
        <v>227</v>
      </c>
      <c r="K62" s="80"/>
      <c r="L62" s="89"/>
      <c r="M62" s="391"/>
      <c r="N62" s="89"/>
      <c r="O62" s="89"/>
      <c r="P62" s="93"/>
    </row>
    <row r="63" spans="1:16" x14ac:dyDescent="0.2">
      <c r="A63" s="7" t="str">
        <f>IF(Checklist!A63="R","R","")</f>
        <v/>
      </c>
      <c r="B63" s="83">
        <f>Checklist!B63</f>
        <v>7.0108999999999977</v>
      </c>
      <c r="C63" s="84" t="str">
        <f>Checklist!C63</f>
        <v>Other (describe)</v>
      </c>
      <c r="D63" s="82">
        <f>IF(Checklist!F63="X",1,0)</f>
        <v>0</v>
      </c>
      <c r="E63" s="87">
        <f>Weights!D63</f>
        <v>1</v>
      </c>
      <c r="F63" s="388">
        <f>IF(Checklist!$E63="X",0,1)</f>
        <v>1</v>
      </c>
      <c r="G63" s="87">
        <f t="shared" si="40"/>
        <v>0</v>
      </c>
      <c r="H63" s="87">
        <f t="shared" si="41"/>
        <v>1</v>
      </c>
      <c r="I63" s="92">
        <f t="shared" si="2"/>
        <v>0</v>
      </c>
      <c r="J63" s="79" t="s">
        <v>227</v>
      </c>
      <c r="K63" s="80"/>
      <c r="L63" s="89"/>
      <c r="M63" s="391"/>
      <c r="N63" s="89"/>
      <c r="O63" s="89"/>
      <c r="P63" s="93"/>
    </row>
    <row r="64" spans="1:16" x14ac:dyDescent="0.2">
      <c r="A64" s="7" t="str">
        <f>IF(Checklist!A64="R","R","")</f>
        <v/>
      </c>
      <c r="B64" s="83">
        <f>Checklist!B64</f>
        <v>7.02</v>
      </c>
      <c r="C64" s="84" t="str">
        <f>Checklist!C64</f>
        <v>Which components are most vital to the facility’s continued operations? Select all that apply.</v>
      </c>
      <c r="D64" s="298" t="s">
        <v>297</v>
      </c>
      <c r="E64" s="96"/>
      <c r="F64" s="393"/>
      <c r="G64" s="96"/>
      <c r="H64" s="96"/>
      <c r="I64" s="100"/>
      <c r="J64" s="79" t="s">
        <v>227</v>
      </c>
      <c r="K64" s="95"/>
      <c r="L64" s="96"/>
      <c r="M64" s="393"/>
      <c r="N64" s="96"/>
      <c r="O64" s="96"/>
      <c r="P64" s="100"/>
    </row>
    <row r="65" spans="1:16" x14ac:dyDescent="0.2">
      <c r="A65" s="7" t="str">
        <f>IF(Checklist!A65="R","R","")</f>
        <v/>
      </c>
      <c r="B65" s="83">
        <f>Checklist!B65</f>
        <v>7.0200999999999993</v>
      </c>
      <c r="C65" s="84" t="str">
        <f>Checklist!C65</f>
        <v>Electrical power infrastructure (substation, switchgear, etc.)</v>
      </c>
      <c r="D65" s="82">
        <f>IF(Checklist!F65="X",1,0)</f>
        <v>0</v>
      </c>
      <c r="E65" s="87">
        <f>Weights!D65</f>
        <v>1</v>
      </c>
      <c r="F65" s="388">
        <f>IF(Checklist!$E65="X",0,1)</f>
        <v>1</v>
      </c>
      <c r="G65" s="87">
        <f t="shared" ref="G65:G96" si="42">D65*E65*F65</f>
        <v>0</v>
      </c>
      <c r="H65" s="87">
        <f t="shared" ref="H65:H96" si="43">1*E65*F65</f>
        <v>1</v>
      </c>
      <c r="I65" s="92">
        <f t="shared" si="2"/>
        <v>0</v>
      </c>
      <c r="J65" s="79" t="s">
        <v>227</v>
      </c>
      <c r="K65" s="80"/>
      <c r="L65" s="89"/>
      <c r="M65" s="391"/>
      <c r="N65" s="89"/>
      <c r="O65" s="89"/>
      <c r="P65" s="93"/>
    </row>
    <row r="66" spans="1:16" x14ac:dyDescent="0.2">
      <c r="A66" s="7" t="str">
        <f>IF(Checklist!A66="R","R","")</f>
        <v/>
      </c>
      <c r="B66" s="83">
        <f>Checklist!B66</f>
        <v>7.0201999999999991</v>
      </c>
      <c r="C66" s="84" t="str">
        <f>Checklist!C66</f>
        <v>Computer/data infrastructure</v>
      </c>
      <c r="D66" s="82">
        <f>IF(Checklist!F66="X",1,0)</f>
        <v>0</v>
      </c>
      <c r="E66" s="87">
        <f>Weights!D66</f>
        <v>1</v>
      </c>
      <c r="F66" s="388">
        <f>IF(Checklist!$E66="X",0,1)</f>
        <v>1</v>
      </c>
      <c r="G66" s="87">
        <f t="shared" si="42"/>
        <v>0</v>
      </c>
      <c r="H66" s="87">
        <f t="shared" si="43"/>
        <v>1</v>
      </c>
      <c r="I66" s="92">
        <f t="shared" ref="I66" si="44">G66/H66</f>
        <v>0</v>
      </c>
      <c r="J66" s="79" t="s">
        <v>227</v>
      </c>
      <c r="K66" s="80"/>
      <c r="L66" s="89"/>
      <c r="M66" s="391"/>
      <c r="N66" s="89"/>
      <c r="O66" s="89"/>
      <c r="P66" s="93"/>
    </row>
    <row r="67" spans="1:16" x14ac:dyDescent="0.2">
      <c r="A67" s="7" t="str">
        <f>IF(Checklist!A67="R","R","")</f>
        <v/>
      </c>
      <c r="B67" s="83">
        <f>Checklist!B67</f>
        <v>7.0202999999999989</v>
      </c>
      <c r="C67" s="84" t="str">
        <f>Checklist!C67</f>
        <v>Manifold area</v>
      </c>
      <c r="D67" s="82">
        <f>IF(Checklist!F67="X",1,0)</f>
        <v>0</v>
      </c>
      <c r="E67" s="87">
        <f>Weights!D67</f>
        <v>1</v>
      </c>
      <c r="F67" s="388">
        <f>IF(Checklist!$E67="X",0,1)</f>
        <v>1</v>
      </c>
      <c r="G67" s="87">
        <f t="shared" si="42"/>
        <v>0</v>
      </c>
      <c r="H67" s="87">
        <f t="shared" si="43"/>
        <v>1</v>
      </c>
      <c r="I67" s="92">
        <f t="shared" si="2"/>
        <v>0</v>
      </c>
      <c r="J67" s="79" t="s">
        <v>227</v>
      </c>
      <c r="K67" s="80"/>
      <c r="L67" s="89"/>
      <c r="M67" s="391"/>
      <c r="N67" s="89"/>
      <c r="O67" s="89"/>
      <c r="P67" s="93"/>
    </row>
    <row r="68" spans="1:16" x14ac:dyDescent="0.2">
      <c r="A68" s="7" t="str">
        <f>IF(Checklist!A68="R","R","")</f>
        <v/>
      </c>
      <c r="B68" s="83">
        <f>Checklist!B68</f>
        <v>7.0203999999999986</v>
      </c>
      <c r="C68" s="84" t="str">
        <f>Checklist!C68</f>
        <v>Facility control room</v>
      </c>
      <c r="D68" s="82">
        <f>IF(Checklist!F68="X",1,0)</f>
        <v>0</v>
      </c>
      <c r="E68" s="87">
        <f>Weights!D68</f>
        <v>1</v>
      </c>
      <c r="F68" s="388">
        <f>IF(Checklist!$E68="X",0,1)</f>
        <v>1</v>
      </c>
      <c r="G68" s="87">
        <f t="shared" si="42"/>
        <v>0</v>
      </c>
      <c r="H68" s="87">
        <f t="shared" si="43"/>
        <v>1</v>
      </c>
      <c r="I68" s="92">
        <f t="shared" si="2"/>
        <v>0</v>
      </c>
      <c r="J68" s="79" t="s">
        <v>227</v>
      </c>
      <c r="K68" s="80"/>
      <c r="L68" s="89"/>
      <c r="M68" s="391"/>
      <c r="N68" s="89"/>
      <c r="O68" s="89"/>
      <c r="P68" s="93"/>
    </row>
    <row r="69" spans="1:16" x14ac:dyDescent="0.2">
      <c r="A69" s="7" t="str">
        <f>IF(Checklist!A69="R","R","")</f>
        <v/>
      </c>
      <c r="B69" s="83">
        <f>Checklist!B69</f>
        <v>7.0204999999999984</v>
      </c>
      <c r="C69" s="84" t="str">
        <f>Checklist!C69</f>
        <v>Dehydration units</v>
      </c>
      <c r="D69" s="82">
        <f>IF(Checklist!F69="X",1,0)</f>
        <v>0</v>
      </c>
      <c r="E69" s="87">
        <f>Weights!D69</f>
        <v>1</v>
      </c>
      <c r="F69" s="388">
        <f>IF(Checklist!$E69="X",0,1)</f>
        <v>1</v>
      </c>
      <c r="G69" s="87">
        <f t="shared" si="42"/>
        <v>0</v>
      </c>
      <c r="H69" s="87">
        <f t="shared" si="43"/>
        <v>1</v>
      </c>
      <c r="I69" s="92">
        <f t="shared" si="2"/>
        <v>0</v>
      </c>
      <c r="J69" s="79" t="s">
        <v>227</v>
      </c>
      <c r="K69" s="80"/>
      <c r="L69" s="89"/>
      <c r="M69" s="391"/>
      <c r="N69" s="89"/>
      <c r="O69" s="89"/>
      <c r="P69" s="93"/>
    </row>
    <row r="70" spans="1:16" x14ac:dyDescent="0.2">
      <c r="A70" s="7" t="str">
        <f>IF(Checklist!A70="R","R","")</f>
        <v/>
      </c>
      <c r="B70" s="83">
        <f>Checklist!B70</f>
        <v>7.0205999999999982</v>
      </c>
      <c r="C70" s="84" t="str">
        <f>Checklist!C70</f>
        <v>Pump Motors</v>
      </c>
      <c r="D70" s="82">
        <f>IF(Checklist!F70="X",1,0)</f>
        <v>0</v>
      </c>
      <c r="E70" s="87">
        <f>Weights!D70</f>
        <v>1</v>
      </c>
      <c r="F70" s="388">
        <f>IF(Checklist!$E70="X",0,1)</f>
        <v>1</v>
      </c>
      <c r="G70" s="87">
        <f t="shared" si="42"/>
        <v>0</v>
      </c>
      <c r="H70" s="87">
        <f t="shared" si="43"/>
        <v>1</v>
      </c>
      <c r="I70" s="92">
        <f t="shared" si="2"/>
        <v>0</v>
      </c>
      <c r="J70" s="79" t="s">
        <v>227</v>
      </c>
      <c r="K70" s="80"/>
      <c r="L70" s="89"/>
      <c r="M70" s="391"/>
      <c r="N70" s="89"/>
      <c r="O70" s="89"/>
      <c r="P70" s="93"/>
    </row>
    <row r="71" spans="1:16" x14ac:dyDescent="0.2">
      <c r="A71" s="7" t="str">
        <f>IF(Checklist!A71="R","R","")</f>
        <v/>
      </c>
      <c r="B71" s="83">
        <f>Checklist!B71</f>
        <v>7.0206999999999979</v>
      </c>
      <c r="C71" s="84" t="str">
        <f>Checklist!C71</f>
        <v>Compressor units</v>
      </c>
      <c r="D71" s="82">
        <f>IF(Checklist!F71="X",1,0)</f>
        <v>0</v>
      </c>
      <c r="E71" s="87">
        <f>Weights!D71</f>
        <v>1</v>
      </c>
      <c r="F71" s="388">
        <f>IF(Checklist!$E71="X",0,1)</f>
        <v>1</v>
      </c>
      <c r="G71" s="87">
        <f t="shared" si="42"/>
        <v>0</v>
      </c>
      <c r="H71" s="87">
        <f t="shared" si="43"/>
        <v>1</v>
      </c>
      <c r="I71" s="92">
        <f t="shared" si="2"/>
        <v>0</v>
      </c>
      <c r="J71" s="79" t="s">
        <v>227</v>
      </c>
      <c r="K71" s="80"/>
      <c r="L71" s="89"/>
      <c r="M71" s="391"/>
      <c r="N71" s="89"/>
      <c r="O71" s="89"/>
      <c r="P71" s="93"/>
    </row>
    <row r="72" spans="1:16" x14ac:dyDescent="0.2">
      <c r="A72" s="7" t="str">
        <f>IF(Checklist!A72="R","R","")</f>
        <v/>
      </c>
      <c r="B72" s="83">
        <f>Checklist!B72</f>
        <v>7.0207999999999977</v>
      </c>
      <c r="C72" s="84" t="str">
        <f>Checklist!C72</f>
        <v>Wellheads (injection/withdrawal)</v>
      </c>
      <c r="D72" s="82">
        <f>IF(Checklist!F72="X",1,0)</f>
        <v>0</v>
      </c>
      <c r="E72" s="87">
        <f>Weights!D72</f>
        <v>1</v>
      </c>
      <c r="F72" s="388">
        <f>IF(Checklist!$E72="X",0,1)</f>
        <v>1</v>
      </c>
      <c r="G72" s="87">
        <f t="shared" si="42"/>
        <v>0</v>
      </c>
      <c r="H72" s="87">
        <f t="shared" si="43"/>
        <v>1</v>
      </c>
      <c r="I72" s="92">
        <f t="shared" si="2"/>
        <v>0</v>
      </c>
      <c r="J72" s="79" t="s">
        <v>227</v>
      </c>
      <c r="K72" s="80"/>
      <c r="L72" s="89"/>
      <c r="M72" s="391"/>
      <c r="N72" s="89"/>
      <c r="O72" s="89"/>
      <c r="P72" s="93"/>
    </row>
    <row r="73" spans="1:16" x14ac:dyDescent="0.2">
      <c r="A73" s="7" t="str">
        <f>IF(Checklist!A73="R","R","")</f>
        <v/>
      </c>
      <c r="B73" s="83">
        <f>Checklist!B73</f>
        <v>7.0208999999999975</v>
      </c>
      <c r="C73" s="84" t="str">
        <f>Checklist!C73</f>
        <v>Storage Tanks</v>
      </c>
      <c r="D73" s="82">
        <f>IF(Checklist!F73="X",1,0)</f>
        <v>0</v>
      </c>
      <c r="E73" s="87">
        <f>Weights!D73</f>
        <v>1</v>
      </c>
      <c r="F73" s="388">
        <f>IF(Checklist!$E73="X",0,1)</f>
        <v>1</v>
      </c>
      <c r="G73" s="87">
        <f t="shared" si="42"/>
        <v>0</v>
      </c>
      <c r="H73" s="87">
        <f t="shared" si="43"/>
        <v>1</v>
      </c>
      <c r="I73" s="92">
        <f t="shared" si="2"/>
        <v>0</v>
      </c>
      <c r="J73" s="79" t="s">
        <v>227</v>
      </c>
      <c r="K73" s="80"/>
      <c r="L73" s="89"/>
      <c r="M73" s="391"/>
      <c r="N73" s="89"/>
      <c r="O73" s="89"/>
      <c r="P73" s="93"/>
    </row>
    <row r="74" spans="1:16" x14ac:dyDescent="0.2">
      <c r="A74" s="7" t="str">
        <f>IF(Checklist!A74="R","R","")</f>
        <v/>
      </c>
      <c r="B74" s="83">
        <f>Checklist!B74</f>
        <v>7.0209999999999972</v>
      </c>
      <c r="C74" s="84" t="str">
        <f>Checklist!C74</f>
        <v>Regulators/pressure control</v>
      </c>
      <c r="D74" s="82">
        <f>IF(Checklist!F74="X",1,0)</f>
        <v>0</v>
      </c>
      <c r="E74" s="87">
        <f>Weights!D74</f>
        <v>1</v>
      </c>
      <c r="F74" s="388">
        <f>IF(Checklist!$E74="X",0,1)</f>
        <v>1</v>
      </c>
      <c r="G74" s="87">
        <f t="shared" si="42"/>
        <v>0</v>
      </c>
      <c r="H74" s="87">
        <f t="shared" si="43"/>
        <v>1</v>
      </c>
      <c r="I74" s="92">
        <f t="shared" si="2"/>
        <v>0</v>
      </c>
      <c r="J74" s="79" t="s">
        <v>227</v>
      </c>
      <c r="K74" s="80"/>
      <c r="L74" s="89"/>
      <c r="M74" s="391"/>
      <c r="N74" s="89"/>
      <c r="O74" s="89"/>
      <c r="P74" s="93"/>
    </row>
    <row r="75" spans="1:16" x14ac:dyDescent="0.2">
      <c r="A75" s="7" t="str">
        <f>IF(Checklist!A75="R","R","")</f>
        <v/>
      </c>
      <c r="B75" s="83">
        <f>Checklist!B75</f>
        <v>7.021099999999997</v>
      </c>
      <c r="C75" s="84" t="str">
        <f>Checklist!C75</f>
        <v>Other (describe)</v>
      </c>
      <c r="D75" s="82">
        <f>IF(Checklist!F75="X",1,0)</f>
        <v>0</v>
      </c>
      <c r="E75" s="87">
        <f>Weights!D75</f>
        <v>1</v>
      </c>
      <c r="F75" s="388">
        <f>IF(Checklist!$E75="X",0,1)</f>
        <v>1</v>
      </c>
      <c r="G75" s="87">
        <f t="shared" si="42"/>
        <v>0</v>
      </c>
      <c r="H75" s="87">
        <f t="shared" si="43"/>
        <v>1</v>
      </c>
      <c r="I75" s="92">
        <f t="shared" ref="I75:I150" si="45">G75/H75</f>
        <v>0</v>
      </c>
      <c r="J75" s="79" t="s">
        <v>227</v>
      </c>
      <c r="K75" s="80"/>
      <c r="L75" s="89"/>
      <c r="M75" s="391"/>
      <c r="N75" s="89"/>
      <c r="O75" s="89"/>
      <c r="P75" s="93"/>
    </row>
    <row r="76" spans="1:16" x14ac:dyDescent="0.2">
      <c r="A76" s="7" t="str">
        <f>IF(Checklist!A76="R","R","")</f>
        <v>R</v>
      </c>
      <c r="B76" s="83">
        <f>Checklist!B76</f>
        <v>7.03</v>
      </c>
      <c r="C76" s="84" t="str">
        <f>Checklist!C76</f>
        <v>Has a Security Vulnerability Assessments (SVA) or equivalent been conducted at the facility that assists security managers with identifying, evaluating, and prioritizing risks and determining effective security measures to mitigate threats and vulnerabilities. The assessment should address any vital components.</v>
      </c>
      <c r="D76" s="298">
        <f>IF(Checklist!F76="C",1,0)</f>
        <v>0</v>
      </c>
      <c r="E76" s="299">
        <f>Weights!D72</f>
        <v>1</v>
      </c>
      <c r="F76" s="394">
        <f>IF(Checklist!$E76="X",0,1)</f>
        <v>1</v>
      </c>
      <c r="G76" s="299">
        <f t="shared" ref="G76:G81" si="46">D76*E76*F76</f>
        <v>0</v>
      </c>
      <c r="H76" s="299">
        <f t="shared" ref="H76:H81" si="47">1*E76*F76</f>
        <v>1</v>
      </c>
      <c r="I76" s="300">
        <f t="shared" ref="I76:I81" si="48">G76/H76</f>
        <v>0</v>
      </c>
      <c r="J76" s="79" t="s">
        <v>227</v>
      </c>
      <c r="K76" s="298">
        <f t="shared" ref="K76:K81" si="49">D76</f>
        <v>0</v>
      </c>
      <c r="L76" s="299">
        <f>Weights!F71</f>
        <v>1</v>
      </c>
      <c r="M76" s="394">
        <f t="shared" ref="M76:M91" si="50">$F76</f>
        <v>1</v>
      </c>
      <c r="N76" s="299">
        <f t="shared" ref="N76:N81" si="51">K76*L76*M76</f>
        <v>0</v>
      </c>
      <c r="O76" s="299">
        <f t="shared" ref="O76:O81" si="52">1*L76*M76</f>
        <v>1</v>
      </c>
      <c r="P76" s="300">
        <f t="shared" ref="P76:P81" si="53">N76/O76</f>
        <v>0</v>
      </c>
    </row>
    <row r="77" spans="1:16" x14ac:dyDescent="0.2">
      <c r="B77" s="83">
        <v>7.0301</v>
      </c>
      <c r="C77" s="84" t="s">
        <v>690</v>
      </c>
      <c r="D77" s="82">
        <f>IF(Checklist!F77="X",1,0)</f>
        <v>0</v>
      </c>
      <c r="E77" s="87">
        <f>Weights!D72</f>
        <v>1</v>
      </c>
      <c r="F77" s="388">
        <f>IF(Checklist!$E77="X",0,1)</f>
        <v>1</v>
      </c>
      <c r="G77" s="87">
        <f t="shared" si="46"/>
        <v>0</v>
      </c>
      <c r="H77" s="87">
        <f t="shared" si="47"/>
        <v>1</v>
      </c>
      <c r="I77" s="92">
        <f t="shared" si="48"/>
        <v>0</v>
      </c>
      <c r="J77" s="79" t="s">
        <v>227</v>
      </c>
      <c r="K77" s="7">
        <f t="shared" si="49"/>
        <v>0</v>
      </c>
      <c r="L77" s="87">
        <f>Weights!F72</f>
        <v>1</v>
      </c>
      <c r="M77" s="388">
        <f t="shared" si="50"/>
        <v>1</v>
      </c>
      <c r="N77" s="87">
        <f t="shared" si="51"/>
        <v>0</v>
      </c>
      <c r="O77" s="87">
        <f t="shared" si="52"/>
        <v>1</v>
      </c>
      <c r="P77" s="92">
        <f t="shared" si="53"/>
        <v>0</v>
      </c>
    </row>
    <row r="78" spans="1:16" x14ac:dyDescent="0.2">
      <c r="B78" s="83">
        <f>Checklist!B78</f>
        <v>7.0301999999999998</v>
      </c>
      <c r="C78" s="84" t="s">
        <v>691</v>
      </c>
      <c r="D78" s="82">
        <f>IF(Checklist!F78="X",1,0)</f>
        <v>0</v>
      </c>
      <c r="E78" s="87">
        <f>Weights!D73</f>
        <v>1</v>
      </c>
      <c r="F78" s="388">
        <f>IF(Checklist!$E78="X",0,1)</f>
        <v>1</v>
      </c>
      <c r="G78" s="87">
        <f t="shared" si="46"/>
        <v>0</v>
      </c>
      <c r="H78" s="87">
        <f t="shared" si="47"/>
        <v>1</v>
      </c>
      <c r="I78" s="92">
        <f t="shared" si="48"/>
        <v>0</v>
      </c>
      <c r="J78" s="79" t="s">
        <v>227</v>
      </c>
      <c r="K78" s="7">
        <f t="shared" si="49"/>
        <v>0</v>
      </c>
      <c r="L78" s="87">
        <f>Weights!F73</f>
        <v>1</v>
      </c>
      <c r="M78" s="388">
        <f t="shared" si="50"/>
        <v>1</v>
      </c>
      <c r="N78" s="87">
        <f t="shared" si="51"/>
        <v>0</v>
      </c>
      <c r="O78" s="87">
        <f t="shared" si="52"/>
        <v>1</v>
      </c>
      <c r="P78" s="92">
        <f t="shared" si="53"/>
        <v>0</v>
      </c>
    </row>
    <row r="79" spans="1:16" x14ac:dyDescent="0.2">
      <c r="B79" s="83">
        <v>7.0303000000000004</v>
      </c>
      <c r="C79" s="84" t="s">
        <v>692</v>
      </c>
      <c r="D79" s="82">
        <f>IF(Checklist!F79="X",1,0)</f>
        <v>0</v>
      </c>
      <c r="E79" s="87">
        <f>Weights!D74</f>
        <v>1</v>
      </c>
      <c r="F79" s="388">
        <f>IF(Checklist!$E79="X",0,1)</f>
        <v>1</v>
      </c>
      <c r="G79" s="87">
        <f t="shared" si="46"/>
        <v>0</v>
      </c>
      <c r="H79" s="87">
        <f t="shared" si="47"/>
        <v>1</v>
      </c>
      <c r="I79" s="92">
        <f t="shared" si="48"/>
        <v>0</v>
      </c>
      <c r="J79" s="79" t="s">
        <v>227</v>
      </c>
      <c r="K79" s="7">
        <f t="shared" si="49"/>
        <v>0</v>
      </c>
      <c r="L79" s="87">
        <f>Weights!F74</f>
        <v>1</v>
      </c>
      <c r="M79" s="388">
        <f t="shared" si="50"/>
        <v>1</v>
      </c>
      <c r="N79" s="87">
        <f t="shared" si="51"/>
        <v>0</v>
      </c>
      <c r="O79" s="87">
        <f t="shared" si="52"/>
        <v>1</v>
      </c>
      <c r="P79" s="92">
        <f t="shared" si="53"/>
        <v>0</v>
      </c>
    </row>
    <row r="80" spans="1:16" x14ac:dyDescent="0.2">
      <c r="B80" s="83">
        <v>7.0304000000000002</v>
      </c>
      <c r="C80" s="84" t="s">
        <v>693</v>
      </c>
      <c r="D80" s="82">
        <f>IF(Checklist!F80="X",1,0)</f>
        <v>0</v>
      </c>
      <c r="E80" s="87">
        <f>Weights!D75</f>
        <v>1</v>
      </c>
      <c r="F80" s="388">
        <f>IF(Checklist!$E80="X",0,1)</f>
        <v>1</v>
      </c>
      <c r="G80" s="87">
        <f t="shared" si="46"/>
        <v>0</v>
      </c>
      <c r="H80" s="87">
        <f t="shared" si="47"/>
        <v>1</v>
      </c>
      <c r="I80" s="92">
        <f t="shared" si="48"/>
        <v>0</v>
      </c>
      <c r="J80" s="79" t="s">
        <v>227</v>
      </c>
      <c r="K80" s="7">
        <f t="shared" si="49"/>
        <v>0</v>
      </c>
      <c r="L80" s="87">
        <f>Weights!F75</f>
        <v>1</v>
      </c>
      <c r="M80" s="388">
        <f t="shared" si="50"/>
        <v>1</v>
      </c>
      <c r="N80" s="87">
        <f t="shared" si="51"/>
        <v>0</v>
      </c>
      <c r="O80" s="87">
        <f t="shared" si="52"/>
        <v>1</v>
      </c>
      <c r="P80" s="92">
        <f t="shared" si="53"/>
        <v>0</v>
      </c>
    </row>
    <row r="81" spans="1:16" x14ac:dyDescent="0.2">
      <c r="B81" s="83">
        <v>7.0305</v>
      </c>
      <c r="C81" s="84" t="s">
        <v>694</v>
      </c>
      <c r="D81" s="82">
        <f>IF(Checklist!F81="X",1,0)</f>
        <v>0</v>
      </c>
      <c r="E81" s="87">
        <f>Weights!D76</f>
        <v>1</v>
      </c>
      <c r="F81" s="388">
        <f>IF(Checklist!$E81="X",0,1)</f>
        <v>1</v>
      </c>
      <c r="G81" s="87">
        <f t="shared" si="46"/>
        <v>0</v>
      </c>
      <c r="H81" s="87">
        <f t="shared" si="47"/>
        <v>1</v>
      </c>
      <c r="I81" s="92">
        <f t="shared" si="48"/>
        <v>0</v>
      </c>
      <c r="J81" s="79" t="s">
        <v>227</v>
      </c>
      <c r="K81" s="7">
        <f t="shared" si="49"/>
        <v>0</v>
      </c>
      <c r="L81" s="87">
        <f>Weights!F76</f>
        <v>1</v>
      </c>
      <c r="M81" s="388">
        <f t="shared" si="50"/>
        <v>1</v>
      </c>
      <c r="N81" s="87">
        <f t="shared" si="51"/>
        <v>0</v>
      </c>
      <c r="O81" s="87">
        <f t="shared" si="52"/>
        <v>1</v>
      </c>
      <c r="P81" s="92">
        <f t="shared" si="53"/>
        <v>0</v>
      </c>
    </row>
    <row r="82" spans="1:16" x14ac:dyDescent="0.2">
      <c r="A82" s="7" t="str">
        <f>IF(Checklist!A82="R","R","")</f>
        <v/>
      </c>
      <c r="B82" s="83">
        <f>Checklist!B82</f>
        <v>7.04</v>
      </c>
      <c r="C82" s="84" t="str">
        <f>Checklist!C82</f>
        <v>Is the facility a newly identified critical facility, a newly constructed critical facility, or a critical facility with significant modifications?</v>
      </c>
      <c r="D82" s="298" t="s">
        <v>545</v>
      </c>
      <c r="E82" s="89"/>
      <c r="F82" s="391"/>
      <c r="G82" s="89"/>
      <c r="H82" s="89"/>
      <c r="I82" s="93"/>
      <c r="J82" s="79" t="s">
        <v>227</v>
      </c>
      <c r="K82" s="80"/>
      <c r="L82" s="89"/>
      <c r="M82" s="391"/>
      <c r="N82" s="89"/>
      <c r="O82" s="89"/>
      <c r="P82" s="93"/>
    </row>
    <row r="83" spans="1:16" x14ac:dyDescent="0.2">
      <c r="A83" s="7" t="str">
        <f>IF(Checklist!A83="R","R","")</f>
        <v>R</v>
      </c>
      <c r="B83" s="83">
        <f>Checklist!B83</f>
        <v>7.05</v>
      </c>
      <c r="C83" s="84" t="str">
        <f>Checklist!C83</f>
        <v>If yes to Question 7.0400, has an SVA or equivalent been conducted within 12 months of designation or after achieving operational status?</v>
      </c>
      <c r="D83" s="7">
        <f>IF(Checklist!F83="C",1,0)</f>
        <v>0</v>
      </c>
      <c r="E83" s="87">
        <f>Weights!D83</f>
        <v>1</v>
      </c>
      <c r="F83" s="388">
        <f>IF(Checklist!$E83="X",0,1)</f>
        <v>1</v>
      </c>
      <c r="G83" s="87">
        <f t="shared" ref="G83" si="54">D83*E83*F83</f>
        <v>0</v>
      </c>
      <c r="H83" s="87">
        <f t="shared" ref="H83" si="55">1*E83*F83</f>
        <v>1</v>
      </c>
      <c r="I83" s="92">
        <f t="shared" ref="I83" si="56">G83/H83</f>
        <v>0</v>
      </c>
      <c r="J83" s="79" t="s">
        <v>227</v>
      </c>
      <c r="K83" s="7">
        <f t="shared" ref="K83" si="57">D83</f>
        <v>0</v>
      </c>
      <c r="L83" s="87">
        <f>Weights!F83</f>
        <v>1</v>
      </c>
      <c r="M83" s="388">
        <f t="shared" si="50"/>
        <v>1</v>
      </c>
      <c r="N83" s="87">
        <f t="shared" ref="N83" si="58">K83*L83*M83</f>
        <v>0</v>
      </c>
      <c r="O83" s="87">
        <f t="shared" ref="O83" si="59">1*L83*M83</f>
        <v>1</v>
      </c>
      <c r="P83" s="92">
        <f t="shared" ref="P83" si="60">N83/O83</f>
        <v>0</v>
      </c>
    </row>
    <row r="84" spans="1:16" x14ac:dyDescent="0.2">
      <c r="A84" s="7" t="str">
        <f>IF(Checklist!A84="R","R","")</f>
        <v>R</v>
      </c>
      <c r="B84" s="83">
        <f>Checklist!B84</f>
        <v>7.06</v>
      </c>
      <c r="C84" s="84" t="str">
        <f>Checklist!C84</f>
        <v>Are SVA’s or equivalent conducted on periodic basis, not to exceed 36 months?</v>
      </c>
      <c r="D84" s="7">
        <f>IF(Checklist!F84="C",1,0)</f>
        <v>0</v>
      </c>
      <c r="E84" s="87">
        <f>Weights!D84</f>
        <v>1</v>
      </c>
      <c r="F84" s="388">
        <f>IF(Checklist!$E84="X",0,1)</f>
        <v>1</v>
      </c>
      <c r="G84" s="87">
        <f t="shared" si="42"/>
        <v>0</v>
      </c>
      <c r="H84" s="87">
        <f t="shared" si="43"/>
        <v>1</v>
      </c>
      <c r="I84" s="92">
        <f t="shared" si="45"/>
        <v>0</v>
      </c>
      <c r="J84" s="79" t="s">
        <v>227</v>
      </c>
      <c r="K84" s="7">
        <f t="shared" ref="K84:K150" si="61">D84</f>
        <v>0</v>
      </c>
      <c r="L84" s="87">
        <f>Weights!F84</f>
        <v>1</v>
      </c>
      <c r="M84" s="388">
        <f t="shared" si="50"/>
        <v>1</v>
      </c>
      <c r="N84" s="87">
        <f t="shared" ref="N84:N91" si="62">K84*L84*M84</f>
        <v>0</v>
      </c>
      <c r="O84" s="87">
        <f t="shared" ref="O84:O91" si="63">1*L84*M84</f>
        <v>1</v>
      </c>
      <c r="P84" s="92">
        <f t="shared" ref="P84:P150" si="64">N84/O84</f>
        <v>0</v>
      </c>
    </row>
    <row r="85" spans="1:16" x14ac:dyDescent="0.2">
      <c r="A85" s="7" t="str">
        <f>IF(Checklist!A85="R","R","")</f>
        <v>R</v>
      </c>
      <c r="B85" s="83">
        <f>Checklist!B85</f>
        <v>7.07</v>
      </c>
      <c r="C85" s="84" t="str">
        <f>Checklist!C85</f>
        <v>Are appropriate findings implemented within 24 months of the completion of each SVA?</v>
      </c>
      <c r="D85" s="7">
        <f>IF(Checklist!F85="C",1,0)</f>
        <v>0</v>
      </c>
      <c r="E85" s="87">
        <f>Weights!D85</f>
        <v>1</v>
      </c>
      <c r="F85" s="388">
        <f>IF(Checklist!$E85="X",0,1)</f>
        <v>1</v>
      </c>
      <c r="G85" s="87">
        <f t="shared" si="42"/>
        <v>0</v>
      </c>
      <c r="H85" s="87">
        <f t="shared" si="43"/>
        <v>1</v>
      </c>
      <c r="I85" s="92">
        <f t="shared" si="45"/>
        <v>0</v>
      </c>
      <c r="J85" s="79" t="s">
        <v>227</v>
      </c>
      <c r="K85" s="7">
        <f t="shared" si="61"/>
        <v>0</v>
      </c>
      <c r="L85" s="87">
        <f>Weights!F85</f>
        <v>1</v>
      </c>
      <c r="M85" s="388">
        <f t="shared" si="50"/>
        <v>1</v>
      </c>
      <c r="N85" s="87">
        <f t="shared" si="62"/>
        <v>0</v>
      </c>
      <c r="O85" s="87">
        <f t="shared" si="63"/>
        <v>1</v>
      </c>
      <c r="P85" s="92">
        <f t="shared" si="64"/>
        <v>0</v>
      </c>
    </row>
    <row r="86" spans="1:16" x14ac:dyDescent="0.2">
      <c r="A86" s="7" t="str">
        <f>IF(Checklist!A86="R","R","")</f>
        <v>R</v>
      </c>
      <c r="B86" s="83">
        <f>Checklist!B86</f>
        <v>7.08</v>
      </c>
      <c r="C86" s="84" t="str">
        <f>Checklist!C86</f>
        <v>Have security tests and audits been conducted at the facility in accordance with the Corporate Security Plan?  If yes, select all that apply.</v>
      </c>
      <c r="D86" s="298">
        <f>IF(Checklist!F86="C",1,0)</f>
        <v>0</v>
      </c>
      <c r="E86" s="299">
        <f>Weights!D87</f>
        <v>1</v>
      </c>
      <c r="F86" s="394">
        <f>IF(Checklist!$E86="X",0,1)</f>
        <v>1</v>
      </c>
      <c r="G86" s="299">
        <f t="shared" si="42"/>
        <v>0</v>
      </c>
      <c r="H86" s="299">
        <f t="shared" si="43"/>
        <v>1</v>
      </c>
      <c r="I86" s="300">
        <f t="shared" si="45"/>
        <v>0</v>
      </c>
      <c r="J86" s="79" t="s">
        <v>227</v>
      </c>
      <c r="K86" s="298">
        <f t="shared" si="61"/>
        <v>0</v>
      </c>
      <c r="L86" s="299">
        <f>Weights!F86</f>
        <v>1</v>
      </c>
      <c r="M86" s="394">
        <f t="shared" si="50"/>
        <v>1</v>
      </c>
      <c r="N86" s="299">
        <f t="shared" si="62"/>
        <v>0</v>
      </c>
      <c r="O86" s="299">
        <f t="shared" si="63"/>
        <v>1</v>
      </c>
      <c r="P86" s="300">
        <f t="shared" si="64"/>
        <v>0</v>
      </c>
    </row>
    <row r="87" spans="1:16" x14ac:dyDescent="0.2">
      <c r="A87" s="7" t="str">
        <f>IF(Checklist!A87="R","R","")</f>
        <v/>
      </c>
      <c r="B87" s="83">
        <f>Checklist!B87</f>
        <v>7.0800999999999998</v>
      </c>
      <c r="C87" s="84" t="str">
        <f>Checklist!C87</f>
        <v>Internal non-security personnel</v>
      </c>
      <c r="D87" s="82">
        <f>IF(Checklist!F87="X",1,0)</f>
        <v>0</v>
      </c>
      <c r="E87" s="87">
        <f>Weights!D87</f>
        <v>1</v>
      </c>
      <c r="F87" s="388">
        <f>IF(Checklist!$E87="X",0,1)</f>
        <v>1</v>
      </c>
      <c r="G87" s="87">
        <f t="shared" si="42"/>
        <v>0</v>
      </c>
      <c r="H87" s="87">
        <f t="shared" si="43"/>
        <v>1</v>
      </c>
      <c r="I87" s="92">
        <f t="shared" si="45"/>
        <v>0</v>
      </c>
      <c r="J87" s="79" t="s">
        <v>227</v>
      </c>
      <c r="K87" s="7">
        <f t="shared" si="61"/>
        <v>0</v>
      </c>
      <c r="L87" s="87">
        <f>Weights!F87</f>
        <v>1</v>
      </c>
      <c r="M87" s="388">
        <f t="shared" si="50"/>
        <v>1</v>
      </c>
      <c r="N87" s="87">
        <f t="shared" si="62"/>
        <v>0</v>
      </c>
      <c r="O87" s="87">
        <f t="shared" si="63"/>
        <v>1</v>
      </c>
      <c r="P87" s="92">
        <f t="shared" si="64"/>
        <v>0</v>
      </c>
    </row>
    <row r="88" spans="1:16" x14ac:dyDescent="0.2">
      <c r="A88" s="7" t="str">
        <f>IF(Checklist!A88="R","R","")</f>
        <v/>
      </c>
      <c r="B88" s="83">
        <f>Checklist!B88</f>
        <v>7.0801999999999996</v>
      </c>
      <c r="C88" s="84" t="str">
        <f>Checklist!C88</f>
        <v>Internal security professionals</v>
      </c>
      <c r="D88" s="82">
        <f>IF(Checklist!F88="X",1,0)</f>
        <v>0</v>
      </c>
      <c r="E88" s="87">
        <f>Weights!D88</f>
        <v>1</v>
      </c>
      <c r="F88" s="388">
        <f>IF(Checklist!$E88="X",0,1)</f>
        <v>1</v>
      </c>
      <c r="G88" s="87">
        <f t="shared" si="42"/>
        <v>0</v>
      </c>
      <c r="H88" s="87">
        <f t="shared" si="43"/>
        <v>1</v>
      </c>
      <c r="I88" s="92">
        <f t="shared" si="45"/>
        <v>0</v>
      </c>
      <c r="J88" s="79" t="s">
        <v>227</v>
      </c>
      <c r="K88" s="7">
        <f t="shared" si="61"/>
        <v>0</v>
      </c>
      <c r="L88" s="87">
        <f>Weights!F88</f>
        <v>1</v>
      </c>
      <c r="M88" s="388">
        <f t="shared" si="50"/>
        <v>1</v>
      </c>
      <c r="N88" s="87">
        <f t="shared" si="62"/>
        <v>0</v>
      </c>
      <c r="O88" s="87">
        <f t="shared" si="63"/>
        <v>1</v>
      </c>
      <c r="P88" s="92">
        <f t="shared" si="64"/>
        <v>0</v>
      </c>
    </row>
    <row r="89" spans="1:16" x14ac:dyDescent="0.2">
      <c r="A89" s="7" t="str">
        <f>IF(Checklist!A89="R","R","")</f>
        <v/>
      </c>
      <c r="B89" s="83">
        <f>Checklist!B89</f>
        <v>7.0803000000000003</v>
      </c>
      <c r="C89" s="84" t="str">
        <f>Checklist!C89</f>
        <v>External government agencies</v>
      </c>
      <c r="D89" s="82">
        <f>IF(Checklist!F89="X",1,0)</f>
        <v>0</v>
      </c>
      <c r="E89" s="87">
        <f>Weights!D89</f>
        <v>1</v>
      </c>
      <c r="F89" s="388">
        <f>IF(Checklist!$E89="X",0,1)</f>
        <v>1</v>
      </c>
      <c r="G89" s="87">
        <f t="shared" si="42"/>
        <v>0</v>
      </c>
      <c r="H89" s="87">
        <f t="shared" si="43"/>
        <v>1</v>
      </c>
      <c r="I89" s="92">
        <f t="shared" si="45"/>
        <v>0</v>
      </c>
      <c r="J89" s="79" t="s">
        <v>227</v>
      </c>
      <c r="K89" s="7">
        <f t="shared" si="61"/>
        <v>0</v>
      </c>
      <c r="L89" s="87">
        <f>Weights!F89</f>
        <v>1</v>
      </c>
      <c r="M89" s="388">
        <f t="shared" si="50"/>
        <v>1</v>
      </c>
      <c r="N89" s="87">
        <f t="shared" si="62"/>
        <v>0</v>
      </c>
      <c r="O89" s="87">
        <f t="shared" si="63"/>
        <v>1</v>
      </c>
      <c r="P89" s="92">
        <f t="shared" si="64"/>
        <v>0</v>
      </c>
    </row>
    <row r="90" spans="1:16" x14ac:dyDescent="0.2">
      <c r="A90" s="7" t="str">
        <f>IF(Checklist!A90="R","R","")</f>
        <v/>
      </c>
      <c r="B90" s="83">
        <f>Checklist!B90</f>
        <v>7.0804</v>
      </c>
      <c r="C90" s="84" t="str">
        <f>Checklist!C90</f>
        <v>External security professionals</v>
      </c>
      <c r="D90" s="82">
        <f>IF(Checklist!F90="X",1,0)</f>
        <v>0</v>
      </c>
      <c r="E90" s="87">
        <f>Weights!D90</f>
        <v>1</v>
      </c>
      <c r="F90" s="388">
        <f>IF(Checklist!$E90="X",0,1)</f>
        <v>1</v>
      </c>
      <c r="G90" s="87">
        <f t="shared" si="42"/>
        <v>0</v>
      </c>
      <c r="H90" s="87">
        <f t="shared" si="43"/>
        <v>1</v>
      </c>
      <c r="I90" s="92">
        <f t="shared" si="45"/>
        <v>0</v>
      </c>
      <c r="J90" s="79" t="s">
        <v>227</v>
      </c>
      <c r="K90" s="7">
        <f t="shared" si="61"/>
        <v>0</v>
      </c>
      <c r="L90" s="87">
        <f>Weights!F90</f>
        <v>1</v>
      </c>
      <c r="M90" s="388">
        <f t="shared" si="50"/>
        <v>1</v>
      </c>
      <c r="N90" s="87">
        <f t="shared" si="62"/>
        <v>0</v>
      </c>
      <c r="O90" s="87">
        <f t="shared" si="63"/>
        <v>1</v>
      </c>
      <c r="P90" s="92">
        <f t="shared" si="64"/>
        <v>0</v>
      </c>
    </row>
    <row r="91" spans="1:16" x14ac:dyDescent="0.2">
      <c r="A91" s="7" t="str">
        <f>IF(Checklist!A91="R","R","")</f>
        <v/>
      </c>
      <c r="B91" s="83">
        <f>Checklist!B91</f>
        <v>7.0804999999999998</v>
      </c>
      <c r="C91" s="84" t="str">
        <f>Checklist!C91</f>
        <v>Other (describe)</v>
      </c>
      <c r="D91" s="82">
        <f>IF(Checklist!F91="X",1,0)</f>
        <v>0</v>
      </c>
      <c r="E91" s="87">
        <f>Weights!D91</f>
        <v>1</v>
      </c>
      <c r="F91" s="388">
        <f>IF(Checklist!$E91="X",0,1)</f>
        <v>1</v>
      </c>
      <c r="G91" s="87">
        <f t="shared" si="42"/>
        <v>0</v>
      </c>
      <c r="H91" s="87">
        <f t="shared" si="43"/>
        <v>1</v>
      </c>
      <c r="I91" s="92">
        <f t="shared" si="45"/>
        <v>0</v>
      </c>
      <c r="J91" s="79" t="s">
        <v>227</v>
      </c>
      <c r="K91" s="7">
        <f t="shared" si="61"/>
        <v>0</v>
      </c>
      <c r="L91" s="87">
        <f>Weights!F91</f>
        <v>1</v>
      </c>
      <c r="M91" s="388">
        <f t="shared" si="50"/>
        <v>1</v>
      </c>
      <c r="N91" s="87">
        <f t="shared" si="62"/>
        <v>0</v>
      </c>
      <c r="O91" s="87">
        <f t="shared" si="63"/>
        <v>1</v>
      </c>
      <c r="P91" s="92">
        <f t="shared" si="64"/>
        <v>0</v>
      </c>
    </row>
    <row r="92" spans="1:16" x14ac:dyDescent="0.2">
      <c r="A92" s="7" t="str">
        <f>IF(Checklist!A92="R","R","")</f>
        <v/>
      </c>
      <c r="B92" s="83">
        <f>Checklist!B92</f>
        <v>7.09</v>
      </c>
      <c r="C92" s="84" t="str">
        <f>Checklist!C92</f>
        <v>Are security audits conducted on an established schedule?</v>
      </c>
      <c r="D92" s="7">
        <f>IF(OR(Checklist!F92="C",Checklist!F92="D",Checklist!F92="E"),1,0)</f>
        <v>0</v>
      </c>
      <c r="E92" s="87">
        <f>Weights!D92</f>
        <v>1</v>
      </c>
      <c r="F92" s="388">
        <f>IF(Checklist!$E92="X",0,1)</f>
        <v>1</v>
      </c>
      <c r="G92" s="87">
        <f t="shared" si="42"/>
        <v>0</v>
      </c>
      <c r="H92" s="87">
        <f t="shared" si="43"/>
        <v>1</v>
      </c>
      <c r="I92" s="92">
        <f t="shared" ref="I92:I96" si="65">G92/H92</f>
        <v>0</v>
      </c>
      <c r="J92" s="79"/>
      <c r="K92" s="80"/>
      <c r="L92" s="89"/>
      <c r="M92" s="391"/>
      <c r="N92" s="89"/>
      <c r="O92" s="89"/>
      <c r="P92" s="93"/>
    </row>
    <row r="93" spans="1:16" x14ac:dyDescent="0.2">
      <c r="A93" s="7" t="str">
        <f>IF(Checklist!A93="R","R","")</f>
        <v/>
      </c>
      <c r="B93" s="83">
        <f>Checklist!B93</f>
        <v>7.1</v>
      </c>
      <c r="C93" s="84" t="str">
        <f>Checklist!C93</f>
        <v>Question Removed.  Space Reserved for Future Use.</v>
      </c>
      <c r="D93" s="7">
        <f>IF(Checklist!F93="C",1,0)</f>
        <v>0</v>
      </c>
      <c r="E93" s="87">
        <f>Weights!D93</f>
        <v>1</v>
      </c>
      <c r="F93" s="417">
        <v>0</v>
      </c>
      <c r="G93" s="87">
        <f t="shared" si="42"/>
        <v>0</v>
      </c>
      <c r="H93" s="87">
        <f t="shared" si="43"/>
        <v>0</v>
      </c>
      <c r="I93" s="92" t="e">
        <f t="shared" si="65"/>
        <v>#DIV/0!</v>
      </c>
      <c r="J93" s="79"/>
      <c r="K93" s="80"/>
      <c r="L93" s="89"/>
      <c r="M93" s="391"/>
      <c r="N93" s="89"/>
      <c r="O93" s="89"/>
      <c r="P93" s="93"/>
    </row>
    <row r="94" spans="1:16" x14ac:dyDescent="0.2">
      <c r="A94" s="7" t="str">
        <f>IF(Checklist!A94="R","R","")</f>
        <v/>
      </c>
      <c r="B94" s="83">
        <f>Checklist!B94</f>
        <v>7.11</v>
      </c>
      <c r="C94" s="84" t="str">
        <f>Checklist!C94</f>
        <v>Question Removed.  Space Reserved for Future Use.</v>
      </c>
      <c r="D94" s="7">
        <f>IF(Checklist!F94="C",1,0)</f>
        <v>0</v>
      </c>
      <c r="E94" s="87">
        <f>Weights!D94</f>
        <v>1</v>
      </c>
      <c r="F94" s="417">
        <v>0</v>
      </c>
      <c r="G94" s="87">
        <f t="shared" si="42"/>
        <v>0</v>
      </c>
      <c r="H94" s="87">
        <f t="shared" si="43"/>
        <v>0</v>
      </c>
      <c r="I94" s="92" t="e">
        <f t="shared" si="65"/>
        <v>#DIV/0!</v>
      </c>
      <c r="J94" s="79"/>
      <c r="K94" s="80"/>
      <c r="L94" s="89"/>
      <c r="M94" s="391"/>
      <c r="N94" s="89"/>
      <c r="O94" s="89"/>
      <c r="P94" s="93"/>
    </row>
    <row r="95" spans="1:16" x14ac:dyDescent="0.2">
      <c r="A95" s="7" t="str">
        <f>IF(Checklist!A95="R","R","")</f>
        <v/>
      </c>
      <c r="B95" s="83">
        <f>Checklist!B95</f>
        <v>7.12</v>
      </c>
      <c r="C95" s="84" t="str">
        <f>Checklist!C95</f>
        <v>Are spare vital components available within 24 hours to support emergency restoration of service?</v>
      </c>
      <c r="D95" s="7">
        <f>IF(Checklist!F95="C",1,0)</f>
        <v>0</v>
      </c>
      <c r="E95" s="87">
        <f>Weights!D95</f>
        <v>1</v>
      </c>
      <c r="F95" s="417">
        <v>0</v>
      </c>
      <c r="G95" s="87">
        <f t="shared" si="42"/>
        <v>0</v>
      </c>
      <c r="H95" s="87">
        <f t="shared" si="43"/>
        <v>0</v>
      </c>
      <c r="I95" s="92" t="e">
        <f t="shared" si="65"/>
        <v>#DIV/0!</v>
      </c>
      <c r="J95" s="79"/>
      <c r="K95" s="80"/>
      <c r="L95" s="89"/>
      <c r="M95" s="391"/>
      <c r="N95" s="89"/>
      <c r="O95" s="89"/>
      <c r="P95" s="93"/>
    </row>
    <row r="96" spans="1:16" x14ac:dyDescent="0.2">
      <c r="A96" s="7" t="str">
        <f>IF(Checklist!A96="R","R","")</f>
        <v/>
      </c>
      <c r="B96" s="83">
        <f>Checklist!B96</f>
        <v>7.13</v>
      </c>
      <c r="C96" s="84" t="str">
        <f>Checklist!C96</f>
        <v>Estimated time to restore temporary/emergency service (i.e., minimally productive volumes) from a worst-case scenario?</v>
      </c>
      <c r="D96" s="7">
        <f>IF(Checklist!F96="C",1,0)</f>
        <v>0</v>
      </c>
      <c r="E96" s="87">
        <f>Weights!D96</f>
        <v>1</v>
      </c>
      <c r="F96" s="417">
        <v>0</v>
      </c>
      <c r="G96" s="87">
        <f t="shared" si="42"/>
        <v>0</v>
      </c>
      <c r="H96" s="87">
        <f t="shared" si="43"/>
        <v>0</v>
      </c>
      <c r="I96" s="92" t="e">
        <f t="shared" si="65"/>
        <v>#DIV/0!</v>
      </c>
      <c r="J96" s="79"/>
      <c r="K96" s="80"/>
      <c r="L96" s="89"/>
      <c r="M96" s="391"/>
      <c r="N96" s="89"/>
      <c r="O96" s="89"/>
      <c r="P96" s="93"/>
    </row>
    <row r="97" spans="1:16" x14ac:dyDescent="0.2">
      <c r="A97" s="76" t="str">
        <f>Checklist!A97</f>
        <v>SAI</v>
      </c>
      <c r="B97" s="296">
        <f>Checklist!B97</f>
        <v>8</v>
      </c>
      <c r="C97" s="111" t="str">
        <f>Checklist!C97</f>
        <v>Risk Analysis and Assessments - Cyber</v>
      </c>
      <c r="D97" s="78" t="s">
        <v>152</v>
      </c>
      <c r="E97" s="116"/>
      <c r="F97" s="392"/>
      <c r="G97" s="116"/>
      <c r="H97" s="116"/>
      <c r="I97" s="297"/>
      <c r="J97" s="79" t="s">
        <v>227</v>
      </c>
      <c r="K97" s="78" t="str">
        <f t="shared" si="61"/>
        <v>SAI</v>
      </c>
      <c r="L97" s="116"/>
      <c r="M97" s="392"/>
      <c r="N97" s="116"/>
      <c r="O97" s="116"/>
      <c r="P97" s="297"/>
    </row>
    <row r="98" spans="1:16" x14ac:dyDescent="0.2">
      <c r="A98" s="7" t="str">
        <f>IF(Checklist!A98="R","R","")</f>
        <v/>
      </c>
      <c r="B98" s="83">
        <f>Checklist!B98</f>
        <v>8.0000999999999998</v>
      </c>
      <c r="C98" s="84" t="str">
        <f>Checklist!C98</f>
        <v>There are no CFSR questions related to this SAI.</v>
      </c>
      <c r="D98" s="298" t="s">
        <v>545</v>
      </c>
      <c r="E98" s="89"/>
      <c r="F98" s="391"/>
      <c r="G98" s="89"/>
      <c r="H98" s="89"/>
      <c r="I98" s="93"/>
      <c r="J98" s="79" t="s">
        <v>227</v>
      </c>
      <c r="K98" s="80"/>
      <c r="L98" s="89"/>
      <c r="M98" s="391"/>
      <c r="N98" s="89"/>
      <c r="O98" s="89"/>
      <c r="P98" s="93"/>
    </row>
    <row r="99" spans="1:16" x14ac:dyDescent="0.2">
      <c r="A99" s="76" t="str">
        <f>Checklist!A99</f>
        <v>SAI</v>
      </c>
      <c r="B99" s="296">
        <f>Checklist!B99</f>
        <v>9</v>
      </c>
      <c r="C99" s="111" t="str">
        <f>Checklist!C99</f>
        <v>Drills &amp; Exercises</v>
      </c>
      <c r="D99" s="78" t="s">
        <v>152</v>
      </c>
      <c r="E99" s="116">
        <f>Weights!D99</f>
        <v>1</v>
      </c>
      <c r="F99" s="392">
        <f>IF(Checklist!$E99="X",0,1)</f>
        <v>1</v>
      </c>
      <c r="G99" s="116">
        <f>SUM(G100:G102)</f>
        <v>0</v>
      </c>
      <c r="H99" s="116">
        <f>SUM(H100:H102)</f>
        <v>3</v>
      </c>
      <c r="I99" s="297">
        <f t="shared" si="45"/>
        <v>0</v>
      </c>
      <c r="J99" s="79" t="s">
        <v>227</v>
      </c>
      <c r="K99" s="78" t="str">
        <f t="shared" si="61"/>
        <v>SAI</v>
      </c>
      <c r="L99" s="116">
        <f>Weights!F99</f>
        <v>1</v>
      </c>
      <c r="M99" s="392">
        <f t="shared" ref="M99:M101" si="66">$F99</f>
        <v>1</v>
      </c>
      <c r="N99" s="116">
        <f>SUM(N100:N101)</f>
        <v>0</v>
      </c>
      <c r="O99" s="116">
        <f>SUM(O100:O101)</f>
        <v>2</v>
      </c>
      <c r="P99" s="297">
        <f t="shared" si="64"/>
        <v>0</v>
      </c>
    </row>
    <row r="100" spans="1:16" x14ac:dyDescent="0.2">
      <c r="A100" s="7" t="str">
        <f>IF(Checklist!A100="R","R","")</f>
        <v>R</v>
      </c>
      <c r="B100" s="83">
        <f>Checklist!B100</f>
        <v>9.01</v>
      </c>
      <c r="C100" s="84" t="str">
        <f>Checklist!C100</f>
        <v>Do facility personnel conduct or participate in annual security drills or exercises to include announced or unannounced tests of security and incident plans? These can be conducted in conjunction with other required drills or exercises.</v>
      </c>
      <c r="D100" s="7">
        <f>IF(Checklist!F100="C",1,0)</f>
        <v>0</v>
      </c>
      <c r="E100" s="87">
        <f>Weights!D100</f>
        <v>1</v>
      </c>
      <c r="F100" s="388">
        <f>IF(Checklist!$E100="X",0,1)</f>
        <v>1</v>
      </c>
      <c r="G100" s="87">
        <f t="shared" ref="G100:G102" si="67">D100*E100*F100</f>
        <v>0</v>
      </c>
      <c r="H100" s="87">
        <f t="shared" ref="H100:H102" si="68">1*E100*F100</f>
        <v>1</v>
      </c>
      <c r="I100" s="92">
        <f t="shared" si="45"/>
        <v>0</v>
      </c>
      <c r="J100" s="79" t="s">
        <v>227</v>
      </c>
      <c r="K100" s="7">
        <f t="shared" si="61"/>
        <v>0</v>
      </c>
      <c r="L100" s="87">
        <f>Weights!F100</f>
        <v>1</v>
      </c>
      <c r="M100" s="388">
        <f t="shared" si="66"/>
        <v>1</v>
      </c>
      <c r="N100" s="87">
        <f t="shared" ref="N100:N101" si="69">K100*L100*M100</f>
        <v>0</v>
      </c>
      <c r="O100" s="87">
        <f t="shared" ref="O100:O101" si="70">1*L100*M100</f>
        <v>1</v>
      </c>
      <c r="P100" s="92">
        <f t="shared" si="64"/>
        <v>0</v>
      </c>
    </row>
    <row r="101" spans="1:16" x14ac:dyDescent="0.2">
      <c r="A101" s="7" t="str">
        <f>IF(Checklist!A101="R","R","")</f>
        <v>R</v>
      </c>
      <c r="B101" s="83">
        <f>Checklist!B101</f>
        <v>9.02</v>
      </c>
      <c r="C101" s="84" t="str">
        <f>Checklist!C101</f>
        <v>Has the operator developed and implemented a written post-event report assessing security drills or exercises and documenting corrective actions?</v>
      </c>
      <c r="D101" s="7">
        <f>IF(Checklist!F101="C",1,0)</f>
        <v>0</v>
      </c>
      <c r="E101" s="87">
        <f>Weights!D101</f>
        <v>1</v>
      </c>
      <c r="F101" s="388">
        <f>IF(Checklist!$E101="X",0,1)</f>
        <v>1</v>
      </c>
      <c r="G101" s="87">
        <f t="shared" si="67"/>
        <v>0</v>
      </c>
      <c r="H101" s="87">
        <f t="shared" si="68"/>
        <v>1</v>
      </c>
      <c r="I101" s="92">
        <f t="shared" si="45"/>
        <v>0</v>
      </c>
      <c r="J101" s="79" t="s">
        <v>227</v>
      </c>
      <c r="K101" s="7">
        <f t="shared" si="61"/>
        <v>0</v>
      </c>
      <c r="L101" s="87">
        <f>Weights!F101</f>
        <v>1</v>
      </c>
      <c r="M101" s="388">
        <f t="shared" si="66"/>
        <v>1</v>
      </c>
      <c r="N101" s="87">
        <f t="shared" si="69"/>
        <v>0</v>
      </c>
      <c r="O101" s="87">
        <f t="shared" si="70"/>
        <v>1</v>
      </c>
      <c r="P101" s="92">
        <f t="shared" si="64"/>
        <v>0</v>
      </c>
    </row>
    <row r="102" spans="1:16" x14ac:dyDescent="0.2">
      <c r="A102" s="7" t="str">
        <f>IF(Checklist!A102="R","R","")</f>
        <v/>
      </c>
      <c r="B102" s="83">
        <f>Checklist!B102</f>
        <v>9.0299999999999994</v>
      </c>
      <c r="C102" s="84" t="str">
        <f>Checklist!C102</f>
        <v>Does the operator invite representatives from law enforcement agencies to participate in security drills and exercises?</v>
      </c>
      <c r="D102" s="7">
        <f>IF(OR(Checklist!F102="C",Checklist!F102="D"),1,0)</f>
        <v>0</v>
      </c>
      <c r="E102" s="87">
        <f>Weights!D102</f>
        <v>1</v>
      </c>
      <c r="F102" s="388">
        <f>IF(Checklist!$E102="X",0,1)</f>
        <v>1</v>
      </c>
      <c r="G102" s="87">
        <f t="shared" si="67"/>
        <v>0</v>
      </c>
      <c r="H102" s="87">
        <f t="shared" si="68"/>
        <v>1</v>
      </c>
      <c r="I102" s="92">
        <f t="shared" si="45"/>
        <v>0</v>
      </c>
      <c r="J102" s="79" t="s">
        <v>227</v>
      </c>
      <c r="K102" s="80"/>
      <c r="L102" s="89"/>
      <c r="M102" s="391"/>
      <c r="N102" s="89"/>
      <c r="O102" s="89"/>
      <c r="P102" s="93"/>
    </row>
    <row r="103" spans="1:16" x14ac:dyDescent="0.2">
      <c r="A103" s="76" t="str">
        <f>Checklist!A103</f>
        <v>SAI</v>
      </c>
      <c r="B103" s="296">
        <f>Checklist!B103</f>
        <v>10</v>
      </c>
      <c r="C103" s="111" t="str">
        <f>Checklist!C103</f>
        <v>Cyber Security</v>
      </c>
      <c r="D103" s="78" t="s">
        <v>152</v>
      </c>
      <c r="E103" s="116">
        <f>Weights!D103</f>
        <v>1</v>
      </c>
      <c r="F103" s="392">
        <f>IF(Checklist!$E103="X",0,1)</f>
        <v>1</v>
      </c>
      <c r="G103" s="116">
        <f>SUM(G104:G105,G112)</f>
        <v>0</v>
      </c>
      <c r="H103" s="116">
        <f>SUM(H104:H105,H112)</f>
        <v>3</v>
      </c>
      <c r="I103" s="297">
        <f t="shared" si="45"/>
        <v>0</v>
      </c>
      <c r="J103" s="79" t="s">
        <v>227</v>
      </c>
      <c r="K103" s="78" t="str">
        <f t="shared" si="61"/>
        <v>SAI</v>
      </c>
      <c r="L103" s="116">
        <f>Weights!F103</f>
        <v>1</v>
      </c>
      <c r="M103" s="392">
        <f>$F103</f>
        <v>1</v>
      </c>
      <c r="N103" s="116">
        <f>SUM(N105,N112)</f>
        <v>0</v>
      </c>
      <c r="O103" s="116">
        <f>SUM(O105,O112)</f>
        <v>2</v>
      </c>
      <c r="P103" s="297">
        <f t="shared" si="64"/>
        <v>0</v>
      </c>
    </row>
    <row r="104" spans="1:16" x14ac:dyDescent="0.2">
      <c r="A104" s="7" t="str">
        <f>IF(Checklist!A104="R","R","")</f>
        <v/>
      </c>
      <c r="B104" s="83">
        <f>Checklist!B104</f>
        <v>10.01</v>
      </c>
      <c r="C104" s="84" t="str">
        <f>Checklist!C104</f>
        <v xml:space="preserve">Does this facility house essential pipeline technology assets used to monitor and/or control pipeline operations? (e.g., SCADA, Plant Operations System, PCS, DCS, measurement, and telemetry systems)?
</v>
      </c>
      <c r="D104" s="7">
        <f>IF(Checklist!F104="C",1,0)</f>
        <v>0</v>
      </c>
      <c r="E104" s="87">
        <f>Weights!D104</f>
        <v>1</v>
      </c>
      <c r="F104" s="388">
        <f>IF(Checklist!$E104="X",0,1)</f>
        <v>1</v>
      </c>
      <c r="G104" s="87">
        <f t="shared" ref="G104:G112" si="71">D104*E104*F104</f>
        <v>0</v>
      </c>
      <c r="H104" s="87">
        <f t="shared" ref="H104:H112" si="72">1*E104*F104</f>
        <v>1</v>
      </c>
      <c r="I104" s="92">
        <f t="shared" si="45"/>
        <v>0</v>
      </c>
      <c r="J104" s="79" t="s">
        <v>227</v>
      </c>
      <c r="K104" s="80"/>
      <c r="L104" s="89"/>
      <c r="M104" s="391"/>
      <c r="N104" s="89"/>
      <c r="O104" s="89"/>
      <c r="P104" s="93"/>
    </row>
    <row r="105" spans="1:16" x14ac:dyDescent="0.2">
      <c r="A105" s="7" t="str">
        <f>IF(Checklist!A105="R","R","")</f>
        <v>R</v>
      </c>
      <c r="B105" s="83">
        <f>Checklist!B105</f>
        <v>10.02</v>
      </c>
      <c r="C105" s="84" t="str">
        <f>Checklist!C105</f>
        <v>In addition to the perimeter security, do you employ additional physical controls to protect cyber assets?  Check below.</v>
      </c>
      <c r="D105" s="298">
        <f>IF(Checklist!F105="C",1,0)</f>
        <v>0</v>
      </c>
      <c r="E105" s="299">
        <f>Weights!D105</f>
        <v>1</v>
      </c>
      <c r="F105" s="394">
        <f>IF(Checklist!$E105="X",0,1)</f>
        <v>1</v>
      </c>
      <c r="G105" s="299">
        <f t="shared" si="71"/>
        <v>0</v>
      </c>
      <c r="H105" s="299">
        <f t="shared" si="72"/>
        <v>1</v>
      </c>
      <c r="I105" s="300">
        <f t="shared" si="45"/>
        <v>0</v>
      </c>
      <c r="J105" s="79" t="s">
        <v>227</v>
      </c>
      <c r="K105" s="298">
        <f t="shared" si="61"/>
        <v>0</v>
      </c>
      <c r="L105" s="299">
        <f>Weights!F105</f>
        <v>1</v>
      </c>
      <c r="M105" s="394">
        <f t="shared" ref="M105:M112" si="73">$F105</f>
        <v>1</v>
      </c>
      <c r="N105" s="299">
        <f t="shared" ref="N105:N112" si="74">K105*L105*M105</f>
        <v>0</v>
      </c>
      <c r="O105" s="299">
        <f t="shared" ref="O105:O112" si="75">1*L105*M105</f>
        <v>1</v>
      </c>
      <c r="P105" s="300">
        <f t="shared" si="64"/>
        <v>0</v>
      </c>
    </row>
    <row r="106" spans="1:16" x14ac:dyDescent="0.2">
      <c r="A106" s="7" t="str">
        <f>IF(Checklist!A106="R","R","")</f>
        <v/>
      </c>
      <c r="B106" s="83">
        <f>Checklist!B106</f>
        <v>10.020099999999999</v>
      </c>
      <c r="C106" s="84" t="str">
        <f>Checklist!C106</f>
        <v>None</v>
      </c>
      <c r="D106" s="82">
        <f>IF(Checklist!F106="X",1,0)</f>
        <v>0</v>
      </c>
      <c r="E106" s="87">
        <f>Weights!D106</f>
        <v>1</v>
      </c>
      <c r="F106" s="388">
        <f>IF(Checklist!$E106="X",0,1)</f>
        <v>1</v>
      </c>
      <c r="G106" s="87">
        <f t="shared" ref="G106:G111" si="76">D106*E106*F106</f>
        <v>0</v>
      </c>
      <c r="H106" s="87">
        <f t="shared" ref="H106:H111" si="77">1*E106*F106</f>
        <v>1</v>
      </c>
      <c r="I106" s="92">
        <f t="shared" ref="I106:I111" si="78">G106/H106</f>
        <v>0</v>
      </c>
      <c r="J106" s="79" t="s">
        <v>227</v>
      </c>
      <c r="K106" s="7">
        <f t="shared" ref="K106:K111" si="79">D106</f>
        <v>0</v>
      </c>
      <c r="L106" s="87">
        <f>Weights!F106</f>
        <v>1</v>
      </c>
      <c r="M106" s="388">
        <f t="shared" si="73"/>
        <v>1</v>
      </c>
      <c r="N106" s="87">
        <f t="shared" ref="N106:N111" si="80">K106*L106*M106</f>
        <v>0</v>
      </c>
      <c r="O106" s="87">
        <f t="shared" ref="O106:O111" si="81">1*L106*M106</f>
        <v>1</v>
      </c>
      <c r="P106" s="92">
        <f t="shared" ref="P106:P111" si="82">N106/O106</f>
        <v>0</v>
      </c>
    </row>
    <row r="107" spans="1:16" x14ac:dyDescent="0.2">
      <c r="A107" s="7" t="str">
        <f>IF(Checklist!A107="R","R","")</f>
        <v/>
      </c>
      <c r="B107" s="83">
        <f>Checklist!B107</f>
        <v>10.020200000000001</v>
      </c>
      <c r="C107" s="84" t="str">
        <f>Checklist!C107</f>
        <v>Secured Room/Cabinets</v>
      </c>
      <c r="D107" s="82">
        <f>IF(Checklist!F107="X",1,0)</f>
        <v>0</v>
      </c>
      <c r="E107" s="87">
        <f>Weights!D107</f>
        <v>1</v>
      </c>
      <c r="F107" s="388">
        <f>IF(Checklist!$E107="X",0,1)</f>
        <v>1</v>
      </c>
      <c r="G107" s="87">
        <f t="shared" si="76"/>
        <v>0</v>
      </c>
      <c r="H107" s="87">
        <f t="shared" si="77"/>
        <v>1</v>
      </c>
      <c r="I107" s="92">
        <f t="shared" si="78"/>
        <v>0</v>
      </c>
      <c r="J107" s="79" t="s">
        <v>227</v>
      </c>
      <c r="K107" s="7">
        <f t="shared" si="79"/>
        <v>0</v>
      </c>
      <c r="L107" s="87">
        <f>Weights!F107</f>
        <v>1</v>
      </c>
      <c r="M107" s="388">
        <f t="shared" si="73"/>
        <v>1</v>
      </c>
      <c r="N107" s="87">
        <f t="shared" si="80"/>
        <v>0</v>
      </c>
      <c r="O107" s="87">
        <f t="shared" si="81"/>
        <v>1</v>
      </c>
      <c r="P107" s="92">
        <f t="shared" si="82"/>
        <v>0</v>
      </c>
    </row>
    <row r="108" spans="1:16" x14ac:dyDescent="0.2">
      <c r="A108" s="7" t="str">
        <f>IF(Checklist!A108="R","R","")</f>
        <v/>
      </c>
      <c r="B108" s="83">
        <f>Checklist!B108</f>
        <v>10.020300000000001</v>
      </c>
      <c r="C108" s="84" t="str">
        <f>Checklist!C108</f>
        <v>Proximity card reader</v>
      </c>
      <c r="D108" s="82">
        <f>IF(Checklist!F108="X",1,0)</f>
        <v>0</v>
      </c>
      <c r="E108" s="87">
        <f>Weights!D108</f>
        <v>1</v>
      </c>
      <c r="F108" s="388">
        <f>IF(Checklist!$E108="X",0,1)</f>
        <v>1</v>
      </c>
      <c r="G108" s="87">
        <f t="shared" si="76"/>
        <v>0</v>
      </c>
      <c r="H108" s="87">
        <f t="shared" si="77"/>
        <v>1</v>
      </c>
      <c r="I108" s="92">
        <f t="shared" si="78"/>
        <v>0</v>
      </c>
      <c r="J108" s="79" t="s">
        <v>227</v>
      </c>
      <c r="K108" s="7">
        <f t="shared" si="79"/>
        <v>0</v>
      </c>
      <c r="L108" s="87">
        <f>Weights!F108</f>
        <v>1</v>
      </c>
      <c r="M108" s="388">
        <f t="shared" si="73"/>
        <v>1</v>
      </c>
      <c r="N108" s="87">
        <f t="shared" si="80"/>
        <v>0</v>
      </c>
      <c r="O108" s="87">
        <f t="shared" si="81"/>
        <v>1</v>
      </c>
      <c r="P108" s="92">
        <f t="shared" si="82"/>
        <v>0</v>
      </c>
    </row>
    <row r="109" spans="1:16" x14ac:dyDescent="0.2">
      <c r="A109" s="7" t="str">
        <f>IF(Checklist!A109="R","R","")</f>
        <v/>
      </c>
      <c r="B109" s="83">
        <f>Checklist!B109</f>
        <v>10.0204</v>
      </c>
      <c r="C109" s="84" t="str">
        <f>Checklist!C109</f>
        <v>CCTV Camera</v>
      </c>
      <c r="D109" s="82">
        <f>IF(Checklist!F109="X",1,0)</f>
        <v>0</v>
      </c>
      <c r="E109" s="87">
        <f>Weights!D109</f>
        <v>1</v>
      </c>
      <c r="F109" s="388">
        <f>IF(Checklist!$E109="X",0,1)</f>
        <v>1</v>
      </c>
      <c r="G109" s="87">
        <f t="shared" si="76"/>
        <v>0</v>
      </c>
      <c r="H109" s="87">
        <f t="shared" si="77"/>
        <v>1</v>
      </c>
      <c r="I109" s="92">
        <f t="shared" si="78"/>
        <v>0</v>
      </c>
      <c r="J109" s="79" t="s">
        <v>227</v>
      </c>
      <c r="K109" s="7">
        <f t="shared" si="79"/>
        <v>0</v>
      </c>
      <c r="L109" s="87">
        <f>Weights!F109</f>
        <v>1</v>
      </c>
      <c r="M109" s="388">
        <f t="shared" si="73"/>
        <v>1</v>
      </c>
      <c r="N109" s="87">
        <f t="shared" si="80"/>
        <v>0</v>
      </c>
      <c r="O109" s="87">
        <f t="shared" si="81"/>
        <v>1</v>
      </c>
      <c r="P109" s="92">
        <f t="shared" si="82"/>
        <v>0</v>
      </c>
    </row>
    <row r="110" spans="1:16" x14ac:dyDescent="0.2">
      <c r="A110" s="7" t="str">
        <f>IF(Checklist!A110="R","R","")</f>
        <v/>
      </c>
      <c r="B110" s="83">
        <f>Checklist!B110</f>
        <v>10.0205</v>
      </c>
      <c r="C110" s="84" t="str">
        <f>Checklist!C110</f>
        <v>IDS System</v>
      </c>
      <c r="D110" s="82">
        <f>IF(Checklist!F110="X",1,0)</f>
        <v>0</v>
      </c>
      <c r="E110" s="87">
        <f>Weights!D110</f>
        <v>1</v>
      </c>
      <c r="F110" s="388">
        <f>IF(Checklist!$E110="X",0,1)</f>
        <v>1</v>
      </c>
      <c r="G110" s="87">
        <f t="shared" si="76"/>
        <v>0</v>
      </c>
      <c r="H110" s="87">
        <f t="shared" si="77"/>
        <v>1</v>
      </c>
      <c r="I110" s="92">
        <f t="shared" si="78"/>
        <v>0</v>
      </c>
      <c r="J110" s="79" t="s">
        <v>227</v>
      </c>
      <c r="K110" s="7">
        <f t="shared" si="79"/>
        <v>0</v>
      </c>
      <c r="L110" s="87">
        <f>Weights!F110</f>
        <v>1</v>
      </c>
      <c r="M110" s="388">
        <f t="shared" si="73"/>
        <v>1</v>
      </c>
      <c r="N110" s="87">
        <f t="shared" si="80"/>
        <v>0</v>
      </c>
      <c r="O110" s="87">
        <f t="shared" si="81"/>
        <v>1</v>
      </c>
      <c r="P110" s="92">
        <f t="shared" si="82"/>
        <v>0</v>
      </c>
    </row>
    <row r="111" spans="1:16" x14ac:dyDescent="0.2">
      <c r="A111" s="7" t="str">
        <f>IF(Checklist!A111="R","R","")</f>
        <v/>
      </c>
      <c r="B111" s="83">
        <f>Checklist!B111</f>
        <v>10.0206</v>
      </c>
      <c r="C111" s="84" t="str">
        <f>Checklist!C111</f>
        <v>Other</v>
      </c>
      <c r="D111" s="82">
        <f>IF(Checklist!F111="X",1,0)</f>
        <v>0</v>
      </c>
      <c r="E111" s="87">
        <f>Weights!D111</f>
        <v>1</v>
      </c>
      <c r="F111" s="388">
        <f>IF(Checklist!$E111="X",0,1)</f>
        <v>1</v>
      </c>
      <c r="G111" s="87">
        <f t="shared" si="76"/>
        <v>0</v>
      </c>
      <c r="H111" s="87">
        <f t="shared" si="77"/>
        <v>1</v>
      </c>
      <c r="I111" s="92">
        <f t="shared" si="78"/>
        <v>0</v>
      </c>
      <c r="J111" s="79" t="s">
        <v>227</v>
      </c>
      <c r="K111" s="7">
        <f t="shared" si="79"/>
        <v>0</v>
      </c>
      <c r="L111" s="87">
        <f>Weights!F111</f>
        <v>1</v>
      </c>
      <c r="M111" s="388">
        <f t="shared" si="73"/>
        <v>1</v>
      </c>
      <c r="N111" s="87">
        <f t="shared" si="80"/>
        <v>0</v>
      </c>
      <c r="O111" s="87">
        <f t="shared" si="81"/>
        <v>1</v>
      </c>
      <c r="P111" s="92">
        <f t="shared" si="82"/>
        <v>0</v>
      </c>
    </row>
    <row r="112" spans="1:16" x14ac:dyDescent="0.2">
      <c r="A112" s="7" t="str">
        <f>IF(Checklist!A112="R","R","")</f>
        <v>R</v>
      </c>
      <c r="B112" s="83">
        <f>Checklist!B112</f>
        <v>10.029999999999999</v>
      </c>
      <c r="C112" s="84" t="str">
        <f>Checklist!C112</f>
        <v>Do you employ more stringent identity and access management practices (e.g., authenticators, password-construct) to protect access into the systems?</v>
      </c>
      <c r="D112" s="7">
        <f>IF(Checklist!F112="C",1,0)</f>
        <v>0</v>
      </c>
      <c r="E112" s="87">
        <f>Weights!D112</f>
        <v>1</v>
      </c>
      <c r="F112" s="388">
        <f>IF(Checklist!$E112="X",0,1)</f>
        <v>1</v>
      </c>
      <c r="G112" s="87">
        <f t="shared" si="71"/>
        <v>0</v>
      </c>
      <c r="H112" s="87">
        <f t="shared" si="72"/>
        <v>1</v>
      </c>
      <c r="I112" s="92">
        <f t="shared" si="45"/>
        <v>0</v>
      </c>
      <c r="J112" s="79" t="s">
        <v>227</v>
      </c>
      <c r="K112" s="7">
        <f t="shared" si="61"/>
        <v>0</v>
      </c>
      <c r="L112" s="87">
        <f>Weights!F112</f>
        <v>1</v>
      </c>
      <c r="M112" s="388">
        <f t="shared" si="73"/>
        <v>1</v>
      </c>
      <c r="N112" s="87">
        <f t="shared" si="74"/>
        <v>0</v>
      </c>
      <c r="O112" s="87">
        <f t="shared" si="75"/>
        <v>1</v>
      </c>
      <c r="P112" s="92">
        <f t="shared" si="64"/>
        <v>0</v>
      </c>
    </row>
    <row r="113" spans="1:16" x14ac:dyDescent="0.2">
      <c r="A113" s="76" t="str">
        <f>Checklist!A113</f>
        <v>SAI</v>
      </c>
      <c r="B113" s="296">
        <f>Checklist!B113</f>
        <v>11</v>
      </c>
      <c r="C113" s="111" t="str">
        <f>Checklist!C113</f>
        <v>Physical Security &amp; Access Control</v>
      </c>
      <c r="D113" s="78" t="s">
        <v>152</v>
      </c>
      <c r="E113" s="116">
        <f>Weights!D113</f>
        <v>1</v>
      </c>
      <c r="F113" s="392">
        <f>IF(Checklist!$E113="X",0,1)</f>
        <v>1</v>
      </c>
      <c r="G113" s="116">
        <f>SUM(G114:G115,G123:G127,G136:G137,G146:G159,G170:G173,G182:G182,G191:G195,G206:G207,G220:G226,G236,G245:G252,G261:G263)</f>
        <v>0</v>
      </c>
      <c r="H113" s="116">
        <f>SUM(H114:H115,H123:H127,H136:H137,H146:H159,H170:H173,H182:H182,H191:H195,H206:H207,H220:H226,H236,H245:H252,H261:H263)</f>
        <v>39</v>
      </c>
      <c r="I113" s="297">
        <f t="shared" si="45"/>
        <v>0</v>
      </c>
      <c r="J113" s="79" t="s">
        <v>227</v>
      </c>
      <c r="K113" s="78" t="str">
        <f t="shared" si="61"/>
        <v>SAI</v>
      </c>
      <c r="L113" s="116">
        <f>Weights!F113</f>
        <v>1</v>
      </c>
      <c r="M113" s="392">
        <f>$F113</f>
        <v>1</v>
      </c>
      <c r="N113" s="116">
        <f>SUM(N124:N126,N148,N150:N152,N154:N158,N171,N207,N220:N221,N263)</f>
        <v>0</v>
      </c>
      <c r="O113" s="116">
        <f>SUM(O124:O126,O148,O150:O152,O154:O158,O171,O207,O220:O221,O263)</f>
        <v>17</v>
      </c>
      <c r="P113" s="297">
        <f t="shared" si="64"/>
        <v>0</v>
      </c>
    </row>
    <row r="114" spans="1:16" x14ac:dyDescent="0.2">
      <c r="A114" s="7" t="str">
        <f>IF(Checklist!A114="R","R","")</f>
        <v/>
      </c>
      <c r="B114" s="83">
        <f>Checklist!B114</f>
        <v>11.01</v>
      </c>
      <c r="C114" s="84" t="str">
        <f>Checklist!C114</f>
        <v>Are security personnel deployed at the facility? For example, is a guard posted at the main gate to support access control and monitoring?</v>
      </c>
      <c r="D114" s="7">
        <f>IF(Checklist!F114="D",1,0)</f>
        <v>0</v>
      </c>
      <c r="E114" s="87">
        <f>Weights!D114</f>
        <v>1</v>
      </c>
      <c r="F114" s="388">
        <f>IF(Checklist!$E114="X",0,1)</f>
        <v>1</v>
      </c>
      <c r="G114" s="87">
        <f>D114*E114*F114</f>
        <v>0</v>
      </c>
      <c r="H114" s="87">
        <f>1*E114*F114</f>
        <v>1</v>
      </c>
      <c r="I114" s="92">
        <f t="shared" si="45"/>
        <v>0</v>
      </c>
      <c r="J114" s="79" t="s">
        <v>227</v>
      </c>
      <c r="K114" s="80"/>
      <c r="L114" s="89"/>
      <c r="M114" s="391"/>
      <c r="N114" s="89"/>
      <c r="O114" s="89"/>
      <c r="P114" s="93"/>
    </row>
    <row r="115" spans="1:16" x14ac:dyDescent="0.2">
      <c r="A115" s="7" t="str">
        <f>IF(Checklist!A115="R","R","")</f>
        <v/>
      </c>
      <c r="B115" s="83">
        <f>Checklist!B115</f>
        <v>11.02</v>
      </c>
      <c r="C115" s="84" t="str">
        <f>Checklist!C115</f>
        <v>Describe security personnel. Select all that apply.</v>
      </c>
      <c r="D115" s="298" t="s">
        <v>297</v>
      </c>
      <c r="E115" s="96"/>
      <c r="F115" s="393"/>
      <c r="G115" s="96"/>
      <c r="H115" s="96"/>
      <c r="I115" s="100"/>
      <c r="J115" s="79" t="s">
        <v>227</v>
      </c>
      <c r="K115" s="95"/>
      <c r="L115" s="96"/>
      <c r="M115" s="393"/>
      <c r="N115" s="96"/>
      <c r="O115" s="96"/>
      <c r="P115" s="100"/>
    </row>
    <row r="116" spans="1:16" x14ac:dyDescent="0.2">
      <c r="A116" s="7" t="str">
        <f>IF(Checklist!A116="R","R","")</f>
        <v/>
      </c>
      <c r="B116" s="83">
        <f>Checklist!B116</f>
        <v>11.020099999999999</v>
      </c>
      <c r="C116" s="84" t="str">
        <f>Checklist!C116</f>
        <v>Company employees</v>
      </c>
      <c r="D116" s="82">
        <f>IF(Checklist!F116="X",1,0)</f>
        <v>0</v>
      </c>
      <c r="E116" s="87">
        <f>Weights!D116</f>
        <v>1</v>
      </c>
      <c r="F116" s="388">
        <f>IF(Checklist!$E116="X",0,1)</f>
        <v>1</v>
      </c>
      <c r="G116" s="87">
        <f t="shared" ref="G116:G125" si="83">D116*E116*F116</f>
        <v>0</v>
      </c>
      <c r="H116" s="87">
        <f t="shared" ref="H116:H125" si="84">1*E116*F116</f>
        <v>1</v>
      </c>
      <c r="I116" s="92">
        <f t="shared" si="45"/>
        <v>0</v>
      </c>
      <c r="J116" s="79" t="s">
        <v>227</v>
      </c>
      <c r="K116" s="80"/>
      <c r="L116" s="89"/>
      <c r="M116" s="391"/>
      <c r="N116" s="89"/>
      <c r="O116" s="89"/>
      <c r="P116" s="93"/>
    </row>
    <row r="117" spans="1:16" x14ac:dyDescent="0.2">
      <c r="A117" s="7" t="str">
        <f>IF(Checklist!A117="R","R","")</f>
        <v/>
      </c>
      <c r="B117" s="83">
        <f>Checklist!B117</f>
        <v>11.020199999999999</v>
      </c>
      <c r="C117" s="84" t="str">
        <f>Checklist!C117</f>
        <v>Contractors (Securitas, Wackenhut, etc.)</v>
      </c>
      <c r="D117" s="82">
        <f>IF(Checklist!F117="X",1,0)</f>
        <v>0</v>
      </c>
      <c r="E117" s="87">
        <f>Weights!D117</f>
        <v>1</v>
      </c>
      <c r="F117" s="388">
        <f>IF(Checklist!$E117="X",0,1)</f>
        <v>1</v>
      </c>
      <c r="G117" s="87">
        <f t="shared" si="83"/>
        <v>0</v>
      </c>
      <c r="H117" s="87">
        <f t="shared" si="84"/>
        <v>1</v>
      </c>
      <c r="I117" s="92">
        <f t="shared" si="45"/>
        <v>0</v>
      </c>
      <c r="J117" s="79" t="s">
        <v>227</v>
      </c>
      <c r="K117" s="80"/>
      <c r="L117" s="89"/>
      <c r="M117" s="391"/>
      <c r="N117" s="89"/>
      <c r="O117" s="89"/>
      <c r="P117" s="93"/>
    </row>
    <row r="118" spans="1:16" x14ac:dyDescent="0.2">
      <c r="A118" s="7" t="str">
        <f>IF(Checklist!A118="R","R","")</f>
        <v/>
      </c>
      <c r="B118" s="83">
        <f>Checklist!B118</f>
        <v>11.020299999999999</v>
      </c>
      <c r="C118" s="84" t="str">
        <f>Checklist!C118</f>
        <v>Armed Security</v>
      </c>
      <c r="D118" s="82">
        <f>IF(Checklist!F118="X",1,0)</f>
        <v>0</v>
      </c>
      <c r="E118" s="87">
        <f>Weights!D118</f>
        <v>1</v>
      </c>
      <c r="F118" s="388">
        <f>IF(Checklist!$E118="X",0,1)</f>
        <v>1</v>
      </c>
      <c r="G118" s="87">
        <f t="shared" si="83"/>
        <v>0</v>
      </c>
      <c r="H118" s="87">
        <f t="shared" si="84"/>
        <v>1</v>
      </c>
      <c r="I118" s="92">
        <f t="shared" si="45"/>
        <v>0</v>
      </c>
      <c r="J118" s="79" t="s">
        <v>227</v>
      </c>
      <c r="K118" s="80"/>
      <c r="L118" s="89"/>
      <c r="M118" s="391"/>
      <c r="N118" s="89"/>
      <c r="O118" s="89"/>
      <c r="P118" s="93"/>
    </row>
    <row r="119" spans="1:16" x14ac:dyDescent="0.2">
      <c r="A119" s="7" t="str">
        <f>IF(Checklist!A119="R","R","")</f>
        <v/>
      </c>
      <c r="B119" s="83">
        <f>Checklist!B119</f>
        <v>11.020399999999999</v>
      </c>
      <c r="C119" s="84" t="str">
        <f>Checklist!C119</f>
        <v>Off-duty law enforcement personnel</v>
      </c>
      <c r="D119" s="82">
        <f>IF(Checklist!F119="X",1,0)</f>
        <v>0</v>
      </c>
      <c r="E119" s="87">
        <f>Weights!D119</f>
        <v>1</v>
      </c>
      <c r="F119" s="388">
        <f>IF(Checklist!$E119="X",0,1)</f>
        <v>1</v>
      </c>
      <c r="G119" s="87">
        <f t="shared" si="83"/>
        <v>0</v>
      </c>
      <c r="H119" s="87">
        <f t="shared" si="84"/>
        <v>1</v>
      </c>
      <c r="I119" s="92">
        <f t="shared" si="45"/>
        <v>0</v>
      </c>
      <c r="J119" s="79" t="s">
        <v>227</v>
      </c>
      <c r="K119" s="80"/>
      <c r="L119" s="89"/>
      <c r="M119" s="391"/>
      <c r="N119" s="89"/>
      <c r="O119" s="89"/>
      <c r="P119" s="93"/>
    </row>
    <row r="120" spans="1:16" x14ac:dyDescent="0.2">
      <c r="A120" s="7" t="str">
        <f>IF(Checklist!A120="R","R","")</f>
        <v/>
      </c>
      <c r="B120" s="83">
        <f>Checklist!B120</f>
        <v>11.020499999999998</v>
      </c>
      <c r="C120" s="84" t="str">
        <f>Checklist!C120</f>
        <v>Unknown</v>
      </c>
      <c r="D120" s="82">
        <f>IF(Checklist!F120="X",1,0)</f>
        <v>0</v>
      </c>
      <c r="E120" s="87">
        <f>Weights!D120</f>
        <v>1</v>
      </c>
      <c r="F120" s="388">
        <f>IF(Checklist!$E120="X",0,1)</f>
        <v>1</v>
      </c>
      <c r="G120" s="87">
        <f t="shared" si="83"/>
        <v>0</v>
      </c>
      <c r="H120" s="87">
        <f t="shared" si="84"/>
        <v>1</v>
      </c>
      <c r="I120" s="92">
        <f t="shared" si="45"/>
        <v>0</v>
      </c>
      <c r="J120" s="79" t="s">
        <v>227</v>
      </c>
      <c r="K120" s="80"/>
      <c r="L120" s="89"/>
      <c r="M120" s="391"/>
      <c r="N120" s="89"/>
      <c r="O120" s="89"/>
      <c r="P120" s="93"/>
    </row>
    <row r="121" spans="1:16" x14ac:dyDescent="0.2">
      <c r="A121" s="7" t="str">
        <f>IF(Checklist!A121="R","R","")</f>
        <v/>
      </c>
      <c r="B121" s="83">
        <f>Checklist!B121</f>
        <v>11.020599999999998</v>
      </c>
      <c r="C121" s="84" t="str">
        <f>Checklist!C121</f>
        <v>N/A</v>
      </c>
      <c r="D121" s="82">
        <f>IF(Checklist!F121="X",1,0)</f>
        <v>0</v>
      </c>
      <c r="E121" s="87">
        <f>Weights!D121</f>
        <v>1</v>
      </c>
      <c r="F121" s="388">
        <f>IF(Checklist!$E121="X",0,1)</f>
        <v>1</v>
      </c>
      <c r="G121" s="87">
        <f t="shared" si="83"/>
        <v>0</v>
      </c>
      <c r="H121" s="87">
        <f t="shared" si="84"/>
        <v>1</v>
      </c>
      <c r="I121" s="92">
        <f t="shared" si="45"/>
        <v>0</v>
      </c>
      <c r="J121" s="79" t="s">
        <v>227</v>
      </c>
      <c r="K121" s="80"/>
      <c r="L121" s="89"/>
      <c r="M121" s="391"/>
      <c r="N121" s="89"/>
      <c r="O121" s="89"/>
      <c r="P121" s="93"/>
    </row>
    <row r="122" spans="1:16" x14ac:dyDescent="0.2">
      <c r="A122" s="7" t="str">
        <f>IF(Checklist!A122="R","R","")</f>
        <v/>
      </c>
      <c r="B122" s="83">
        <f>Checklist!B122</f>
        <v>11.020699999999998</v>
      </c>
      <c r="C122" s="84" t="str">
        <f>Checklist!C122</f>
        <v>Other (describe)</v>
      </c>
      <c r="D122" s="82">
        <f>IF(Checklist!F122="X",1,0)</f>
        <v>0</v>
      </c>
      <c r="E122" s="87">
        <f>Weights!D122</f>
        <v>1</v>
      </c>
      <c r="F122" s="388">
        <f>IF(Checklist!$E122="X",0,1)</f>
        <v>1</v>
      </c>
      <c r="G122" s="87">
        <f t="shared" si="83"/>
        <v>0</v>
      </c>
      <c r="H122" s="87">
        <f t="shared" si="84"/>
        <v>1</v>
      </c>
      <c r="I122" s="92">
        <f t="shared" si="45"/>
        <v>0</v>
      </c>
      <c r="J122" s="79" t="s">
        <v>227</v>
      </c>
      <c r="K122" s="80"/>
      <c r="L122" s="89"/>
      <c r="M122" s="391"/>
      <c r="N122" s="89"/>
      <c r="O122" s="89"/>
      <c r="P122" s="93"/>
    </row>
    <row r="123" spans="1:16" x14ac:dyDescent="0.2">
      <c r="A123" s="7" t="str">
        <f>IF(Checklist!A123="R","R","")</f>
        <v/>
      </c>
      <c r="B123" s="83">
        <f>Checklist!B123</f>
        <v>11.03</v>
      </c>
      <c r="C123" s="84" t="str">
        <f>Checklist!C123</f>
        <v>Does the operator or facility maintain a contract with a commercial guard company that ensures rapid availability of security personnel in a crisis?</v>
      </c>
      <c r="D123" s="7">
        <f>IF(Checklist!F123="C",1,0)</f>
        <v>0</v>
      </c>
      <c r="E123" s="87">
        <f>Weights!D123</f>
        <v>1</v>
      </c>
      <c r="F123" s="388">
        <f>IF(Checklist!$E123="X",0,1)</f>
        <v>1</v>
      </c>
      <c r="G123" s="87">
        <f t="shared" si="83"/>
        <v>0</v>
      </c>
      <c r="H123" s="87">
        <f t="shared" si="84"/>
        <v>1</v>
      </c>
      <c r="I123" s="92">
        <f t="shared" si="45"/>
        <v>0</v>
      </c>
      <c r="J123" s="79" t="s">
        <v>227</v>
      </c>
      <c r="K123" s="80"/>
      <c r="L123" s="89"/>
      <c r="M123" s="391"/>
      <c r="N123" s="89"/>
      <c r="O123" s="89"/>
      <c r="P123" s="93"/>
    </row>
    <row r="124" spans="1:16" x14ac:dyDescent="0.2">
      <c r="A124" s="7" t="str">
        <f>IF(Checklist!A124="R","R","")</f>
        <v>R</v>
      </c>
      <c r="B124" s="83">
        <f>Checklist!B124</f>
        <v>11.04</v>
      </c>
      <c r="C124" s="84" t="str">
        <f>Checklist!C124</f>
        <v>Are visitors escorted or monitored while at the facility?</v>
      </c>
      <c r="D124" s="7">
        <f>IF(Checklist!F124="C",1,0)</f>
        <v>0</v>
      </c>
      <c r="E124" s="87">
        <f>Weights!D124</f>
        <v>1</v>
      </c>
      <c r="F124" s="388">
        <f>IF(Checklist!$E124="X",0,1)</f>
        <v>1</v>
      </c>
      <c r="G124" s="87">
        <f t="shared" si="83"/>
        <v>0</v>
      </c>
      <c r="H124" s="87">
        <f t="shared" si="84"/>
        <v>1</v>
      </c>
      <c r="I124" s="92">
        <f t="shared" si="45"/>
        <v>0</v>
      </c>
      <c r="J124" s="79" t="s">
        <v>227</v>
      </c>
      <c r="K124" s="7">
        <f t="shared" si="61"/>
        <v>0</v>
      </c>
      <c r="L124" s="87">
        <f>Weights!F124</f>
        <v>1</v>
      </c>
      <c r="M124" s="388">
        <f t="shared" ref="M124:M126" si="85">$F124</f>
        <v>1</v>
      </c>
      <c r="N124" s="87">
        <f t="shared" ref="N124:N125" si="86">K124*L124*M124</f>
        <v>0</v>
      </c>
      <c r="O124" s="87">
        <f t="shared" ref="O124:O125" si="87">1*L124*M124</f>
        <v>1</v>
      </c>
      <c r="P124" s="92">
        <f t="shared" si="64"/>
        <v>0</v>
      </c>
    </row>
    <row r="125" spans="1:16" x14ac:dyDescent="0.2">
      <c r="A125" s="7" t="str">
        <f>IF(Checklist!A125="R","R","")</f>
        <v>R</v>
      </c>
      <c r="B125" s="83">
        <f>Checklist!B125</f>
        <v>11.05</v>
      </c>
      <c r="C125" s="84" t="str">
        <f>Checklist!C125</f>
        <v>Does the facility provide a security perimeter that impedes unauthorized access to the facility or critical areas by installing and maintaining barriers?</v>
      </c>
      <c r="D125" s="7">
        <f>IF(Checklist!F125="C",1,0)</f>
        <v>0</v>
      </c>
      <c r="E125" s="87">
        <f>Weights!D125</f>
        <v>1</v>
      </c>
      <c r="F125" s="388">
        <f>IF(Checklist!$E125="X",0,1)</f>
        <v>1</v>
      </c>
      <c r="G125" s="87">
        <f t="shared" si="83"/>
        <v>0</v>
      </c>
      <c r="H125" s="87">
        <f t="shared" si="84"/>
        <v>1</v>
      </c>
      <c r="I125" s="92">
        <f t="shared" si="45"/>
        <v>0</v>
      </c>
      <c r="J125" s="79" t="s">
        <v>227</v>
      </c>
      <c r="K125" s="7">
        <f t="shared" si="61"/>
        <v>0</v>
      </c>
      <c r="L125" s="87">
        <f>Weights!F125</f>
        <v>1</v>
      </c>
      <c r="M125" s="388">
        <f t="shared" si="85"/>
        <v>1</v>
      </c>
      <c r="N125" s="87">
        <f t="shared" si="86"/>
        <v>0</v>
      </c>
      <c r="O125" s="87">
        <f t="shared" si="87"/>
        <v>1</v>
      </c>
      <c r="P125" s="92">
        <f t="shared" si="64"/>
        <v>0</v>
      </c>
    </row>
    <row r="126" spans="1:16" x14ac:dyDescent="0.2">
      <c r="A126" s="7" t="str">
        <f>IF(Checklist!A126="R","R","")</f>
        <v>R</v>
      </c>
      <c r="B126" s="83">
        <f>Checklist!B126</f>
        <v>11.06</v>
      </c>
      <c r="C126" s="84" t="str">
        <f>Checklist!C126</f>
        <v>To impede unauthorized vehicle access, are barriers readily available or deployed on the facility’s perimeter, near access control points, and/or near vital components (e.g., fences, bollards, jersey barriers, or equivalent)?</v>
      </c>
      <c r="D126" s="7">
        <f>IF(Checklist!F126="C",1,0)</f>
        <v>0</v>
      </c>
      <c r="E126" s="87">
        <f>Weights!D126</f>
        <v>1</v>
      </c>
      <c r="F126" s="388">
        <f>IF(Checklist!$E126="X",0,1)</f>
        <v>1</v>
      </c>
      <c r="G126" s="87">
        <f t="shared" ref="G126" si="88">D126*E126*F126</f>
        <v>0</v>
      </c>
      <c r="H126" s="87">
        <f t="shared" ref="H126" si="89">1*E126*F126</f>
        <v>1</v>
      </c>
      <c r="I126" s="92">
        <f t="shared" ref="I126" si="90">G126/H126</f>
        <v>0</v>
      </c>
      <c r="J126" s="79" t="s">
        <v>227</v>
      </c>
      <c r="K126" s="7">
        <f t="shared" ref="K126" si="91">D126</f>
        <v>0</v>
      </c>
      <c r="L126" s="87">
        <f>Weights!F126</f>
        <v>1</v>
      </c>
      <c r="M126" s="388">
        <f t="shared" si="85"/>
        <v>1</v>
      </c>
      <c r="N126" s="87">
        <f t="shared" ref="N126" si="92">K126*L126*M126</f>
        <v>0</v>
      </c>
      <c r="O126" s="87">
        <f t="shared" ref="O126" si="93">1*L126*M126</f>
        <v>1</v>
      </c>
      <c r="P126" s="92">
        <f t="shared" ref="P126" si="94">N126/O126</f>
        <v>0</v>
      </c>
    </row>
    <row r="127" spans="1:16" x14ac:dyDescent="0.2">
      <c r="A127" s="7" t="str">
        <f>IF(Checklist!A127="R","R","")</f>
        <v/>
      </c>
      <c r="B127" s="83">
        <f>Checklist!B127</f>
        <v>11.07</v>
      </c>
      <c r="C127" s="84" t="str">
        <f>Checklist!C127</f>
        <v>Select all types of vehicle barriers.</v>
      </c>
      <c r="D127" s="298" t="s">
        <v>297</v>
      </c>
      <c r="E127" s="96"/>
      <c r="F127" s="393"/>
      <c r="G127" s="96"/>
      <c r="H127" s="96"/>
      <c r="I127" s="100"/>
      <c r="J127" s="79" t="s">
        <v>227</v>
      </c>
      <c r="K127" s="95"/>
      <c r="L127" s="96"/>
      <c r="M127" s="393"/>
      <c r="N127" s="96"/>
      <c r="O127" s="96"/>
      <c r="P127" s="100"/>
    </row>
    <row r="128" spans="1:16" x14ac:dyDescent="0.2">
      <c r="A128" s="7" t="str">
        <f>IF(Checklist!A128="R","R","")</f>
        <v/>
      </c>
      <c r="B128" s="83">
        <f>Checklist!B128</f>
        <v>11.0701</v>
      </c>
      <c r="C128" s="84" t="str">
        <f>Checklist!C128</f>
        <v>Jersey barriers</v>
      </c>
      <c r="D128" s="82">
        <f>IF(Checklist!F128="X",1,0)</f>
        <v>0</v>
      </c>
      <c r="E128" s="87">
        <f>Weights!D128</f>
        <v>1</v>
      </c>
      <c r="F128" s="388">
        <f>IF(Checklist!$E128="X",0,1)</f>
        <v>1</v>
      </c>
      <c r="G128" s="87">
        <f t="shared" ref="G128:G136" si="95">D128*E128*F128</f>
        <v>0</v>
      </c>
      <c r="H128" s="87">
        <f t="shared" ref="H128:H136" si="96">1*E128*F128</f>
        <v>1</v>
      </c>
      <c r="I128" s="92">
        <f t="shared" si="45"/>
        <v>0</v>
      </c>
      <c r="J128" s="79" t="s">
        <v>227</v>
      </c>
      <c r="K128" s="80"/>
      <c r="L128" s="89"/>
      <c r="M128" s="391"/>
      <c r="N128" s="89"/>
      <c r="O128" s="89"/>
      <c r="P128" s="93"/>
    </row>
    <row r="129" spans="1:16" x14ac:dyDescent="0.2">
      <c r="A129" s="7" t="str">
        <f>IF(Checklist!A129="R","R","")</f>
        <v/>
      </c>
      <c r="B129" s="83">
        <f>Checklist!B129</f>
        <v>11.0702</v>
      </c>
      <c r="C129" s="84" t="str">
        <f>Checklist!C129</f>
        <v>Bollards</v>
      </c>
      <c r="D129" s="82">
        <f>IF(Checklist!F129="X",1,0)</f>
        <v>0</v>
      </c>
      <c r="E129" s="87">
        <f>Weights!D129</f>
        <v>1</v>
      </c>
      <c r="F129" s="388">
        <f>IF(Checklist!$E129="X",0,1)</f>
        <v>1</v>
      </c>
      <c r="G129" s="87">
        <f t="shared" si="95"/>
        <v>0</v>
      </c>
      <c r="H129" s="87">
        <f t="shared" si="96"/>
        <v>1</v>
      </c>
      <c r="I129" s="92">
        <f t="shared" si="45"/>
        <v>0</v>
      </c>
      <c r="J129" s="79" t="s">
        <v>227</v>
      </c>
      <c r="K129" s="80"/>
      <c r="L129" s="89"/>
      <c r="M129" s="391"/>
      <c r="N129" s="89"/>
      <c r="O129" s="89"/>
      <c r="P129" s="93"/>
    </row>
    <row r="130" spans="1:16" x14ac:dyDescent="0.2">
      <c r="A130" s="7" t="str">
        <f>IF(Checklist!A130="R","R","")</f>
        <v/>
      </c>
      <c r="B130" s="83">
        <f>Checklist!B130</f>
        <v>11.0703</v>
      </c>
      <c r="C130" s="84" t="str">
        <f>Checklist!C130</f>
        <v>Natural barriers (ditch, large rocks, trees)</v>
      </c>
      <c r="D130" s="82">
        <f>IF(Checklist!F130="X",1,0)</f>
        <v>0</v>
      </c>
      <c r="E130" s="87">
        <f>Weights!D130</f>
        <v>1</v>
      </c>
      <c r="F130" s="388">
        <f>IF(Checklist!$E130="X",0,1)</f>
        <v>1</v>
      </c>
      <c r="G130" s="87">
        <f t="shared" si="95"/>
        <v>0</v>
      </c>
      <c r="H130" s="87">
        <f t="shared" si="96"/>
        <v>1</v>
      </c>
      <c r="I130" s="92">
        <f t="shared" si="45"/>
        <v>0</v>
      </c>
      <c r="J130" s="79" t="s">
        <v>227</v>
      </c>
      <c r="K130" s="80"/>
      <c r="L130" s="89"/>
      <c r="M130" s="391"/>
      <c r="N130" s="89"/>
      <c r="O130" s="89"/>
      <c r="P130" s="93"/>
    </row>
    <row r="131" spans="1:16" x14ac:dyDescent="0.2">
      <c r="A131" s="7" t="str">
        <f>IF(Checklist!A131="R","R","")</f>
        <v/>
      </c>
      <c r="B131" s="83">
        <f>Checklist!B131</f>
        <v>11.070399999999999</v>
      </c>
      <c r="C131" s="84" t="str">
        <f>Checklist!C131</f>
        <v>Guard rails</v>
      </c>
      <c r="D131" s="82">
        <f>IF(Checklist!F131="X",1,0)</f>
        <v>0</v>
      </c>
      <c r="E131" s="87">
        <f>Weights!D131</f>
        <v>1</v>
      </c>
      <c r="F131" s="388">
        <f>IF(Checklist!$E131="X",0,1)</f>
        <v>1</v>
      </c>
      <c r="G131" s="87">
        <f t="shared" si="95"/>
        <v>0</v>
      </c>
      <c r="H131" s="87">
        <f t="shared" si="96"/>
        <v>1</v>
      </c>
      <c r="I131" s="92">
        <f t="shared" si="45"/>
        <v>0</v>
      </c>
      <c r="J131" s="79" t="s">
        <v>227</v>
      </c>
      <c r="K131" s="80"/>
      <c r="L131" s="89"/>
      <c r="M131" s="391"/>
      <c r="N131" s="89"/>
      <c r="O131" s="89"/>
      <c r="P131" s="93"/>
    </row>
    <row r="132" spans="1:16" x14ac:dyDescent="0.2">
      <c r="A132" s="7" t="str">
        <f>IF(Checklist!A132="R","R","")</f>
        <v/>
      </c>
      <c r="B132" s="83">
        <f>Checklist!B132</f>
        <v>11.070499999999999</v>
      </c>
      <c r="C132" s="84" t="str">
        <f>Checklist!C132</f>
        <v>Heavy equipment</v>
      </c>
      <c r="D132" s="82">
        <f>IF(Checklist!F132="X",1,0)</f>
        <v>0</v>
      </c>
      <c r="E132" s="87">
        <f>Weights!D132</f>
        <v>1</v>
      </c>
      <c r="F132" s="388">
        <f>IF(Checklist!$E132="X",0,1)</f>
        <v>1</v>
      </c>
      <c r="G132" s="87">
        <f t="shared" si="95"/>
        <v>0</v>
      </c>
      <c r="H132" s="87">
        <f t="shared" si="96"/>
        <v>1</v>
      </c>
      <c r="I132" s="92">
        <f t="shared" si="45"/>
        <v>0</v>
      </c>
      <c r="J132" s="79" t="s">
        <v>227</v>
      </c>
      <c r="K132" s="80"/>
      <c r="L132" s="89"/>
      <c r="M132" s="391"/>
      <c r="N132" s="89"/>
      <c r="O132" s="89"/>
      <c r="P132" s="93"/>
    </row>
    <row r="133" spans="1:16" x14ac:dyDescent="0.2">
      <c r="A133" s="7" t="str">
        <f>IF(Checklist!A133="R","R","")</f>
        <v/>
      </c>
      <c r="B133" s="83">
        <f>Checklist!B133</f>
        <v>11.070600000000001</v>
      </c>
      <c r="C133" s="84" t="str">
        <f>Checklist!C133</f>
        <v>Steel cable</v>
      </c>
      <c r="D133" s="82">
        <f>IF(Checklist!F133="X",1,0)</f>
        <v>0</v>
      </c>
      <c r="E133" s="87">
        <f>Weights!D133</f>
        <v>1</v>
      </c>
      <c r="F133" s="388">
        <f>IF(Checklist!$E133="X",0,1)</f>
        <v>1</v>
      </c>
      <c r="G133" s="87">
        <f t="shared" si="95"/>
        <v>0</v>
      </c>
      <c r="H133" s="87">
        <f t="shared" si="96"/>
        <v>1</v>
      </c>
      <c r="I133" s="92">
        <f t="shared" si="45"/>
        <v>0</v>
      </c>
      <c r="J133" s="79" t="s">
        <v>227</v>
      </c>
      <c r="K133" s="80"/>
      <c r="L133" s="89"/>
      <c r="M133" s="391"/>
      <c r="N133" s="89"/>
      <c r="O133" s="89"/>
      <c r="P133" s="93"/>
    </row>
    <row r="134" spans="1:16" x14ac:dyDescent="0.2">
      <c r="A134" s="7" t="str">
        <f>IF(Checklist!A134="R","R","")</f>
        <v/>
      </c>
      <c r="B134" s="83">
        <f>Checklist!B134</f>
        <v>11.0707</v>
      </c>
      <c r="C134" s="84" t="str">
        <f>Checklist!C134</f>
        <v>N/A</v>
      </c>
      <c r="D134" s="82">
        <f>IF(Checklist!F134="X",1,0)</f>
        <v>0</v>
      </c>
      <c r="E134" s="87">
        <f>Weights!D134</f>
        <v>1</v>
      </c>
      <c r="F134" s="388">
        <f>IF(Checklist!$E134="X",0,1)</f>
        <v>1</v>
      </c>
      <c r="G134" s="87">
        <f t="shared" si="95"/>
        <v>0</v>
      </c>
      <c r="H134" s="87">
        <f t="shared" si="96"/>
        <v>1</v>
      </c>
      <c r="I134" s="92">
        <f t="shared" si="45"/>
        <v>0</v>
      </c>
      <c r="J134" s="79" t="s">
        <v>227</v>
      </c>
      <c r="K134" s="80"/>
      <c r="L134" s="89"/>
      <c r="M134" s="391"/>
      <c r="N134" s="89"/>
      <c r="O134" s="89"/>
      <c r="P134" s="93"/>
    </row>
    <row r="135" spans="1:16" x14ac:dyDescent="0.2">
      <c r="A135" s="7" t="str">
        <f>IF(Checklist!A135="R","R","")</f>
        <v/>
      </c>
      <c r="B135" s="83">
        <f>Checklist!B135</f>
        <v>11.0708</v>
      </c>
      <c r="C135" s="84" t="str">
        <f>Checklist!C135</f>
        <v>Other (describe)</v>
      </c>
      <c r="D135" s="82">
        <f>IF(Checklist!F135="X",1,0)</f>
        <v>0</v>
      </c>
      <c r="E135" s="87">
        <f>Weights!D135</f>
        <v>1</v>
      </c>
      <c r="F135" s="388">
        <f>IF(Checklist!$E135="X",0,1)</f>
        <v>1</v>
      </c>
      <c r="G135" s="87">
        <f t="shared" si="95"/>
        <v>0</v>
      </c>
      <c r="H135" s="87">
        <f t="shared" si="96"/>
        <v>1</v>
      </c>
      <c r="I135" s="92">
        <f t="shared" si="45"/>
        <v>0</v>
      </c>
      <c r="J135" s="79" t="s">
        <v>227</v>
      </c>
      <c r="K135" s="80"/>
      <c r="L135" s="89"/>
      <c r="M135" s="391"/>
      <c r="N135" s="89"/>
      <c r="O135" s="89"/>
      <c r="P135" s="93"/>
    </row>
    <row r="136" spans="1:16" x14ac:dyDescent="0.2">
      <c r="A136" s="7" t="str">
        <f>IF(Checklist!A136="R","R","")</f>
        <v/>
      </c>
      <c r="B136" s="83">
        <f>Checklist!B136</f>
        <v>11.08</v>
      </c>
      <c r="C136" s="84" t="str">
        <f>Checklist!C136</f>
        <v>Is perimeter fencing installed at the facility?</v>
      </c>
      <c r="D136" s="7">
        <f>IF(Checklist!F136="C",1,0)</f>
        <v>0</v>
      </c>
      <c r="E136" s="87">
        <f>Weights!D136</f>
        <v>1</v>
      </c>
      <c r="F136" s="388">
        <f>IF(Checklist!$E136="X",0,1)</f>
        <v>1</v>
      </c>
      <c r="G136" s="87">
        <f t="shared" si="95"/>
        <v>0</v>
      </c>
      <c r="H136" s="87">
        <f t="shared" si="96"/>
        <v>1</v>
      </c>
      <c r="I136" s="92">
        <f t="shared" si="45"/>
        <v>0</v>
      </c>
      <c r="J136" s="79" t="s">
        <v>227</v>
      </c>
      <c r="K136" s="80"/>
      <c r="L136" s="89"/>
      <c r="M136" s="391"/>
      <c r="N136" s="89"/>
      <c r="O136" s="89"/>
      <c r="P136" s="93"/>
    </row>
    <row r="137" spans="1:16" x14ac:dyDescent="0.2">
      <c r="A137" s="7" t="str">
        <f>IF(Checklist!A137="R","R","")</f>
        <v/>
      </c>
      <c r="B137" s="83">
        <f>Checklist!B137</f>
        <v>11.09</v>
      </c>
      <c r="C137" s="84" t="str">
        <f>Checklist!C137</f>
        <v>Select the type(s) of perimeter fencing material(s). Select all that apply.</v>
      </c>
      <c r="D137" s="298" t="s">
        <v>297</v>
      </c>
      <c r="E137" s="96"/>
      <c r="F137" s="393"/>
      <c r="G137" s="96"/>
      <c r="H137" s="96"/>
      <c r="I137" s="100"/>
      <c r="J137" s="79" t="s">
        <v>227</v>
      </c>
      <c r="K137" s="95"/>
      <c r="L137" s="96"/>
      <c r="M137" s="393"/>
      <c r="N137" s="96"/>
      <c r="O137" s="96"/>
      <c r="P137" s="100"/>
    </row>
    <row r="138" spans="1:16" x14ac:dyDescent="0.2">
      <c r="A138" s="7" t="str">
        <f>IF(Checklist!A138="R","R","")</f>
        <v/>
      </c>
      <c r="B138" s="83">
        <f>Checklist!B138</f>
        <v>11.0901</v>
      </c>
      <c r="C138" s="84" t="str">
        <f>Checklist!C138</f>
        <v>Chain link</v>
      </c>
      <c r="D138" s="82">
        <f>IF(Checklist!F138="X",1,0)</f>
        <v>0</v>
      </c>
      <c r="E138" s="87">
        <f>Weights!D138</f>
        <v>1</v>
      </c>
      <c r="F138" s="388">
        <f>IF(Checklist!$E138="X",0,1)</f>
        <v>1</v>
      </c>
      <c r="G138" s="87">
        <f t="shared" ref="G138:G158" si="97">D138*E138*F138</f>
        <v>0</v>
      </c>
      <c r="H138" s="87">
        <f t="shared" ref="H138:H158" si="98">1*E138*F138</f>
        <v>1</v>
      </c>
      <c r="I138" s="92">
        <f t="shared" si="45"/>
        <v>0</v>
      </c>
      <c r="J138" s="79" t="s">
        <v>227</v>
      </c>
      <c r="K138" s="80"/>
      <c r="L138" s="89"/>
      <c r="M138" s="391"/>
      <c r="N138" s="89"/>
      <c r="O138" s="89"/>
      <c r="P138" s="93"/>
    </row>
    <row r="139" spans="1:16" x14ac:dyDescent="0.2">
      <c r="A139" s="7" t="str">
        <f>IF(Checklist!A139="R","R","")</f>
        <v/>
      </c>
      <c r="B139" s="83">
        <f>Checklist!B139</f>
        <v>11.090199999999999</v>
      </c>
      <c r="C139" s="84" t="str">
        <f>Checklist!C139</f>
        <v>Wood</v>
      </c>
      <c r="D139" s="82">
        <f>IF(Checklist!F139="X",1,0)</f>
        <v>0</v>
      </c>
      <c r="E139" s="87">
        <f>Weights!D139</f>
        <v>1</v>
      </c>
      <c r="F139" s="388">
        <f>IF(Checklist!$E139="X",0,1)</f>
        <v>1</v>
      </c>
      <c r="G139" s="87">
        <f t="shared" si="97"/>
        <v>0</v>
      </c>
      <c r="H139" s="87">
        <f t="shared" si="98"/>
        <v>1</v>
      </c>
      <c r="I139" s="92">
        <f t="shared" si="45"/>
        <v>0</v>
      </c>
      <c r="J139" s="79" t="s">
        <v>227</v>
      </c>
      <c r="K139" s="80"/>
      <c r="L139" s="89"/>
      <c r="M139" s="391"/>
      <c r="N139" s="89"/>
      <c r="O139" s="89"/>
      <c r="P139" s="93"/>
    </row>
    <row r="140" spans="1:16" x14ac:dyDescent="0.2">
      <c r="A140" s="7" t="str">
        <f>IF(Checklist!A140="R","R","")</f>
        <v/>
      </c>
      <c r="B140" s="83">
        <f>Checklist!B140</f>
        <v>11.090299999999999</v>
      </c>
      <c r="C140" s="84" t="str">
        <f>Checklist!C140</f>
        <v>Cinder block or brick</v>
      </c>
      <c r="D140" s="82">
        <f>IF(Checklist!F140="X",1,0)</f>
        <v>0</v>
      </c>
      <c r="E140" s="87">
        <f>Weights!D140</f>
        <v>1</v>
      </c>
      <c r="F140" s="388">
        <f>IF(Checklist!$E140="X",0,1)</f>
        <v>1</v>
      </c>
      <c r="G140" s="87">
        <f t="shared" si="97"/>
        <v>0</v>
      </c>
      <c r="H140" s="87">
        <f t="shared" si="98"/>
        <v>1</v>
      </c>
      <c r="I140" s="92">
        <f t="shared" si="45"/>
        <v>0</v>
      </c>
      <c r="J140" s="79" t="s">
        <v>227</v>
      </c>
      <c r="K140" s="80"/>
      <c r="L140" s="89"/>
      <c r="M140" s="391"/>
      <c r="N140" s="89"/>
      <c r="O140" s="89"/>
      <c r="P140" s="93"/>
    </row>
    <row r="141" spans="1:16" x14ac:dyDescent="0.2">
      <c r="A141" s="7" t="str">
        <f>IF(Checklist!A141="R","R","")</f>
        <v/>
      </c>
      <c r="B141" s="83">
        <f>Checklist!B141</f>
        <v>11.090400000000001</v>
      </c>
      <c r="C141" s="84" t="str">
        <f>Checklist!C141</f>
        <v>Sheet metal</v>
      </c>
      <c r="D141" s="82">
        <f>IF(Checklist!F141="X",1,0)</f>
        <v>0</v>
      </c>
      <c r="E141" s="87">
        <f>Weights!D141</f>
        <v>1</v>
      </c>
      <c r="F141" s="388">
        <f>IF(Checklist!$E141="X",0,1)</f>
        <v>1</v>
      </c>
      <c r="G141" s="87">
        <f t="shared" si="97"/>
        <v>0</v>
      </c>
      <c r="H141" s="87">
        <f t="shared" si="98"/>
        <v>1</v>
      </c>
      <c r="I141" s="92">
        <f t="shared" si="45"/>
        <v>0</v>
      </c>
      <c r="J141" s="79" t="s">
        <v>227</v>
      </c>
      <c r="K141" s="80"/>
      <c r="L141" s="89"/>
      <c r="M141" s="391"/>
      <c r="N141" s="89"/>
      <c r="O141" s="89"/>
      <c r="P141" s="93"/>
    </row>
    <row r="142" spans="1:16" x14ac:dyDescent="0.2">
      <c r="A142" s="7" t="str">
        <f>IF(Checklist!A142="R","R","")</f>
        <v/>
      </c>
      <c r="B142" s="83">
        <f>Checklist!B142</f>
        <v>11.0905</v>
      </c>
      <c r="C142" s="84" t="str">
        <f>Checklist!C142</f>
        <v>No-climb mesh</v>
      </c>
      <c r="D142" s="82">
        <f>IF(Checklist!F142="X",1,0)</f>
        <v>0</v>
      </c>
      <c r="E142" s="87">
        <f>Weights!D142</f>
        <v>1</v>
      </c>
      <c r="F142" s="388">
        <f>IF(Checklist!$E142="X",0,1)</f>
        <v>1</v>
      </c>
      <c r="G142" s="87">
        <f t="shared" si="97"/>
        <v>0</v>
      </c>
      <c r="H142" s="87">
        <f t="shared" si="98"/>
        <v>1</v>
      </c>
      <c r="I142" s="92">
        <f t="shared" si="45"/>
        <v>0</v>
      </c>
      <c r="J142" s="79" t="s">
        <v>227</v>
      </c>
      <c r="K142" s="80"/>
      <c r="L142" s="89"/>
      <c r="M142" s="391"/>
      <c r="N142" s="89"/>
      <c r="O142" s="89"/>
      <c r="P142" s="93"/>
    </row>
    <row r="143" spans="1:16" x14ac:dyDescent="0.2">
      <c r="A143" s="7" t="str">
        <f>IF(Checklist!A143="R","R","")</f>
        <v/>
      </c>
      <c r="B143" s="83">
        <f>Checklist!B143</f>
        <v>11.0906</v>
      </c>
      <c r="C143" s="84" t="str">
        <f>Checklist!C143</f>
        <v>Combination of above</v>
      </c>
      <c r="D143" s="82">
        <f>IF(Checklist!F143="X",1,0)</f>
        <v>0</v>
      </c>
      <c r="E143" s="87">
        <f>Weights!D143</f>
        <v>1</v>
      </c>
      <c r="F143" s="388">
        <f>IF(Checklist!$E143="X",0,1)</f>
        <v>1</v>
      </c>
      <c r="G143" s="87">
        <f t="shared" si="97"/>
        <v>0</v>
      </c>
      <c r="H143" s="87">
        <f t="shared" si="98"/>
        <v>1</v>
      </c>
      <c r="I143" s="92">
        <f t="shared" si="45"/>
        <v>0</v>
      </c>
      <c r="J143" s="79" t="s">
        <v>227</v>
      </c>
      <c r="K143" s="80"/>
      <c r="L143" s="89"/>
      <c r="M143" s="391"/>
      <c r="N143" s="89"/>
      <c r="O143" s="89"/>
      <c r="P143" s="93"/>
    </row>
    <row r="144" spans="1:16" x14ac:dyDescent="0.2">
      <c r="A144" s="7" t="str">
        <f>IF(Checklist!A144="R","R","")</f>
        <v/>
      </c>
      <c r="B144" s="83">
        <f>Checklist!B144</f>
        <v>11.0907</v>
      </c>
      <c r="C144" s="84" t="str">
        <f>Checklist!C144</f>
        <v>N/A</v>
      </c>
      <c r="D144" s="82">
        <f>IF(Checklist!F144="X",1,0)</f>
        <v>0</v>
      </c>
      <c r="E144" s="87">
        <f>Weights!D144</f>
        <v>1</v>
      </c>
      <c r="F144" s="388">
        <f>IF(Checklist!$E144="X",0,1)</f>
        <v>1</v>
      </c>
      <c r="G144" s="87">
        <f t="shared" si="97"/>
        <v>0</v>
      </c>
      <c r="H144" s="87">
        <f t="shared" si="98"/>
        <v>1</v>
      </c>
      <c r="I144" s="92">
        <f t="shared" si="45"/>
        <v>0</v>
      </c>
      <c r="J144" s="79" t="s">
        <v>227</v>
      </c>
      <c r="K144" s="80"/>
      <c r="L144" s="89"/>
      <c r="M144" s="391"/>
      <c r="N144" s="89"/>
      <c r="O144" s="89"/>
      <c r="P144" s="93"/>
    </row>
    <row r="145" spans="1:16" x14ac:dyDescent="0.2">
      <c r="A145" s="7" t="str">
        <f>IF(Checklist!A145="R","R","")</f>
        <v/>
      </c>
      <c r="B145" s="83">
        <f>Checklist!B145</f>
        <v>11.0908</v>
      </c>
      <c r="C145" s="84" t="str">
        <f>Checklist!C145</f>
        <v>Other (describe)</v>
      </c>
      <c r="D145" s="82">
        <f>IF(Checklist!F145="X",1,0)</f>
        <v>0</v>
      </c>
      <c r="E145" s="87">
        <f>Weights!D145</f>
        <v>1</v>
      </c>
      <c r="F145" s="388">
        <f>IF(Checklist!$E145="X",0,1)</f>
        <v>1</v>
      </c>
      <c r="G145" s="87">
        <f t="shared" si="97"/>
        <v>0</v>
      </c>
      <c r="H145" s="87">
        <f t="shared" si="98"/>
        <v>1</v>
      </c>
      <c r="I145" s="92">
        <f t="shared" si="45"/>
        <v>0</v>
      </c>
      <c r="J145" s="79" t="s">
        <v>227</v>
      </c>
      <c r="K145" s="80"/>
      <c r="L145" s="89"/>
      <c r="M145" s="391"/>
      <c r="N145" s="89"/>
      <c r="O145" s="89"/>
      <c r="P145" s="93"/>
    </row>
    <row r="146" spans="1:16" x14ac:dyDescent="0.2">
      <c r="A146" s="7" t="str">
        <f>IF(Checklist!A146="R","R","")</f>
        <v/>
      </c>
      <c r="B146" s="83">
        <f>Checklist!B146</f>
        <v>11.1</v>
      </c>
      <c r="C146" s="84" t="str">
        <f>Checklist!C146</f>
        <v>Is a barbed wire or razor wire topper installed on perimeter fencing?</v>
      </c>
      <c r="D146" s="7">
        <f>IF(Checklist!F146="C",1,0)</f>
        <v>0</v>
      </c>
      <c r="E146" s="87">
        <f>Weights!D146</f>
        <v>1</v>
      </c>
      <c r="F146" s="388">
        <f>IF(Checklist!$E146="X",0,1)</f>
        <v>1</v>
      </c>
      <c r="G146" s="87">
        <f t="shared" si="97"/>
        <v>0</v>
      </c>
      <c r="H146" s="87">
        <f t="shared" si="98"/>
        <v>1</v>
      </c>
      <c r="I146" s="92">
        <f t="shared" si="45"/>
        <v>0</v>
      </c>
      <c r="J146" s="79" t="s">
        <v>227</v>
      </c>
      <c r="K146" s="80"/>
      <c r="L146" s="89"/>
      <c r="M146" s="391"/>
      <c r="N146" s="89"/>
      <c r="O146" s="89"/>
      <c r="P146" s="93"/>
    </row>
    <row r="147" spans="1:16" x14ac:dyDescent="0.2">
      <c r="A147" s="7" t="str">
        <f>IF(Checklist!A147="R","R","")</f>
        <v/>
      </c>
      <c r="B147" s="83">
        <f>Checklist!B147</f>
        <v>11.11</v>
      </c>
      <c r="C147" s="84" t="str">
        <f>Checklist!C147</f>
        <v>Including the barbed wire or razor wire topper, what is the approximate overall height of perimeter fencing (as measured when standing on the outside of the fence)? If fencing varies in height, select the height of the shortest section.</v>
      </c>
      <c r="D147" s="7">
        <f>IF(Checklist!F147="C",1,0)</f>
        <v>0</v>
      </c>
      <c r="E147" s="87">
        <f>Weights!D147</f>
        <v>1</v>
      </c>
      <c r="F147" s="417">
        <v>0</v>
      </c>
      <c r="G147" s="87">
        <f t="shared" si="97"/>
        <v>0</v>
      </c>
      <c r="H147" s="87">
        <f t="shared" si="98"/>
        <v>0</v>
      </c>
      <c r="I147" s="92" t="e">
        <f t="shared" ref="I147" si="99">G147/H147</f>
        <v>#DIV/0!</v>
      </c>
      <c r="J147" s="79" t="s">
        <v>227</v>
      </c>
      <c r="K147" s="80"/>
      <c r="L147" s="89"/>
      <c r="M147" s="391"/>
      <c r="N147" s="89"/>
      <c r="O147" s="89"/>
      <c r="P147" s="93"/>
    </row>
    <row r="148" spans="1:16" x14ac:dyDescent="0.2">
      <c r="A148" s="7" t="str">
        <f>IF(Checklist!A148="R","R","")</f>
        <v>R</v>
      </c>
      <c r="B148" s="83">
        <f>Checklist!B148</f>
        <v>11.12</v>
      </c>
      <c r="C148" s="84" t="str">
        <f>Checklist!C148</f>
        <v>Does the perimeter fencing, or barriers fully enclose the facility’s vital components?</v>
      </c>
      <c r="D148" s="7">
        <f>IF(Checklist!F148="C",1,0)</f>
        <v>0</v>
      </c>
      <c r="E148" s="87">
        <f>Weights!D148</f>
        <v>1</v>
      </c>
      <c r="F148" s="388">
        <f>IF(Checklist!$E148="X",0,1)</f>
        <v>1</v>
      </c>
      <c r="G148" s="87">
        <f t="shared" si="97"/>
        <v>0</v>
      </c>
      <c r="H148" s="87">
        <f t="shared" si="98"/>
        <v>1</v>
      </c>
      <c r="I148" s="92">
        <f t="shared" si="45"/>
        <v>0</v>
      </c>
      <c r="J148" s="79" t="s">
        <v>227</v>
      </c>
      <c r="K148" s="7">
        <f t="shared" si="61"/>
        <v>0</v>
      </c>
      <c r="L148" s="87">
        <f>Weights!F148</f>
        <v>1</v>
      </c>
      <c r="M148" s="388">
        <f>$F148</f>
        <v>1</v>
      </c>
      <c r="N148" s="87">
        <f>K148*L148*M148</f>
        <v>0</v>
      </c>
      <c r="O148" s="87">
        <f>1*L148*M148</f>
        <v>1</v>
      </c>
      <c r="P148" s="92">
        <f t="shared" si="64"/>
        <v>0</v>
      </c>
    </row>
    <row r="149" spans="1:16" x14ac:dyDescent="0.2">
      <c r="A149" s="7" t="str">
        <f>IF(Checklist!A149="R","R","")</f>
        <v/>
      </c>
      <c r="B149" s="83">
        <f>Checklist!B149</f>
        <v>11.13</v>
      </c>
      <c r="C149" s="84" t="str">
        <f>Checklist!C149</f>
        <v>Are two layers of fencing installed around the facility’s vital component(s)?</v>
      </c>
      <c r="D149" s="7">
        <f>IF(Checklist!F149="C",1,0)</f>
        <v>0</v>
      </c>
      <c r="E149" s="87">
        <f>Weights!D149</f>
        <v>1</v>
      </c>
      <c r="F149" s="388">
        <f>IF(Checklist!$E149="X",0,1)</f>
        <v>1</v>
      </c>
      <c r="G149" s="87">
        <f t="shared" si="97"/>
        <v>0</v>
      </c>
      <c r="H149" s="87">
        <f t="shared" si="98"/>
        <v>1</v>
      </c>
      <c r="I149" s="92">
        <f t="shared" si="45"/>
        <v>0</v>
      </c>
      <c r="J149" s="79" t="s">
        <v>227</v>
      </c>
      <c r="K149" s="80"/>
      <c r="L149" s="89"/>
      <c r="M149" s="391"/>
      <c r="N149" s="89"/>
      <c r="O149" s="89"/>
      <c r="P149" s="93"/>
    </row>
    <row r="150" spans="1:16" x14ac:dyDescent="0.2">
      <c r="A150" s="7" t="str">
        <f>IF(Checklist!A150="R","R","")</f>
        <v>R</v>
      </c>
      <c r="B150" s="83">
        <f>Checklist!B150</f>
        <v>11.14</v>
      </c>
      <c r="C150" s="84" t="str">
        <f>Checklist!C150</f>
        <v>Is there a clear zone of several feet on either side of the fence that is free of obstructions, vegetation, or objects that could be used for concealment or to scale the fence?</v>
      </c>
      <c r="D150" s="7">
        <f>IF(Checklist!F150="C",1,0)</f>
        <v>0</v>
      </c>
      <c r="E150" s="87">
        <f>Weights!D150</f>
        <v>1</v>
      </c>
      <c r="F150" s="388">
        <f>IF(Checklist!$E150="X",0,1)</f>
        <v>1</v>
      </c>
      <c r="G150" s="87">
        <f t="shared" si="97"/>
        <v>0</v>
      </c>
      <c r="H150" s="87">
        <f t="shared" si="98"/>
        <v>1</v>
      </c>
      <c r="I150" s="92">
        <f t="shared" si="45"/>
        <v>0</v>
      </c>
      <c r="J150" s="79" t="s">
        <v>227</v>
      </c>
      <c r="K150" s="7">
        <f t="shared" si="61"/>
        <v>0</v>
      </c>
      <c r="L150" s="87">
        <f>Weights!F150</f>
        <v>1</v>
      </c>
      <c r="M150" s="388">
        <f t="shared" ref="M150:M152" si="100">$F150</f>
        <v>1</v>
      </c>
      <c r="N150" s="87">
        <f t="shared" ref="N150:N152" si="101">K150*L150*M150</f>
        <v>0</v>
      </c>
      <c r="O150" s="87">
        <f t="shared" ref="O150:O152" si="102">1*L150*M150</f>
        <v>1</v>
      </c>
      <c r="P150" s="92">
        <f t="shared" si="64"/>
        <v>0</v>
      </c>
    </row>
    <row r="151" spans="1:16" x14ac:dyDescent="0.2">
      <c r="A151" s="7" t="str">
        <f>IF(Checklist!A151="R","R","")</f>
        <v>R</v>
      </c>
      <c r="B151" s="83">
        <f>Checklist!B151</f>
        <v>11.15</v>
      </c>
      <c r="C151" s="84" t="str">
        <f>Checklist!C151</f>
        <v>Does damage, disrepair, erosion, or gaps degrade the security effectiveness of the perimeter gate or fence?</v>
      </c>
      <c r="D151" s="240">
        <f>IF(Checklist!F151="A",1,0)</f>
        <v>0</v>
      </c>
      <c r="E151" s="87">
        <f>Weights!D151</f>
        <v>1</v>
      </c>
      <c r="F151" s="388">
        <f>IF(Checklist!$E151="X",0,1)</f>
        <v>1</v>
      </c>
      <c r="G151" s="87">
        <f t="shared" si="97"/>
        <v>0</v>
      </c>
      <c r="H151" s="87">
        <f t="shared" si="98"/>
        <v>1</v>
      </c>
      <c r="I151" s="92">
        <f t="shared" ref="I151:I152" si="103">G151/H151</f>
        <v>0</v>
      </c>
      <c r="J151" s="79" t="s">
        <v>227</v>
      </c>
      <c r="K151" s="7">
        <f t="shared" ref="K151:K171" si="104">D151</f>
        <v>0</v>
      </c>
      <c r="L151" s="87">
        <f>Weights!F151</f>
        <v>1</v>
      </c>
      <c r="M151" s="388">
        <f t="shared" si="100"/>
        <v>1</v>
      </c>
      <c r="N151" s="87">
        <f t="shared" si="101"/>
        <v>0</v>
      </c>
      <c r="O151" s="87">
        <f t="shared" si="102"/>
        <v>1</v>
      </c>
      <c r="P151" s="92">
        <f t="shared" ref="P151:P171" si="105">N151/O151</f>
        <v>0</v>
      </c>
    </row>
    <row r="152" spans="1:16" x14ac:dyDescent="0.2">
      <c r="A152" s="7" t="str">
        <f>IF(Checklist!A152="R","R","")</f>
        <v>R</v>
      </c>
      <c r="B152" s="83">
        <f>Checklist!B152</f>
        <v>11.16</v>
      </c>
      <c r="C152" s="84" t="str">
        <f>Checklist!C152</f>
        <v>Are the gates installed and maintained at the facility of an equivalent quality to the barrier to which they are attached?</v>
      </c>
      <c r="D152" s="7">
        <f>IF(Checklist!F152="C",1,0)</f>
        <v>0</v>
      </c>
      <c r="E152" s="87">
        <f>Weights!D152</f>
        <v>1</v>
      </c>
      <c r="F152" s="388">
        <f>IF(Checklist!$E152="X",0,1)</f>
        <v>1</v>
      </c>
      <c r="G152" s="87">
        <f t="shared" si="97"/>
        <v>0</v>
      </c>
      <c r="H152" s="87">
        <f t="shared" si="98"/>
        <v>1</v>
      </c>
      <c r="I152" s="92">
        <f t="shared" si="103"/>
        <v>0</v>
      </c>
      <c r="J152" s="79" t="s">
        <v>227</v>
      </c>
      <c r="K152" s="7">
        <f t="shared" si="104"/>
        <v>0</v>
      </c>
      <c r="L152" s="87">
        <f>Weights!F152</f>
        <v>1</v>
      </c>
      <c r="M152" s="388">
        <f t="shared" si="100"/>
        <v>1</v>
      </c>
      <c r="N152" s="87">
        <f t="shared" si="101"/>
        <v>0</v>
      </c>
      <c r="O152" s="87">
        <f t="shared" si="102"/>
        <v>1</v>
      </c>
      <c r="P152" s="92">
        <f t="shared" si="105"/>
        <v>0</v>
      </c>
    </row>
    <row r="153" spans="1:16" x14ac:dyDescent="0.2">
      <c r="A153" s="7" t="str">
        <f>IF(Checklist!A153="R","R","")</f>
        <v/>
      </c>
      <c r="B153" s="83">
        <f>Checklist!B153</f>
        <v>11.17</v>
      </c>
      <c r="C153" s="84" t="str">
        <f>Checklist!C153</f>
        <v>Do personnel monitor motorized gates until they close?</v>
      </c>
      <c r="D153" s="7">
        <f>IF(Checklist!F153="C",1,0)</f>
        <v>0</v>
      </c>
      <c r="E153" s="87">
        <f>Weights!D153</f>
        <v>1</v>
      </c>
      <c r="F153" s="388">
        <f>IF(Checklist!$E153="X",0,1)</f>
        <v>1</v>
      </c>
      <c r="G153" s="87">
        <f t="shared" si="97"/>
        <v>0</v>
      </c>
      <c r="H153" s="87">
        <f t="shared" si="98"/>
        <v>1</v>
      </c>
      <c r="I153" s="92">
        <f t="shared" ref="I153:I158" si="106">G153/H153</f>
        <v>0</v>
      </c>
      <c r="J153" s="79" t="s">
        <v>227</v>
      </c>
      <c r="K153" s="80"/>
      <c r="L153" s="89"/>
      <c r="M153" s="391"/>
      <c r="N153" s="89"/>
      <c r="O153" s="89"/>
      <c r="P153" s="93"/>
    </row>
    <row r="154" spans="1:16" x14ac:dyDescent="0.2">
      <c r="A154" s="7" t="str">
        <f>IF(Checklist!A154="R","R","")</f>
        <v>R</v>
      </c>
      <c r="B154" s="83">
        <f>Checklist!B154</f>
        <v>11.18</v>
      </c>
      <c r="C154" s="84" t="str">
        <f>Checklist!C154</f>
        <v>Can emergency egress gates (e.g. Push bar type) be manipulated and opened from outside the fence?</v>
      </c>
      <c r="D154" s="240">
        <f>IF(Checklist!F154="A",1,0)</f>
        <v>0</v>
      </c>
      <c r="E154" s="87">
        <f>Weights!D154</f>
        <v>1</v>
      </c>
      <c r="F154" s="388">
        <f>IF(Checklist!$E154="X",0,1)</f>
        <v>1</v>
      </c>
      <c r="G154" s="87">
        <f t="shared" si="97"/>
        <v>0</v>
      </c>
      <c r="H154" s="87">
        <f t="shared" si="98"/>
        <v>1</v>
      </c>
      <c r="I154" s="92">
        <f t="shared" si="106"/>
        <v>0</v>
      </c>
      <c r="J154" s="79" t="s">
        <v>227</v>
      </c>
      <c r="K154" s="7">
        <f t="shared" si="104"/>
        <v>0</v>
      </c>
      <c r="L154" s="87">
        <f>Weights!F155</f>
        <v>1</v>
      </c>
      <c r="M154" s="388">
        <f t="shared" ref="M154:M158" si="107">$F154</f>
        <v>1</v>
      </c>
      <c r="N154" s="87">
        <f t="shared" ref="N154:N158" si="108">K154*L154*M154</f>
        <v>0</v>
      </c>
      <c r="O154" s="87">
        <f t="shared" ref="O154:O158" si="109">1*L154*M154</f>
        <v>1</v>
      </c>
      <c r="P154" s="92">
        <f t="shared" si="105"/>
        <v>0</v>
      </c>
    </row>
    <row r="155" spans="1:16" x14ac:dyDescent="0.2">
      <c r="A155" s="7" t="str">
        <f>IF(Checklist!A155="R","R","")</f>
        <v>R</v>
      </c>
      <c r="B155" s="83">
        <f>Checklist!B155</f>
        <v>11.19</v>
      </c>
      <c r="C155" s="84" t="str">
        <f>Checklist!C155</f>
        <v>Does the facility ensure all perimeter gates are closed and secured when not in use?</v>
      </c>
      <c r="D155" s="7">
        <f>IF(Checklist!F155="C",1,0)</f>
        <v>0</v>
      </c>
      <c r="E155" s="87">
        <f>Weights!D155</f>
        <v>1</v>
      </c>
      <c r="F155" s="388">
        <f>IF(Checklist!$E155="X",0,1)</f>
        <v>1</v>
      </c>
      <c r="G155" s="87">
        <f t="shared" si="97"/>
        <v>0</v>
      </c>
      <c r="H155" s="87">
        <f t="shared" si="98"/>
        <v>1</v>
      </c>
      <c r="I155" s="92">
        <f t="shared" si="106"/>
        <v>0</v>
      </c>
      <c r="J155" s="79" t="s">
        <v>227</v>
      </c>
      <c r="K155" s="7">
        <f t="shared" si="104"/>
        <v>0</v>
      </c>
      <c r="L155" s="87">
        <f>Weights!F156</f>
        <v>1</v>
      </c>
      <c r="M155" s="388">
        <f t="shared" si="107"/>
        <v>1</v>
      </c>
      <c r="N155" s="87">
        <f t="shared" si="108"/>
        <v>0</v>
      </c>
      <c r="O155" s="87">
        <f t="shared" si="109"/>
        <v>1</v>
      </c>
      <c r="P155" s="92">
        <f t="shared" si="105"/>
        <v>0</v>
      </c>
    </row>
    <row r="156" spans="1:16" x14ac:dyDescent="0.2">
      <c r="A156" s="7" t="str">
        <f>IF(Checklist!A156="R","R","")</f>
        <v>R</v>
      </c>
      <c r="B156" s="83">
        <f>Checklist!B156</f>
        <v>11.2</v>
      </c>
      <c r="C156" s="84" t="str">
        <f>Checklist!C156</f>
        <v>Are key control procedures established and documented for key tracking, issuance, collection, and loss and unauthorized duplication?</v>
      </c>
      <c r="D156" s="7">
        <f>IF(Checklist!F156="C",1,0)</f>
        <v>0</v>
      </c>
      <c r="E156" s="87">
        <f>Weights!D156</f>
        <v>1</v>
      </c>
      <c r="F156" s="388">
        <f>IF(Checklist!$E156="X",0,1)</f>
        <v>1</v>
      </c>
      <c r="G156" s="87">
        <f t="shared" si="97"/>
        <v>0</v>
      </c>
      <c r="H156" s="87">
        <f t="shared" si="98"/>
        <v>1</v>
      </c>
      <c r="I156" s="92">
        <f t="shared" si="106"/>
        <v>0</v>
      </c>
      <c r="J156" s="79" t="s">
        <v>227</v>
      </c>
      <c r="K156" s="7">
        <f t="shared" si="104"/>
        <v>0</v>
      </c>
      <c r="L156" s="87">
        <f>Weights!F157</f>
        <v>1</v>
      </c>
      <c r="M156" s="388">
        <f t="shared" si="107"/>
        <v>1</v>
      </c>
      <c r="N156" s="87">
        <f t="shared" si="108"/>
        <v>0</v>
      </c>
      <c r="O156" s="87">
        <f t="shared" si="109"/>
        <v>1</v>
      </c>
      <c r="P156" s="92">
        <f t="shared" si="105"/>
        <v>0</v>
      </c>
    </row>
    <row r="157" spans="1:16" x14ac:dyDescent="0.2">
      <c r="A157" s="7" t="str">
        <f>IF(Checklist!A157="R","R","")</f>
        <v>R</v>
      </c>
      <c r="B157" s="83">
        <f>Checklist!B157</f>
        <v>11.21</v>
      </c>
      <c r="C157" s="84" t="str">
        <f>Checklist!C157</f>
        <v>Does your facility conduct key inventories every 24 months?</v>
      </c>
      <c r="D157" s="7">
        <f>IF(Checklist!F157="C",1,0)</f>
        <v>0</v>
      </c>
      <c r="E157" s="87">
        <f>Weights!D157</f>
        <v>1</v>
      </c>
      <c r="F157" s="388">
        <f>IF(Checklist!$E157="X",0,1)</f>
        <v>1</v>
      </c>
      <c r="G157" s="87">
        <f t="shared" si="97"/>
        <v>0</v>
      </c>
      <c r="H157" s="87">
        <f t="shared" si="98"/>
        <v>1</v>
      </c>
      <c r="I157" s="92">
        <f t="shared" si="106"/>
        <v>0</v>
      </c>
      <c r="J157" s="79" t="s">
        <v>227</v>
      </c>
      <c r="K157" s="7">
        <f t="shared" si="104"/>
        <v>0</v>
      </c>
      <c r="L157" s="87">
        <f>Weights!F158</f>
        <v>1</v>
      </c>
      <c r="M157" s="388">
        <f t="shared" si="107"/>
        <v>1</v>
      </c>
      <c r="N157" s="87">
        <f t="shared" si="108"/>
        <v>0</v>
      </c>
      <c r="O157" s="87">
        <f t="shared" si="109"/>
        <v>1</v>
      </c>
      <c r="P157" s="92">
        <f t="shared" si="105"/>
        <v>0</v>
      </c>
    </row>
    <row r="158" spans="1:16" x14ac:dyDescent="0.2">
      <c r="A158" s="7" t="str">
        <f>IF(Checklist!A158="R","R","")</f>
        <v>R</v>
      </c>
      <c r="B158" s="83">
        <f>Checklist!B158</f>
        <v>11.22</v>
      </c>
      <c r="C158" s="84" t="str">
        <f>Checklist!C158</f>
        <v>Does the facility utilize a restricted key/blank, patent key/blank, or other form of smart key/electronic access to the critical facility to prevent unauthorized duplication?  (Keys stamped "Do Not Duplicate" would not meet the above criteria.)</v>
      </c>
      <c r="D158" s="7">
        <f>IF(Checklist!F158="C",1,0)</f>
        <v>0</v>
      </c>
      <c r="E158" s="87">
        <f>Weights!D158</f>
        <v>1</v>
      </c>
      <c r="F158" s="388">
        <f>IF(Checklist!$E158="X",0,1)</f>
        <v>1</v>
      </c>
      <c r="G158" s="87">
        <f t="shared" si="97"/>
        <v>0</v>
      </c>
      <c r="H158" s="87">
        <f t="shared" si="98"/>
        <v>1</v>
      </c>
      <c r="I158" s="92">
        <f t="shared" si="106"/>
        <v>0</v>
      </c>
      <c r="J158" s="79" t="s">
        <v>227</v>
      </c>
      <c r="K158" s="7">
        <f t="shared" si="104"/>
        <v>0</v>
      </c>
      <c r="L158" s="87">
        <f>Weights!F159</f>
        <v>1</v>
      </c>
      <c r="M158" s="388">
        <f t="shared" si="107"/>
        <v>1</v>
      </c>
      <c r="N158" s="87">
        <f t="shared" si="108"/>
        <v>0</v>
      </c>
      <c r="O158" s="87">
        <f t="shared" si="109"/>
        <v>1</v>
      </c>
      <c r="P158" s="92">
        <f t="shared" si="105"/>
        <v>0</v>
      </c>
    </row>
    <row r="159" spans="1:16" x14ac:dyDescent="0.2">
      <c r="A159" s="7" t="str">
        <f>IF(Checklist!A159="R","R","")</f>
        <v/>
      </c>
      <c r="B159" s="83">
        <f>Checklist!B159</f>
        <v>11.23</v>
      </c>
      <c r="C159" s="84" t="str">
        <f>Checklist!C159</f>
        <v>Which groups have keys to padlocks on perimeter gates? Select all that apply.</v>
      </c>
      <c r="D159" s="298" t="s">
        <v>297</v>
      </c>
      <c r="E159" s="96"/>
      <c r="F159" s="393"/>
      <c r="G159" s="96"/>
      <c r="H159" s="96"/>
      <c r="I159" s="100"/>
      <c r="J159" s="79" t="s">
        <v>227</v>
      </c>
      <c r="K159" s="95"/>
      <c r="L159" s="96"/>
      <c r="M159" s="393"/>
      <c r="N159" s="96"/>
      <c r="O159" s="96"/>
      <c r="P159" s="100"/>
    </row>
    <row r="160" spans="1:16" x14ac:dyDescent="0.2">
      <c r="A160" s="7" t="str">
        <f>IF(Checklist!A160="R","R","")</f>
        <v/>
      </c>
      <c r="B160" s="83">
        <f>Checklist!B160</f>
        <v>11.2301</v>
      </c>
      <c r="C160" s="84" t="str">
        <f>Checklist!C160</f>
        <v>Company employees</v>
      </c>
      <c r="D160" s="82">
        <f>IF(Checklist!F160="X",1,0)</f>
        <v>0</v>
      </c>
      <c r="E160" s="87">
        <f>Weights!D160</f>
        <v>1</v>
      </c>
      <c r="F160" s="388">
        <f>IF(Checklist!$E160="X",0,1)</f>
        <v>1</v>
      </c>
      <c r="G160" s="87">
        <f t="shared" ref="G160:G172" si="110">D160*E160*F160</f>
        <v>0</v>
      </c>
      <c r="H160" s="87">
        <f t="shared" ref="H160:H172" si="111">1*E160*F160</f>
        <v>1</v>
      </c>
      <c r="I160" s="92">
        <f t="shared" ref="I160:I172" si="112">G160/H160</f>
        <v>0</v>
      </c>
      <c r="J160" s="79" t="s">
        <v>227</v>
      </c>
      <c r="K160" s="80"/>
      <c r="L160" s="89"/>
      <c r="M160" s="391"/>
      <c r="N160" s="89"/>
      <c r="O160" s="89"/>
      <c r="P160" s="93"/>
    </row>
    <row r="161" spans="1:16" x14ac:dyDescent="0.2">
      <c r="A161" s="7" t="str">
        <f>IF(Checklist!A161="R","R","")</f>
        <v/>
      </c>
      <c r="B161" s="83">
        <f>Checklist!B161</f>
        <v>11.2302</v>
      </c>
      <c r="C161" s="84" t="str">
        <f>Checklist!C161</f>
        <v>Long-term, trusted contractors</v>
      </c>
      <c r="D161" s="82">
        <f>IF(Checklist!F161="X",1,0)</f>
        <v>0</v>
      </c>
      <c r="E161" s="87">
        <f>Weights!D161</f>
        <v>1</v>
      </c>
      <c r="F161" s="388">
        <f>IF(Checklist!$E161="X",0,1)</f>
        <v>1</v>
      </c>
      <c r="G161" s="87">
        <f t="shared" si="110"/>
        <v>0</v>
      </c>
      <c r="H161" s="87">
        <f t="shared" si="111"/>
        <v>1</v>
      </c>
      <c r="I161" s="92">
        <f t="shared" si="112"/>
        <v>0</v>
      </c>
      <c r="J161" s="79" t="s">
        <v>227</v>
      </c>
      <c r="K161" s="80"/>
      <c r="L161" s="89"/>
      <c r="M161" s="391"/>
      <c r="N161" s="89"/>
      <c r="O161" s="89"/>
      <c r="P161" s="93"/>
    </row>
    <row r="162" spans="1:16" x14ac:dyDescent="0.2">
      <c r="A162" s="7" t="str">
        <f>IF(Checklist!A162="R","R","")</f>
        <v/>
      </c>
      <c r="B162" s="83">
        <f>Checklist!B162</f>
        <v>11.2303</v>
      </c>
      <c r="C162" s="84" t="str">
        <f>Checklist!C162</f>
        <v>Other Contractors</v>
      </c>
      <c r="D162" s="82">
        <f>IF(Checklist!F162="X",1,0)</f>
        <v>0</v>
      </c>
      <c r="E162" s="87">
        <f>Weights!D162</f>
        <v>1</v>
      </c>
      <c r="F162" s="388">
        <f>IF(Checklist!$E162="X",0,1)</f>
        <v>1</v>
      </c>
      <c r="G162" s="87">
        <f t="shared" si="110"/>
        <v>0</v>
      </c>
      <c r="H162" s="87">
        <f t="shared" si="111"/>
        <v>1</v>
      </c>
      <c r="I162" s="92">
        <f t="shared" si="112"/>
        <v>0</v>
      </c>
      <c r="J162" s="79" t="s">
        <v>227</v>
      </c>
      <c r="K162" s="80"/>
      <c r="L162" s="89"/>
      <c r="M162" s="391"/>
      <c r="N162" s="89"/>
      <c r="O162" s="89"/>
      <c r="P162" s="93"/>
    </row>
    <row r="163" spans="1:16" x14ac:dyDescent="0.2">
      <c r="A163" s="7" t="str">
        <f>IF(Checklist!A163="R","R","")</f>
        <v/>
      </c>
      <c r="B163" s="83">
        <f>Checklist!B163</f>
        <v>11.230399999999999</v>
      </c>
      <c r="C163" s="84" t="str">
        <f>Checklist!C163</f>
        <v>Pipeline operators or utilities that share the site</v>
      </c>
      <c r="D163" s="82">
        <f>IF(Checklist!F163="X",1,0)</f>
        <v>0</v>
      </c>
      <c r="E163" s="87">
        <f>Weights!D163</f>
        <v>1</v>
      </c>
      <c r="F163" s="388">
        <f>IF(Checklist!$E163="X",0,1)</f>
        <v>1</v>
      </c>
      <c r="G163" s="87">
        <f t="shared" si="110"/>
        <v>0</v>
      </c>
      <c r="H163" s="87">
        <f t="shared" si="111"/>
        <v>1</v>
      </c>
      <c r="I163" s="92">
        <f t="shared" si="112"/>
        <v>0</v>
      </c>
      <c r="J163" s="79" t="s">
        <v>227</v>
      </c>
      <c r="K163" s="80"/>
      <c r="L163" s="89"/>
      <c r="M163" s="391"/>
      <c r="N163" s="89"/>
      <c r="O163" s="89"/>
      <c r="P163" s="93"/>
    </row>
    <row r="164" spans="1:16" x14ac:dyDescent="0.2">
      <c r="A164" s="7" t="str">
        <f>IF(Checklist!A164="R","R","")</f>
        <v/>
      </c>
      <c r="B164" s="83">
        <f>Checklist!B164</f>
        <v>11.230499999999999</v>
      </c>
      <c r="C164" s="84" t="str">
        <f>Checklist!C164</f>
        <v>Visitors</v>
      </c>
      <c r="D164" s="82">
        <f>IF(Checklist!F164="X",1,0)</f>
        <v>0</v>
      </c>
      <c r="E164" s="87">
        <f>Weights!D164</f>
        <v>1</v>
      </c>
      <c r="F164" s="388">
        <f>IF(Checklist!$E164="X",0,1)</f>
        <v>1</v>
      </c>
      <c r="G164" s="87">
        <f t="shared" si="110"/>
        <v>0</v>
      </c>
      <c r="H164" s="87">
        <f t="shared" si="111"/>
        <v>1</v>
      </c>
      <c r="I164" s="92">
        <f t="shared" si="112"/>
        <v>0</v>
      </c>
      <c r="J164" s="79" t="s">
        <v>227</v>
      </c>
      <c r="K164" s="80"/>
      <c r="L164" s="89"/>
      <c r="M164" s="391"/>
      <c r="N164" s="89"/>
      <c r="O164" s="89"/>
      <c r="P164" s="93"/>
    </row>
    <row r="165" spans="1:16" x14ac:dyDescent="0.2">
      <c r="A165" s="7" t="str">
        <f>IF(Checklist!A165="R","R","")</f>
        <v/>
      </c>
      <c r="B165" s="83">
        <f>Checklist!B165</f>
        <v>11.230600000000001</v>
      </c>
      <c r="C165" s="84" t="str">
        <f>Checklist!C165</f>
        <v>Emergency Responders</v>
      </c>
      <c r="D165" s="82">
        <f>IF(Checklist!F165="X",1,0)</f>
        <v>0</v>
      </c>
      <c r="E165" s="87">
        <f>Weights!D165</f>
        <v>1</v>
      </c>
      <c r="F165" s="388">
        <f>IF(Checklist!$E165="X",0,1)</f>
        <v>1</v>
      </c>
      <c r="G165" s="87">
        <f t="shared" si="110"/>
        <v>0</v>
      </c>
      <c r="H165" s="87">
        <f t="shared" si="111"/>
        <v>1</v>
      </c>
      <c r="I165" s="92">
        <f t="shared" si="112"/>
        <v>0</v>
      </c>
      <c r="J165" s="79" t="s">
        <v>227</v>
      </c>
      <c r="K165" s="80"/>
      <c r="L165" s="89"/>
      <c r="M165" s="391"/>
      <c r="N165" s="89"/>
      <c r="O165" s="89"/>
      <c r="P165" s="93"/>
    </row>
    <row r="166" spans="1:16" x14ac:dyDescent="0.2">
      <c r="A166" s="7" t="str">
        <f>IF(Checklist!A166="R","R","")</f>
        <v/>
      </c>
      <c r="B166" s="83">
        <f>Checklist!B166</f>
        <v>11.230700000000001</v>
      </c>
      <c r="C166" s="84" t="str">
        <f>Checklist!C166</f>
        <v>Unknown</v>
      </c>
      <c r="D166" s="82">
        <f>IF(Checklist!F166="X",1,0)</f>
        <v>0</v>
      </c>
      <c r="E166" s="87">
        <f>Weights!D166</f>
        <v>1</v>
      </c>
      <c r="F166" s="388">
        <f>IF(Checklist!$E166="X",0,1)</f>
        <v>1</v>
      </c>
      <c r="G166" s="87">
        <f t="shared" si="110"/>
        <v>0</v>
      </c>
      <c r="H166" s="87">
        <f t="shared" si="111"/>
        <v>1</v>
      </c>
      <c r="I166" s="92">
        <f t="shared" si="112"/>
        <v>0</v>
      </c>
      <c r="J166" s="79" t="s">
        <v>227</v>
      </c>
      <c r="K166" s="80"/>
      <c r="L166" s="89"/>
      <c r="M166" s="391"/>
      <c r="N166" s="89"/>
      <c r="O166" s="89"/>
      <c r="P166" s="93"/>
    </row>
    <row r="167" spans="1:16" x14ac:dyDescent="0.2">
      <c r="A167" s="7" t="str">
        <f>IF(Checklist!A167="R","R","")</f>
        <v/>
      </c>
      <c r="B167" s="83">
        <f>Checklist!B167</f>
        <v>11.2308</v>
      </c>
      <c r="C167" s="84" t="str">
        <f>Checklist!C167</f>
        <v>Key distribution is not tracked</v>
      </c>
      <c r="D167" s="82">
        <f>IF(Checklist!F167="X",1,0)</f>
        <v>0</v>
      </c>
      <c r="E167" s="87">
        <f>Weights!D167</f>
        <v>1</v>
      </c>
      <c r="F167" s="388">
        <f>IF(Checklist!$E167="X",0,1)</f>
        <v>1</v>
      </c>
      <c r="G167" s="87">
        <f t="shared" si="110"/>
        <v>0</v>
      </c>
      <c r="H167" s="87">
        <f t="shared" si="111"/>
        <v>1</v>
      </c>
      <c r="I167" s="92">
        <f t="shared" si="112"/>
        <v>0</v>
      </c>
      <c r="J167" s="79" t="s">
        <v>227</v>
      </c>
      <c r="K167" s="80"/>
      <c r="L167" s="89"/>
      <c r="M167" s="391"/>
      <c r="N167" s="89"/>
      <c r="O167" s="89"/>
      <c r="P167" s="93"/>
    </row>
    <row r="168" spans="1:16" x14ac:dyDescent="0.2">
      <c r="A168" s="7" t="str">
        <f>IF(Checklist!A168="R","R","")</f>
        <v/>
      </c>
      <c r="B168" s="83">
        <f>Checklist!B168</f>
        <v>11.2309</v>
      </c>
      <c r="C168" s="84" t="str">
        <f>Checklist!C168</f>
        <v>N/A</v>
      </c>
      <c r="D168" s="82">
        <f>IF(Checklist!F168="X",1,0)</f>
        <v>0</v>
      </c>
      <c r="E168" s="87">
        <f>Weights!D168</f>
        <v>1</v>
      </c>
      <c r="F168" s="388">
        <f>IF(Checklist!$E168="X",0,1)</f>
        <v>1</v>
      </c>
      <c r="G168" s="87">
        <f t="shared" si="110"/>
        <v>0</v>
      </c>
      <c r="H168" s="87">
        <f t="shared" si="111"/>
        <v>1</v>
      </c>
      <c r="I168" s="92">
        <f t="shared" si="112"/>
        <v>0</v>
      </c>
      <c r="J168" s="79" t="s">
        <v>227</v>
      </c>
      <c r="K168" s="80"/>
      <c r="L168" s="89"/>
      <c r="M168" s="391"/>
      <c r="N168" s="89"/>
      <c r="O168" s="89"/>
      <c r="P168" s="93"/>
    </row>
    <row r="169" spans="1:16" x14ac:dyDescent="0.2">
      <c r="A169" s="7" t="str">
        <f>IF(Checklist!A169="R","R","")</f>
        <v/>
      </c>
      <c r="B169" s="83">
        <f>Checklist!B169</f>
        <v>11.231</v>
      </c>
      <c r="C169" s="84" t="str">
        <f>Checklist!C169</f>
        <v>Others (describe)</v>
      </c>
      <c r="D169" s="82">
        <f>IF(Checklist!F169="X",1,0)</f>
        <v>0</v>
      </c>
      <c r="E169" s="87">
        <f>Weights!D169</f>
        <v>1</v>
      </c>
      <c r="F169" s="388">
        <f>IF(Checklist!$E169="X",0,1)</f>
        <v>1</v>
      </c>
      <c r="G169" s="87">
        <f t="shared" si="110"/>
        <v>0</v>
      </c>
      <c r="H169" s="87">
        <f t="shared" si="111"/>
        <v>1</v>
      </c>
      <c r="I169" s="92">
        <f t="shared" si="112"/>
        <v>0</v>
      </c>
      <c r="J169" s="79" t="s">
        <v>227</v>
      </c>
      <c r="K169" s="80"/>
      <c r="L169" s="89"/>
      <c r="M169" s="391"/>
      <c r="N169" s="89"/>
      <c r="O169" s="89"/>
      <c r="P169" s="93"/>
    </row>
    <row r="170" spans="1:16" x14ac:dyDescent="0.2">
      <c r="A170" s="7" t="str">
        <f>IF(Checklist!A170="R","R","")</f>
        <v/>
      </c>
      <c r="B170" s="83">
        <f>Checklist!B170</f>
        <v>11.24</v>
      </c>
      <c r="C170" s="84" t="str">
        <f>Checklist!C170</f>
        <v>Are padlocks from other entities daisy-chained with company padlocks on perimeter gates?</v>
      </c>
      <c r="D170" s="7">
        <f>IF(Checklist!F170="C",1,0)</f>
        <v>0</v>
      </c>
      <c r="E170" s="87">
        <f>Weights!D170</f>
        <v>1</v>
      </c>
      <c r="F170" s="388">
        <f>IF(Checklist!$E170="X",0,1)</f>
        <v>1</v>
      </c>
      <c r="G170" s="87">
        <f t="shared" si="110"/>
        <v>0</v>
      </c>
      <c r="H170" s="87">
        <f t="shared" si="111"/>
        <v>1</v>
      </c>
      <c r="I170" s="92">
        <f t="shared" si="112"/>
        <v>0</v>
      </c>
      <c r="J170" s="79" t="s">
        <v>227</v>
      </c>
      <c r="K170" s="80"/>
      <c r="L170" s="89"/>
      <c r="M170" s="391"/>
      <c r="N170" s="89"/>
      <c r="O170" s="89"/>
      <c r="P170" s="93"/>
    </row>
    <row r="171" spans="1:16" x14ac:dyDescent="0.2">
      <c r="A171" s="7" t="str">
        <f>IF(Checklist!A171="R","R","")</f>
        <v>R</v>
      </c>
      <c r="B171" s="83">
        <f>Checklist!B171</f>
        <v>11.25</v>
      </c>
      <c r="C171" s="84" t="str">
        <f>Checklist!C171</f>
        <v>Are “No Trespassing,” “Authorized Personnel Only,” or signs of similar meaning posted at intervals that are visible from any point of potential entry?</v>
      </c>
      <c r="D171" s="7">
        <f>IF(Checklist!F171="C",1,0)</f>
        <v>0</v>
      </c>
      <c r="E171" s="87">
        <f>Weights!D171</f>
        <v>1</v>
      </c>
      <c r="F171" s="388">
        <f>IF(Checklist!$E171="X",0,1)</f>
        <v>1</v>
      </c>
      <c r="G171" s="87">
        <f t="shared" si="110"/>
        <v>0</v>
      </c>
      <c r="H171" s="87">
        <f t="shared" si="111"/>
        <v>1</v>
      </c>
      <c r="I171" s="92">
        <f t="shared" si="112"/>
        <v>0</v>
      </c>
      <c r="J171" s="79" t="s">
        <v>227</v>
      </c>
      <c r="K171" s="7">
        <f t="shared" si="104"/>
        <v>0</v>
      </c>
      <c r="L171" s="87">
        <f>Weights!F171</f>
        <v>1</v>
      </c>
      <c r="M171" s="388">
        <f>$F171</f>
        <v>1</v>
      </c>
      <c r="N171" s="87">
        <f>K171*L171*M171</f>
        <v>0</v>
      </c>
      <c r="O171" s="87">
        <f>1*L171*M171</f>
        <v>1</v>
      </c>
      <c r="P171" s="92">
        <f t="shared" si="105"/>
        <v>0</v>
      </c>
    </row>
    <row r="172" spans="1:16" x14ac:dyDescent="0.2">
      <c r="A172" s="7" t="str">
        <f>IF(Checklist!A172="R","R","")</f>
        <v/>
      </c>
      <c r="B172" s="83">
        <f>Checklist!B172</f>
        <v>11.26</v>
      </c>
      <c r="C172" s="84" t="str">
        <f>Checklist!C172</f>
        <v>Are electronic access control systems installed at the facility or restricted areas within a facility?</v>
      </c>
      <c r="D172" s="7">
        <f>IF(Checklist!F172="C",1,0)</f>
        <v>0</v>
      </c>
      <c r="E172" s="87">
        <f>Weights!D172</f>
        <v>1</v>
      </c>
      <c r="F172" s="388">
        <f>IF(Checklist!$E172="X",0,1)</f>
        <v>1</v>
      </c>
      <c r="G172" s="87">
        <f t="shared" si="110"/>
        <v>0</v>
      </c>
      <c r="H172" s="87">
        <f t="shared" si="111"/>
        <v>1</v>
      </c>
      <c r="I172" s="92">
        <f t="shared" si="112"/>
        <v>0</v>
      </c>
      <c r="J172" s="79" t="s">
        <v>227</v>
      </c>
      <c r="K172" s="80"/>
      <c r="L172" s="89"/>
      <c r="M172" s="391"/>
      <c r="N172" s="89"/>
      <c r="O172" s="89"/>
      <c r="P172" s="93"/>
    </row>
    <row r="173" spans="1:16" x14ac:dyDescent="0.2">
      <c r="A173" s="7" t="str">
        <f>IF(Checklist!A173="R","R","")</f>
        <v/>
      </c>
      <c r="B173" s="83">
        <f>Checklist!B173</f>
        <v>11.27</v>
      </c>
      <c r="C173" s="84" t="str">
        <f>Checklist!C173</f>
        <v>Which access points are controlled by the electronic access control system? Select all that apply.</v>
      </c>
      <c r="D173" s="298" t="s">
        <v>297</v>
      </c>
      <c r="E173" s="96"/>
      <c r="F173" s="393"/>
      <c r="G173" s="96"/>
      <c r="H173" s="96"/>
      <c r="I173" s="100"/>
      <c r="J173" s="79" t="s">
        <v>227</v>
      </c>
      <c r="K173" s="95"/>
      <c r="L173" s="96"/>
      <c r="M173" s="393"/>
      <c r="N173" s="96"/>
      <c r="O173" s="96"/>
      <c r="P173" s="100"/>
    </row>
    <row r="174" spans="1:16" x14ac:dyDescent="0.2">
      <c r="A174" s="7" t="str">
        <f>IF(Checklist!A174="R","R","")</f>
        <v/>
      </c>
      <c r="B174" s="83">
        <f>Checklist!B174</f>
        <v>11.270099999999999</v>
      </c>
      <c r="C174" s="84" t="str">
        <f>Checklist!C174</f>
        <v>Perimeter vehicle gates</v>
      </c>
      <c r="D174" s="82">
        <f>IF(Checklist!F174="X",1,0)</f>
        <v>0</v>
      </c>
      <c r="E174" s="87">
        <f>Weights!D174</f>
        <v>1</v>
      </c>
      <c r="F174" s="388">
        <f>IF(Checklist!$E174="X",0,1)</f>
        <v>1</v>
      </c>
      <c r="G174" s="87">
        <f t="shared" ref="G174:G181" si="113">D174*E174*F174</f>
        <v>0</v>
      </c>
      <c r="H174" s="87">
        <f t="shared" ref="H174:H181" si="114">1*E174*F174</f>
        <v>1</v>
      </c>
      <c r="I174" s="92">
        <f t="shared" ref="I174:I181" si="115">G174/H174</f>
        <v>0</v>
      </c>
      <c r="J174" s="79" t="s">
        <v>227</v>
      </c>
      <c r="K174" s="80"/>
      <c r="L174" s="89"/>
      <c r="M174" s="391"/>
      <c r="N174" s="89"/>
      <c r="O174" s="89"/>
      <c r="P174" s="93"/>
    </row>
    <row r="175" spans="1:16" x14ac:dyDescent="0.2">
      <c r="A175" s="7" t="str">
        <f>IF(Checklist!A175="R","R","")</f>
        <v/>
      </c>
      <c r="B175" s="83">
        <f>Checklist!B175</f>
        <v>11.270200000000001</v>
      </c>
      <c r="C175" s="84" t="str">
        <f>Checklist!C175</f>
        <v>Interior vehicle gates</v>
      </c>
      <c r="D175" s="82">
        <f>IF(Checklist!F175="X",1,0)</f>
        <v>0</v>
      </c>
      <c r="E175" s="87">
        <f>Weights!D175</f>
        <v>1</v>
      </c>
      <c r="F175" s="388">
        <f>IF(Checklist!$E175="X",0,1)</f>
        <v>1</v>
      </c>
      <c r="G175" s="87">
        <f t="shared" si="113"/>
        <v>0</v>
      </c>
      <c r="H175" s="87">
        <f t="shared" si="114"/>
        <v>1</v>
      </c>
      <c r="I175" s="92">
        <f t="shared" si="115"/>
        <v>0</v>
      </c>
      <c r="J175" s="79" t="s">
        <v>227</v>
      </c>
      <c r="K175" s="80"/>
      <c r="L175" s="89"/>
      <c r="M175" s="391"/>
      <c r="N175" s="89"/>
      <c r="O175" s="89"/>
      <c r="P175" s="93"/>
    </row>
    <row r="176" spans="1:16" x14ac:dyDescent="0.2">
      <c r="A176" s="7" t="str">
        <f>IF(Checklist!A176="R","R","")</f>
        <v/>
      </c>
      <c r="B176" s="83">
        <f>Checklist!B176</f>
        <v>11.270300000000001</v>
      </c>
      <c r="C176" s="84" t="str">
        <f>Checklist!C176</f>
        <v>Pedestrian gates</v>
      </c>
      <c r="D176" s="82">
        <f>IF(Checklist!F176="X",1,0)</f>
        <v>0</v>
      </c>
      <c r="E176" s="87">
        <f>Weights!D176</f>
        <v>1</v>
      </c>
      <c r="F176" s="388">
        <f>IF(Checklist!$E176="X",0,1)</f>
        <v>1</v>
      </c>
      <c r="G176" s="87">
        <f t="shared" si="113"/>
        <v>0</v>
      </c>
      <c r="H176" s="87">
        <f t="shared" si="114"/>
        <v>1</v>
      </c>
      <c r="I176" s="92">
        <f t="shared" si="115"/>
        <v>0</v>
      </c>
      <c r="J176" s="79" t="s">
        <v>227</v>
      </c>
      <c r="K176" s="80"/>
      <c r="L176" s="89"/>
      <c r="M176" s="391"/>
      <c r="N176" s="89"/>
      <c r="O176" s="89"/>
      <c r="P176" s="93"/>
    </row>
    <row r="177" spans="1:16" x14ac:dyDescent="0.2">
      <c r="A177" s="7" t="str">
        <f>IF(Checklist!A177="R","R","")</f>
        <v/>
      </c>
      <c r="B177" s="83">
        <f>Checklist!B177</f>
        <v>11.2704</v>
      </c>
      <c r="C177" s="84" t="str">
        <f>Checklist!C177</f>
        <v>Exterior doors to facility buildings</v>
      </c>
      <c r="D177" s="82">
        <f>IF(Checklist!F177="X",1,0)</f>
        <v>0</v>
      </c>
      <c r="E177" s="87">
        <f>Weights!D177</f>
        <v>1</v>
      </c>
      <c r="F177" s="388">
        <f>IF(Checklist!$E177="X",0,1)</f>
        <v>1</v>
      </c>
      <c r="G177" s="87">
        <f t="shared" si="113"/>
        <v>0</v>
      </c>
      <c r="H177" s="87">
        <f t="shared" si="114"/>
        <v>1</v>
      </c>
      <c r="I177" s="92">
        <f t="shared" si="115"/>
        <v>0</v>
      </c>
      <c r="J177" s="79" t="s">
        <v>227</v>
      </c>
      <c r="K177" s="80"/>
      <c r="L177" s="89"/>
      <c r="M177" s="391"/>
      <c r="N177" s="89"/>
      <c r="O177" s="89"/>
      <c r="P177" s="93"/>
    </row>
    <row r="178" spans="1:16" x14ac:dyDescent="0.2">
      <c r="A178" s="7" t="str">
        <f>IF(Checklist!A178="R","R","")</f>
        <v/>
      </c>
      <c r="B178" s="83">
        <f>Checklist!B178</f>
        <v>11.2705</v>
      </c>
      <c r="C178" s="84" t="str">
        <f>Checklist!C178</f>
        <v>Interior doors at facility buildings that lead to sensitive areas</v>
      </c>
      <c r="D178" s="82">
        <f>IF(Checklist!F178="X",1,0)</f>
        <v>0</v>
      </c>
      <c r="E178" s="87">
        <f>Weights!D178</f>
        <v>1</v>
      </c>
      <c r="F178" s="388">
        <f>IF(Checklist!$E178="X",0,1)</f>
        <v>1</v>
      </c>
      <c r="G178" s="87">
        <f t="shared" si="113"/>
        <v>0</v>
      </c>
      <c r="H178" s="87">
        <f t="shared" si="114"/>
        <v>1</v>
      </c>
      <c r="I178" s="92">
        <f t="shared" si="115"/>
        <v>0</v>
      </c>
      <c r="J178" s="79" t="s">
        <v>227</v>
      </c>
      <c r="K178" s="80"/>
      <c r="L178" s="89"/>
      <c r="M178" s="391"/>
      <c r="N178" s="89"/>
      <c r="O178" s="89"/>
      <c r="P178" s="93"/>
    </row>
    <row r="179" spans="1:16" x14ac:dyDescent="0.2">
      <c r="A179" s="7" t="str">
        <f>IF(Checklist!A179="R","R","")</f>
        <v/>
      </c>
      <c r="B179" s="83">
        <f>Checklist!B179</f>
        <v>11.2706</v>
      </c>
      <c r="C179" s="84" t="str">
        <f>Checklist!C179</f>
        <v>Other (describe)</v>
      </c>
      <c r="D179" s="82">
        <f>IF(Checklist!F179="X",1,0)</f>
        <v>0</v>
      </c>
      <c r="E179" s="87">
        <f>Weights!D179</f>
        <v>1</v>
      </c>
      <c r="F179" s="388">
        <f>IF(Checklist!$E179="X",0,1)</f>
        <v>1</v>
      </c>
      <c r="G179" s="87">
        <f t="shared" si="113"/>
        <v>0</v>
      </c>
      <c r="H179" s="87">
        <f t="shared" si="114"/>
        <v>1</v>
      </c>
      <c r="I179" s="92">
        <f t="shared" si="115"/>
        <v>0</v>
      </c>
      <c r="J179" s="79" t="s">
        <v>227</v>
      </c>
      <c r="K179" s="80"/>
      <c r="L179" s="89"/>
      <c r="M179" s="391"/>
      <c r="N179" s="89"/>
      <c r="O179" s="89"/>
      <c r="P179" s="93"/>
    </row>
    <row r="180" spans="1:16" x14ac:dyDescent="0.2">
      <c r="A180" s="7" t="str">
        <f>IF(Checklist!A180="R","R","")</f>
        <v/>
      </c>
      <c r="B180" s="83">
        <f>Checklist!B180</f>
        <v>11.2707</v>
      </c>
      <c r="C180" s="84" t="str">
        <f>Checklist!C180</f>
        <v>N/A</v>
      </c>
      <c r="D180" s="82">
        <f>IF(Checklist!F180="X",1,0)</f>
        <v>0</v>
      </c>
      <c r="E180" s="87">
        <f>Weights!D180</f>
        <v>1</v>
      </c>
      <c r="F180" s="388">
        <f>IF(Checklist!$E180="X",0,1)</f>
        <v>1</v>
      </c>
      <c r="G180" s="87">
        <f t="shared" si="113"/>
        <v>0</v>
      </c>
      <c r="H180" s="87">
        <f t="shared" si="114"/>
        <v>1</v>
      </c>
      <c r="I180" s="92">
        <f t="shared" si="115"/>
        <v>0</v>
      </c>
      <c r="J180" s="79" t="s">
        <v>227</v>
      </c>
      <c r="K180" s="80"/>
      <c r="L180" s="89"/>
      <c r="M180" s="391"/>
      <c r="N180" s="89"/>
      <c r="O180" s="89"/>
      <c r="P180" s="93"/>
    </row>
    <row r="181" spans="1:16" x14ac:dyDescent="0.2">
      <c r="A181" s="7" t="str">
        <f>IF(Checklist!A181="R","R","")</f>
        <v/>
      </c>
      <c r="B181" s="83">
        <f>Checklist!B181</f>
        <v>11.270799999999999</v>
      </c>
      <c r="C181" s="84" t="str">
        <f>Checklist!C181</f>
        <v>Unknown</v>
      </c>
      <c r="D181" s="82">
        <f>IF(Checklist!F181="X",1,0)</f>
        <v>0</v>
      </c>
      <c r="E181" s="87">
        <f>Weights!D181</f>
        <v>1</v>
      </c>
      <c r="F181" s="388">
        <f>IF(Checklist!$E181="X",0,1)</f>
        <v>1</v>
      </c>
      <c r="G181" s="87">
        <f t="shared" si="113"/>
        <v>0</v>
      </c>
      <c r="H181" s="87">
        <f t="shared" si="114"/>
        <v>1</v>
      </c>
      <c r="I181" s="92">
        <f t="shared" si="115"/>
        <v>0</v>
      </c>
      <c r="J181" s="79" t="s">
        <v>227</v>
      </c>
      <c r="K181" s="80"/>
      <c r="L181" s="89"/>
      <c r="M181" s="391"/>
      <c r="N181" s="89"/>
      <c r="O181" s="89"/>
      <c r="P181" s="93"/>
    </row>
    <row r="182" spans="1:16" x14ac:dyDescent="0.2">
      <c r="A182" s="7" t="str">
        <f>IF(Checklist!A182="R","R","")</f>
        <v/>
      </c>
      <c r="B182" s="83">
        <f>Checklist!B182</f>
        <v>11.28</v>
      </c>
      <c r="C182" s="84" t="str">
        <f>Checklist!C182</f>
        <v>Select the type(s) of authentication required by the system(s). Select all that apply.</v>
      </c>
      <c r="D182" s="298" t="s">
        <v>297</v>
      </c>
      <c r="E182" s="96"/>
      <c r="F182" s="393"/>
      <c r="G182" s="96"/>
      <c r="H182" s="96"/>
      <c r="I182" s="100"/>
      <c r="J182" s="79" t="s">
        <v>227</v>
      </c>
      <c r="K182" s="95"/>
      <c r="L182" s="96"/>
      <c r="M182" s="393"/>
      <c r="N182" s="96"/>
      <c r="O182" s="96"/>
      <c r="P182" s="100"/>
    </row>
    <row r="183" spans="1:16" x14ac:dyDescent="0.2">
      <c r="A183" s="7" t="str">
        <f>IF(Checklist!A183="R","R","")</f>
        <v/>
      </c>
      <c r="B183" s="83">
        <f>Checklist!B183</f>
        <v>11.280099999999999</v>
      </c>
      <c r="C183" s="84" t="str">
        <f>Checklist!C183</f>
        <v>Proximity card reader</v>
      </c>
      <c r="D183" s="82">
        <f>IF(Checklist!F183="X",1,0)</f>
        <v>0</v>
      </c>
      <c r="E183" s="87">
        <f>Weights!D183</f>
        <v>1</v>
      </c>
      <c r="F183" s="388">
        <f>IF(Checklist!$E183="X",0,1)</f>
        <v>1</v>
      </c>
      <c r="G183" s="87">
        <f t="shared" ref="G183:G194" si="116">D183*E183*F183</f>
        <v>0</v>
      </c>
      <c r="H183" s="87">
        <f t="shared" ref="H183:H194" si="117">1*E183*F183</f>
        <v>1</v>
      </c>
      <c r="I183" s="92">
        <f t="shared" ref="I183:I194" si="118">G183/H183</f>
        <v>0</v>
      </c>
      <c r="J183" s="79" t="s">
        <v>227</v>
      </c>
      <c r="K183" s="80"/>
      <c r="L183" s="89"/>
      <c r="M183" s="391"/>
      <c r="N183" s="89"/>
      <c r="O183" s="89"/>
      <c r="P183" s="93"/>
    </row>
    <row r="184" spans="1:16" x14ac:dyDescent="0.2">
      <c r="A184" s="7" t="str">
        <f>IF(Checklist!A184="R","R","")</f>
        <v/>
      </c>
      <c r="B184" s="83">
        <f>Checklist!B184</f>
        <v>11.280199999999999</v>
      </c>
      <c r="C184" s="84" t="str">
        <f>Checklist!C184</f>
        <v>Keypad/PIN Code</v>
      </c>
      <c r="D184" s="82">
        <f>IF(Checklist!F184="X",1,0)</f>
        <v>0</v>
      </c>
      <c r="E184" s="87">
        <f>Weights!D184</f>
        <v>1</v>
      </c>
      <c r="F184" s="388">
        <f>IF(Checklist!$E184="X",0,1)</f>
        <v>1</v>
      </c>
      <c r="G184" s="87">
        <f t="shared" si="116"/>
        <v>0</v>
      </c>
      <c r="H184" s="87">
        <f t="shared" si="117"/>
        <v>1</v>
      </c>
      <c r="I184" s="92">
        <f t="shared" si="118"/>
        <v>0</v>
      </c>
      <c r="J184" s="79" t="s">
        <v>227</v>
      </c>
      <c r="K184" s="80"/>
      <c r="L184" s="89"/>
      <c r="M184" s="391"/>
      <c r="N184" s="89"/>
      <c r="O184" s="89"/>
      <c r="P184" s="93"/>
    </row>
    <row r="185" spans="1:16" x14ac:dyDescent="0.2">
      <c r="A185" s="7" t="str">
        <f>IF(Checklist!A185="R","R","")</f>
        <v/>
      </c>
      <c r="B185" s="83">
        <f>Checklist!B185</f>
        <v>11.280299999999999</v>
      </c>
      <c r="C185" s="84" t="str">
        <f>Checklist!C185</f>
        <v>Wireless/remote gate opener</v>
      </c>
      <c r="D185" s="82">
        <f>IF(Checklist!F185="X",1,0)</f>
        <v>0</v>
      </c>
      <c r="E185" s="87">
        <f>Weights!D185</f>
        <v>1</v>
      </c>
      <c r="F185" s="388">
        <f>IF(Checklist!$E185="X",0,1)</f>
        <v>1</v>
      </c>
      <c r="G185" s="87">
        <f t="shared" si="116"/>
        <v>0</v>
      </c>
      <c r="H185" s="87">
        <f t="shared" si="117"/>
        <v>1</v>
      </c>
      <c r="I185" s="92">
        <f t="shared" si="118"/>
        <v>0</v>
      </c>
      <c r="J185" s="79" t="s">
        <v>227</v>
      </c>
      <c r="K185" s="80"/>
      <c r="L185" s="89"/>
      <c r="M185" s="391"/>
      <c r="N185" s="89"/>
      <c r="O185" s="89"/>
      <c r="P185" s="93"/>
    </row>
    <row r="186" spans="1:16" x14ac:dyDescent="0.2">
      <c r="A186" s="7" t="str">
        <f>IF(Checklist!A186="R","R","")</f>
        <v/>
      </c>
      <c r="B186" s="83">
        <f>Checklist!B186</f>
        <v>11.280399999999998</v>
      </c>
      <c r="C186" s="84" t="str">
        <f>Checklist!C186</f>
        <v>Physical key</v>
      </c>
      <c r="D186" s="82">
        <f>IF(Checklist!F186="X",1,0)</f>
        <v>0</v>
      </c>
      <c r="E186" s="87">
        <f>Weights!D186</f>
        <v>1</v>
      </c>
      <c r="F186" s="388">
        <f>IF(Checklist!$E186="X",0,1)</f>
        <v>1</v>
      </c>
      <c r="G186" s="87">
        <f t="shared" si="116"/>
        <v>0</v>
      </c>
      <c r="H186" s="87">
        <f t="shared" si="117"/>
        <v>1</v>
      </c>
      <c r="I186" s="92">
        <f t="shared" si="118"/>
        <v>0</v>
      </c>
      <c r="J186" s="79" t="s">
        <v>227</v>
      </c>
      <c r="K186" s="80"/>
      <c r="L186" s="89"/>
      <c r="M186" s="391"/>
      <c r="N186" s="89"/>
      <c r="O186" s="89"/>
      <c r="P186" s="93"/>
    </row>
    <row r="187" spans="1:16" x14ac:dyDescent="0.2">
      <c r="A187" s="7" t="str">
        <f>IF(Checklist!A187="R","R","")</f>
        <v/>
      </c>
      <c r="B187" s="83">
        <f>Checklist!B187</f>
        <v>11.280499999999998</v>
      </c>
      <c r="C187" s="84" t="str">
        <f>Checklist!C187</f>
        <v>Biometric</v>
      </c>
      <c r="D187" s="82">
        <f>IF(Checklist!F187="X",1,0)</f>
        <v>0</v>
      </c>
      <c r="E187" s="87">
        <f>Weights!D187</f>
        <v>1</v>
      </c>
      <c r="F187" s="388">
        <f>IF(Checklist!$E187="X",0,1)</f>
        <v>1</v>
      </c>
      <c r="G187" s="87">
        <f t="shared" si="116"/>
        <v>0</v>
      </c>
      <c r="H187" s="87">
        <f t="shared" si="117"/>
        <v>1</v>
      </c>
      <c r="I187" s="92">
        <f t="shared" si="118"/>
        <v>0</v>
      </c>
      <c r="J187" s="79" t="s">
        <v>227</v>
      </c>
      <c r="K187" s="80"/>
      <c r="L187" s="89"/>
      <c r="M187" s="391"/>
      <c r="N187" s="89"/>
      <c r="O187" s="89"/>
      <c r="P187" s="93"/>
    </row>
    <row r="188" spans="1:16" x14ac:dyDescent="0.2">
      <c r="A188" s="7" t="str">
        <f>IF(Checklist!A188="R","R","")</f>
        <v/>
      </c>
      <c r="B188" s="83">
        <f>Checklist!B188</f>
        <v>11.280599999999998</v>
      </c>
      <c r="C188" s="84" t="str">
        <f>Checklist!C188</f>
        <v>N/A</v>
      </c>
      <c r="D188" s="82">
        <f>IF(Checklist!F188="X",1,0)</f>
        <v>0</v>
      </c>
      <c r="E188" s="87">
        <f>Weights!D188</f>
        <v>1</v>
      </c>
      <c r="F188" s="388">
        <f>IF(Checklist!$E188="X",0,1)</f>
        <v>1</v>
      </c>
      <c r="G188" s="87">
        <f t="shared" si="116"/>
        <v>0</v>
      </c>
      <c r="H188" s="87">
        <f t="shared" si="117"/>
        <v>1</v>
      </c>
      <c r="I188" s="92">
        <f t="shared" si="118"/>
        <v>0</v>
      </c>
      <c r="J188" s="79" t="s">
        <v>227</v>
      </c>
      <c r="K188" s="80"/>
      <c r="L188" s="89"/>
      <c r="M188" s="391"/>
      <c r="N188" s="89"/>
      <c r="O188" s="89"/>
      <c r="P188" s="93"/>
    </row>
    <row r="189" spans="1:16" x14ac:dyDescent="0.2">
      <c r="A189" s="7" t="str">
        <f>IF(Checklist!A189="R","R","")</f>
        <v/>
      </c>
      <c r="B189" s="83">
        <f>Checklist!B189</f>
        <v>11.280699999999998</v>
      </c>
      <c r="C189" s="84" t="str">
        <f>Checklist!C189</f>
        <v>Unknown</v>
      </c>
      <c r="D189" s="82">
        <f>IF(Checklist!F189="X",1,0)</f>
        <v>0</v>
      </c>
      <c r="E189" s="87">
        <f>Weights!D189</f>
        <v>1</v>
      </c>
      <c r="F189" s="388">
        <f>IF(Checklist!$E189="X",0,1)</f>
        <v>1</v>
      </c>
      <c r="G189" s="87">
        <f t="shared" si="116"/>
        <v>0</v>
      </c>
      <c r="H189" s="87">
        <f t="shared" si="117"/>
        <v>1</v>
      </c>
      <c r="I189" s="92">
        <f t="shared" si="118"/>
        <v>0</v>
      </c>
      <c r="J189" s="79" t="s">
        <v>227</v>
      </c>
      <c r="K189" s="80"/>
      <c r="L189" s="89"/>
      <c r="M189" s="391"/>
      <c r="N189" s="89"/>
      <c r="O189" s="89"/>
      <c r="P189" s="93"/>
    </row>
    <row r="190" spans="1:16" x14ac:dyDescent="0.2">
      <c r="A190" s="7" t="str">
        <f>IF(Checklist!A190="R","R","")</f>
        <v/>
      </c>
      <c r="B190" s="83">
        <f>Checklist!B190</f>
        <v>11.280799999999997</v>
      </c>
      <c r="C190" s="84" t="str">
        <f>Checklist!C190</f>
        <v>Other (describe)</v>
      </c>
      <c r="D190" s="82">
        <f>IF(Checklist!F190="X",1,0)</f>
        <v>0</v>
      </c>
      <c r="E190" s="87">
        <f>Weights!D190</f>
        <v>1</v>
      </c>
      <c r="F190" s="388">
        <f>IF(Checklist!$E190="X",0,1)</f>
        <v>1</v>
      </c>
      <c r="G190" s="87">
        <f t="shared" si="116"/>
        <v>0</v>
      </c>
      <c r="H190" s="87">
        <f t="shared" si="117"/>
        <v>1</v>
      </c>
      <c r="I190" s="92">
        <f t="shared" si="118"/>
        <v>0</v>
      </c>
      <c r="J190" s="79" t="s">
        <v>227</v>
      </c>
      <c r="K190" s="80"/>
      <c r="L190" s="89"/>
      <c r="M190" s="391"/>
      <c r="N190" s="89"/>
      <c r="O190" s="89"/>
      <c r="P190" s="93"/>
    </row>
    <row r="191" spans="1:16" x14ac:dyDescent="0.2">
      <c r="A191" s="7" t="str">
        <f>IF(Checklist!A191="R","R","")</f>
        <v/>
      </c>
      <c r="B191" s="83">
        <f>Checklist!B191</f>
        <v>11.29</v>
      </c>
      <c r="C191" s="84" t="str">
        <f>Checklist!C191</f>
        <v>Does the system log access by authorized personnel?</v>
      </c>
      <c r="D191" s="7">
        <f>IF(Checklist!F191="C",1,0)</f>
        <v>0</v>
      </c>
      <c r="E191" s="87">
        <f>Weights!D191</f>
        <v>1</v>
      </c>
      <c r="F191" s="388">
        <f>IF(Checklist!$E191="X",0,1)</f>
        <v>1</v>
      </c>
      <c r="G191" s="87">
        <f t="shared" si="116"/>
        <v>0</v>
      </c>
      <c r="H191" s="87">
        <f t="shared" si="117"/>
        <v>1</v>
      </c>
      <c r="I191" s="92">
        <f t="shared" si="118"/>
        <v>0</v>
      </c>
      <c r="J191" s="79" t="s">
        <v>227</v>
      </c>
      <c r="K191" s="80"/>
      <c r="L191" s="89"/>
      <c r="M191" s="391"/>
      <c r="N191" s="89"/>
      <c r="O191" s="89"/>
      <c r="P191" s="93"/>
    </row>
    <row r="192" spans="1:16" x14ac:dyDescent="0.2">
      <c r="A192" s="7" t="str">
        <f>IF(Checklist!A192="R","R","")</f>
        <v/>
      </c>
      <c r="B192" s="83">
        <f>Checklist!B192</f>
        <v>11.299999999999999</v>
      </c>
      <c r="C192" s="84" t="str">
        <f>Checklist!C192</f>
        <v>Does the system record access attempts by unauthorized personnel?</v>
      </c>
      <c r="D192" s="7">
        <f>IF(Checklist!F192="C",1,0)</f>
        <v>0</v>
      </c>
      <c r="E192" s="87">
        <f>Weights!D192</f>
        <v>1</v>
      </c>
      <c r="F192" s="388">
        <f>IF(Checklist!$E192="X",0,1)</f>
        <v>1</v>
      </c>
      <c r="G192" s="87">
        <f t="shared" si="116"/>
        <v>0</v>
      </c>
      <c r="H192" s="87">
        <f t="shared" si="117"/>
        <v>1</v>
      </c>
      <c r="I192" s="92">
        <f t="shared" si="118"/>
        <v>0</v>
      </c>
      <c r="J192" s="79" t="s">
        <v>227</v>
      </c>
      <c r="K192" s="80"/>
      <c r="L192" s="89"/>
      <c r="M192" s="391"/>
      <c r="N192" s="89"/>
      <c r="O192" s="89"/>
      <c r="P192" s="93"/>
    </row>
    <row r="193" spans="1:16" x14ac:dyDescent="0.2">
      <c r="A193" s="7" t="str">
        <f>IF(Checklist!A193="R","R","")</f>
        <v/>
      </c>
      <c r="B193" s="83">
        <f>Checklist!B193</f>
        <v>11.309999999999999</v>
      </c>
      <c r="C193" s="84" t="str">
        <f>Checklist!C193</f>
        <v>Does the system alert employees to access attempts by unauthorized personnel?</v>
      </c>
      <c r="D193" s="7">
        <f>IF(Checklist!F193="C",1,0)</f>
        <v>0</v>
      </c>
      <c r="E193" s="87">
        <f>Weights!D193</f>
        <v>1</v>
      </c>
      <c r="F193" s="388">
        <f>IF(Checklist!$E193="X",0,1)</f>
        <v>1</v>
      </c>
      <c r="G193" s="87">
        <f t="shared" si="116"/>
        <v>0</v>
      </c>
      <c r="H193" s="87">
        <f t="shared" si="117"/>
        <v>1</v>
      </c>
      <c r="I193" s="92">
        <f t="shared" si="118"/>
        <v>0</v>
      </c>
      <c r="J193" s="79" t="s">
        <v>227</v>
      </c>
      <c r="K193" s="80"/>
      <c r="L193" s="89"/>
      <c r="M193" s="391"/>
      <c r="N193" s="89"/>
      <c r="O193" s="89"/>
      <c r="P193" s="93"/>
    </row>
    <row r="194" spans="1:16" x14ac:dyDescent="0.2">
      <c r="A194" s="7" t="str">
        <f>IF(Checklist!A194="R","R","")</f>
        <v/>
      </c>
      <c r="B194" s="83">
        <f>Checklist!B194</f>
        <v>11.319999999999999</v>
      </c>
      <c r="C194" s="84" t="str">
        <f>Checklist!C194</f>
        <v>Are access control records periodically reviewed to ensure compliance with policies and procedures?</v>
      </c>
      <c r="D194" s="7">
        <f>IF(Checklist!F194="C",1,0)</f>
        <v>0</v>
      </c>
      <c r="E194" s="87">
        <f>Weights!D194</f>
        <v>1</v>
      </c>
      <c r="F194" s="388">
        <f>IF(Checklist!$E194="X",0,1)</f>
        <v>1</v>
      </c>
      <c r="G194" s="87">
        <f t="shared" si="116"/>
        <v>0</v>
      </c>
      <c r="H194" s="87">
        <f t="shared" si="117"/>
        <v>1</v>
      </c>
      <c r="I194" s="92">
        <f t="shared" si="118"/>
        <v>0</v>
      </c>
      <c r="J194" s="79" t="s">
        <v>227</v>
      </c>
      <c r="K194" s="80"/>
      <c r="L194" s="89"/>
      <c r="M194" s="391"/>
      <c r="N194" s="89"/>
      <c r="O194" s="89"/>
      <c r="P194" s="93"/>
    </row>
    <row r="195" spans="1:16" x14ac:dyDescent="0.2">
      <c r="A195" s="7" t="str">
        <f>IF(Checklist!A195="R","R","")</f>
        <v/>
      </c>
      <c r="B195" s="83">
        <f>Checklist!B195</f>
        <v>11.329999999999998</v>
      </c>
      <c r="C195" s="84" t="str">
        <f>Checklist!C195</f>
        <v>Other than employees who are assigned to the facility, which groups have authorized access to perimeter gates that utilize electronic access controls? Select all that apply.</v>
      </c>
      <c r="D195" s="298" t="s">
        <v>297</v>
      </c>
      <c r="E195" s="96"/>
      <c r="F195" s="393"/>
      <c r="G195" s="96"/>
      <c r="H195" s="96"/>
      <c r="I195" s="100"/>
      <c r="J195" s="79" t="s">
        <v>227</v>
      </c>
      <c r="K195" s="95"/>
      <c r="L195" s="96"/>
      <c r="M195" s="393"/>
      <c r="N195" s="96"/>
      <c r="O195" s="96"/>
      <c r="P195" s="100"/>
    </row>
    <row r="196" spans="1:16" x14ac:dyDescent="0.2">
      <c r="A196" s="7" t="str">
        <f>IF(Checklist!A196="R","R","")</f>
        <v/>
      </c>
      <c r="B196" s="83">
        <f>Checklist!B196</f>
        <v>11.330099999999998</v>
      </c>
      <c r="C196" s="84" t="str">
        <f>Checklist!C196</f>
        <v>Company employees not assigned to the facility</v>
      </c>
      <c r="D196" s="82">
        <f>IF(Checklist!F196="X",1,0)</f>
        <v>0</v>
      </c>
      <c r="E196" s="87">
        <f>Weights!D196</f>
        <v>1</v>
      </c>
      <c r="F196" s="388">
        <f>IF(Checklist!$E196="X",0,1)</f>
        <v>1</v>
      </c>
      <c r="G196" s="87">
        <f t="shared" ref="G196:G225" si="119">D196*E196*F196</f>
        <v>0</v>
      </c>
      <c r="H196" s="87">
        <f t="shared" ref="H196:H225" si="120">1*E196*F196</f>
        <v>1</v>
      </c>
      <c r="I196" s="92">
        <f t="shared" ref="I196:I205" si="121">G196/H196</f>
        <v>0</v>
      </c>
      <c r="J196" s="79" t="s">
        <v>227</v>
      </c>
      <c r="K196" s="80"/>
      <c r="L196" s="89"/>
      <c r="M196" s="391"/>
      <c r="N196" s="89"/>
      <c r="O196" s="89"/>
      <c r="P196" s="93"/>
    </row>
    <row r="197" spans="1:16" x14ac:dyDescent="0.2">
      <c r="A197" s="7" t="str">
        <f>IF(Checklist!A197="R","R","")</f>
        <v/>
      </c>
      <c r="B197" s="83">
        <f>Checklist!B197</f>
        <v>11.330199999999998</v>
      </c>
      <c r="C197" s="84" t="str">
        <f>Checklist!C197</f>
        <v>Long-term, trusted contractors</v>
      </c>
      <c r="D197" s="82">
        <f>IF(Checklist!F197="X",1,0)</f>
        <v>0</v>
      </c>
      <c r="E197" s="87">
        <f>Weights!D197</f>
        <v>1</v>
      </c>
      <c r="F197" s="388">
        <f>IF(Checklist!$E197="X",0,1)</f>
        <v>1</v>
      </c>
      <c r="G197" s="87">
        <f t="shared" si="119"/>
        <v>0</v>
      </c>
      <c r="H197" s="87">
        <f t="shared" si="120"/>
        <v>1</v>
      </c>
      <c r="I197" s="92">
        <f t="shared" si="121"/>
        <v>0</v>
      </c>
      <c r="J197" s="79" t="s">
        <v>227</v>
      </c>
      <c r="K197" s="80"/>
      <c r="L197" s="89"/>
      <c r="M197" s="391"/>
      <c r="N197" s="89"/>
      <c r="O197" s="89"/>
      <c r="P197" s="93"/>
    </row>
    <row r="198" spans="1:16" x14ac:dyDescent="0.2">
      <c r="A198" s="7" t="str">
        <f>IF(Checklist!A198="R","R","")</f>
        <v/>
      </c>
      <c r="B198" s="83">
        <f>Checklist!B198</f>
        <v>11.330299999999998</v>
      </c>
      <c r="C198" s="84" t="str">
        <f>Checklist!C198</f>
        <v>Other Contractors</v>
      </c>
      <c r="D198" s="82">
        <f>IF(Checklist!F198="X",1,0)</f>
        <v>0</v>
      </c>
      <c r="E198" s="87">
        <f>Weights!D198</f>
        <v>1</v>
      </c>
      <c r="F198" s="388">
        <f>IF(Checklist!$E198="X",0,1)</f>
        <v>1</v>
      </c>
      <c r="G198" s="87">
        <f t="shared" si="119"/>
        <v>0</v>
      </c>
      <c r="H198" s="87">
        <f t="shared" si="120"/>
        <v>1</v>
      </c>
      <c r="I198" s="92">
        <f t="shared" si="121"/>
        <v>0</v>
      </c>
      <c r="J198" s="79" t="s">
        <v>227</v>
      </c>
      <c r="K198" s="80"/>
      <c r="L198" s="89"/>
      <c r="M198" s="391"/>
      <c r="N198" s="89"/>
      <c r="O198" s="89"/>
      <c r="P198" s="93"/>
    </row>
    <row r="199" spans="1:16" x14ac:dyDescent="0.2">
      <c r="A199" s="7" t="str">
        <f>IF(Checklist!A199="R","R","")</f>
        <v/>
      </c>
      <c r="B199" s="83">
        <f>Checklist!B199</f>
        <v>11.330399999999997</v>
      </c>
      <c r="C199" s="84" t="str">
        <f>Checklist!C199</f>
        <v>Pipeline operators or utilities that share the site</v>
      </c>
      <c r="D199" s="82">
        <f>IF(Checklist!F199="X",1,0)</f>
        <v>0</v>
      </c>
      <c r="E199" s="87">
        <f>Weights!D199</f>
        <v>1</v>
      </c>
      <c r="F199" s="388">
        <f>IF(Checklist!$E199="X",0,1)</f>
        <v>1</v>
      </c>
      <c r="G199" s="87">
        <f t="shared" si="119"/>
        <v>0</v>
      </c>
      <c r="H199" s="87">
        <f t="shared" si="120"/>
        <v>1</v>
      </c>
      <c r="I199" s="92">
        <f t="shared" si="121"/>
        <v>0</v>
      </c>
      <c r="J199" s="79" t="s">
        <v>227</v>
      </c>
      <c r="K199" s="80"/>
      <c r="L199" s="89"/>
      <c r="M199" s="391"/>
      <c r="N199" s="89"/>
      <c r="O199" s="89"/>
      <c r="P199" s="93"/>
    </row>
    <row r="200" spans="1:16" x14ac:dyDescent="0.2">
      <c r="A200" s="7" t="str">
        <f>IF(Checklist!A200="R","R","")</f>
        <v/>
      </c>
      <c r="B200" s="83">
        <f>Checklist!B200</f>
        <v>11.330499999999997</v>
      </c>
      <c r="C200" s="84" t="str">
        <f>Checklist!C200</f>
        <v>Visitors</v>
      </c>
      <c r="D200" s="82">
        <f>IF(Checklist!F200="X",1,0)</f>
        <v>0</v>
      </c>
      <c r="E200" s="87">
        <f>Weights!D200</f>
        <v>1</v>
      </c>
      <c r="F200" s="388">
        <f>IF(Checklist!$E200="X",0,1)</f>
        <v>1</v>
      </c>
      <c r="G200" s="87">
        <f t="shared" si="119"/>
        <v>0</v>
      </c>
      <c r="H200" s="87">
        <f t="shared" si="120"/>
        <v>1</v>
      </c>
      <c r="I200" s="92">
        <f t="shared" si="121"/>
        <v>0</v>
      </c>
      <c r="J200" s="79" t="s">
        <v>227</v>
      </c>
      <c r="K200" s="80"/>
      <c r="L200" s="89"/>
      <c r="M200" s="391"/>
      <c r="N200" s="89"/>
      <c r="O200" s="89"/>
      <c r="P200" s="93"/>
    </row>
    <row r="201" spans="1:16" x14ac:dyDescent="0.2">
      <c r="A201" s="7" t="str">
        <f>IF(Checklist!A201="R","R","")</f>
        <v/>
      </c>
      <c r="B201" s="83">
        <f>Checklist!B201</f>
        <v>11.330599999999997</v>
      </c>
      <c r="C201" s="84" t="str">
        <f>Checklist!C201</f>
        <v>Emergency Responders</v>
      </c>
      <c r="D201" s="82">
        <f>IF(Checklist!F201="X",1,0)</f>
        <v>0</v>
      </c>
      <c r="E201" s="87">
        <f>Weights!D201</f>
        <v>1</v>
      </c>
      <c r="F201" s="388">
        <f>IF(Checklist!$E201="X",0,1)</f>
        <v>1</v>
      </c>
      <c r="G201" s="87">
        <f t="shared" si="119"/>
        <v>0</v>
      </c>
      <c r="H201" s="87">
        <f t="shared" si="120"/>
        <v>1</v>
      </c>
      <c r="I201" s="92">
        <f t="shared" si="121"/>
        <v>0</v>
      </c>
      <c r="J201" s="79" t="s">
        <v>227</v>
      </c>
      <c r="K201" s="80"/>
      <c r="L201" s="89"/>
      <c r="M201" s="391"/>
      <c r="N201" s="89"/>
      <c r="O201" s="89"/>
      <c r="P201" s="93"/>
    </row>
    <row r="202" spans="1:16" x14ac:dyDescent="0.2">
      <c r="A202" s="7" t="str">
        <f>IF(Checklist!A202="R","R","")</f>
        <v/>
      </c>
      <c r="B202" s="83">
        <f>Checklist!B202</f>
        <v>11.330699999999997</v>
      </c>
      <c r="C202" s="84" t="str">
        <f>Checklist!C202</f>
        <v>Unknown</v>
      </c>
      <c r="D202" s="82">
        <f>IF(Checklist!F202="X",1,0)</f>
        <v>0</v>
      </c>
      <c r="E202" s="87">
        <f>Weights!D202</f>
        <v>1</v>
      </c>
      <c r="F202" s="388">
        <f>IF(Checklist!$E202="X",0,1)</f>
        <v>1</v>
      </c>
      <c r="G202" s="87">
        <f t="shared" si="119"/>
        <v>0</v>
      </c>
      <c r="H202" s="87">
        <f t="shared" si="120"/>
        <v>1</v>
      </c>
      <c r="I202" s="92">
        <f t="shared" si="121"/>
        <v>0</v>
      </c>
      <c r="J202" s="79" t="s">
        <v>227</v>
      </c>
      <c r="K202" s="80"/>
      <c r="L202" s="89"/>
      <c r="M202" s="391"/>
      <c r="N202" s="89"/>
      <c r="O202" s="89"/>
      <c r="P202" s="93"/>
    </row>
    <row r="203" spans="1:16" x14ac:dyDescent="0.2">
      <c r="A203" s="7" t="str">
        <f>IF(Checklist!A203="R","R","")</f>
        <v/>
      </c>
      <c r="B203" s="83">
        <f>Checklist!B203</f>
        <v>11.330799999999996</v>
      </c>
      <c r="C203" s="84" t="str">
        <f>Checklist!C203</f>
        <v>N/A</v>
      </c>
      <c r="D203" s="82">
        <f>IF(Checklist!F203="X",1,0)</f>
        <v>0</v>
      </c>
      <c r="E203" s="87">
        <f>Weights!D203</f>
        <v>1</v>
      </c>
      <c r="F203" s="388">
        <f>IF(Checklist!$E203="X",0,1)</f>
        <v>1</v>
      </c>
      <c r="G203" s="87">
        <f t="shared" si="119"/>
        <v>0</v>
      </c>
      <c r="H203" s="87">
        <f t="shared" si="120"/>
        <v>1</v>
      </c>
      <c r="I203" s="92">
        <f t="shared" si="121"/>
        <v>0</v>
      </c>
      <c r="J203" s="79" t="s">
        <v>227</v>
      </c>
      <c r="K203" s="80"/>
      <c r="L203" s="89"/>
      <c r="M203" s="391"/>
      <c r="N203" s="89"/>
      <c r="O203" s="89"/>
      <c r="P203" s="93"/>
    </row>
    <row r="204" spans="1:16" x14ac:dyDescent="0.2">
      <c r="A204" s="7" t="str">
        <f>IF(Checklist!A204="R","R","")</f>
        <v/>
      </c>
      <c r="B204" s="83">
        <f>Checklist!B204</f>
        <v>11.330899999999996</v>
      </c>
      <c r="C204" s="84" t="str">
        <f>Checklist!C204</f>
        <v>None</v>
      </c>
      <c r="D204" s="82">
        <f>IF(Checklist!F204="X",1,0)</f>
        <v>0</v>
      </c>
      <c r="E204" s="87">
        <f>Weights!D204</f>
        <v>1</v>
      </c>
      <c r="F204" s="388">
        <f>IF(Checklist!$E204="X",0,1)</f>
        <v>1</v>
      </c>
      <c r="G204" s="87">
        <f t="shared" si="119"/>
        <v>0</v>
      </c>
      <c r="H204" s="87">
        <f t="shared" si="120"/>
        <v>1</v>
      </c>
      <c r="I204" s="92">
        <f t="shared" si="121"/>
        <v>0</v>
      </c>
      <c r="J204" s="79" t="s">
        <v>227</v>
      </c>
      <c r="K204" s="80"/>
      <c r="L204" s="89"/>
      <c r="M204" s="391"/>
      <c r="N204" s="89"/>
      <c r="O204" s="89"/>
      <c r="P204" s="93"/>
    </row>
    <row r="205" spans="1:16" x14ac:dyDescent="0.2">
      <c r="A205" s="7" t="str">
        <f>IF(Checklist!A205="R","R","")</f>
        <v/>
      </c>
      <c r="B205" s="83">
        <f>Checklist!B205</f>
        <v>11.330999999999996</v>
      </c>
      <c r="C205" s="84" t="str">
        <f>Checklist!C205</f>
        <v>Others (describe)</v>
      </c>
      <c r="D205" s="82">
        <f>IF(Checklist!F205="X",1,0)</f>
        <v>0</v>
      </c>
      <c r="E205" s="87">
        <f>Weights!D205</f>
        <v>1</v>
      </c>
      <c r="F205" s="388">
        <f>IF(Checklist!$E205="X",0,1)</f>
        <v>1</v>
      </c>
      <c r="G205" s="87">
        <f t="shared" si="119"/>
        <v>0</v>
      </c>
      <c r="H205" s="87">
        <f t="shared" si="120"/>
        <v>1</v>
      </c>
      <c r="I205" s="92">
        <f t="shared" si="121"/>
        <v>0</v>
      </c>
      <c r="J205" s="79" t="s">
        <v>227</v>
      </c>
      <c r="K205" s="80"/>
      <c r="L205" s="89"/>
      <c r="M205" s="391"/>
      <c r="N205" s="89"/>
      <c r="O205" s="89"/>
      <c r="P205" s="93"/>
    </row>
    <row r="206" spans="1:16" x14ac:dyDescent="0.2">
      <c r="A206" s="7" t="str">
        <f>IF(Checklist!A206="R","R","")</f>
        <v/>
      </c>
      <c r="B206" s="83">
        <f>Checklist!B206</f>
        <v>11.34</v>
      </c>
      <c r="C206" s="84" t="str">
        <f>Checklist!C206</f>
        <v>Describe access controls for Company employees or long-term trusted contractors not assigned to the facility, if applicable.</v>
      </c>
      <c r="D206" s="7">
        <f>IF(Checklist!F206="C",1,0)</f>
        <v>0</v>
      </c>
      <c r="E206" s="87">
        <f>Weights!D206</f>
        <v>1</v>
      </c>
      <c r="F206" s="417">
        <v>0</v>
      </c>
      <c r="G206" s="87">
        <f t="shared" si="119"/>
        <v>0</v>
      </c>
      <c r="H206" s="87">
        <f t="shared" si="120"/>
        <v>0</v>
      </c>
      <c r="I206" s="92" t="e">
        <f t="shared" ref="I206" si="122">G206/H206</f>
        <v>#DIV/0!</v>
      </c>
      <c r="J206" s="79" t="s">
        <v>227</v>
      </c>
      <c r="K206" s="80"/>
      <c r="L206" s="89"/>
      <c r="M206" s="391"/>
      <c r="N206" s="89"/>
      <c r="O206" s="89"/>
      <c r="P206" s="93"/>
    </row>
    <row r="207" spans="1:16" x14ac:dyDescent="0.2">
      <c r="A207" s="7" t="str">
        <f>IF(Checklist!A207="R","R","")</f>
        <v>R</v>
      </c>
      <c r="B207" s="83">
        <f>Checklist!B207</f>
        <v>11.35</v>
      </c>
      <c r="C207" s="84" t="str">
        <f>Checklist!C207</f>
        <v>Does the facility employ security measures to impede unauthorized persons from gaining access to a facility, and restricted areas within a facility?  If yes, select all that apply.</v>
      </c>
      <c r="D207" s="298">
        <f>IF(Checklist!F207="C",1,0)</f>
        <v>0</v>
      </c>
      <c r="E207" s="299">
        <f>Weights!D208</f>
        <v>1</v>
      </c>
      <c r="F207" s="394">
        <f>IF(Checklist!$E207="X",0,1)</f>
        <v>1</v>
      </c>
      <c r="G207" s="299">
        <f t="shared" si="119"/>
        <v>0</v>
      </c>
      <c r="H207" s="299">
        <f t="shared" si="120"/>
        <v>1</v>
      </c>
      <c r="I207" s="300">
        <f t="shared" ref="I207:I223" si="123">G207/H207</f>
        <v>0</v>
      </c>
      <c r="J207" s="79" t="s">
        <v>227</v>
      </c>
      <c r="K207" s="298">
        <f t="shared" ref="K207" si="124">D207</f>
        <v>0</v>
      </c>
      <c r="L207" s="299">
        <f>Weights!F207</f>
        <v>1</v>
      </c>
      <c r="M207" s="394">
        <f t="shared" ref="M207:M221" si="125">$F207</f>
        <v>1</v>
      </c>
      <c r="N207" s="299">
        <f t="shared" ref="N207:N221" si="126">K207*L207*M207</f>
        <v>0</v>
      </c>
      <c r="O207" s="299">
        <f t="shared" ref="O207:O221" si="127">1*L207*M207</f>
        <v>1</v>
      </c>
      <c r="P207" s="300">
        <f t="shared" ref="P207" si="128">N207/O207</f>
        <v>0</v>
      </c>
    </row>
    <row r="208" spans="1:16" x14ac:dyDescent="0.2">
      <c r="A208" s="7" t="str">
        <f>IF(Checklist!A208="R","R","")</f>
        <v/>
      </c>
      <c r="B208" s="83">
        <f>Checklist!B208</f>
        <v>11.350099999999999</v>
      </c>
      <c r="C208" s="84" t="str">
        <f>Checklist!C208</f>
        <v>None</v>
      </c>
      <c r="D208" s="82">
        <f>IF(Checklist!F208="X",1,0)</f>
        <v>0</v>
      </c>
      <c r="E208" s="87">
        <f>Weights!D208</f>
        <v>1</v>
      </c>
      <c r="F208" s="388">
        <f>IF(Checklist!$E208="X",0,1)</f>
        <v>1</v>
      </c>
      <c r="G208" s="87">
        <f t="shared" si="119"/>
        <v>0</v>
      </c>
      <c r="H208" s="87">
        <f t="shared" si="120"/>
        <v>1</v>
      </c>
      <c r="I208" s="92">
        <f t="shared" si="123"/>
        <v>0</v>
      </c>
      <c r="J208" s="79" t="s">
        <v>227</v>
      </c>
      <c r="K208" s="7">
        <f t="shared" ref="K208:K275" si="129">D208</f>
        <v>0</v>
      </c>
      <c r="L208" s="87">
        <f>Weights!F208</f>
        <v>1</v>
      </c>
      <c r="M208" s="388">
        <f t="shared" si="125"/>
        <v>1</v>
      </c>
      <c r="N208" s="87">
        <f t="shared" si="126"/>
        <v>0</v>
      </c>
      <c r="O208" s="87">
        <f t="shared" si="127"/>
        <v>1</v>
      </c>
      <c r="P208" s="92">
        <f t="shared" ref="P208:P221" si="130">N208/O208</f>
        <v>0</v>
      </c>
    </row>
    <row r="209" spans="1:16" x14ac:dyDescent="0.2">
      <c r="A209" s="7" t="str">
        <f>IF(Checklist!A209="R","R","")</f>
        <v/>
      </c>
      <c r="B209" s="83">
        <f>Checklist!B209</f>
        <v>11.350199999999999</v>
      </c>
      <c r="C209" s="84" t="str">
        <f>Checklist!C209</f>
        <v>Verbal screening</v>
      </c>
      <c r="D209" s="82">
        <f>IF(Checklist!F209="X",1,0)</f>
        <v>0</v>
      </c>
      <c r="E209" s="87">
        <f>Weights!D209</f>
        <v>1</v>
      </c>
      <c r="F209" s="388">
        <f>IF(Checklist!$E209="X",0,1)</f>
        <v>1</v>
      </c>
      <c r="G209" s="87">
        <f t="shared" si="119"/>
        <v>0</v>
      </c>
      <c r="H209" s="87">
        <f t="shared" si="120"/>
        <v>1</v>
      </c>
      <c r="I209" s="92">
        <f t="shared" si="123"/>
        <v>0</v>
      </c>
      <c r="J209" s="79" t="s">
        <v>227</v>
      </c>
      <c r="K209" s="7">
        <f t="shared" si="129"/>
        <v>0</v>
      </c>
      <c r="L209" s="87">
        <f>Weights!F209</f>
        <v>1</v>
      </c>
      <c r="M209" s="388">
        <f t="shared" si="125"/>
        <v>1</v>
      </c>
      <c r="N209" s="87">
        <f t="shared" si="126"/>
        <v>0</v>
      </c>
      <c r="O209" s="87">
        <f t="shared" si="127"/>
        <v>1</v>
      </c>
      <c r="P209" s="92">
        <f t="shared" si="130"/>
        <v>0</v>
      </c>
    </row>
    <row r="210" spans="1:16" x14ac:dyDescent="0.2">
      <c r="A210" s="7" t="str">
        <f>IF(Checklist!A210="R","R","")</f>
        <v/>
      </c>
      <c r="B210" s="83">
        <f>Checklist!B210</f>
        <v>11.350299999999999</v>
      </c>
      <c r="C210" s="84" t="str">
        <f>Checklist!C210</f>
        <v>Visual screening</v>
      </c>
      <c r="D210" s="82">
        <f>IF(Checklist!F210="X",1,0)</f>
        <v>0</v>
      </c>
      <c r="E210" s="87">
        <f>Weights!D210</f>
        <v>1</v>
      </c>
      <c r="F210" s="388">
        <f>IF(Checklist!$E210="X",0,1)</f>
        <v>1</v>
      </c>
      <c r="G210" s="87">
        <f t="shared" si="119"/>
        <v>0</v>
      </c>
      <c r="H210" s="87">
        <f t="shared" si="120"/>
        <v>1</v>
      </c>
      <c r="I210" s="92">
        <f t="shared" si="123"/>
        <v>0</v>
      </c>
      <c r="J210" s="79" t="s">
        <v>227</v>
      </c>
      <c r="K210" s="7">
        <f t="shared" si="129"/>
        <v>0</v>
      </c>
      <c r="L210" s="87">
        <f>Weights!F210</f>
        <v>1</v>
      </c>
      <c r="M210" s="388">
        <f t="shared" si="125"/>
        <v>1</v>
      </c>
      <c r="N210" s="87">
        <f t="shared" si="126"/>
        <v>0</v>
      </c>
      <c r="O210" s="87">
        <f t="shared" si="127"/>
        <v>1</v>
      </c>
      <c r="P210" s="92">
        <f t="shared" si="130"/>
        <v>0</v>
      </c>
    </row>
    <row r="211" spans="1:16" x14ac:dyDescent="0.2">
      <c r="A211" s="7" t="str">
        <f>IF(Checklist!A211="R","R","")</f>
        <v/>
      </c>
      <c r="B211" s="83">
        <f>Checklist!B211</f>
        <v>11.350399999999999</v>
      </c>
      <c r="C211" s="84" t="str">
        <f>Checklist!C211</f>
        <v>Validate identification at access control point</v>
      </c>
      <c r="D211" s="82">
        <f>IF(Checklist!F211="X",1,0)</f>
        <v>0</v>
      </c>
      <c r="E211" s="87">
        <f>Weights!D211</f>
        <v>1</v>
      </c>
      <c r="F211" s="388">
        <f>IF(Checklist!$E211="X",0,1)</f>
        <v>1</v>
      </c>
      <c r="G211" s="87">
        <f t="shared" si="119"/>
        <v>0</v>
      </c>
      <c r="H211" s="87">
        <f t="shared" si="120"/>
        <v>1</v>
      </c>
      <c r="I211" s="92">
        <f t="shared" si="123"/>
        <v>0</v>
      </c>
      <c r="J211" s="79" t="s">
        <v>227</v>
      </c>
      <c r="K211" s="7">
        <f t="shared" si="129"/>
        <v>0</v>
      </c>
      <c r="L211" s="87">
        <f>Weights!F211</f>
        <v>1</v>
      </c>
      <c r="M211" s="388">
        <f t="shared" si="125"/>
        <v>1</v>
      </c>
      <c r="N211" s="87">
        <f t="shared" si="126"/>
        <v>0</v>
      </c>
      <c r="O211" s="87">
        <f t="shared" si="127"/>
        <v>1</v>
      </c>
      <c r="P211" s="92">
        <f t="shared" si="130"/>
        <v>0</v>
      </c>
    </row>
    <row r="212" spans="1:16" x14ac:dyDescent="0.2">
      <c r="A212" s="7" t="str">
        <f>IF(Checklist!A212="R","R","")</f>
        <v/>
      </c>
      <c r="B212" s="83">
        <f>Checklist!B212</f>
        <v>11.350499999999998</v>
      </c>
      <c r="C212" s="84" t="str">
        <f>Checklist!C212</f>
        <v>Scheduled appointments</v>
      </c>
      <c r="D212" s="82">
        <f>IF(Checklist!F212="X",1,0)</f>
        <v>0</v>
      </c>
      <c r="E212" s="87">
        <f>Weights!D212</f>
        <v>1</v>
      </c>
      <c r="F212" s="388">
        <f>IF(Checklist!$E212="X",0,1)</f>
        <v>1</v>
      </c>
      <c r="G212" s="87">
        <f t="shared" si="119"/>
        <v>0</v>
      </c>
      <c r="H212" s="87">
        <f t="shared" si="120"/>
        <v>1</v>
      </c>
      <c r="I212" s="92">
        <f t="shared" si="123"/>
        <v>0</v>
      </c>
      <c r="J212" s="79" t="s">
        <v>227</v>
      </c>
      <c r="K212" s="7">
        <f t="shared" si="129"/>
        <v>0</v>
      </c>
      <c r="L212" s="87">
        <f>Weights!F212</f>
        <v>1</v>
      </c>
      <c r="M212" s="388">
        <f t="shared" si="125"/>
        <v>1</v>
      </c>
      <c r="N212" s="87">
        <f t="shared" si="126"/>
        <v>0</v>
      </c>
      <c r="O212" s="87">
        <f t="shared" si="127"/>
        <v>1</v>
      </c>
      <c r="P212" s="92">
        <f t="shared" si="130"/>
        <v>0</v>
      </c>
    </row>
    <row r="213" spans="1:16" x14ac:dyDescent="0.2">
      <c r="A213" s="7" t="str">
        <f>IF(Checklist!A213="R","R","")</f>
        <v/>
      </c>
      <c r="B213" s="83">
        <f>Checklist!B213</f>
        <v>11.350599999999998</v>
      </c>
      <c r="C213" s="84" t="str">
        <f>Checklist!C213</f>
        <v>Verification with visitor's employer</v>
      </c>
      <c r="D213" s="82">
        <f>IF(Checklist!F213="X",1,0)</f>
        <v>0</v>
      </c>
      <c r="E213" s="87">
        <f>Weights!D213</f>
        <v>1</v>
      </c>
      <c r="F213" s="388">
        <f>IF(Checklist!$E213="X",0,1)</f>
        <v>1</v>
      </c>
      <c r="G213" s="87">
        <f t="shared" si="119"/>
        <v>0</v>
      </c>
      <c r="H213" s="87">
        <f t="shared" si="120"/>
        <v>1</v>
      </c>
      <c r="I213" s="92">
        <f t="shared" si="123"/>
        <v>0</v>
      </c>
      <c r="J213" s="79" t="s">
        <v>227</v>
      </c>
      <c r="K213" s="7">
        <f t="shared" si="129"/>
        <v>0</v>
      </c>
      <c r="L213" s="87">
        <f>Weights!F213</f>
        <v>1</v>
      </c>
      <c r="M213" s="388">
        <f t="shared" si="125"/>
        <v>1</v>
      </c>
      <c r="N213" s="87">
        <f t="shared" si="126"/>
        <v>0</v>
      </c>
      <c r="O213" s="87">
        <f t="shared" si="127"/>
        <v>1</v>
      </c>
      <c r="P213" s="92">
        <f t="shared" si="130"/>
        <v>0</v>
      </c>
    </row>
    <row r="214" spans="1:16" x14ac:dyDescent="0.2">
      <c r="A214" s="7" t="str">
        <f>IF(Checklist!A214="R","R","")</f>
        <v/>
      </c>
      <c r="B214" s="83">
        <f>Checklist!B214</f>
        <v>11.3507</v>
      </c>
      <c r="C214" s="84" t="str">
        <f>Checklist!C214</f>
        <v>Proximity card reader</v>
      </c>
      <c r="D214" s="82">
        <f>IF(Checklist!F214="X",1,0)</f>
        <v>0</v>
      </c>
      <c r="E214" s="87">
        <f>Weights!D214</f>
        <v>1</v>
      </c>
      <c r="F214" s="388">
        <f>IF(Checklist!$E214="X",0,1)</f>
        <v>1</v>
      </c>
      <c r="G214" s="87">
        <f t="shared" ref="G214:G217" si="131">D214*E214*F214</f>
        <v>0</v>
      </c>
      <c r="H214" s="87">
        <f t="shared" ref="H214:H217" si="132">1*E214*F214</f>
        <v>1</v>
      </c>
      <c r="I214" s="92">
        <f t="shared" ref="I214:I217" si="133">G214/H214</f>
        <v>0</v>
      </c>
      <c r="J214" s="79" t="s">
        <v>227</v>
      </c>
      <c r="K214" s="7">
        <f t="shared" ref="K214:K217" si="134">D214</f>
        <v>0</v>
      </c>
      <c r="L214" s="87">
        <f>Weights!F214</f>
        <v>1</v>
      </c>
      <c r="M214" s="388">
        <f t="shared" si="125"/>
        <v>1</v>
      </c>
      <c r="N214" s="87">
        <f t="shared" ref="N214:N217" si="135">K214*L214*M214</f>
        <v>0</v>
      </c>
      <c r="O214" s="87">
        <f t="shared" ref="O214:O217" si="136">1*L214*M214</f>
        <v>1</v>
      </c>
      <c r="P214" s="92">
        <f t="shared" ref="P214:P217" si="137">N214/O214</f>
        <v>0</v>
      </c>
    </row>
    <row r="215" spans="1:16" x14ac:dyDescent="0.2">
      <c r="A215" s="7" t="str">
        <f>IF(Checklist!A215="R","R","")</f>
        <v/>
      </c>
      <c r="B215" s="83">
        <f>Checklist!B215</f>
        <v>11.3508</v>
      </c>
      <c r="C215" s="84" t="str">
        <f>Checklist!C215</f>
        <v>Physical Key</v>
      </c>
      <c r="D215" s="82">
        <f>IF(Checklist!F215="X",1,0)</f>
        <v>0</v>
      </c>
      <c r="E215" s="87">
        <f>Weights!D215</f>
        <v>1</v>
      </c>
      <c r="F215" s="388">
        <f>IF(Checklist!$E215="X",0,1)</f>
        <v>1</v>
      </c>
      <c r="G215" s="87">
        <f t="shared" si="131"/>
        <v>0</v>
      </c>
      <c r="H215" s="87">
        <f t="shared" si="132"/>
        <v>1</v>
      </c>
      <c r="I215" s="92">
        <f t="shared" si="133"/>
        <v>0</v>
      </c>
      <c r="J215" s="79" t="s">
        <v>227</v>
      </c>
      <c r="K215" s="7">
        <f t="shared" si="134"/>
        <v>0</v>
      </c>
      <c r="L215" s="87">
        <f>Weights!F215</f>
        <v>1</v>
      </c>
      <c r="M215" s="388">
        <f t="shared" si="125"/>
        <v>1</v>
      </c>
      <c r="N215" s="87">
        <f t="shared" si="135"/>
        <v>0</v>
      </c>
      <c r="O215" s="87">
        <f t="shared" si="136"/>
        <v>1</v>
      </c>
      <c r="P215" s="92">
        <f t="shared" si="137"/>
        <v>0</v>
      </c>
    </row>
    <row r="216" spans="1:16" x14ac:dyDescent="0.2">
      <c r="A216" s="7" t="str">
        <f>IF(Checklist!A216="R","R","")</f>
        <v/>
      </c>
      <c r="B216" s="83">
        <f>Checklist!B216</f>
        <v>11.350899999999999</v>
      </c>
      <c r="C216" s="84" t="str">
        <f>Checklist!C216</f>
        <v>Keypad/PIN Code</v>
      </c>
      <c r="D216" s="82">
        <f>IF(Checklist!F216="X",1,0)</f>
        <v>0</v>
      </c>
      <c r="E216" s="87">
        <f>Weights!D216</f>
        <v>1</v>
      </c>
      <c r="F216" s="388">
        <f>IF(Checklist!$E216="X",0,1)</f>
        <v>1</v>
      </c>
      <c r="G216" s="87">
        <f t="shared" si="131"/>
        <v>0</v>
      </c>
      <c r="H216" s="87">
        <f t="shared" si="132"/>
        <v>1</v>
      </c>
      <c r="I216" s="92">
        <f t="shared" si="133"/>
        <v>0</v>
      </c>
      <c r="J216" s="79" t="s">
        <v>227</v>
      </c>
      <c r="K216" s="7">
        <f t="shared" si="134"/>
        <v>0</v>
      </c>
      <c r="L216" s="87">
        <f>Weights!F216</f>
        <v>1</v>
      </c>
      <c r="M216" s="388">
        <f t="shared" si="125"/>
        <v>1</v>
      </c>
      <c r="N216" s="87">
        <f t="shared" si="135"/>
        <v>0</v>
      </c>
      <c r="O216" s="87">
        <f t="shared" si="136"/>
        <v>1</v>
      </c>
      <c r="P216" s="92">
        <f t="shared" si="137"/>
        <v>0</v>
      </c>
    </row>
    <row r="217" spans="1:16" x14ac:dyDescent="0.2">
      <c r="A217" s="7" t="str">
        <f>IF(Checklist!A217="R","R","")</f>
        <v/>
      </c>
      <c r="B217" s="83">
        <f>Checklist!B217</f>
        <v>11.351000000000001</v>
      </c>
      <c r="C217" s="84" t="str">
        <f>Checklist!C217</f>
        <v>Intrusion Detection System (IDS)</v>
      </c>
      <c r="D217" s="82">
        <f>IF(Checklist!F217="X",1,0)</f>
        <v>0</v>
      </c>
      <c r="E217" s="87">
        <f>Weights!D217</f>
        <v>1</v>
      </c>
      <c r="F217" s="388">
        <f>IF(Checklist!$E217="X",0,1)</f>
        <v>1</v>
      </c>
      <c r="G217" s="87">
        <f t="shared" si="131"/>
        <v>0</v>
      </c>
      <c r="H217" s="87">
        <f t="shared" si="132"/>
        <v>1</v>
      </c>
      <c r="I217" s="92">
        <f t="shared" si="133"/>
        <v>0</v>
      </c>
      <c r="J217" s="79" t="s">
        <v>227</v>
      </c>
      <c r="K217" s="7">
        <f t="shared" si="134"/>
        <v>0</v>
      </c>
      <c r="L217" s="87">
        <f>Weights!F217</f>
        <v>1</v>
      </c>
      <c r="M217" s="388">
        <f t="shared" si="125"/>
        <v>1</v>
      </c>
      <c r="N217" s="87">
        <f t="shared" si="135"/>
        <v>0</v>
      </c>
      <c r="O217" s="87">
        <f t="shared" si="136"/>
        <v>1</v>
      </c>
      <c r="P217" s="92">
        <f t="shared" si="137"/>
        <v>0</v>
      </c>
    </row>
    <row r="218" spans="1:16" x14ac:dyDescent="0.2">
      <c r="A218" s="7" t="str">
        <f>IF(Checklist!A218="R","R","")</f>
        <v/>
      </c>
      <c r="B218" s="83">
        <f>Checklist!B218</f>
        <v>11.351100000000001</v>
      </c>
      <c r="C218" s="84" t="str">
        <f>Checklist!C218</f>
        <v>Unknown</v>
      </c>
      <c r="D218" s="82">
        <f>IF(Checklist!F218="X",1,0)</f>
        <v>0</v>
      </c>
      <c r="E218" s="87">
        <f>Weights!D218</f>
        <v>1</v>
      </c>
      <c r="F218" s="388">
        <f>IF(Checklist!$E218="X",0,1)</f>
        <v>1</v>
      </c>
      <c r="G218" s="87">
        <f t="shared" si="119"/>
        <v>0</v>
      </c>
      <c r="H218" s="87">
        <f t="shared" si="120"/>
        <v>1</v>
      </c>
      <c r="I218" s="92">
        <f t="shared" si="123"/>
        <v>0</v>
      </c>
      <c r="J218" s="79" t="s">
        <v>227</v>
      </c>
      <c r="K218" s="7">
        <f t="shared" si="129"/>
        <v>0</v>
      </c>
      <c r="L218" s="87">
        <f>Weights!F218</f>
        <v>1</v>
      </c>
      <c r="M218" s="388">
        <f t="shared" si="125"/>
        <v>1</v>
      </c>
      <c r="N218" s="87">
        <f t="shared" si="126"/>
        <v>0</v>
      </c>
      <c r="O218" s="87">
        <f t="shared" si="127"/>
        <v>1</v>
      </c>
      <c r="P218" s="92">
        <f t="shared" si="130"/>
        <v>0</v>
      </c>
    </row>
    <row r="219" spans="1:16" x14ac:dyDescent="0.2">
      <c r="A219" s="7" t="str">
        <f>IF(Checklist!A219="R","R","")</f>
        <v/>
      </c>
      <c r="B219" s="83">
        <f>Checklist!B219</f>
        <v>11.3512</v>
      </c>
      <c r="C219" s="84" t="str">
        <f>Checklist!C219</f>
        <v>Other (describe)</v>
      </c>
      <c r="D219" s="82">
        <f>IF(Checklist!F219="X",1,0)</f>
        <v>0</v>
      </c>
      <c r="E219" s="87">
        <f>Weights!D219</f>
        <v>1</v>
      </c>
      <c r="F219" s="388">
        <f>IF(Checklist!$E219="X",0,1)</f>
        <v>1</v>
      </c>
      <c r="G219" s="87">
        <f t="shared" si="119"/>
        <v>0</v>
      </c>
      <c r="H219" s="87">
        <f t="shared" si="120"/>
        <v>1</v>
      </c>
      <c r="I219" s="92">
        <f t="shared" si="123"/>
        <v>0</v>
      </c>
      <c r="J219" s="79" t="s">
        <v>227</v>
      </c>
      <c r="K219" s="7">
        <f t="shared" si="129"/>
        <v>0</v>
      </c>
      <c r="L219" s="87">
        <f>Weights!F219</f>
        <v>1</v>
      </c>
      <c r="M219" s="388">
        <f t="shared" si="125"/>
        <v>1</v>
      </c>
      <c r="N219" s="87">
        <f t="shared" si="126"/>
        <v>0</v>
      </c>
      <c r="O219" s="87">
        <f t="shared" si="127"/>
        <v>1</v>
      </c>
      <c r="P219" s="92">
        <f t="shared" si="130"/>
        <v>0</v>
      </c>
    </row>
    <row r="220" spans="1:16" x14ac:dyDescent="0.2">
      <c r="A220" s="7" t="str">
        <f>IF(Checklist!A220="R","R","")</f>
        <v>R</v>
      </c>
      <c r="B220" s="83">
        <f>Checklist!B220</f>
        <v>11.36</v>
      </c>
      <c r="C220" s="84" t="str">
        <f>Checklist!C220</f>
        <v>Does the facility implement procedures such as manual or electronic sign in/out) for controlling access to the facility and restricted buildings or areas within the facility?</v>
      </c>
      <c r="D220" s="7">
        <f>IF(Checklist!F220="C",1,0)</f>
        <v>0</v>
      </c>
      <c r="E220" s="87">
        <f>Weights!D220</f>
        <v>1</v>
      </c>
      <c r="F220" s="388">
        <f>IF(Checklist!$E220="X",0,1)</f>
        <v>1</v>
      </c>
      <c r="G220" s="87">
        <f t="shared" si="119"/>
        <v>0</v>
      </c>
      <c r="H220" s="87">
        <f t="shared" si="120"/>
        <v>1</v>
      </c>
      <c r="I220" s="92">
        <f t="shared" si="123"/>
        <v>0</v>
      </c>
      <c r="J220" s="79" t="s">
        <v>227</v>
      </c>
      <c r="K220" s="7">
        <f t="shared" si="129"/>
        <v>0</v>
      </c>
      <c r="L220" s="87">
        <f>Weights!F220</f>
        <v>1</v>
      </c>
      <c r="M220" s="388">
        <f t="shared" si="125"/>
        <v>1</v>
      </c>
      <c r="N220" s="87">
        <f t="shared" si="126"/>
        <v>0</v>
      </c>
      <c r="O220" s="87">
        <f t="shared" si="127"/>
        <v>1</v>
      </c>
      <c r="P220" s="92">
        <f t="shared" si="130"/>
        <v>0</v>
      </c>
    </row>
    <row r="221" spans="1:16" x14ac:dyDescent="0.2">
      <c r="A221" s="7" t="str">
        <f>IF(Checklist!A221="R","R","")</f>
        <v>R</v>
      </c>
      <c r="B221" s="83">
        <f>Checklist!B221</f>
        <v>11.37</v>
      </c>
      <c r="C221" s="84" t="str">
        <f>Checklist!C221</f>
        <v>Does the facility employ security measures to monitor, detect, and assess unauthorized access to the facility, within the facility and around critical areas of the facility 24 hours a day, 7 days a week?</v>
      </c>
      <c r="D221" s="7">
        <f>IF(Checklist!F221="C",1,0)</f>
        <v>0</v>
      </c>
      <c r="E221" s="87">
        <f>Weights!D221</f>
        <v>1</v>
      </c>
      <c r="F221" s="388">
        <f>IF(Checklist!$E221="X",0,1)</f>
        <v>1</v>
      </c>
      <c r="G221" s="87">
        <f t="shared" si="119"/>
        <v>0</v>
      </c>
      <c r="H221" s="87">
        <f t="shared" si="120"/>
        <v>1</v>
      </c>
      <c r="I221" s="92">
        <f t="shared" si="123"/>
        <v>0</v>
      </c>
      <c r="J221" s="79" t="s">
        <v>227</v>
      </c>
      <c r="K221" s="7">
        <f t="shared" si="129"/>
        <v>0</v>
      </c>
      <c r="L221" s="87">
        <f>Weights!F221</f>
        <v>1</v>
      </c>
      <c r="M221" s="388">
        <f t="shared" si="125"/>
        <v>1</v>
      </c>
      <c r="N221" s="87">
        <f t="shared" si="126"/>
        <v>0</v>
      </c>
      <c r="O221" s="87">
        <f t="shared" si="127"/>
        <v>1</v>
      </c>
      <c r="P221" s="92">
        <f t="shared" si="130"/>
        <v>0</v>
      </c>
    </row>
    <row r="222" spans="1:16" x14ac:dyDescent="0.2">
      <c r="A222" s="7" t="str">
        <f>IF(Checklist!A222="R","R","")</f>
        <v/>
      </c>
      <c r="B222" s="83">
        <f>Checklist!B222</f>
        <v>11.379999999999999</v>
      </c>
      <c r="C222" s="84" t="str">
        <f>Checklist!C222</f>
        <v>Is a CCTV system installed at the facility?</v>
      </c>
      <c r="D222" s="7">
        <f>IF(Checklist!F222="C",1,0)</f>
        <v>0</v>
      </c>
      <c r="E222" s="87">
        <f>Weights!D222</f>
        <v>1</v>
      </c>
      <c r="F222" s="388">
        <f>IF(Checklist!$E222="X",0,1)</f>
        <v>1</v>
      </c>
      <c r="G222" s="87">
        <f t="shared" si="119"/>
        <v>0</v>
      </c>
      <c r="H222" s="87">
        <f t="shared" si="120"/>
        <v>1</v>
      </c>
      <c r="I222" s="92">
        <f t="shared" si="123"/>
        <v>0</v>
      </c>
      <c r="J222" s="79" t="s">
        <v>227</v>
      </c>
      <c r="K222" s="80"/>
      <c r="L222" s="89"/>
      <c r="M222" s="391"/>
      <c r="N222" s="89"/>
      <c r="O222" s="89"/>
      <c r="P222" s="93"/>
    </row>
    <row r="223" spans="1:16" x14ac:dyDescent="0.2">
      <c r="A223" s="7" t="str">
        <f>IF(Checklist!A223="R","R","")</f>
        <v/>
      </c>
      <c r="B223" s="83">
        <f>Checklist!B223</f>
        <v>11.389999999999999</v>
      </c>
      <c r="C223" s="84" t="str">
        <f>Checklist!C223</f>
        <v>Is the CCTV system fully functional?</v>
      </c>
      <c r="D223" s="7">
        <f>IF(Checklist!F223="C",1,0)</f>
        <v>0</v>
      </c>
      <c r="E223" s="87">
        <f>Weights!D223</f>
        <v>1</v>
      </c>
      <c r="F223" s="388">
        <f>IF(Checklist!$E223="X",0,1)</f>
        <v>1</v>
      </c>
      <c r="G223" s="87">
        <f t="shared" si="119"/>
        <v>0</v>
      </c>
      <c r="H223" s="87">
        <f t="shared" si="120"/>
        <v>1</v>
      </c>
      <c r="I223" s="92">
        <f t="shared" si="123"/>
        <v>0</v>
      </c>
      <c r="J223" s="79" t="s">
        <v>227</v>
      </c>
      <c r="K223" s="80"/>
      <c r="L223" s="89"/>
      <c r="M223" s="391"/>
      <c r="N223" s="89"/>
      <c r="O223" s="89"/>
      <c r="P223" s="93"/>
    </row>
    <row r="224" spans="1:16" x14ac:dyDescent="0.2">
      <c r="A224" s="7" t="str">
        <f>IF(Checklist!A224="R","R","")</f>
        <v/>
      </c>
      <c r="B224" s="83">
        <f>Checklist!B224</f>
        <v>11.399999999999999</v>
      </c>
      <c r="C224" s="84" t="str">
        <f>Checklist!C224</f>
        <v>How many total cameras are installed?</v>
      </c>
      <c r="D224" s="7">
        <f>IF(Checklist!F224="C",1,0)</f>
        <v>0</v>
      </c>
      <c r="E224" s="87">
        <f>Weights!D224</f>
        <v>1</v>
      </c>
      <c r="F224" s="417">
        <v>0</v>
      </c>
      <c r="G224" s="87">
        <f t="shared" si="119"/>
        <v>0</v>
      </c>
      <c r="H224" s="87">
        <f t="shared" si="120"/>
        <v>0</v>
      </c>
      <c r="I224" s="92" t="e">
        <f t="shared" ref="I224:I225" si="138">G224/H224</f>
        <v>#DIV/0!</v>
      </c>
      <c r="J224" s="79" t="s">
        <v>227</v>
      </c>
      <c r="K224" s="80"/>
      <c r="L224" s="89"/>
      <c r="M224" s="391"/>
      <c r="N224" s="89"/>
      <c r="O224" s="89"/>
      <c r="P224" s="93"/>
    </row>
    <row r="225" spans="1:16" x14ac:dyDescent="0.2">
      <c r="A225" s="7" t="str">
        <f>IF(Checklist!A225="R","R","")</f>
        <v/>
      </c>
      <c r="B225" s="83">
        <f>Checklist!B225</f>
        <v>11.409999999999998</v>
      </c>
      <c r="C225" s="84" t="str">
        <f>Checklist!C225</f>
        <v>How many of the installed cameras offer pan-tilt-zoom (PTZ) capability?</v>
      </c>
      <c r="D225" s="7">
        <f>IF(Checklist!F225="C",1,0)</f>
        <v>0</v>
      </c>
      <c r="E225" s="87">
        <f>Weights!D225</f>
        <v>1</v>
      </c>
      <c r="F225" s="417">
        <v>0</v>
      </c>
      <c r="G225" s="87">
        <f t="shared" si="119"/>
        <v>0</v>
      </c>
      <c r="H225" s="87">
        <f t="shared" si="120"/>
        <v>0</v>
      </c>
      <c r="I225" s="92" t="e">
        <f t="shared" si="138"/>
        <v>#DIV/0!</v>
      </c>
      <c r="J225" s="79" t="s">
        <v>227</v>
      </c>
      <c r="K225" s="80"/>
      <c r="L225" s="89"/>
      <c r="M225" s="391"/>
      <c r="N225" s="89"/>
      <c r="O225" s="89"/>
      <c r="P225" s="93"/>
    </row>
    <row r="226" spans="1:16" x14ac:dyDescent="0.2">
      <c r="A226" s="7" t="str">
        <f>IF(Checklist!A226="R","R","")</f>
        <v/>
      </c>
      <c r="B226" s="83">
        <f>Checklist!B226</f>
        <v>11.419999999999998</v>
      </c>
      <c r="C226" s="84" t="str">
        <f>Checklist!C226</f>
        <v>Where are video images displayed?</v>
      </c>
      <c r="D226" s="298" t="s">
        <v>297</v>
      </c>
      <c r="E226" s="96"/>
      <c r="F226" s="393"/>
      <c r="G226" s="96"/>
      <c r="H226" s="96"/>
      <c r="I226" s="100"/>
      <c r="J226" s="79" t="s">
        <v>227</v>
      </c>
      <c r="K226" s="95"/>
      <c r="L226" s="96"/>
      <c r="M226" s="393"/>
      <c r="N226" s="96"/>
      <c r="O226" s="96"/>
      <c r="P226" s="100"/>
    </row>
    <row r="227" spans="1:16" x14ac:dyDescent="0.2">
      <c r="A227" s="7" t="str">
        <f>IF(Checklist!A227="R","R","")</f>
        <v/>
      </c>
      <c r="B227" s="83">
        <f>Checklist!B227</f>
        <v>11.420099999999998</v>
      </c>
      <c r="C227" s="84" t="str">
        <f>Checklist!C227</f>
        <v>At the facility</v>
      </c>
      <c r="D227" s="82">
        <f>IF(Checklist!F227="X",1,0)</f>
        <v>0</v>
      </c>
      <c r="E227" s="87">
        <f>Weights!D227</f>
        <v>1</v>
      </c>
      <c r="F227" s="388">
        <f>IF(Checklist!$E227="X",0,1)</f>
        <v>1</v>
      </c>
      <c r="G227" s="87">
        <f t="shared" ref="G227:G235" si="139">D227*E227*F227</f>
        <v>0</v>
      </c>
      <c r="H227" s="87">
        <f t="shared" ref="H227:H235" si="140">1*E227*F227</f>
        <v>1</v>
      </c>
      <c r="I227" s="92">
        <f t="shared" ref="I227:I235" si="141">G227/H227</f>
        <v>0</v>
      </c>
      <c r="J227" s="79" t="s">
        <v>227</v>
      </c>
      <c r="K227" s="80"/>
      <c r="L227" s="89"/>
      <c r="M227" s="391"/>
      <c r="N227" s="89"/>
      <c r="O227" s="89"/>
      <c r="P227" s="93"/>
    </row>
    <row r="228" spans="1:16" x14ac:dyDescent="0.2">
      <c r="A228" s="7" t="str">
        <f>IF(Checklist!A228="R","R","")</f>
        <v/>
      </c>
      <c r="B228" s="83">
        <f>Checklist!B228</f>
        <v>11.420199999999998</v>
      </c>
      <c r="C228" s="84" t="str">
        <f>Checklist!C228</f>
        <v>Remotely at pipeline control center</v>
      </c>
      <c r="D228" s="82">
        <f>IF(Checklist!F228="X",1,0)</f>
        <v>0</v>
      </c>
      <c r="E228" s="87">
        <f>Weights!D228</f>
        <v>1</v>
      </c>
      <c r="F228" s="388">
        <f>IF(Checklist!$E228="X",0,1)</f>
        <v>1</v>
      </c>
      <c r="G228" s="87">
        <f t="shared" si="139"/>
        <v>0</v>
      </c>
      <c r="H228" s="87">
        <f t="shared" si="140"/>
        <v>1</v>
      </c>
      <c r="I228" s="92">
        <f t="shared" si="141"/>
        <v>0</v>
      </c>
      <c r="J228" s="79" t="s">
        <v>227</v>
      </c>
      <c r="K228" s="80"/>
      <c r="L228" s="89"/>
      <c r="M228" s="391"/>
      <c r="N228" s="89"/>
      <c r="O228" s="89"/>
      <c r="P228" s="93"/>
    </row>
    <row r="229" spans="1:16" x14ac:dyDescent="0.2">
      <c r="A229" s="7" t="str">
        <f>IF(Checklist!A229="R","R","")</f>
        <v/>
      </c>
      <c r="B229" s="83">
        <f>Checklist!B229</f>
        <v>11.420299999999997</v>
      </c>
      <c r="C229" s="84" t="str">
        <f>Checklist!C229</f>
        <v>Remotely at a security control center</v>
      </c>
      <c r="D229" s="82">
        <f>IF(Checklist!F229="X",1,0)</f>
        <v>0</v>
      </c>
      <c r="E229" s="87">
        <f>Weights!D229</f>
        <v>1</v>
      </c>
      <c r="F229" s="388">
        <f>IF(Checklist!$E229="X",0,1)</f>
        <v>1</v>
      </c>
      <c r="G229" s="87">
        <f t="shared" si="139"/>
        <v>0</v>
      </c>
      <c r="H229" s="87">
        <f t="shared" si="140"/>
        <v>1</v>
      </c>
      <c r="I229" s="92">
        <f t="shared" si="141"/>
        <v>0</v>
      </c>
      <c r="J229" s="79" t="s">
        <v>227</v>
      </c>
      <c r="K229" s="80"/>
      <c r="L229" s="89"/>
      <c r="M229" s="391"/>
      <c r="N229" s="89"/>
      <c r="O229" s="89"/>
      <c r="P229" s="93"/>
    </row>
    <row r="230" spans="1:16" x14ac:dyDescent="0.2">
      <c r="A230" s="7" t="str">
        <f>IF(Checklist!A230="R","R","")</f>
        <v/>
      </c>
      <c r="B230" s="83">
        <f>Checklist!B230</f>
        <v>11.420399999999997</v>
      </c>
      <c r="C230" s="84" t="str">
        <f>Checklist!C230</f>
        <v>Remotely at a third party monitoring service</v>
      </c>
      <c r="D230" s="82">
        <f>IF(Checklist!F230="X",1,0)</f>
        <v>0</v>
      </c>
      <c r="E230" s="87">
        <f>Weights!D230</f>
        <v>1</v>
      </c>
      <c r="F230" s="388">
        <f>IF(Checklist!$E230="X",0,1)</f>
        <v>1</v>
      </c>
      <c r="G230" s="87">
        <f t="shared" si="139"/>
        <v>0</v>
      </c>
      <c r="H230" s="87">
        <f t="shared" si="140"/>
        <v>1</v>
      </c>
      <c r="I230" s="92">
        <f t="shared" si="141"/>
        <v>0</v>
      </c>
      <c r="J230" s="79" t="s">
        <v>227</v>
      </c>
      <c r="K230" s="80"/>
      <c r="L230" s="89"/>
      <c r="M230" s="391"/>
      <c r="N230" s="89"/>
      <c r="O230" s="89"/>
      <c r="P230" s="93"/>
    </row>
    <row r="231" spans="1:16" x14ac:dyDescent="0.2">
      <c r="A231" s="7" t="str">
        <f>IF(Checklist!A231="R","R","")</f>
        <v/>
      </c>
      <c r="B231" s="83">
        <f>Checklist!B231</f>
        <v>11.420499999999997</v>
      </c>
      <c r="C231" s="84" t="str">
        <f>Checklist!C231</f>
        <v>Remotely at another Company facility</v>
      </c>
      <c r="D231" s="82">
        <f>IF(Checklist!F231="X",1,0)</f>
        <v>0</v>
      </c>
      <c r="E231" s="87">
        <f>Weights!D231</f>
        <v>1</v>
      </c>
      <c r="F231" s="388">
        <f>IF(Checklist!$E231="X",0,1)</f>
        <v>1</v>
      </c>
      <c r="G231" s="87">
        <f t="shared" si="139"/>
        <v>0</v>
      </c>
      <c r="H231" s="87">
        <f t="shared" si="140"/>
        <v>1</v>
      </c>
      <c r="I231" s="92">
        <f t="shared" si="141"/>
        <v>0</v>
      </c>
      <c r="J231" s="79" t="s">
        <v>227</v>
      </c>
      <c r="K231" s="80"/>
      <c r="L231" s="89"/>
      <c r="M231" s="391"/>
      <c r="N231" s="89"/>
      <c r="O231" s="89"/>
      <c r="P231" s="93"/>
    </row>
    <row r="232" spans="1:16" x14ac:dyDescent="0.2">
      <c r="A232" s="7" t="str">
        <f>IF(Checklist!A232="R","R","")</f>
        <v/>
      </c>
      <c r="B232" s="83">
        <f>Checklist!B232</f>
        <v>11.420599999999997</v>
      </c>
      <c r="C232" s="84" t="str">
        <f>Checklist!C232</f>
        <v>Unknown</v>
      </c>
      <c r="D232" s="82">
        <f>IF(Checklist!F232="X",1,0)</f>
        <v>0</v>
      </c>
      <c r="E232" s="87">
        <f>Weights!D232</f>
        <v>1</v>
      </c>
      <c r="F232" s="388">
        <f>IF(Checklist!$E232="X",0,1)</f>
        <v>1</v>
      </c>
      <c r="G232" s="87">
        <f t="shared" si="139"/>
        <v>0</v>
      </c>
      <c r="H232" s="87">
        <f t="shared" si="140"/>
        <v>1</v>
      </c>
      <c r="I232" s="92">
        <f t="shared" si="141"/>
        <v>0</v>
      </c>
      <c r="J232" s="79" t="s">
        <v>227</v>
      </c>
      <c r="K232" s="80"/>
      <c r="L232" s="89"/>
      <c r="M232" s="391"/>
      <c r="N232" s="89"/>
      <c r="O232" s="89"/>
      <c r="P232" s="93"/>
    </row>
    <row r="233" spans="1:16" x14ac:dyDescent="0.2">
      <c r="A233" s="7" t="str">
        <f>IF(Checklist!A233="R","R","")</f>
        <v/>
      </c>
      <c r="B233" s="83">
        <f>Checklist!B233</f>
        <v>11.420699999999997</v>
      </c>
      <c r="C233" s="84" t="str">
        <f>Checklist!C233</f>
        <v>Not displayed</v>
      </c>
      <c r="D233" s="82">
        <f>IF(Checklist!F233="X",1,0)</f>
        <v>0</v>
      </c>
      <c r="E233" s="87">
        <f>Weights!D233</f>
        <v>1</v>
      </c>
      <c r="F233" s="388">
        <f>IF(Checklist!$E233="X",0,1)</f>
        <v>1</v>
      </c>
      <c r="G233" s="87">
        <f t="shared" si="139"/>
        <v>0</v>
      </c>
      <c r="H233" s="87">
        <f t="shared" si="140"/>
        <v>1</v>
      </c>
      <c r="I233" s="92">
        <f t="shared" si="141"/>
        <v>0</v>
      </c>
      <c r="J233" s="79" t="s">
        <v>227</v>
      </c>
      <c r="K233" s="80"/>
      <c r="L233" s="89"/>
      <c r="M233" s="391"/>
      <c r="N233" s="89"/>
      <c r="O233" s="89"/>
      <c r="P233" s="93"/>
    </row>
    <row r="234" spans="1:16" x14ac:dyDescent="0.2">
      <c r="A234" s="7" t="str">
        <f>IF(Checklist!A234="R","R","")</f>
        <v/>
      </c>
      <c r="B234" s="83">
        <f>Checklist!B234</f>
        <v>11.420799999999996</v>
      </c>
      <c r="C234" s="84" t="str">
        <f>Checklist!C234</f>
        <v>N/A</v>
      </c>
      <c r="D234" s="82">
        <f>IF(Checklist!F234="X",1,0)</f>
        <v>0</v>
      </c>
      <c r="E234" s="87">
        <f>Weights!D234</f>
        <v>1</v>
      </c>
      <c r="F234" s="388">
        <f>IF(Checklist!$E234="X",0,1)</f>
        <v>1</v>
      </c>
      <c r="G234" s="87">
        <f t="shared" si="139"/>
        <v>0</v>
      </c>
      <c r="H234" s="87">
        <f t="shared" si="140"/>
        <v>1</v>
      </c>
      <c r="I234" s="92">
        <f t="shared" si="141"/>
        <v>0</v>
      </c>
      <c r="J234" s="79" t="s">
        <v>227</v>
      </c>
      <c r="K234" s="80"/>
      <c r="L234" s="89"/>
      <c r="M234" s="391"/>
      <c r="N234" s="89"/>
      <c r="O234" s="89"/>
      <c r="P234" s="93"/>
    </row>
    <row r="235" spans="1:16" x14ac:dyDescent="0.2">
      <c r="A235" s="7" t="str">
        <f>IF(Checklist!A235="R","R","")</f>
        <v/>
      </c>
      <c r="B235" s="83">
        <f>Checklist!B235</f>
        <v>11.420899999999996</v>
      </c>
      <c r="C235" s="84" t="str">
        <f>Checklist!C235</f>
        <v>At another location (describe)</v>
      </c>
      <c r="D235" s="82">
        <f>IF(Checklist!F235="X",1,0)</f>
        <v>0</v>
      </c>
      <c r="E235" s="87">
        <f>Weights!D235</f>
        <v>1</v>
      </c>
      <c r="F235" s="388">
        <f>IF(Checklist!$E235="X",0,1)</f>
        <v>1</v>
      </c>
      <c r="G235" s="87">
        <f t="shared" si="139"/>
        <v>0</v>
      </c>
      <c r="H235" s="87">
        <f t="shared" si="140"/>
        <v>1</v>
      </c>
      <c r="I235" s="92">
        <f t="shared" si="141"/>
        <v>0</v>
      </c>
      <c r="J235" s="79" t="s">
        <v>227</v>
      </c>
      <c r="K235" s="80"/>
      <c r="L235" s="89"/>
      <c r="M235" s="391"/>
      <c r="N235" s="89"/>
      <c r="O235" s="89"/>
      <c r="P235" s="93"/>
    </row>
    <row r="236" spans="1:16" x14ac:dyDescent="0.2">
      <c r="A236" s="7" t="str">
        <f>IF(Checklist!A236="R","R","")</f>
        <v/>
      </c>
      <c r="B236" s="83">
        <f>Checklist!B236</f>
        <v>11.43</v>
      </c>
      <c r="C236" s="84" t="str">
        <f>Checklist!C236</f>
        <v>Select all enhanced capabilities of the camera system.</v>
      </c>
      <c r="D236" s="298" t="s">
        <v>297</v>
      </c>
      <c r="E236" s="96"/>
      <c r="F236" s="393"/>
      <c r="G236" s="96"/>
      <c r="H236" s="96"/>
      <c r="I236" s="100"/>
      <c r="J236" s="79" t="s">
        <v>227</v>
      </c>
      <c r="K236" s="95"/>
      <c r="L236" s="96"/>
      <c r="M236" s="393"/>
      <c r="N236" s="96"/>
      <c r="O236" s="96"/>
      <c r="P236" s="100"/>
    </row>
    <row r="237" spans="1:16" x14ac:dyDescent="0.2">
      <c r="A237" s="7" t="str">
        <f>IF(Checklist!A237="R","R","")</f>
        <v/>
      </c>
      <c r="B237" s="83">
        <f>Checklist!B237</f>
        <v>11.430099999999999</v>
      </c>
      <c r="C237" s="84" t="str">
        <f>Checklist!C237</f>
        <v>Motion-activated alerts</v>
      </c>
      <c r="D237" s="82">
        <f>IF(Checklist!F237="X",1,0)</f>
        <v>0</v>
      </c>
      <c r="E237" s="87">
        <f>Weights!D237</f>
        <v>1</v>
      </c>
      <c r="F237" s="388">
        <f>IF(Checklist!$E237="X",0,1)</f>
        <v>1</v>
      </c>
      <c r="G237" s="87">
        <f t="shared" ref="G237:G251" si="142">D237*E237*F237</f>
        <v>0</v>
      </c>
      <c r="H237" s="87">
        <f t="shared" ref="H237:H251" si="143">1*E237*F237</f>
        <v>1</v>
      </c>
      <c r="I237" s="92">
        <f t="shared" ref="I237:I250" si="144">G237/H237</f>
        <v>0</v>
      </c>
      <c r="J237" s="79" t="s">
        <v>227</v>
      </c>
      <c r="K237" s="80"/>
      <c r="L237" s="89"/>
      <c r="M237" s="391"/>
      <c r="N237" s="89"/>
      <c r="O237" s="89"/>
      <c r="P237" s="93"/>
    </row>
    <row r="238" spans="1:16" x14ac:dyDescent="0.2">
      <c r="A238" s="7" t="str">
        <f>IF(Checklist!A238="R","R","")</f>
        <v/>
      </c>
      <c r="B238" s="83">
        <f>Checklist!B238</f>
        <v>11.430199999999999</v>
      </c>
      <c r="C238" s="84" t="str">
        <f>Checklist!C238</f>
        <v>Motion-activated recording</v>
      </c>
      <c r="D238" s="82">
        <f>IF(Checklist!F238="X",1,0)</f>
        <v>0</v>
      </c>
      <c r="E238" s="87">
        <f>Weights!D238</f>
        <v>1</v>
      </c>
      <c r="F238" s="388">
        <f>IF(Checklist!$E238="X",0,1)</f>
        <v>1</v>
      </c>
      <c r="G238" s="87">
        <f t="shared" si="142"/>
        <v>0</v>
      </c>
      <c r="H238" s="87">
        <f t="shared" si="143"/>
        <v>1</v>
      </c>
      <c r="I238" s="92">
        <f t="shared" si="144"/>
        <v>0</v>
      </c>
      <c r="J238" s="79" t="s">
        <v>227</v>
      </c>
      <c r="K238" s="80"/>
      <c r="L238" s="89"/>
      <c r="M238" s="391"/>
      <c r="N238" s="89"/>
      <c r="O238" s="89"/>
      <c r="P238" s="93"/>
    </row>
    <row r="239" spans="1:16" x14ac:dyDescent="0.2">
      <c r="A239" s="7" t="str">
        <f>IF(Checklist!A239="R","R","")</f>
        <v/>
      </c>
      <c r="B239" s="83">
        <f>Checklist!B239</f>
        <v>11.430299999999999</v>
      </c>
      <c r="C239" s="84" t="str">
        <f>Checklist!C239</f>
        <v>Video analytics</v>
      </c>
      <c r="D239" s="82">
        <f>IF(Checklist!F239="X",1,0)</f>
        <v>0</v>
      </c>
      <c r="E239" s="87">
        <f>Weights!D239</f>
        <v>1</v>
      </c>
      <c r="F239" s="388">
        <f>IF(Checklist!$E239="X",0,1)</f>
        <v>1</v>
      </c>
      <c r="G239" s="87">
        <f t="shared" si="142"/>
        <v>0</v>
      </c>
      <c r="H239" s="87">
        <f t="shared" si="143"/>
        <v>1</v>
      </c>
      <c r="I239" s="92">
        <f t="shared" si="144"/>
        <v>0</v>
      </c>
      <c r="J239" s="79" t="s">
        <v>227</v>
      </c>
      <c r="K239" s="80"/>
      <c r="L239" s="89"/>
      <c r="M239" s="391"/>
      <c r="N239" s="89"/>
      <c r="O239" s="89"/>
      <c r="P239" s="93"/>
    </row>
    <row r="240" spans="1:16" x14ac:dyDescent="0.2">
      <c r="A240" s="7" t="str">
        <f>IF(Checklist!A240="R","R","")</f>
        <v/>
      </c>
      <c r="B240" s="83">
        <f>Checklist!B240</f>
        <v>11.430399999999999</v>
      </c>
      <c r="C240" s="84" t="str">
        <f>Checklist!C240</f>
        <v>IR Illumination</v>
      </c>
      <c r="D240" s="82">
        <f>IF(Checklist!F240="X",1,0)</f>
        <v>0</v>
      </c>
      <c r="E240" s="87">
        <f>Weights!D240</f>
        <v>1</v>
      </c>
      <c r="F240" s="388">
        <f>IF(Checklist!$E240="X",0,1)</f>
        <v>1</v>
      </c>
      <c r="G240" s="87">
        <f t="shared" si="142"/>
        <v>0</v>
      </c>
      <c r="H240" s="87">
        <f t="shared" si="143"/>
        <v>1</v>
      </c>
      <c r="I240" s="92">
        <f t="shared" si="144"/>
        <v>0</v>
      </c>
      <c r="J240" s="79" t="s">
        <v>227</v>
      </c>
      <c r="K240" s="80"/>
      <c r="L240" s="89"/>
      <c r="M240" s="391"/>
      <c r="N240" s="89"/>
      <c r="O240" s="89"/>
      <c r="P240" s="93"/>
    </row>
    <row r="241" spans="1:16" x14ac:dyDescent="0.2">
      <c r="A241" s="7" t="str">
        <f>IF(Checklist!A241="R","R","")</f>
        <v/>
      </c>
      <c r="B241" s="83">
        <f>Checklist!B241</f>
        <v>11.430499999999999</v>
      </c>
      <c r="C241" s="84" t="str">
        <f>Checklist!C241</f>
        <v>None</v>
      </c>
      <c r="D241" s="82">
        <f>IF(Checklist!F241="X",1,0)</f>
        <v>0</v>
      </c>
      <c r="E241" s="87">
        <f>Weights!D241</f>
        <v>1</v>
      </c>
      <c r="F241" s="388">
        <f>IF(Checklist!$E241="X",0,1)</f>
        <v>1</v>
      </c>
      <c r="G241" s="87">
        <f t="shared" si="142"/>
        <v>0</v>
      </c>
      <c r="H241" s="87">
        <f t="shared" si="143"/>
        <v>1</v>
      </c>
      <c r="I241" s="92">
        <f t="shared" si="144"/>
        <v>0</v>
      </c>
      <c r="J241" s="79" t="s">
        <v>227</v>
      </c>
      <c r="K241" s="80"/>
      <c r="L241" s="89"/>
      <c r="M241" s="391"/>
      <c r="N241" s="89"/>
      <c r="O241" s="89"/>
      <c r="P241" s="93"/>
    </row>
    <row r="242" spans="1:16" x14ac:dyDescent="0.2">
      <c r="A242" s="7" t="str">
        <f>IF(Checklist!A242="R","R","")</f>
        <v/>
      </c>
      <c r="B242" s="83">
        <f>Checklist!B242</f>
        <v>11.430599999999998</v>
      </c>
      <c r="C242" s="84" t="str">
        <f>Checklist!C242</f>
        <v>N/A</v>
      </c>
      <c r="D242" s="82">
        <f>IF(Checklist!F242="X",1,0)</f>
        <v>0</v>
      </c>
      <c r="E242" s="87">
        <f>Weights!D242</f>
        <v>1</v>
      </c>
      <c r="F242" s="388">
        <f>IF(Checklist!$E242="X",0,1)</f>
        <v>1</v>
      </c>
      <c r="G242" s="87">
        <f t="shared" si="142"/>
        <v>0</v>
      </c>
      <c r="H242" s="87">
        <f t="shared" si="143"/>
        <v>1</v>
      </c>
      <c r="I242" s="92">
        <f t="shared" si="144"/>
        <v>0</v>
      </c>
      <c r="J242" s="79" t="s">
        <v>227</v>
      </c>
      <c r="K242" s="80"/>
      <c r="L242" s="89"/>
      <c r="M242" s="391"/>
      <c r="N242" s="89"/>
      <c r="O242" s="89"/>
      <c r="P242" s="93"/>
    </row>
    <row r="243" spans="1:16" x14ac:dyDescent="0.2">
      <c r="A243" s="7" t="str">
        <f>IF(Checklist!A243="R","R","")</f>
        <v/>
      </c>
      <c r="B243" s="83">
        <f>Checklist!B243</f>
        <v>11.430699999999998</v>
      </c>
      <c r="C243" s="84" t="str">
        <f>Checklist!C243</f>
        <v>Unknown</v>
      </c>
      <c r="D243" s="82">
        <f>IF(Checklist!F243="X",1,0)</f>
        <v>0</v>
      </c>
      <c r="E243" s="87">
        <f>Weights!D243</f>
        <v>1</v>
      </c>
      <c r="F243" s="388">
        <f>IF(Checklist!$E243="X",0,1)</f>
        <v>1</v>
      </c>
      <c r="G243" s="87">
        <f t="shared" si="142"/>
        <v>0</v>
      </c>
      <c r="H243" s="87">
        <f t="shared" si="143"/>
        <v>1</v>
      </c>
      <c r="I243" s="92">
        <f t="shared" si="144"/>
        <v>0</v>
      </c>
      <c r="J243" s="79" t="s">
        <v>227</v>
      </c>
      <c r="K243" s="95"/>
      <c r="L243" s="96"/>
      <c r="M243" s="393"/>
      <c r="N243" s="96"/>
      <c r="O243" s="96"/>
      <c r="P243" s="100"/>
    </row>
    <row r="244" spans="1:16" x14ac:dyDescent="0.2">
      <c r="A244" s="7" t="str">
        <f>IF(Checklist!A244="R","R","")</f>
        <v/>
      </c>
      <c r="B244" s="83">
        <f>Checklist!B244</f>
        <v>11.430799999999998</v>
      </c>
      <c r="C244" s="84" t="str">
        <f>Checklist!C244</f>
        <v>Other (describe)</v>
      </c>
      <c r="D244" s="82">
        <f>IF(Checklist!F244="X",1,0)</f>
        <v>0</v>
      </c>
      <c r="E244" s="87">
        <f>Weights!D244</f>
        <v>1</v>
      </c>
      <c r="F244" s="388">
        <f>IF(Checklist!$E244="X",0,1)</f>
        <v>1</v>
      </c>
      <c r="G244" s="87">
        <f t="shared" si="142"/>
        <v>0</v>
      </c>
      <c r="H244" s="87">
        <f t="shared" si="143"/>
        <v>1</v>
      </c>
      <c r="I244" s="92">
        <f t="shared" si="144"/>
        <v>0</v>
      </c>
      <c r="J244" s="79" t="s">
        <v>227</v>
      </c>
      <c r="K244" s="80"/>
      <c r="L244" s="89"/>
      <c r="M244" s="391"/>
      <c r="N244" s="89"/>
      <c r="O244" s="89"/>
      <c r="P244" s="93"/>
    </row>
    <row r="245" spans="1:16" x14ac:dyDescent="0.2">
      <c r="A245" s="7" t="str">
        <f>IF(Checklist!A245="R","R","")</f>
        <v/>
      </c>
      <c r="B245" s="83">
        <f>Checklist!B245</f>
        <v>11.44</v>
      </c>
      <c r="C245" s="84" t="str">
        <f>Checklist!C245</f>
        <v>Does the CCTV system monitor or record activity around vital components?</v>
      </c>
      <c r="D245" s="7">
        <f>IF(Checklist!F245="C",1,0)</f>
        <v>0</v>
      </c>
      <c r="E245" s="87">
        <f>Weights!D245</f>
        <v>1</v>
      </c>
      <c r="F245" s="388">
        <f>IF(Checklist!$E245="X",0,1)</f>
        <v>1</v>
      </c>
      <c r="G245" s="87">
        <f t="shared" si="142"/>
        <v>0</v>
      </c>
      <c r="H245" s="87">
        <f t="shared" si="143"/>
        <v>1</v>
      </c>
      <c r="I245" s="92">
        <f t="shared" si="144"/>
        <v>0</v>
      </c>
      <c r="J245" s="79" t="s">
        <v>227</v>
      </c>
      <c r="K245" s="80"/>
      <c r="L245" s="89"/>
      <c r="M245" s="391"/>
      <c r="N245" s="89"/>
      <c r="O245" s="89"/>
      <c r="P245" s="93"/>
    </row>
    <row r="246" spans="1:16" x14ac:dyDescent="0.2">
      <c r="A246" s="7" t="str">
        <f>IF(Checklist!A246="R","R","")</f>
        <v/>
      </c>
      <c r="B246" s="83">
        <f>Checklist!B246</f>
        <v>11.45</v>
      </c>
      <c r="C246" s="84" t="str">
        <f>Checklist!C246</f>
        <v>Does the CCTV system enable personnel to screen visitors prior to granting entry?</v>
      </c>
      <c r="D246" s="7">
        <f>IF(Checklist!F246="C",1,0)</f>
        <v>0</v>
      </c>
      <c r="E246" s="87">
        <f>Weights!D246</f>
        <v>1</v>
      </c>
      <c r="F246" s="388">
        <f>IF(Checklist!$E246="X",0,1)</f>
        <v>1</v>
      </c>
      <c r="G246" s="87">
        <f t="shared" si="142"/>
        <v>0</v>
      </c>
      <c r="H246" s="87">
        <f t="shared" si="143"/>
        <v>1</v>
      </c>
      <c r="I246" s="92">
        <f t="shared" si="144"/>
        <v>0</v>
      </c>
      <c r="J246" s="79" t="s">
        <v>227</v>
      </c>
      <c r="K246" s="80"/>
      <c r="L246" s="89"/>
      <c r="M246" s="391"/>
      <c r="N246" s="89"/>
      <c r="O246" s="89"/>
      <c r="P246" s="93"/>
    </row>
    <row r="247" spans="1:16" x14ac:dyDescent="0.2">
      <c r="A247" s="7" t="str">
        <f>IF(Checklist!A247="R","R","")</f>
        <v/>
      </c>
      <c r="B247" s="83">
        <f>Checklist!B247</f>
        <v>11.459999999999999</v>
      </c>
      <c r="C247" s="84" t="str">
        <f>Checklist!C247</f>
        <v>To support incident response, can real-time video feeds be monitored off-site by those with valid log-in credentials?</v>
      </c>
      <c r="D247" s="7">
        <f>IF(Checklist!F247="C",1,0)</f>
        <v>0</v>
      </c>
      <c r="E247" s="87">
        <f>Weights!D247</f>
        <v>1</v>
      </c>
      <c r="F247" s="388">
        <f>IF(Checklist!$E247="X",0,1)</f>
        <v>1</v>
      </c>
      <c r="G247" s="87">
        <f t="shared" si="142"/>
        <v>0</v>
      </c>
      <c r="H247" s="87">
        <f t="shared" si="143"/>
        <v>1</v>
      </c>
      <c r="I247" s="92">
        <f t="shared" si="144"/>
        <v>0</v>
      </c>
      <c r="J247" s="79" t="s">
        <v>227</v>
      </c>
      <c r="K247" s="80"/>
      <c r="L247" s="89"/>
      <c r="M247" s="391"/>
      <c r="N247" s="89"/>
      <c r="O247" s="89"/>
      <c r="P247" s="93"/>
    </row>
    <row r="248" spans="1:16" x14ac:dyDescent="0.2">
      <c r="A248" s="7" t="str">
        <f>IF(Checklist!A248="R","R","")</f>
        <v/>
      </c>
      <c r="B248" s="83">
        <f>Checklist!B248</f>
        <v>11.469999999999999</v>
      </c>
      <c r="C248" s="84" t="str">
        <f>Checklist!C248</f>
        <v>How many days of video imagery are stored before they are deleted or recorded over?</v>
      </c>
      <c r="D248" s="7">
        <f>IF(Checklist!F248="C",1,0)</f>
        <v>0</v>
      </c>
      <c r="E248" s="87">
        <f>Weights!D248</f>
        <v>1</v>
      </c>
      <c r="F248" s="417">
        <v>0</v>
      </c>
      <c r="G248" s="87">
        <f t="shared" si="142"/>
        <v>0</v>
      </c>
      <c r="H248" s="87">
        <f t="shared" si="143"/>
        <v>0</v>
      </c>
      <c r="I248" s="92" t="e">
        <f t="shared" si="144"/>
        <v>#DIV/0!</v>
      </c>
      <c r="J248" s="79" t="s">
        <v>227</v>
      </c>
      <c r="K248" s="80"/>
      <c r="L248" s="89"/>
      <c r="M248" s="391"/>
      <c r="N248" s="89"/>
      <c r="O248" s="89"/>
      <c r="P248" s="93"/>
    </row>
    <row r="249" spans="1:16" x14ac:dyDescent="0.2">
      <c r="A249" s="7" t="str">
        <f>IF(Checklist!A249="R","R","")</f>
        <v/>
      </c>
      <c r="B249" s="83">
        <f>Checklist!B249</f>
        <v>11.479999999999999</v>
      </c>
      <c r="C249" s="84" t="str">
        <f>Checklist!C249</f>
        <v>Did the review team review image quality from the CCTV cameras?</v>
      </c>
      <c r="D249" s="78">
        <f>IF(OR(Checklist!F249="C",Checklist!F249="B"),1,0)</f>
        <v>0</v>
      </c>
      <c r="E249" s="87">
        <f>Weights!D249</f>
        <v>1</v>
      </c>
      <c r="F249" s="388">
        <f>IF(Checklist!$E249="X",0,1)</f>
        <v>1</v>
      </c>
      <c r="G249" s="87">
        <f t="shared" si="142"/>
        <v>0</v>
      </c>
      <c r="H249" s="87">
        <f t="shared" si="143"/>
        <v>1</v>
      </c>
      <c r="I249" s="92">
        <f t="shared" si="144"/>
        <v>0</v>
      </c>
      <c r="J249" s="79" t="s">
        <v>227</v>
      </c>
      <c r="K249" s="80"/>
      <c r="L249" s="89"/>
      <c r="M249" s="391"/>
      <c r="N249" s="89"/>
      <c r="O249" s="89"/>
      <c r="P249" s="93"/>
    </row>
    <row r="250" spans="1:16" x14ac:dyDescent="0.2">
      <c r="A250" s="7" t="str">
        <f>IF(Checklist!A250="R","R","")</f>
        <v/>
      </c>
      <c r="B250" s="83">
        <f>Checklist!B250</f>
        <v>11.489999999999998</v>
      </c>
      <c r="C250" s="84" t="str">
        <f>Checklist!C250</f>
        <v>Is there an electronic intrusion detection system (IDS) installed at the facility?</v>
      </c>
      <c r="D250" s="7">
        <f>IF(Checklist!F250="C",1,0)</f>
        <v>0</v>
      </c>
      <c r="E250" s="87">
        <f>Weights!D250</f>
        <v>1</v>
      </c>
      <c r="F250" s="388">
        <f>IF(Checklist!$E250="X",0,1)</f>
        <v>1</v>
      </c>
      <c r="G250" s="87">
        <f t="shared" si="142"/>
        <v>0</v>
      </c>
      <c r="H250" s="87">
        <f t="shared" si="143"/>
        <v>1</v>
      </c>
      <c r="I250" s="92">
        <f t="shared" si="144"/>
        <v>0</v>
      </c>
      <c r="J250" s="79" t="s">
        <v>227</v>
      </c>
      <c r="K250" s="80"/>
      <c r="L250" s="89"/>
      <c r="M250" s="391"/>
      <c r="N250" s="89"/>
      <c r="O250" s="89"/>
      <c r="P250" s="93"/>
    </row>
    <row r="251" spans="1:16" x14ac:dyDescent="0.2">
      <c r="A251" s="7" t="str">
        <f>IF(Checklist!A251="R","R","")</f>
        <v/>
      </c>
      <c r="B251" s="83">
        <f>Checklist!B251</f>
        <v>11.499999999999998</v>
      </c>
      <c r="C251" s="84" t="str">
        <f>Checklist!C251</f>
        <v>Is the IDS fully functional?</v>
      </c>
      <c r="D251" s="7">
        <f>IF(Checklist!F251="C",1,0)</f>
        <v>0</v>
      </c>
      <c r="E251" s="87">
        <f>Weights!D251</f>
        <v>1</v>
      </c>
      <c r="F251" s="388">
        <f>IF(Checklist!$E251="X",0,1)</f>
        <v>1</v>
      </c>
      <c r="G251" s="87">
        <f t="shared" si="142"/>
        <v>0</v>
      </c>
      <c r="H251" s="87">
        <f t="shared" si="143"/>
        <v>1</v>
      </c>
      <c r="I251" s="92">
        <f t="shared" ref="I251" si="145">G251/H251</f>
        <v>0</v>
      </c>
      <c r="J251" s="79" t="s">
        <v>227</v>
      </c>
      <c r="K251" s="80"/>
      <c r="L251" s="89"/>
      <c r="M251" s="391"/>
      <c r="N251" s="89"/>
      <c r="O251" s="89"/>
      <c r="P251" s="93"/>
    </row>
    <row r="252" spans="1:16" x14ac:dyDescent="0.2">
      <c r="A252" s="7" t="str">
        <f>IF(Checklist!A252="R","R","")</f>
        <v/>
      </c>
      <c r="B252" s="83">
        <f>Checklist!B252</f>
        <v>11.509999999999998</v>
      </c>
      <c r="C252" s="84" t="str">
        <f>Checklist!C252</f>
        <v>What types of sensors are installed and operational? Select all that apply.</v>
      </c>
      <c r="D252" s="298" t="s">
        <v>297</v>
      </c>
      <c r="E252" s="96"/>
      <c r="F252" s="393"/>
      <c r="G252" s="96"/>
      <c r="H252" s="96"/>
      <c r="I252" s="100"/>
      <c r="J252" s="79" t="s">
        <v>227</v>
      </c>
      <c r="K252" s="95"/>
      <c r="L252" s="96"/>
      <c r="M252" s="393"/>
      <c r="N252" s="96"/>
      <c r="O252" s="96"/>
      <c r="P252" s="100"/>
    </row>
    <row r="253" spans="1:16" x14ac:dyDescent="0.2">
      <c r="A253" s="7" t="str">
        <f>IF(Checklist!A253="R","R","")</f>
        <v/>
      </c>
      <c r="B253" s="83">
        <f>Checklist!B253</f>
        <v>11.510099999999998</v>
      </c>
      <c r="C253" s="84" t="str">
        <f>Checklist!C253</f>
        <v>Microwave</v>
      </c>
      <c r="D253" s="82">
        <f>IF(Checklist!F253="X",1,0)</f>
        <v>0</v>
      </c>
      <c r="E253" s="87">
        <f>Weights!D253</f>
        <v>1</v>
      </c>
      <c r="F253" s="388">
        <f>IF(Checklist!$E253="X",0,1)</f>
        <v>1</v>
      </c>
      <c r="G253" s="87">
        <f t="shared" ref="G253:G263" si="146">D253*E253*F253</f>
        <v>0</v>
      </c>
      <c r="H253" s="87">
        <f t="shared" ref="H253:H263" si="147">1*E253*F253</f>
        <v>1</v>
      </c>
      <c r="I253" s="92">
        <f t="shared" ref="I253:I263" si="148">G253/H253</f>
        <v>0</v>
      </c>
      <c r="J253" s="79" t="s">
        <v>227</v>
      </c>
      <c r="K253" s="80"/>
      <c r="L253" s="89"/>
      <c r="M253" s="391"/>
      <c r="N253" s="89"/>
      <c r="O253" s="89"/>
      <c r="P253" s="93"/>
    </row>
    <row r="254" spans="1:16" x14ac:dyDescent="0.2">
      <c r="A254" s="7" t="str">
        <f>IF(Checklist!A254="R","R","")</f>
        <v/>
      </c>
      <c r="B254" s="83">
        <f>Checklist!B254</f>
        <v>11.510199999999998</v>
      </c>
      <c r="C254" s="84" t="str">
        <f>Checklist!C254</f>
        <v>Mechanical switches</v>
      </c>
      <c r="D254" s="82">
        <f>IF(Checklist!F254="X",1,0)</f>
        <v>0</v>
      </c>
      <c r="E254" s="87">
        <f>Weights!D254</f>
        <v>1</v>
      </c>
      <c r="F254" s="388">
        <f>IF(Checklist!$E254="X",0,1)</f>
        <v>1</v>
      </c>
      <c r="G254" s="87">
        <f t="shared" si="146"/>
        <v>0</v>
      </c>
      <c r="H254" s="87">
        <f t="shared" si="147"/>
        <v>1</v>
      </c>
      <c r="I254" s="92">
        <f t="shared" si="148"/>
        <v>0</v>
      </c>
      <c r="J254" s="79" t="s">
        <v>227</v>
      </c>
      <c r="K254" s="80"/>
      <c r="L254" s="89"/>
      <c r="M254" s="391"/>
      <c r="N254" s="89"/>
      <c r="O254" s="89"/>
      <c r="P254" s="93"/>
    </row>
    <row r="255" spans="1:16" x14ac:dyDescent="0.2">
      <c r="A255" s="7" t="str">
        <f>IF(Checklist!A255="R","R","")</f>
        <v/>
      </c>
      <c r="B255" s="83">
        <f>Checklist!B255</f>
        <v>11.510299999999997</v>
      </c>
      <c r="C255" s="84" t="str">
        <f>Checklist!C255</f>
        <v>Magnetic contacts</v>
      </c>
      <c r="D255" s="82">
        <f>IF(Checklist!F255="X",1,0)</f>
        <v>0</v>
      </c>
      <c r="E255" s="87">
        <f>Weights!D255</f>
        <v>1</v>
      </c>
      <c r="F255" s="388">
        <f>IF(Checklist!$E255="X",0,1)</f>
        <v>1</v>
      </c>
      <c r="G255" s="87">
        <f t="shared" si="146"/>
        <v>0</v>
      </c>
      <c r="H255" s="87">
        <f t="shared" si="147"/>
        <v>1</v>
      </c>
      <c r="I255" s="92">
        <f t="shared" si="148"/>
        <v>0</v>
      </c>
      <c r="J255" s="79"/>
      <c r="K255" s="80"/>
      <c r="L255" s="89"/>
      <c r="M255" s="391"/>
      <c r="N255" s="89"/>
      <c r="O255" s="89"/>
      <c r="P255" s="93"/>
    </row>
    <row r="256" spans="1:16" x14ac:dyDescent="0.2">
      <c r="A256" s="7" t="str">
        <f>IF(Checklist!A256="R","R","")</f>
        <v/>
      </c>
      <c r="B256" s="83">
        <f>Checklist!B256</f>
        <v>11.510399999999997</v>
      </c>
      <c r="C256" s="84" t="str">
        <f>Checklist!C256</f>
        <v>N/A</v>
      </c>
      <c r="D256" s="82">
        <f>IF(Checklist!F256="X",1,0)</f>
        <v>0</v>
      </c>
      <c r="E256" s="87">
        <f>Weights!D256</f>
        <v>1</v>
      </c>
      <c r="F256" s="388">
        <f>IF(Checklist!$E256="X",0,1)</f>
        <v>1</v>
      </c>
      <c r="G256" s="87">
        <f t="shared" si="146"/>
        <v>0</v>
      </c>
      <c r="H256" s="87">
        <f t="shared" si="147"/>
        <v>1</v>
      </c>
      <c r="I256" s="92">
        <f t="shared" si="148"/>
        <v>0</v>
      </c>
      <c r="J256" s="79"/>
      <c r="K256" s="80"/>
      <c r="L256" s="89"/>
      <c r="M256" s="391"/>
      <c r="N256" s="89"/>
      <c r="O256" s="89"/>
      <c r="P256" s="93"/>
    </row>
    <row r="257" spans="1:16" x14ac:dyDescent="0.2">
      <c r="A257" s="7" t="str">
        <f>IF(Checklist!A257="R","R","")</f>
        <v/>
      </c>
      <c r="B257" s="83">
        <f>Checklist!B257</f>
        <v>11.510499999999997</v>
      </c>
      <c r="C257" s="84" t="str">
        <f>Checklist!C257</f>
        <v>Passive infrared (PIR)</v>
      </c>
      <c r="D257" s="82">
        <f>IF(Checklist!F257="X",1,0)</f>
        <v>0</v>
      </c>
      <c r="E257" s="87">
        <f>Weights!D257</f>
        <v>1</v>
      </c>
      <c r="F257" s="388">
        <f>IF(Checklist!$E257="X",0,1)</f>
        <v>1</v>
      </c>
      <c r="G257" s="87">
        <f t="shared" si="146"/>
        <v>0</v>
      </c>
      <c r="H257" s="87">
        <f t="shared" si="147"/>
        <v>1</v>
      </c>
      <c r="I257" s="92">
        <f t="shared" si="148"/>
        <v>0</v>
      </c>
      <c r="J257" s="79"/>
      <c r="K257" s="80"/>
      <c r="L257" s="89"/>
      <c r="M257" s="391"/>
      <c r="N257" s="89"/>
      <c r="O257" s="89"/>
      <c r="P257" s="93"/>
    </row>
    <row r="258" spans="1:16" x14ac:dyDescent="0.2">
      <c r="A258" s="7" t="str">
        <f>IF(Checklist!A258="R","R","")</f>
        <v/>
      </c>
      <c r="B258" s="83">
        <f>Checklist!B258</f>
        <v>11.510599999999997</v>
      </c>
      <c r="C258" s="84" t="str">
        <f>Checklist!C258</f>
        <v>Unknown</v>
      </c>
      <c r="D258" s="82">
        <f>IF(Checklist!F258="X",1,0)</f>
        <v>0</v>
      </c>
      <c r="E258" s="87">
        <f>Weights!D258</f>
        <v>1</v>
      </c>
      <c r="F258" s="388">
        <f>IF(Checklist!$E258="X",0,1)</f>
        <v>1</v>
      </c>
      <c r="G258" s="87">
        <f t="shared" si="146"/>
        <v>0</v>
      </c>
      <c r="H258" s="87">
        <f t="shared" si="147"/>
        <v>1</v>
      </c>
      <c r="I258" s="92">
        <f t="shared" si="148"/>
        <v>0</v>
      </c>
      <c r="J258" s="79"/>
      <c r="K258" s="80"/>
      <c r="L258" s="89"/>
      <c r="M258" s="391"/>
      <c r="N258" s="89"/>
      <c r="O258" s="89"/>
      <c r="P258" s="93"/>
    </row>
    <row r="259" spans="1:16" x14ac:dyDescent="0.2">
      <c r="A259" s="7" t="str">
        <f>IF(Checklist!A259="R","R","")</f>
        <v/>
      </c>
      <c r="B259" s="83">
        <f>Checklist!B259</f>
        <v>11.510699999999996</v>
      </c>
      <c r="C259" s="84" t="str">
        <f>Checklist!C259</f>
        <v>Fence disturbance sensors</v>
      </c>
      <c r="D259" s="82">
        <f>IF(Checklist!F259="X",1,0)</f>
        <v>0</v>
      </c>
      <c r="E259" s="87">
        <f>Weights!D259</f>
        <v>1</v>
      </c>
      <c r="F259" s="388">
        <f>IF(Checklist!$E259="X",0,1)</f>
        <v>1</v>
      </c>
      <c r="G259" s="87">
        <f t="shared" si="146"/>
        <v>0</v>
      </c>
      <c r="H259" s="87">
        <f t="shared" si="147"/>
        <v>1</v>
      </c>
      <c r="I259" s="92">
        <f t="shared" si="148"/>
        <v>0</v>
      </c>
      <c r="J259" s="79"/>
      <c r="K259" s="80"/>
      <c r="L259" s="89"/>
      <c r="M259" s="391"/>
      <c r="N259" s="89"/>
      <c r="O259" s="89"/>
      <c r="P259" s="93"/>
    </row>
    <row r="260" spans="1:16" x14ac:dyDescent="0.2">
      <c r="A260" s="7" t="str">
        <f>IF(Checklist!A260="R","R","")</f>
        <v/>
      </c>
      <c r="B260" s="83">
        <f>Checklist!B260</f>
        <v>11.510799999999996</v>
      </c>
      <c r="C260" s="84" t="str">
        <f>Checklist!C260</f>
        <v>Other (describe)</v>
      </c>
      <c r="D260" s="82">
        <f>IF(Checklist!F260="X",1,0)</f>
        <v>0</v>
      </c>
      <c r="E260" s="87">
        <f>Weights!D260</f>
        <v>1</v>
      </c>
      <c r="F260" s="388">
        <f>IF(Checklist!$E260="X",0,1)</f>
        <v>1</v>
      </c>
      <c r="G260" s="87">
        <f t="shared" si="146"/>
        <v>0</v>
      </c>
      <c r="H260" s="87">
        <f t="shared" si="147"/>
        <v>1</v>
      </c>
      <c r="I260" s="92">
        <f t="shared" si="148"/>
        <v>0</v>
      </c>
      <c r="J260" s="79"/>
      <c r="K260" s="80"/>
      <c r="L260" s="89"/>
      <c r="M260" s="391"/>
      <c r="N260" s="89"/>
      <c r="O260" s="89"/>
      <c r="P260" s="93"/>
    </row>
    <row r="261" spans="1:16" x14ac:dyDescent="0.2">
      <c r="A261" s="7" t="str">
        <f>IF(Checklist!A261="R","R","")</f>
        <v/>
      </c>
      <c r="B261" s="83">
        <f>Checklist!B261</f>
        <v>11.52</v>
      </c>
      <c r="C261" s="84" t="str">
        <f>Checklist!C261</f>
        <v>Does a siren, horn, or similar device broadcast IDS alarms across the facility in a manner that alerts personnel of a potential security event?</v>
      </c>
      <c r="D261" s="7">
        <f>IF(Checklist!F261="C",1,0)</f>
        <v>0</v>
      </c>
      <c r="E261" s="87">
        <f>Weights!D261</f>
        <v>1</v>
      </c>
      <c r="F261" s="388">
        <f>IF(Checklist!$E261="X",0,1)</f>
        <v>1</v>
      </c>
      <c r="G261" s="87">
        <f t="shared" si="146"/>
        <v>0</v>
      </c>
      <c r="H261" s="87">
        <f t="shared" si="147"/>
        <v>1</v>
      </c>
      <c r="I261" s="92">
        <f t="shared" si="148"/>
        <v>0</v>
      </c>
      <c r="J261" s="79"/>
      <c r="K261" s="80"/>
      <c r="L261" s="89"/>
      <c r="M261" s="391"/>
      <c r="N261" s="89"/>
      <c r="O261" s="89"/>
      <c r="P261" s="93"/>
    </row>
    <row r="262" spans="1:16" x14ac:dyDescent="0.2">
      <c r="A262" s="7" t="str">
        <f>IF(Checklist!A262="R","R","")</f>
        <v/>
      </c>
      <c r="B262" s="83">
        <f>Checklist!B262</f>
        <v>11.53</v>
      </c>
      <c r="C262" s="84" t="str">
        <f>Checklist!C262</f>
        <v>Does the frequency of false or nuisance alarms impact the effectiveness of the IDS system?</v>
      </c>
      <c r="D262" s="7">
        <f>IF(Checklist!F262="C",1,0)</f>
        <v>0</v>
      </c>
      <c r="E262" s="87">
        <f>Weights!D262</f>
        <v>1</v>
      </c>
      <c r="F262" s="388">
        <f>IF(Checklist!$E262="X",0,1)</f>
        <v>1</v>
      </c>
      <c r="G262" s="87">
        <f t="shared" si="146"/>
        <v>0</v>
      </c>
      <c r="H262" s="87">
        <f t="shared" si="147"/>
        <v>1</v>
      </c>
      <c r="I262" s="92">
        <f t="shared" si="148"/>
        <v>0</v>
      </c>
      <c r="J262" s="79"/>
      <c r="K262" s="80"/>
      <c r="L262" s="89"/>
      <c r="M262" s="391"/>
      <c r="N262" s="89"/>
      <c r="O262" s="89"/>
      <c r="P262" s="93"/>
    </row>
    <row r="263" spans="1:16" x14ac:dyDescent="0.2">
      <c r="A263" s="7" t="str">
        <f>IF(Checklist!A263="R","R","")</f>
        <v>R</v>
      </c>
      <c r="B263" s="83">
        <f>Checklist!B263</f>
        <v>11.54</v>
      </c>
      <c r="C263" s="84" t="str">
        <f>Checklist!C263</f>
        <v>Does the lighting at the facility provide sufficient illumination for human or technological recognition of intrusion into the facility perimeter or critical areas?</v>
      </c>
      <c r="D263" s="7">
        <f>IF(Checklist!F263="C",1,0)</f>
        <v>0</v>
      </c>
      <c r="E263" s="87">
        <f>Weights!D263</f>
        <v>1</v>
      </c>
      <c r="F263" s="388">
        <f>IF(Checklist!$E263="X",0,1)</f>
        <v>1</v>
      </c>
      <c r="G263" s="87">
        <f t="shared" si="146"/>
        <v>0</v>
      </c>
      <c r="H263" s="87">
        <f t="shared" si="147"/>
        <v>1</v>
      </c>
      <c r="I263" s="92">
        <f t="shared" si="148"/>
        <v>0</v>
      </c>
      <c r="J263" s="79"/>
      <c r="K263" s="7">
        <f t="shared" ref="K263" si="149">D263</f>
        <v>0</v>
      </c>
      <c r="L263" s="87">
        <f>Weights!F263</f>
        <v>1</v>
      </c>
      <c r="M263" s="388">
        <f t="shared" ref="M263:M272" si="150">$F263</f>
        <v>1</v>
      </c>
      <c r="N263" s="87">
        <f>K263*L263*M263</f>
        <v>0</v>
      </c>
      <c r="O263" s="87">
        <f>1*L263*M263</f>
        <v>1</v>
      </c>
      <c r="P263" s="92">
        <f t="shared" ref="P263" si="151">N263/O263</f>
        <v>0</v>
      </c>
    </row>
    <row r="264" spans="1:16" x14ac:dyDescent="0.2">
      <c r="A264" s="76" t="str">
        <f>Checklist!A264</f>
        <v>SAI</v>
      </c>
      <c r="B264" s="296">
        <f>Checklist!B264</f>
        <v>12</v>
      </c>
      <c r="C264" s="111" t="str">
        <f>Checklist!C264</f>
        <v>Personnel Security</v>
      </c>
      <c r="D264" s="78" t="s">
        <v>152</v>
      </c>
      <c r="E264" s="116">
        <f>Weights!D265</f>
        <v>1</v>
      </c>
      <c r="F264" s="392">
        <f>IF(Checklist!$E264="X",0,1)</f>
        <v>1</v>
      </c>
      <c r="G264" s="116">
        <f>SUM(G265:G267)</f>
        <v>0</v>
      </c>
      <c r="H264" s="116">
        <f>SUM(H265:H267)</f>
        <v>3</v>
      </c>
      <c r="I264" s="297">
        <f t="shared" ref="I264:I276" si="152">G264/H264</f>
        <v>0</v>
      </c>
      <c r="J264" s="79" t="s">
        <v>227</v>
      </c>
      <c r="K264" s="78" t="str">
        <f t="shared" si="129"/>
        <v>SAI</v>
      </c>
      <c r="L264" s="116">
        <f>Weights!F265</f>
        <v>1</v>
      </c>
      <c r="M264" s="392">
        <f t="shared" si="150"/>
        <v>1</v>
      </c>
      <c r="N264" s="116">
        <f>SUM(N265:N267)</f>
        <v>0</v>
      </c>
      <c r="O264" s="116">
        <f>SUM(O265:O267)</f>
        <v>3</v>
      </c>
      <c r="P264" s="297">
        <f t="shared" ref="P264:P274" si="153">N264/O264</f>
        <v>0</v>
      </c>
    </row>
    <row r="265" spans="1:16" x14ac:dyDescent="0.2">
      <c r="A265" s="7" t="str">
        <f>IF(Checklist!A265="R","R","")</f>
        <v>R</v>
      </c>
      <c r="B265" s="83">
        <f>Checklist!B265</f>
        <v>12.01</v>
      </c>
      <c r="C265" s="84" t="str">
        <f>Checklist!C265</f>
        <v>Does the facility have an identification and badging policy for personnel who have access to secure areas or sensitive information? Policy should address lost or stolen identification cards or badges, temporary badges, and personnel termination.</v>
      </c>
      <c r="D265" s="7">
        <f>IF(Checklist!F265="C",1,0)</f>
        <v>0</v>
      </c>
      <c r="E265" s="87">
        <f>Weights!D265</f>
        <v>1</v>
      </c>
      <c r="F265" s="388">
        <f>IF(Checklist!$E265="X",0,1)</f>
        <v>1</v>
      </c>
      <c r="G265" s="87">
        <f t="shared" ref="G265:G267" si="154">D265*E265*F265</f>
        <v>0</v>
      </c>
      <c r="H265" s="87">
        <f t="shared" ref="H265:H267" si="155">1*E265*F265</f>
        <v>1</v>
      </c>
      <c r="I265" s="92">
        <f t="shared" si="152"/>
        <v>0</v>
      </c>
      <c r="J265" s="79"/>
      <c r="K265" s="7">
        <f t="shared" si="129"/>
        <v>0</v>
      </c>
      <c r="L265" s="87">
        <f>Weights!F265</f>
        <v>1</v>
      </c>
      <c r="M265" s="388">
        <f t="shared" si="150"/>
        <v>1</v>
      </c>
      <c r="N265" s="87">
        <f t="shared" ref="N265:N267" si="156">K265*L265*M265</f>
        <v>0</v>
      </c>
      <c r="O265" s="87">
        <f t="shared" ref="O265:O267" si="157">1*L265*M265</f>
        <v>1</v>
      </c>
      <c r="P265" s="92">
        <f t="shared" si="153"/>
        <v>0</v>
      </c>
    </row>
    <row r="266" spans="1:16" x14ac:dyDescent="0.2">
      <c r="A266" s="7" t="str">
        <f>IF(Checklist!A266="R","R","")</f>
        <v>R</v>
      </c>
      <c r="B266" s="83">
        <f>Checklist!B266</f>
        <v>12.02</v>
      </c>
      <c r="C266" s="84" t="str">
        <f>Checklist!C266</f>
        <v>Does the facility ensure personnel identification cards, or badges are secure from tampering, and contain the individuals photograph and name?</v>
      </c>
      <c r="D266" s="7">
        <f>IF(Checklist!F266="C",1,0)</f>
        <v>0</v>
      </c>
      <c r="E266" s="87">
        <f>Weights!D266</f>
        <v>1</v>
      </c>
      <c r="F266" s="388">
        <f>IF(Checklist!$E266="X",0,1)</f>
        <v>1</v>
      </c>
      <c r="G266" s="87">
        <f t="shared" si="154"/>
        <v>0</v>
      </c>
      <c r="H266" s="87">
        <f t="shared" si="155"/>
        <v>1</v>
      </c>
      <c r="I266" s="92">
        <f t="shared" si="152"/>
        <v>0</v>
      </c>
      <c r="J266" s="79"/>
      <c r="K266" s="7">
        <f t="shared" si="129"/>
        <v>0</v>
      </c>
      <c r="L266" s="87">
        <f>Weights!F266</f>
        <v>1</v>
      </c>
      <c r="M266" s="388">
        <f t="shared" si="150"/>
        <v>1</v>
      </c>
      <c r="N266" s="87">
        <f t="shared" si="156"/>
        <v>0</v>
      </c>
      <c r="O266" s="87">
        <f t="shared" si="157"/>
        <v>1</v>
      </c>
      <c r="P266" s="92">
        <f t="shared" si="153"/>
        <v>0</v>
      </c>
    </row>
    <row r="267" spans="1:16" x14ac:dyDescent="0.2">
      <c r="A267" s="7" t="str">
        <f>IF(Checklist!A267="R","R","")</f>
        <v>R</v>
      </c>
      <c r="B267" s="83">
        <f>Checklist!B267</f>
        <v>12.03</v>
      </c>
      <c r="C267" s="84" t="str">
        <f>Checklist!C267</f>
        <v>Does the facility ensure that company or vendor identification is available for examination by being visibly displayed or carried by personnel while on-site?</v>
      </c>
      <c r="D267" s="7">
        <f>IF(Checklist!F267="C",1,0)</f>
        <v>0</v>
      </c>
      <c r="E267" s="87">
        <f>Weights!D267</f>
        <v>1</v>
      </c>
      <c r="F267" s="388">
        <f>IF(Checklist!$E267="X",0,1)</f>
        <v>1</v>
      </c>
      <c r="G267" s="87">
        <f t="shared" si="154"/>
        <v>0</v>
      </c>
      <c r="H267" s="87">
        <f t="shared" si="155"/>
        <v>1</v>
      </c>
      <c r="I267" s="92">
        <f t="shared" si="152"/>
        <v>0</v>
      </c>
      <c r="J267" s="79"/>
      <c r="K267" s="7">
        <f t="shared" si="129"/>
        <v>0</v>
      </c>
      <c r="L267" s="87">
        <f>Weights!F267</f>
        <v>1</v>
      </c>
      <c r="M267" s="388">
        <f t="shared" si="150"/>
        <v>1</v>
      </c>
      <c r="N267" s="87">
        <f t="shared" si="156"/>
        <v>0</v>
      </c>
      <c r="O267" s="87">
        <f t="shared" si="157"/>
        <v>1</v>
      </c>
      <c r="P267" s="92">
        <f t="shared" si="153"/>
        <v>0</v>
      </c>
    </row>
    <row r="268" spans="1:16" x14ac:dyDescent="0.2">
      <c r="A268" s="76" t="str">
        <f>Checklist!A268</f>
        <v>SAI</v>
      </c>
      <c r="B268" s="296">
        <f>Checklist!B268</f>
        <v>13</v>
      </c>
      <c r="C268" s="111" t="str">
        <f>Checklist!C268</f>
        <v>Equipment Maintenance and Testing</v>
      </c>
      <c r="D268" s="78" t="s">
        <v>152</v>
      </c>
      <c r="E268" s="116">
        <f>Weights!D269</f>
        <v>1</v>
      </c>
      <c r="F268" s="392">
        <f>IF(Checklist!$E268="X",0,1)</f>
        <v>1</v>
      </c>
      <c r="G268" s="116">
        <f>SUM(G269:G273)</f>
        <v>0</v>
      </c>
      <c r="H268" s="116">
        <f>SUM(H269:H273)</f>
        <v>5</v>
      </c>
      <c r="I268" s="297">
        <f t="shared" si="152"/>
        <v>0</v>
      </c>
      <c r="J268" s="79" t="s">
        <v>227</v>
      </c>
      <c r="K268" s="78" t="str">
        <f t="shared" si="129"/>
        <v>SAI</v>
      </c>
      <c r="L268" s="116">
        <f>Weights!F269</f>
        <v>1</v>
      </c>
      <c r="M268" s="392">
        <f t="shared" si="150"/>
        <v>1</v>
      </c>
      <c r="N268" s="116">
        <f>SUM(N269:N272)</f>
        <v>0</v>
      </c>
      <c r="O268" s="116">
        <f>SUM(O269:O272)</f>
        <v>4</v>
      </c>
      <c r="P268" s="297">
        <f t="shared" si="153"/>
        <v>0</v>
      </c>
    </row>
    <row r="269" spans="1:16" x14ac:dyDescent="0.2">
      <c r="A269" s="7" t="str">
        <f>IF(Checklist!A269="R","R","")</f>
        <v>R</v>
      </c>
      <c r="B269" s="83">
        <f>Checklist!B269</f>
        <v>13.01</v>
      </c>
      <c r="C269" s="84" t="str">
        <f>Checklist!C269</f>
        <v>Has the operator developed and implemented a maintenance program to ensure security systems are in good working order?</v>
      </c>
      <c r="D269" s="7">
        <f>IF(Checklist!F269="C",1,0)</f>
        <v>0</v>
      </c>
      <c r="E269" s="87">
        <f>Weights!D269</f>
        <v>1</v>
      </c>
      <c r="F269" s="388">
        <f>IF(Checklist!$E269="X",0,1)</f>
        <v>1</v>
      </c>
      <c r="G269" s="87">
        <f t="shared" ref="G269:G273" si="158">D269*E269*F269</f>
        <v>0</v>
      </c>
      <c r="H269" s="87">
        <f t="shared" ref="H269:H273" si="159">1*E269*F269</f>
        <v>1</v>
      </c>
      <c r="I269" s="92">
        <f t="shared" si="152"/>
        <v>0</v>
      </c>
      <c r="J269" s="79"/>
      <c r="K269" s="7">
        <f t="shared" si="129"/>
        <v>0</v>
      </c>
      <c r="L269" s="87">
        <f>Weights!F269</f>
        <v>1</v>
      </c>
      <c r="M269" s="388">
        <f t="shared" si="150"/>
        <v>1</v>
      </c>
      <c r="N269" s="87">
        <f t="shared" ref="N269:N272" si="160">K269*L269*M269</f>
        <v>0</v>
      </c>
      <c r="O269" s="87">
        <f t="shared" ref="O269:O272" si="161">1*L269*M269</f>
        <v>1</v>
      </c>
      <c r="P269" s="92">
        <f t="shared" si="153"/>
        <v>0</v>
      </c>
    </row>
    <row r="270" spans="1:16" x14ac:dyDescent="0.2">
      <c r="A270" s="7" t="str">
        <f>IF(Checklist!A270="R","R","")</f>
        <v>R</v>
      </c>
      <c r="B270" s="83">
        <f>Checklist!B270</f>
        <v>13.02</v>
      </c>
      <c r="C270" s="84" t="str">
        <f>Checklist!C270</f>
        <v>Does the operator verify the proper operation and/or condition of all security equipment through routine use or quarterly examination?</v>
      </c>
      <c r="D270" s="7">
        <f>IF(Checklist!F270="C",1,0)</f>
        <v>0</v>
      </c>
      <c r="E270" s="87">
        <f>Weights!D270</f>
        <v>1</v>
      </c>
      <c r="F270" s="388">
        <f>IF(Checklist!$E270="X",0,1)</f>
        <v>1</v>
      </c>
      <c r="G270" s="87">
        <f t="shared" si="158"/>
        <v>0</v>
      </c>
      <c r="H270" s="87">
        <f t="shared" si="159"/>
        <v>1</v>
      </c>
      <c r="I270" s="92">
        <f t="shared" si="152"/>
        <v>0</v>
      </c>
      <c r="J270" s="79"/>
      <c r="K270" s="7">
        <f t="shared" si="129"/>
        <v>0</v>
      </c>
      <c r="L270" s="87">
        <f>Weights!F270</f>
        <v>1</v>
      </c>
      <c r="M270" s="388">
        <f t="shared" si="150"/>
        <v>1</v>
      </c>
      <c r="N270" s="87">
        <f t="shared" si="160"/>
        <v>0</v>
      </c>
      <c r="O270" s="87">
        <f t="shared" si="161"/>
        <v>1</v>
      </c>
      <c r="P270" s="92">
        <f t="shared" si="153"/>
        <v>0</v>
      </c>
    </row>
    <row r="271" spans="1:16" x14ac:dyDescent="0.2">
      <c r="A271" s="7" t="str">
        <f>IF(Checklist!A271="R","R","")</f>
        <v>R</v>
      </c>
      <c r="B271" s="83">
        <f>Checklist!B271</f>
        <v>13.03</v>
      </c>
      <c r="C271" s="84" t="str">
        <f>Checklist!C271</f>
        <v>Does the operator identify and respond to security equipment malfunctions or failures in a timely manner?</v>
      </c>
      <c r="D271" s="7">
        <f>IF(Checklist!F271="C",1,0)</f>
        <v>0</v>
      </c>
      <c r="E271" s="87">
        <f>Weights!D271</f>
        <v>1</v>
      </c>
      <c r="F271" s="388">
        <f>IF(Checklist!$E271="X",0,1)</f>
        <v>1</v>
      </c>
      <c r="G271" s="87">
        <f t="shared" si="158"/>
        <v>0</v>
      </c>
      <c r="H271" s="87">
        <f t="shared" si="159"/>
        <v>1</v>
      </c>
      <c r="I271" s="92">
        <f t="shared" si="152"/>
        <v>0</v>
      </c>
      <c r="J271" s="79"/>
      <c r="K271" s="7">
        <f t="shared" si="129"/>
        <v>0</v>
      </c>
      <c r="L271" s="87">
        <f>Weights!F271</f>
        <v>1</v>
      </c>
      <c r="M271" s="388">
        <f t="shared" si="150"/>
        <v>1</v>
      </c>
      <c r="N271" s="87">
        <f t="shared" si="160"/>
        <v>0</v>
      </c>
      <c r="O271" s="87">
        <f t="shared" si="161"/>
        <v>1</v>
      </c>
      <c r="P271" s="92">
        <f t="shared" si="153"/>
        <v>0</v>
      </c>
    </row>
    <row r="272" spans="1:16" x14ac:dyDescent="0.2">
      <c r="A272" s="7" t="str">
        <f>IF(Checklist!A272="R","R","")</f>
        <v>R</v>
      </c>
      <c r="B272" s="83">
        <f>Checklist!B272</f>
        <v>13.04</v>
      </c>
      <c r="C272" s="84" t="str">
        <f>Checklist!C272</f>
        <v>Does the facility provide an equivalent level of protective security measures to mitigate risk during power outages, security equipment failure, or extended repair of security systems?</v>
      </c>
      <c r="D272" s="7">
        <f>IF(Checklist!F272="C",1,0)</f>
        <v>0</v>
      </c>
      <c r="E272" s="87">
        <f>Weights!D272</f>
        <v>1</v>
      </c>
      <c r="F272" s="388">
        <f>IF(Checklist!$E272="X",0,1)</f>
        <v>1</v>
      </c>
      <c r="G272" s="87">
        <f t="shared" si="158"/>
        <v>0</v>
      </c>
      <c r="H272" s="87">
        <f t="shared" si="159"/>
        <v>1</v>
      </c>
      <c r="I272" s="92">
        <f t="shared" si="152"/>
        <v>0</v>
      </c>
      <c r="J272" s="79"/>
      <c r="K272" s="7">
        <f t="shared" si="129"/>
        <v>0</v>
      </c>
      <c r="L272" s="87">
        <f>Weights!F272</f>
        <v>1</v>
      </c>
      <c r="M272" s="388">
        <f t="shared" si="150"/>
        <v>1</v>
      </c>
      <c r="N272" s="87">
        <f t="shared" si="160"/>
        <v>0</v>
      </c>
      <c r="O272" s="87">
        <f t="shared" si="161"/>
        <v>1</v>
      </c>
      <c r="P272" s="92">
        <f t="shared" si="153"/>
        <v>0</v>
      </c>
    </row>
    <row r="273" spans="1:17" x14ac:dyDescent="0.2">
      <c r="A273" s="7" t="str">
        <f>IF(Checklist!A273="R","R","")</f>
        <v/>
      </c>
      <c r="B273" s="83">
        <f>Checklist!B273</f>
        <v>13.05</v>
      </c>
      <c r="C273" s="84" t="str">
        <f>Checklist!C273</f>
        <v>If alternate power sources are used to mitigate risks during power outages, are they tested on a quarterly basis?</v>
      </c>
      <c r="D273" s="7">
        <f>IF(OR(Checklist!F273="A",Checklist!F273="B"),1,0)</f>
        <v>0</v>
      </c>
      <c r="E273" s="87">
        <f>Weights!D273</f>
        <v>1</v>
      </c>
      <c r="F273" s="388">
        <f>IF(Checklist!$E273="X",0,1)</f>
        <v>1</v>
      </c>
      <c r="G273" s="87">
        <f t="shared" si="158"/>
        <v>0</v>
      </c>
      <c r="H273" s="87">
        <f t="shared" si="159"/>
        <v>1</v>
      </c>
      <c r="I273" s="92">
        <f t="shared" ref="I273" si="162">G273/H273</f>
        <v>0</v>
      </c>
      <c r="J273" s="79" t="s">
        <v>227</v>
      </c>
      <c r="K273" s="80"/>
      <c r="L273" s="89"/>
      <c r="M273" s="391"/>
      <c r="N273" s="89"/>
      <c r="O273" s="89"/>
      <c r="P273" s="93"/>
    </row>
    <row r="274" spans="1:17" x14ac:dyDescent="0.2">
      <c r="A274" s="76" t="str">
        <f>Checklist!A274</f>
        <v>SAI</v>
      </c>
      <c r="B274" s="296">
        <f>Checklist!B274</f>
        <v>14</v>
      </c>
      <c r="C274" s="111" t="str">
        <f>Checklist!C274</f>
        <v>Recordkeeping</v>
      </c>
      <c r="D274" s="78" t="s">
        <v>152</v>
      </c>
      <c r="E274" s="116">
        <f>Weights!D275</f>
        <v>1</v>
      </c>
      <c r="F274" s="392">
        <f>IF(Checklist!$E274="X",0,1)</f>
        <v>1</v>
      </c>
      <c r="G274" s="116">
        <f>SUM(G275:G277)</f>
        <v>0</v>
      </c>
      <c r="H274" s="116">
        <f>SUM(H275:H277)</f>
        <v>2</v>
      </c>
      <c r="I274" s="297">
        <f t="shared" si="152"/>
        <v>0</v>
      </c>
      <c r="J274" s="79" t="s">
        <v>227</v>
      </c>
      <c r="K274" s="78" t="str">
        <f t="shared" si="129"/>
        <v>SAI</v>
      </c>
      <c r="L274" s="116">
        <f>Weights!F275</f>
        <v>1</v>
      </c>
      <c r="M274" s="392">
        <f t="shared" ref="M274:M275" si="163">$F274</f>
        <v>1</v>
      </c>
      <c r="N274" s="116">
        <f>SUM(N275,N277)</f>
        <v>0</v>
      </c>
      <c r="O274" s="116">
        <f>SUM(O275,O277)</f>
        <v>2</v>
      </c>
      <c r="P274" s="297">
        <f t="shared" si="153"/>
        <v>0</v>
      </c>
    </row>
    <row r="275" spans="1:17" x14ac:dyDescent="0.2">
      <c r="A275" s="7" t="str">
        <f>IF(Checklist!A275="R","R","")</f>
        <v>R</v>
      </c>
      <c r="B275" s="83">
        <f>Checklist!B275</f>
        <v>14.01</v>
      </c>
      <c r="C275" s="84" t="str">
        <f>Checklist!C275</f>
        <v>Has the facility developed and documented recordkeeping policies and procedures for security information? Is SSI information being protected in accordance with the provisions of 49 CFR Parts 15 and 1520.  (e.g.. locked in a file cabinet or desk when not in use).</v>
      </c>
      <c r="D275" s="7">
        <f>IF(Checklist!F275="C",1,0)</f>
        <v>0</v>
      </c>
      <c r="E275" s="87">
        <f>Weights!D275</f>
        <v>1</v>
      </c>
      <c r="F275" s="388">
        <f>IF(Checklist!$E275="X",0,1)</f>
        <v>1</v>
      </c>
      <c r="G275" s="87">
        <f t="shared" ref="G275:G277" si="164">D275*E275*F275</f>
        <v>0</v>
      </c>
      <c r="H275" s="87">
        <f t="shared" ref="H275:H277" si="165">1*E275*F275</f>
        <v>1</v>
      </c>
      <c r="I275" s="92">
        <f t="shared" si="152"/>
        <v>0</v>
      </c>
      <c r="J275" s="79" t="s">
        <v>227</v>
      </c>
      <c r="K275" s="7">
        <f t="shared" si="129"/>
        <v>0</v>
      </c>
      <c r="L275" s="87">
        <f>Weights!F275</f>
        <v>1</v>
      </c>
      <c r="M275" s="388">
        <f t="shared" si="163"/>
        <v>1</v>
      </c>
      <c r="N275" s="87">
        <f>K275*L275*M275</f>
        <v>0</v>
      </c>
      <c r="O275" s="87">
        <f>1*L275*M275</f>
        <v>1</v>
      </c>
      <c r="P275" s="92">
        <f t="shared" ref="P275" si="166">N275/O275</f>
        <v>0</v>
      </c>
    </row>
    <row r="276" spans="1:17" x14ac:dyDescent="0.2">
      <c r="A276" s="7" t="str">
        <f>IF(Checklist!A276="R","R","")</f>
        <v/>
      </c>
      <c r="B276" s="83">
        <f>Checklist!B276</f>
        <v>14.02</v>
      </c>
      <c r="C276" s="84" t="str">
        <f>Checklist!C276</f>
        <v>Question Removed.  Space Reserved for Future Use.</v>
      </c>
      <c r="D276" s="7">
        <f>IF(Checklist!F276="C",1,0)</f>
        <v>0</v>
      </c>
      <c r="E276" s="87">
        <f>Weights!D276</f>
        <v>1</v>
      </c>
      <c r="F276" s="417">
        <v>0</v>
      </c>
      <c r="G276" s="87">
        <f t="shared" si="164"/>
        <v>0</v>
      </c>
      <c r="H276" s="87">
        <f t="shared" si="165"/>
        <v>0</v>
      </c>
      <c r="I276" s="92" t="e">
        <f t="shared" si="152"/>
        <v>#DIV/0!</v>
      </c>
      <c r="J276" s="79" t="s">
        <v>227</v>
      </c>
      <c r="K276" s="80"/>
      <c r="L276" s="89"/>
      <c r="M276" s="391"/>
      <c r="N276" s="89"/>
      <c r="O276" s="89"/>
      <c r="P276" s="93"/>
    </row>
    <row r="277" spans="1:17" x14ac:dyDescent="0.2">
      <c r="A277" s="7" t="str">
        <f>IF(Checklist!A277="R","R","")</f>
        <v>R</v>
      </c>
      <c r="B277" s="83">
        <f>Checklist!B277</f>
        <v>14.03</v>
      </c>
      <c r="C277" s="84" t="str">
        <f>Checklist!C277</f>
        <v>Does the operator retain all security testing and audit documents until superseded or replaced?</v>
      </c>
      <c r="D277" s="7">
        <f>IF(Checklist!F277="C",1,0)</f>
        <v>0</v>
      </c>
      <c r="E277" s="87">
        <f>Weights!D277</f>
        <v>1</v>
      </c>
      <c r="F277" s="388">
        <f>IF(Checklist!$E277="X",0,1)</f>
        <v>1</v>
      </c>
      <c r="G277" s="87">
        <f t="shared" si="164"/>
        <v>0</v>
      </c>
      <c r="H277" s="87">
        <f t="shared" si="165"/>
        <v>1</v>
      </c>
      <c r="I277" s="92">
        <f t="shared" ref="I277" si="167">G277/H277</f>
        <v>0</v>
      </c>
      <c r="J277" s="79" t="s">
        <v>227</v>
      </c>
      <c r="K277" s="7">
        <f t="shared" ref="K277" si="168">D277</f>
        <v>0</v>
      </c>
      <c r="L277" s="87">
        <f>Weights!F277</f>
        <v>1</v>
      </c>
      <c r="M277" s="388">
        <f>$F277</f>
        <v>1</v>
      </c>
      <c r="N277" s="87">
        <f>K277*L277*M277</f>
        <v>0</v>
      </c>
      <c r="O277" s="87">
        <f>1*L277*M277</f>
        <v>1</v>
      </c>
      <c r="P277" s="92">
        <f t="shared" ref="P277" si="169">N277/O277</f>
        <v>0</v>
      </c>
    </row>
    <row r="278" spans="1:17" x14ac:dyDescent="0.2">
      <c r="C278" s="84"/>
      <c r="D278" s="90"/>
      <c r="H278" s="87"/>
      <c r="I278" s="92"/>
      <c r="J278" s="79"/>
      <c r="N278" s="87"/>
      <c r="O278" s="87"/>
      <c r="P278" s="92"/>
    </row>
    <row r="279" spans="1:17" s="15" customFormat="1" x14ac:dyDescent="0.2">
      <c r="A279" s="239"/>
      <c r="B279" s="285"/>
      <c r="C279" s="286"/>
      <c r="D279" s="239"/>
      <c r="E279" s="287"/>
      <c r="F279" s="395"/>
      <c r="G279" s="287"/>
      <c r="H279" s="287"/>
      <c r="I279" s="288"/>
      <c r="J279" s="289"/>
      <c r="K279" s="239"/>
      <c r="L279" s="287"/>
      <c r="M279" s="395"/>
      <c r="N279" s="287"/>
      <c r="O279" s="287"/>
      <c r="P279" s="288"/>
      <c r="Q279" s="289"/>
    </row>
    <row r="280" spans="1:17" s="15" customFormat="1" x14ac:dyDescent="0.2">
      <c r="A280" s="239"/>
      <c r="B280" s="285"/>
      <c r="C280" s="286"/>
      <c r="D280" s="239"/>
      <c r="E280" s="287"/>
      <c r="F280" s="395"/>
      <c r="G280" s="287"/>
      <c r="H280" s="287"/>
      <c r="I280" s="288"/>
      <c r="J280" s="289"/>
      <c r="K280" s="239"/>
      <c r="L280" s="287"/>
      <c r="M280" s="395"/>
      <c r="N280" s="287"/>
      <c r="O280" s="287"/>
      <c r="P280" s="288"/>
    </row>
    <row r="281" spans="1:17" s="15" customFormat="1" x14ac:dyDescent="0.2">
      <c r="A281" s="239"/>
      <c r="B281" s="285"/>
      <c r="C281" s="286"/>
      <c r="D281" s="239"/>
      <c r="E281" s="287"/>
      <c r="F281" s="395"/>
      <c r="G281" s="287"/>
      <c r="H281" s="287"/>
      <c r="I281" s="288"/>
      <c r="J281" s="289"/>
      <c r="K281" s="239"/>
      <c r="L281" s="287"/>
      <c r="M281" s="395"/>
      <c r="N281" s="287"/>
      <c r="O281" s="287"/>
      <c r="P281" s="288"/>
    </row>
    <row r="282" spans="1:17" s="15" customFormat="1" x14ac:dyDescent="0.2">
      <c r="A282" s="239"/>
      <c r="B282" s="285"/>
      <c r="C282" s="286"/>
      <c r="D282" s="239"/>
      <c r="E282" s="287"/>
      <c r="F282" s="395"/>
      <c r="G282" s="287"/>
      <c r="H282" s="287"/>
      <c r="I282" s="288"/>
      <c r="J282" s="289"/>
      <c r="K282" s="239"/>
      <c r="L282" s="287"/>
      <c r="M282" s="395"/>
      <c r="N282" s="287"/>
      <c r="O282" s="287"/>
      <c r="P282" s="288"/>
    </row>
    <row r="283" spans="1:17" s="15" customFormat="1" x14ac:dyDescent="0.2">
      <c r="A283" s="239"/>
      <c r="B283" s="285"/>
      <c r="C283" s="286"/>
      <c r="D283" s="239"/>
      <c r="E283" s="287"/>
      <c r="F283" s="395"/>
      <c r="G283" s="287"/>
      <c r="H283" s="287"/>
      <c r="I283" s="288"/>
      <c r="J283" s="289"/>
      <c r="L283" s="290"/>
      <c r="M283" s="397"/>
    </row>
    <row r="284" spans="1:17" s="15" customFormat="1" x14ac:dyDescent="0.2">
      <c r="A284" s="239"/>
      <c r="B284" s="285"/>
      <c r="C284" s="286"/>
      <c r="D284" s="239"/>
      <c r="E284" s="287"/>
      <c r="F284" s="395"/>
      <c r="G284" s="287"/>
      <c r="H284" s="287"/>
      <c r="I284" s="288"/>
      <c r="J284" s="289"/>
      <c r="K284" s="239"/>
      <c r="L284" s="287"/>
      <c r="M284" s="395"/>
      <c r="N284" s="287"/>
      <c r="O284" s="287"/>
      <c r="P284" s="288"/>
    </row>
    <row r="285" spans="1:17" s="15" customFormat="1" x14ac:dyDescent="0.2">
      <c r="A285" s="239"/>
      <c r="B285" s="285"/>
      <c r="C285" s="286"/>
      <c r="D285" s="239"/>
      <c r="E285" s="287"/>
      <c r="F285" s="395"/>
      <c r="G285" s="287"/>
      <c r="H285" s="287"/>
      <c r="I285" s="288"/>
      <c r="J285" s="289"/>
      <c r="K285" s="239"/>
      <c r="L285" s="287"/>
      <c r="M285" s="395"/>
      <c r="N285" s="287"/>
      <c r="O285" s="287"/>
      <c r="P285" s="288"/>
    </row>
    <row r="286" spans="1:17" s="15" customFormat="1" x14ac:dyDescent="0.2">
      <c r="A286" s="239"/>
      <c r="B286" s="285"/>
      <c r="C286" s="286"/>
      <c r="D286" s="239"/>
      <c r="E286" s="287"/>
      <c r="F286" s="395"/>
      <c r="G286" s="287"/>
      <c r="H286" s="287"/>
      <c r="I286" s="288"/>
      <c r="J286" s="289"/>
      <c r="K286" s="239"/>
      <c r="L286" s="287"/>
      <c r="M286" s="395"/>
      <c r="N286" s="287"/>
      <c r="O286" s="287"/>
      <c r="P286" s="288"/>
      <c r="Q286" s="289"/>
    </row>
    <row r="287" spans="1:17" s="15" customFormat="1" x14ac:dyDescent="0.2">
      <c r="A287" s="239"/>
      <c r="B287" s="285"/>
      <c r="C287" s="286"/>
      <c r="D287" s="239"/>
      <c r="E287" s="287"/>
      <c r="F287" s="395"/>
      <c r="G287" s="287"/>
      <c r="H287" s="287"/>
      <c r="I287" s="288"/>
      <c r="J287" s="289"/>
      <c r="K287" s="239"/>
      <c r="L287" s="287"/>
      <c r="M287" s="395"/>
      <c r="N287" s="287"/>
      <c r="O287" s="287"/>
      <c r="P287" s="288"/>
    </row>
    <row r="288" spans="1:17" s="15" customFormat="1" x14ac:dyDescent="0.2">
      <c r="A288" s="239"/>
      <c r="B288" s="285"/>
      <c r="C288" s="286"/>
      <c r="D288" s="239"/>
      <c r="E288" s="287"/>
      <c r="F288" s="395"/>
      <c r="G288" s="287"/>
      <c r="H288" s="287"/>
      <c r="I288" s="288"/>
      <c r="J288" s="289"/>
      <c r="K288" s="239"/>
      <c r="L288" s="287"/>
      <c r="M288" s="395"/>
      <c r="N288" s="287"/>
      <c r="O288" s="287"/>
      <c r="P288" s="288"/>
    </row>
    <row r="289" spans="1:17" s="15" customFormat="1" x14ac:dyDescent="0.2">
      <c r="A289" s="239"/>
      <c r="B289" s="285"/>
      <c r="C289" s="286"/>
      <c r="D289" s="239"/>
      <c r="E289" s="287"/>
      <c r="F289" s="395"/>
      <c r="G289" s="287"/>
      <c r="H289" s="287"/>
      <c r="I289" s="288"/>
      <c r="J289" s="289"/>
      <c r="K289" s="239"/>
      <c r="L289" s="287"/>
      <c r="M289" s="395"/>
      <c r="N289" s="287"/>
      <c r="O289" s="287"/>
      <c r="P289" s="288"/>
    </row>
    <row r="290" spans="1:17" s="15" customFormat="1" x14ac:dyDescent="0.2">
      <c r="A290" s="239"/>
      <c r="B290" s="285"/>
      <c r="C290" s="286"/>
      <c r="D290" s="239"/>
      <c r="E290" s="287"/>
      <c r="F290" s="395"/>
      <c r="G290" s="287"/>
      <c r="H290" s="287"/>
      <c r="I290" s="288"/>
      <c r="J290" s="289"/>
      <c r="K290" s="239"/>
      <c r="L290" s="287"/>
      <c r="M290" s="395"/>
      <c r="N290" s="287"/>
      <c r="O290" s="287"/>
      <c r="P290" s="288"/>
    </row>
    <row r="291" spans="1:17" s="15" customFormat="1" x14ac:dyDescent="0.2">
      <c r="A291" s="239"/>
      <c r="B291" s="285"/>
      <c r="C291" s="286"/>
      <c r="D291" s="239"/>
      <c r="E291" s="287"/>
      <c r="F291" s="395"/>
      <c r="G291" s="287"/>
      <c r="H291" s="287"/>
      <c r="I291" s="288"/>
      <c r="J291" s="289"/>
      <c r="K291" s="239"/>
      <c r="L291" s="287"/>
      <c r="M291" s="395"/>
      <c r="N291" s="287"/>
      <c r="O291" s="287"/>
      <c r="P291" s="288"/>
      <c r="Q291" s="289"/>
    </row>
    <row r="292" spans="1:17" s="15" customFormat="1" x14ac:dyDescent="0.2">
      <c r="A292" s="239"/>
      <c r="B292" s="285"/>
      <c r="C292" s="286"/>
      <c r="D292" s="239"/>
      <c r="E292" s="287"/>
      <c r="F292" s="395"/>
      <c r="G292" s="287"/>
      <c r="H292" s="287"/>
      <c r="I292" s="288"/>
      <c r="J292" s="289"/>
      <c r="K292" s="239"/>
      <c r="L292" s="287"/>
      <c r="M292" s="395"/>
      <c r="N292" s="287"/>
      <c r="O292" s="287"/>
      <c r="P292" s="288"/>
    </row>
    <row r="293" spans="1:17" s="15" customFormat="1" x14ac:dyDescent="0.2">
      <c r="A293" s="239"/>
      <c r="B293" s="285"/>
      <c r="C293" s="286"/>
      <c r="D293" s="239"/>
      <c r="E293" s="287"/>
      <c r="F293" s="395"/>
      <c r="G293" s="287"/>
      <c r="H293" s="287"/>
      <c r="I293" s="288"/>
      <c r="J293" s="289"/>
      <c r="K293" s="239"/>
      <c r="L293" s="287"/>
      <c r="M293" s="395"/>
      <c r="N293" s="287"/>
      <c r="O293" s="287"/>
      <c r="P293" s="288"/>
    </row>
    <row r="294" spans="1:17" s="15" customFormat="1" x14ac:dyDescent="0.2">
      <c r="A294" s="239"/>
      <c r="B294" s="285"/>
      <c r="C294" s="286"/>
      <c r="D294" s="239"/>
      <c r="E294" s="287"/>
      <c r="F294" s="395"/>
      <c r="G294" s="287"/>
      <c r="H294" s="287"/>
      <c r="I294" s="288"/>
      <c r="J294" s="289"/>
      <c r="K294" s="239"/>
      <c r="L294" s="287"/>
      <c r="M294" s="395"/>
      <c r="N294" s="287"/>
      <c r="O294" s="287"/>
      <c r="P294" s="288"/>
    </row>
    <row r="295" spans="1:17" s="15" customFormat="1" x14ac:dyDescent="0.2">
      <c r="A295" s="239"/>
      <c r="B295" s="285"/>
      <c r="C295" s="286"/>
      <c r="D295" s="239"/>
      <c r="E295" s="287"/>
      <c r="F295" s="395"/>
      <c r="G295" s="287"/>
      <c r="H295" s="287"/>
      <c r="I295" s="288"/>
      <c r="J295" s="289"/>
      <c r="K295" s="239"/>
      <c r="L295" s="287"/>
      <c r="M295" s="395"/>
      <c r="N295" s="287"/>
      <c r="O295" s="287"/>
      <c r="P295" s="288"/>
    </row>
    <row r="296" spans="1:17" s="15" customFormat="1" x14ac:dyDescent="0.2">
      <c r="A296" s="239"/>
      <c r="B296" s="285"/>
      <c r="C296" s="286"/>
      <c r="D296" s="239"/>
      <c r="E296" s="287"/>
      <c r="F296" s="395"/>
      <c r="G296" s="287"/>
      <c r="H296" s="287"/>
      <c r="I296" s="288"/>
      <c r="J296" s="289"/>
      <c r="K296" s="239"/>
      <c r="L296" s="287"/>
      <c r="M296" s="395"/>
      <c r="N296" s="287"/>
      <c r="O296" s="287"/>
      <c r="P296" s="288"/>
      <c r="Q296" s="289"/>
    </row>
    <row r="297" spans="1:17" s="15" customFormat="1" x14ac:dyDescent="0.2">
      <c r="A297" s="239"/>
      <c r="B297" s="285"/>
      <c r="C297" s="286"/>
      <c r="D297" s="239"/>
      <c r="E297" s="287"/>
      <c r="F297" s="395"/>
      <c r="G297" s="287"/>
      <c r="H297" s="287"/>
      <c r="I297" s="288"/>
      <c r="J297" s="289"/>
      <c r="K297" s="239"/>
      <c r="L297" s="287"/>
      <c r="M297" s="395"/>
      <c r="N297" s="287"/>
      <c r="O297" s="287"/>
      <c r="P297" s="288"/>
    </row>
    <row r="298" spans="1:17" s="15" customFormat="1" x14ac:dyDescent="0.2">
      <c r="A298" s="239"/>
      <c r="B298" s="285"/>
      <c r="C298" s="286"/>
      <c r="D298" s="239"/>
      <c r="E298" s="287"/>
      <c r="F298" s="395"/>
      <c r="G298" s="287"/>
      <c r="H298" s="287"/>
      <c r="I298" s="288"/>
      <c r="J298" s="289"/>
      <c r="K298" s="239"/>
      <c r="L298" s="287"/>
      <c r="M298" s="395"/>
      <c r="N298" s="287"/>
      <c r="O298" s="287"/>
      <c r="P298" s="288"/>
    </row>
    <row r="299" spans="1:17" s="15" customFormat="1" x14ac:dyDescent="0.2">
      <c r="A299" s="239"/>
      <c r="B299" s="285"/>
      <c r="C299" s="286"/>
      <c r="D299" s="239"/>
      <c r="E299" s="287"/>
      <c r="F299" s="395"/>
      <c r="G299" s="287"/>
      <c r="H299" s="287"/>
      <c r="I299" s="288"/>
      <c r="J299" s="289"/>
      <c r="K299" s="239"/>
      <c r="L299" s="287"/>
      <c r="M299" s="395"/>
      <c r="N299" s="287"/>
      <c r="O299" s="287"/>
      <c r="P299" s="288"/>
    </row>
    <row r="300" spans="1:17" s="15" customFormat="1" x14ac:dyDescent="0.2">
      <c r="A300" s="239"/>
      <c r="B300" s="285"/>
      <c r="C300" s="286"/>
      <c r="D300" s="239"/>
      <c r="E300" s="287"/>
      <c r="F300" s="395"/>
      <c r="G300" s="287"/>
      <c r="H300" s="287"/>
      <c r="I300" s="288"/>
      <c r="J300" s="289"/>
      <c r="L300" s="290"/>
      <c r="M300" s="397"/>
    </row>
    <row r="301" spans="1:17" s="15" customFormat="1" x14ac:dyDescent="0.2">
      <c r="A301" s="239"/>
      <c r="B301" s="285"/>
      <c r="C301" s="286"/>
      <c r="D301" s="239"/>
      <c r="E301" s="287"/>
      <c r="F301" s="395"/>
      <c r="G301" s="287"/>
      <c r="H301" s="287"/>
      <c r="I301" s="288"/>
      <c r="J301" s="289"/>
      <c r="K301" s="239"/>
      <c r="L301" s="287"/>
      <c r="M301" s="395"/>
      <c r="N301" s="287"/>
      <c r="O301" s="287"/>
      <c r="P301" s="288"/>
    </row>
    <row r="302" spans="1:17" s="15" customFormat="1" x14ac:dyDescent="0.2">
      <c r="A302" s="239"/>
      <c r="B302" s="285"/>
      <c r="C302" s="286"/>
      <c r="D302" s="239"/>
      <c r="E302" s="287"/>
      <c r="F302" s="395"/>
      <c r="G302" s="287"/>
      <c r="H302" s="287"/>
      <c r="I302" s="288"/>
      <c r="J302" s="289"/>
      <c r="L302" s="290"/>
      <c r="M302" s="397"/>
    </row>
    <row r="303" spans="1:17" s="15" customFormat="1" x14ac:dyDescent="0.2">
      <c r="A303" s="239"/>
      <c r="B303" s="285"/>
      <c r="C303" s="286"/>
      <c r="D303" s="239"/>
      <c r="E303" s="287"/>
      <c r="F303" s="395"/>
      <c r="G303" s="287"/>
      <c r="H303" s="287"/>
      <c r="I303" s="288"/>
      <c r="J303" s="289"/>
      <c r="L303" s="290"/>
      <c r="M303" s="397"/>
    </row>
    <row r="304" spans="1:17" s="15" customFormat="1" x14ac:dyDescent="0.2">
      <c r="A304" s="239"/>
      <c r="B304" s="285"/>
      <c r="C304" s="286"/>
      <c r="D304" s="239"/>
      <c r="E304" s="287"/>
      <c r="F304" s="395"/>
      <c r="G304" s="287"/>
      <c r="H304" s="287"/>
      <c r="I304" s="288"/>
      <c r="J304" s="289"/>
      <c r="L304" s="290"/>
      <c r="M304" s="397"/>
    </row>
    <row r="305" spans="1:17" s="15" customFormat="1" x14ac:dyDescent="0.2">
      <c r="A305" s="239"/>
      <c r="B305" s="285"/>
      <c r="C305" s="286"/>
      <c r="D305" s="239"/>
      <c r="E305" s="287"/>
      <c r="F305" s="395"/>
      <c r="G305" s="287"/>
      <c r="H305" s="287"/>
      <c r="I305" s="288"/>
      <c r="J305" s="289"/>
      <c r="L305" s="290"/>
      <c r="M305" s="397"/>
    </row>
    <row r="306" spans="1:17" s="15" customFormat="1" x14ac:dyDescent="0.2">
      <c r="A306" s="239"/>
      <c r="B306" s="285"/>
      <c r="C306" s="286"/>
      <c r="D306" s="239"/>
      <c r="E306" s="287"/>
      <c r="F306" s="395"/>
      <c r="G306" s="287"/>
      <c r="H306" s="287"/>
      <c r="I306" s="288"/>
      <c r="J306" s="289"/>
      <c r="K306" s="239"/>
      <c r="L306" s="287"/>
      <c r="M306" s="395"/>
      <c r="N306" s="287"/>
      <c r="O306" s="287"/>
      <c r="P306" s="288"/>
    </row>
    <row r="307" spans="1:17" s="15" customFormat="1" x14ac:dyDescent="0.2">
      <c r="A307" s="239"/>
      <c r="B307" s="285"/>
      <c r="C307" s="286"/>
      <c r="D307" s="239"/>
      <c r="E307" s="287"/>
      <c r="F307" s="395"/>
      <c r="G307" s="287"/>
      <c r="H307" s="287"/>
      <c r="I307" s="288"/>
      <c r="J307" s="289"/>
      <c r="K307" s="239"/>
      <c r="L307" s="287"/>
      <c r="M307" s="395"/>
      <c r="N307" s="287"/>
      <c r="O307" s="287"/>
      <c r="P307" s="288"/>
    </row>
    <row r="308" spans="1:17" s="15" customFormat="1" x14ac:dyDescent="0.2">
      <c r="A308" s="239"/>
      <c r="B308" s="285"/>
      <c r="C308" s="286"/>
      <c r="D308" s="239"/>
      <c r="E308" s="287"/>
      <c r="F308" s="395"/>
      <c r="G308" s="287"/>
      <c r="H308" s="287"/>
      <c r="I308" s="288"/>
      <c r="J308" s="289"/>
      <c r="K308" s="239"/>
      <c r="L308" s="287"/>
      <c r="M308" s="395"/>
      <c r="N308" s="287"/>
      <c r="O308" s="287"/>
      <c r="P308" s="288"/>
      <c r="Q308" s="289"/>
    </row>
    <row r="309" spans="1:17" s="15" customFormat="1" x14ac:dyDescent="0.2">
      <c r="A309" s="239"/>
      <c r="B309" s="285"/>
      <c r="C309" s="286"/>
      <c r="D309" s="239"/>
      <c r="E309" s="287"/>
      <c r="F309" s="395"/>
      <c r="G309" s="287"/>
      <c r="H309" s="287"/>
      <c r="I309" s="288"/>
      <c r="J309" s="289"/>
      <c r="K309" s="239"/>
      <c r="L309" s="287"/>
      <c r="M309" s="395"/>
      <c r="N309" s="287"/>
      <c r="O309" s="287"/>
      <c r="P309" s="288"/>
    </row>
    <row r="310" spans="1:17" s="15" customFormat="1" x14ac:dyDescent="0.2">
      <c r="A310" s="239"/>
      <c r="B310" s="285"/>
      <c r="C310" s="286"/>
      <c r="D310" s="239"/>
      <c r="E310" s="287"/>
      <c r="F310" s="395"/>
      <c r="G310" s="287"/>
      <c r="H310" s="287"/>
      <c r="I310" s="288"/>
      <c r="J310" s="289"/>
      <c r="K310" s="239"/>
      <c r="L310" s="287"/>
      <c r="M310" s="395"/>
      <c r="N310" s="287"/>
      <c r="O310" s="287"/>
      <c r="P310" s="288"/>
    </row>
    <row r="311" spans="1:17" s="15" customFormat="1" x14ac:dyDescent="0.2">
      <c r="A311" s="239"/>
      <c r="B311" s="285"/>
      <c r="C311" s="286"/>
      <c r="D311" s="239"/>
      <c r="E311" s="287"/>
      <c r="F311" s="395"/>
      <c r="G311" s="287"/>
      <c r="H311" s="287"/>
      <c r="I311" s="288"/>
      <c r="J311" s="289"/>
      <c r="K311" s="239"/>
      <c r="L311" s="287"/>
      <c r="M311" s="395"/>
      <c r="N311" s="287"/>
      <c r="O311" s="287"/>
      <c r="P311" s="288"/>
    </row>
    <row r="312" spans="1:17" s="15" customFormat="1" x14ac:dyDescent="0.2">
      <c r="A312" s="239"/>
      <c r="B312" s="285"/>
      <c r="C312" s="286"/>
      <c r="D312" s="239"/>
      <c r="E312" s="287"/>
      <c r="F312" s="395"/>
      <c r="G312" s="287"/>
      <c r="H312" s="287"/>
      <c r="I312" s="288"/>
      <c r="J312" s="289"/>
      <c r="K312" s="239"/>
      <c r="L312" s="287"/>
      <c r="M312" s="395"/>
      <c r="N312" s="287"/>
      <c r="O312" s="287"/>
      <c r="P312" s="288"/>
    </row>
    <row r="313" spans="1:17" s="15" customFormat="1" x14ac:dyDescent="0.2">
      <c r="A313" s="239"/>
      <c r="B313" s="285"/>
      <c r="C313" s="286"/>
      <c r="D313" s="239"/>
      <c r="E313" s="287"/>
      <c r="F313" s="395"/>
      <c r="G313" s="287"/>
      <c r="H313" s="287"/>
      <c r="I313" s="288"/>
      <c r="J313" s="289"/>
      <c r="K313" s="239"/>
      <c r="L313" s="287"/>
      <c r="M313" s="395"/>
      <c r="N313" s="287"/>
      <c r="O313" s="287"/>
      <c r="P313" s="288"/>
    </row>
    <row r="314" spans="1:17" s="15" customFormat="1" x14ac:dyDescent="0.2">
      <c r="A314" s="291"/>
      <c r="B314" s="292"/>
      <c r="C314" s="291"/>
      <c r="D314" s="291"/>
      <c r="E314" s="293"/>
      <c r="F314" s="396"/>
      <c r="G314" s="294"/>
      <c r="H314" s="294"/>
      <c r="I314" s="295"/>
      <c r="J314" s="289"/>
      <c r="K314" s="239"/>
      <c r="L314" s="287"/>
      <c r="M314" s="395"/>
      <c r="N314" s="294"/>
      <c r="O314" s="294"/>
      <c r="P314" s="295"/>
    </row>
    <row r="315" spans="1:17" s="15" customFormat="1" x14ac:dyDescent="0.2">
      <c r="A315" s="239"/>
      <c r="B315" s="285"/>
      <c r="C315" s="286"/>
      <c r="D315" s="239"/>
      <c r="E315" s="287"/>
      <c r="F315" s="395"/>
      <c r="G315" s="287"/>
      <c r="H315" s="287"/>
      <c r="I315" s="288"/>
      <c r="J315" s="289"/>
      <c r="K315" s="239"/>
      <c r="L315" s="287"/>
      <c r="M315" s="395"/>
      <c r="N315" s="287"/>
      <c r="O315" s="287"/>
      <c r="P315" s="288"/>
      <c r="Q315" s="289"/>
    </row>
    <row r="316" spans="1:17" s="15" customFormat="1" x14ac:dyDescent="0.2">
      <c r="A316" s="239"/>
      <c r="B316" s="285"/>
      <c r="C316" s="286"/>
      <c r="D316" s="239"/>
      <c r="E316" s="287"/>
      <c r="F316" s="395"/>
      <c r="G316" s="287"/>
      <c r="H316" s="287"/>
      <c r="I316" s="288"/>
      <c r="J316" s="289"/>
      <c r="L316" s="290"/>
      <c r="M316" s="397"/>
    </row>
    <row r="317" spans="1:17" s="15" customFormat="1" x14ac:dyDescent="0.2">
      <c r="A317" s="239"/>
      <c r="B317" s="285"/>
      <c r="C317" s="286"/>
      <c r="D317" s="239"/>
      <c r="E317" s="287"/>
      <c r="F317" s="395"/>
      <c r="G317" s="287"/>
      <c r="H317" s="287"/>
      <c r="I317" s="288"/>
      <c r="J317" s="289"/>
      <c r="L317" s="290"/>
      <c r="M317" s="397"/>
    </row>
    <row r="318" spans="1:17" s="15" customFormat="1" x14ac:dyDescent="0.2">
      <c r="A318" s="239"/>
      <c r="B318" s="285"/>
      <c r="C318" s="286"/>
      <c r="D318" s="239"/>
      <c r="E318" s="287"/>
      <c r="F318" s="395"/>
      <c r="G318" s="287"/>
      <c r="H318" s="287"/>
      <c r="I318" s="288"/>
      <c r="J318" s="289"/>
      <c r="L318" s="290"/>
      <c r="M318" s="397"/>
    </row>
    <row r="319" spans="1:17" s="15" customFormat="1" x14ac:dyDescent="0.2">
      <c r="A319" s="239"/>
      <c r="B319" s="285"/>
      <c r="C319" s="286"/>
      <c r="D319" s="239"/>
      <c r="E319" s="287"/>
      <c r="F319" s="395"/>
      <c r="G319" s="287"/>
      <c r="H319" s="287"/>
      <c r="I319" s="288"/>
      <c r="J319" s="289"/>
      <c r="L319" s="290"/>
      <c r="M319" s="397"/>
    </row>
    <row r="320" spans="1:17" s="15" customFormat="1" x14ac:dyDescent="0.2">
      <c r="A320" s="239"/>
      <c r="B320" s="285"/>
      <c r="C320" s="286"/>
      <c r="D320" s="239"/>
      <c r="E320" s="287"/>
      <c r="F320" s="395"/>
      <c r="G320" s="287"/>
      <c r="H320" s="287"/>
      <c r="I320" s="288"/>
      <c r="J320" s="289"/>
      <c r="L320" s="290"/>
      <c r="M320" s="397"/>
    </row>
    <row r="321" spans="1:17" s="15" customFormat="1" x14ac:dyDescent="0.2">
      <c r="A321" s="239"/>
      <c r="B321" s="285"/>
      <c r="C321" s="286"/>
      <c r="D321" s="239"/>
      <c r="E321" s="287"/>
      <c r="F321" s="395"/>
      <c r="G321" s="287"/>
      <c r="H321" s="287"/>
      <c r="I321" s="288"/>
      <c r="J321" s="289"/>
      <c r="L321" s="290"/>
      <c r="M321" s="397"/>
    </row>
    <row r="322" spans="1:17" s="15" customFormat="1" x14ac:dyDescent="0.2">
      <c r="A322" s="239"/>
      <c r="B322" s="285"/>
      <c r="C322" s="286"/>
      <c r="D322" s="239"/>
      <c r="E322" s="287"/>
      <c r="F322" s="395"/>
      <c r="G322" s="287"/>
      <c r="H322" s="287"/>
      <c r="I322" s="288"/>
      <c r="J322" s="289"/>
      <c r="L322" s="290"/>
      <c r="M322" s="397"/>
    </row>
    <row r="323" spans="1:17" s="15" customFormat="1" x14ac:dyDescent="0.2">
      <c r="A323" s="239"/>
      <c r="B323" s="285"/>
      <c r="C323" s="286"/>
      <c r="D323" s="239"/>
      <c r="E323" s="287"/>
      <c r="F323" s="395"/>
      <c r="G323" s="287"/>
      <c r="H323" s="287"/>
      <c r="I323" s="288"/>
      <c r="J323" s="289"/>
      <c r="L323" s="290"/>
      <c r="M323" s="397"/>
    </row>
    <row r="324" spans="1:17" s="15" customFormat="1" x14ac:dyDescent="0.2">
      <c r="A324" s="239"/>
      <c r="B324" s="285"/>
      <c r="C324" s="286"/>
      <c r="D324" s="239"/>
      <c r="E324" s="287"/>
      <c r="F324" s="395"/>
      <c r="G324" s="287"/>
      <c r="H324" s="287"/>
      <c r="I324" s="288"/>
      <c r="J324" s="289"/>
      <c r="L324" s="290"/>
      <c r="M324" s="397"/>
    </row>
    <row r="325" spans="1:17" s="15" customFormat="1" x14ac:dyDescent="0.2">
      <c r="A325" s="239"/>
      <c r="B325" s="285"/>
      <c r="C325" s="286"/>
      <c r="D325" s="239"/>
      <c r="E325" s="287"/>
      <c r="F325" s="395"/>
      <c r="G325" s="287"/>
      <c r="H325" s="287"/>
      <c r="I325" s="288"/>
      <c r="J325" s="289"/>
      <c r="L325" s="290"/>
      <c r="M325" s="397"/>
    </row>
    <row r="326" spans="1:17" s="15" customFormat="1" x14ac:dyDescent="0.2">
      <c r="A326" s="239"/>
      <c r="B326" s="285"/>
      <c r="C326" s="286"/>
      <c r="D326" s="239"/>
      <c r="E326" s="287"/>
      <c r="F326" s="395"/>
      <c r="G326" s="287"/>
      <c r="H326" s="287"/>
      <c r="I326" s="288"/>
      <c r="J326" s="289"/>
      <c r="L326" s="290"/>
      <c r="M326" s="397"/>
    </row>
    <row r="327" spans="1:17" s="15" customFormat="1" x14ac:dyDescent="0.2">
      <c r="A327" s="239"/>
      <c r="B327" s="285"/>
      <c r="C327" s="286"/>
      <c r="D327" s="239"/>
      <c r="E327" s="287"/>
      <c r="F327" s="395"/>
      <c r="G327" s="287"/>
      <c r="H327" s="287"/>
      <c r="I327" s="288"/>
      <c r="J327" s="289"/>
      <c r="L327" s="290"/>
      <c r="M327" s="397"/>
    </row>
    <row r="328" spans="1:17" s="15" customFormat="1" x14ac:dyDescent="0.2">
      <c r="A328" s="239"/>
      <c r="B328" s="285"/>
      <c r="C328" s="286"/>
      <c r="D328" s="239"/>
      <c r="E328" s="287"/>
      <c r="F328" s="395"/>
      <c r="G328" s="287"/>
      <c r="H328" s="287"/>
      <c r="I328" s="288"/>
      <c r="J328" s="289"/>
      <c r="L328" s="290"/>
      <c r="M328" s="397"/>
    </row>
    <row r="329" spans="1:17" s="15" customFormat="1" x14ac:dyDescent="0.2">
      <c r="A329" s="239"/>
      <c r="B329" s="285"/>
      <c r="C329" s="286"/>
      <c r="D329" s="239"/>
      <c r="E329" s="287"/>
      <c r="F329" s="395"/>
      <c r="G329" s="287"/>
      <c r="H329" s="287"/>
      <c r="I329" s="288"/>
      <c r="J329" s="289"/>
      <c r="L329" s="290"/>
      <c r="M329" s="397"/>
    </row>
    <row r="330" spans="1:17" s="15" customFormat="1" x14ac:dyDescent="0.2">
      <c r="A330" s="239"/>
      <c r="B330" s="285"/>
      <c r="C330" s="286"/>
      <c r="D330" s="239"/>
      <c r="E330" s="287"/>
      <c r="F330" s="395"/>
      <c r="G330" s="287"/>
      <c r="H330" s="287"/>
      <c r="I330" s="288"/>
      <c r="J330" s="289"/>
      <c r="L330" s="290"/>
      <c r="M330" s="397"/>
    </row>
    <row r="331" spans="1:17" s="15" customFormat="1" x14ac:dyDescent="0.2">
      <c r="A331" s="239"/>
      <c r="B331" s="285"/>
      <c r="C331" s="286"/>
      <c r="D331" s="239"/>
      <c r="E331" s="287"/>
      <c r="F331" s="395"/>
      <c r="G331" s="287"/>
      <c r="H331" s="287"/>
      <c r="I331" s="288"/>
      <c r="J331" s="289"/>
      <c r="L331" s="290"/>
      <c r="M331" s="397"/>
    </row>
    <row r="332" spans="1:17" s="15" customFormat="1" x14ac:dyDescent="0.2">
      <c r="A332" s="239"/>
      <c r="B332" s="285"/>
      <c r="C332" s="286"/>
      <c r="D332" s="239"/>
      <c r="E332" s="287"/>
      <c r="F332" s="395"/>
      <c r="G332" s="287"/>
      <c r="H332" s="287"/>
      <c r="I332" s="288"/>
      <c r="J332" s="289"/>
      <c r="L332" s="290"/>
      <c r="M332" s="397"/>
    </row>
    <row r="333" spans="1:17" s="15" customFormat="1" x14ac:dyDescent="0.2">
      <c r="A333" s="239"/>
      <c r="B333" s="285"/>
      <c r="C333" s="286"/>
      <c r="D333" s="239"/>
      <c r="E333" s="287"/>
      <c r="F333" s="395"/>
      <c r="G333" s="287"/>
      <c r="H333" s="287"/>
      <c r="I333" s="288"/>
      <c r="J333" s="289"/>
      <c r="L333" s="290"/>
      <c r="M333" s="397"/>
    </row>
    <row r="334" spans="1:17" s="15" customFormat="1" x14ac:dyDescent="0.2">
      <c r="A334" s="239"/>
      <c r="B334" s="285"/>
      <c r="C334" s="286"/>
      <c r="D334" s="239"/>
      <c r="E334" s="287"/>
      <c r="F334" s="395"/>
      <c r="G334" s="287"/>
      <c r="H334" s="287"/>
      <c r="I334" s="288"/>
      <c r="J334" s="289"/>
      <c r="L334" s="290"/>
      <c r="M334" s="397"/>
    </row>
    <row r="335" spans="1:17" s="15" customFormat="1" x14ac:dyDescent="0.2">
      <c r="A335" s="239"/>
      <c r="B335" s="285"/>
      <c r="C335" s="286"/>
      <c r="D335" s="239"/>
      <c r="E335" s="287"/>
      <c r="F335" s="395"/>
      <c r="G335" s="287"/>
      <c r="H335" s="239"/>
      <c r="I335" s="239"/>
      <c r="J335" s="289"/>
      <c r="L335" s="290"/>
      <c r="M335" s="397"/>
    </row>
    <row r="336" spans="1:17" s="15" customFormat="1" x14ac:dyDescent="0.2">
      <c r="A336" s="239"/>
      <c r="B336" s="285"/>
      <c r="C336" s="286"/>
      <c r="D336" s="239"/>
      <c r="E336" s="287"/>
      <c r="F336" s="395"/>
      <c r="G336" s="287"/>
      <c r="H336" s="287"/>
      <c r="I336" s="288"/>
      <c r="J336" s="289"/>
      <c r="K336" s="239"/>
      <c r="L336" s="287"/>
      <c r="M336" s="395"/>
      <c r="N336" s="287"/>
      <c r="O336" s="287"/>
      <c r="P336" s="288"/>
      <c r="Q336" s="289"/>
    </row>
    <row r="337" spans="1:17" s="15" customFormat="1" x14ac:dyDescent="0.2">
      <c r="A337" s="239"/>
      <c r="B337" s="285"/>
      <c r="C337" s="286"/>
      <c r="D337" s="239"/>
      <c r="E337" s="287"/>
      <c r="F337" s="395"/>
      <c r="G337" s="287"/>
      <c r="H337" s="287"/>
      <c r="I337" s="288"/>
      <c r="J337" s="289"/>
      <c r="L337" s="290"/>
      <c r="M337" s="397"/>
    </row>
    <row r="338" spans="1:17" s="15" customFormat="1" x14ac:dyDescent="0.2">
      <c r="A338" s="239"/>
      <c r="B338" s="285"/>
      <c r="C338" s="286"/>
      <c r="D338" s="239"/>
      <c r="E338" s="287"/>
      <c r="F338" s="395"/>
      <c r="G338" s="287"/>
      <c r="H338" s="287"/>
      <c r="I338" s="288"/>
      <c r="J338" s="289"/>
      <c r="L338" s="290"/>
      <c r="M338" s="397"/>
    </row>
    <row r="339" spans="1:17" s="15" customFormat="1" x14ac:dyDescent="0.2">
      <c r="A339" s="239"/>
      <c r="B339" s="285"/>
      <c r="C339" s="286"/>
      <c r="D339" s="239"/>
      <c r="E339" s="287"/>
      <c r="F339" s="395"/>
      <c r="G339" s="287"/>
      <c r="H339" s="287"/>
      <c r="I339" s="288"/>
      <c r="J339" s="289"/>
      <c r="L339" s="290"/>
      <c r="M339" s="397"/>
    </row>
    <row r="340" spans="1:17" s="15" customFormat="1" x14ac:dyDescent="0.2">
      <c r="A340" s="239"/>
      <c r="B340" s="285"/>
      <c r="C340" s="286"/>
      <c r="D340" s="239"/>
      <c r="E340" s="287"/>
      <c r="F340" s="395"/>
      <c r="G340" s="287"/>
      <c r="H340" s="287"/>
      <c r="I340" s="288"/>
      <c r="J340" s="289"/>
      <c r="L340" s="290"/>
      <c r="M340" s="397"/>
    </row>
    <row r="341" spans="1:17" s="15" customFormat="1" x14ac:dyDescent="0.2">
      <c r="A341" s="239"/>
      <c r="B341" s="285"/>
      <c r="C341" s="286"/>
      <c r="D341" s="239"/>
      <c r="E341" s="287"/>
      <c r="F341" s="395"/>
      <c r="G341" s="287"/>
      <c r="H341" s="287"/>
      <c r="I341" s="288"/>
      <c r="J341" s="289"/>
      <c r="L341" s="290"/>
      <c r="M341" s="397"/>
    </row>
    <row r="342" spans="1:17" s="15" customFormat="1" x14ac:dyDescent="0.2">
      <c r="A342" s="239"/>
      <c r="B342" s="285"/>
      <c r="C342" s="286"/>
      <c r="D342" s="239"/>
      <c r="E342" s="287"/>
      <c r="F342" s="395"/>
      <c r="G342" s="287"/>
      <c r="H342" s="287"/>
      <c r="I342" s="288"/>
      <c r="J342" s="289"/>
      <c r="L342" s="290"/>
      <c r="M342" s="397"/>
    </row>
    <row r="343" spans="1:17" s="15" customFormat="1" x14ac:dyDescent="0.2">
      <c r="A343" s="239"/>
      <c r="B343" s="285"/>
      <c r="C343" s="286"/>
      <c r="D343" s="239"/>
      <c r="E343" s="287"/>
      <c r="F343" s="395"/>
      <c r="G343" s="287"/>
      <c r="H343" s="287"/>
      <c r="I343" s="288"/>
      <c r="J343" s="289"/>
      <c r="L343" s="290"/>
      <c r="M343" s="397"/>
    </row>
    <row r="344" spans="1:17" s="15" customFormat="1" x14ac:dyDescent="0.2">
      <c r="A344" s="239"/>
      <c r="B344" s="285"/>
      <c r="C344" s="286"/>
      <c r="D344" s="239"/>
      <c r="E344" s="287"/>
      <c r="F344" s="395"/>
      <c r="G344" s="287"/>
      <c r="H344" s="239"/>
      <c r="I344" s="239"/>
      <c r="J344" s="289"/>
      <c r="L344" s="290"/>
      <c r="M344" s="397"/>
    </row>
    <row r="345" spans="1:17" s="15" customFormat="1" x14ac:dyDescent="0.2">
      <c r="A345" s="239"/>
      <c r="B345" s="285"/>
      <c r="C345" s="286"/>
      <c r="D345" s="239"/>
      <c r="E345" s="287"/>
      <c r="F345" s="395"/>
      <c r="G345" s="287"/>
      <c r="H345" s="287"/>
      <c r="I345" s="288"/>
      <c r="J345" s="289"/>
      <c r="K345" s="239"/>
      <c r="L345" s="287"/>
      <c r="M345" s="395"/>
      <c r="N345" s="287"/>
      <c r="O345" s="287"/>
      <c r="P345" s="288"/>
      <c r="Q345" s="289"/>
    </row>
    <row r="346" spans="1:17" s="15" customFormat="1" x14ac:dyDescent="0.2">
      <c r="A346" s="239"/>
      <c r="B346" s="285"/>
      <c r="C346" s="286"/>
      <c r="D346" s="239"/>
      <c r="E346" s="287"/>
      <c r="F346" s="395"/>
      <c r="G346" s="287"/>
      <c r="H346" s="287"/>
      <c r="I346" s="288"/>
      <c r="J346" s="289"/>
      <c r="L346" s="290"/>
      <c r="M346" s="397"/>
    </row>
    <row r="347" spans="1:17" s="15" customFormat="1" x14ac:dyDescent="0.2">
      <c r="A347" s="239"/>
      <c r="B347" s="285"/>
      <c r="C347" s="286"/>
      <c r="D347" s="239"/>
      <c r="E347" s="287"/>
      <c r="F347" s="395"/>
      <c r="G347" s="287"/>
      <c r="H347" s="287"/>
      <c r="I347" s="288"/>
      <c r="J347" s="289"/>
      <c r="L347" s="290"/>
      <c r="M347" s="397"/>
    </row>
    <row r="348" spans="1:17" s="15" customFormat="1" x14ac:dyDescent="0.2">
      <c r="A348" s="239"/>
      <c r="B348" s="285"/>
      <c r="C348" s="286"/>
      <c r="D348" s="239"/>
      <c r="E348" s="287"/>
      <c r="F348" s="395"/>
      <c r="G348" s="287"/>
      <c r="H348" s="287"/>
      <c r="I348" s="288"/>
      <c r="J348" s="289"/>
      <c r="L348" s="290"/>
      <c r="M348" s="397"/>
    </row>
    <row r="349" spans="1:17" s="15" customFormat="1" x14ac:dyDescent="0.2">
      <c r="A349" s="239"/>
      <c r="B349" s="285"/>
      <c r="C349" s="286"/>
      <c r="D349" s="239"/>
      <c r="E349" s="287"/>
      <c r="F349" s="395"/>
      <c r="G349" s="287"/>
      <c r="H349" s="287"/>
      <c r="I349" s="288"/>
      <c r="J349" s="289"/>
      <c r="L349" s="290"/>
      <c r="M349" s="397"/>
    </row>
    <row r="350" spans="1:17" s="15" customFormat="1" x14ac:dyDescent="0.2">
      <c r="A350" s="239"/>
      <c r="B350" s="285"/>
      <c r="C350" s="286"/>
      <c r="D350" s="239"/>
      <c r="E350" s="287"/>
      <c r="F350" s="395"/>
      <c r="G350" s="287"/>
      <c r="H350" s="287"/>
      <c r="I350" s="288"/>
      <c r="J350" s="289"/>
      <c r="L350" s="290"/>
      <c r="M350" s="397"/>
    </row>
    <row r="351" spans="1:17" s="15" customFormat="1" x14ac:dyDescent="0.2">
      <c r="A351" s="239"/>
      <c r="B351" s="285"/>
      <c r="C351" s="286"/>
      <c r="D351" s="239"/>
      <c r="E351" s="287"/>
      <c r="F351" s="395"/>
      <c r="G351" s="287"/>
      <c r="H351" s="287"/>
      <c r="I351" s="288"/>
      <c r="J351" s="289"/>
      <c r="L351" s="290"/>
      <c r="M351" s="397"/>
    </row>
    <row r="352" spans="1:17" s="15" customFormat="1" x14ac:dyDescent="0.2">
      <c r="A352" s="239"/>
      <c r="B352" s="285"/>
      <c r="C352" s="286"/>
      <c r="D352" s="239"/>
      <c r="E352" s="287"/>
      <c r="F352" s="395"/>
      <c r="G352" s="287"/>
      <c r="H352" s="287"/>
      <c r="I352" s="288"/>
      <c r="J352" s="289"/>
      <c r="L352" s="290"/>
      <c r="M352" s="397"/>
    </row>
    <row r="353" spans="1:17" s="15" customFormat="1" x14ac:dyDescent="0.2">
      <c r="A353" s="239"/>
      <c r="B353" s="285"/>
      <c r="C353" s="286"/>
      <c r="D353" s="239"/>
      <c r="E353" s="287"/>
      <c r="F353" s="395"/>
      <c r="G353" s="287"/>
      <c r="H353" s="287"/>
      <c r="I353" s="288"/>
      <c r="J353" s="289"/>
      <c r="L353" s="290"/>
      <c r="M353" s="397"/>
    </row>
    <row r="354" spans="1:17" s="15" customFormat="1" x14ac:dyDescent="0.2">
      <c r="A354" s="239"/>
      <c r="B354" s="285"/>
      <c r="C354" s="286"/>
      <c r="D354" s="239"/>
      <c r="E354" s="287"/>
      <c r="F354" s="395"/>
      <c r="G354" s="287"/>
      <c r="H354" s="287"/>
      <c r="I354" s="288"/>
      <c r="J354" s="289"/>
      <c r="L354" s="290"/>
      <c r="M354" s="397"/>
    </row>
    <row r="355" spans="1:17" s="15" customFormat="1" x14ac:dyDescent="0.2">
      <c r="A355" s="239"/>
      <c r="B355" s="285"/>
      <c r="C355" s="286"/>
      <c r="D355" s="239"/>
      <c r="E355" s="287"/>
      <c r="F355" s="395"/>
      <c r="G355" s="287"/>
      <c r="H355" s="287"/>
      <c r="I355" s="288"/>
      <c r="J355" s="289"/>
      <c r="L355" s="290"/>
      <c r="M355" s="397"/>
    </row>
    <row r="356" spans="1:17" s="15" customFormat="1" x14ac:dyDescent="0.2">
      <c r="A356" s="239"/>
      <c r="B356" s="285"/>
      <c r="C356" s="286"/>
      <c r="D356" s="239"/>
      <c r="E356" s="287"/>
      <c r="F356" s="395"/>
      <c r="G356" s="287"/>
      <c r="H356" s="287"/>
      <c r="I356" s="288"/>
      <c r="J356" s="289"/>
      <c r="L356" s="290"/>
      <c r="M356" s="397"/>
    </row>
    <row r="357" spans="1:17" s="15" customFormat="1" x14ac:dyDescent="0.2">
      <c r="A357" s="239"/>
      <c r="B357" s="285"/>
      <c r="C357" s="286"/>
      <c r="D357" s="239"/>
      <c r="E357" s="287"/>
      <c r="F357" s="395"/>
      <c r="G357" s="287"/>
      <c r="H357" s="287"/>
      <c r="I357" s="288"/>
      <c r="J357" s="289"/>
      <c r="L357" s="290"/>
      <c r="M357" s="397"/>
    </row>
    <row r="358" spans="1:17" s="15" customFormat="1" x14ac:dyDescent="0.2">
      <c r="A358" s="239"/>
      <c r="B358" s="285"/>
      <c r="C358" s="286"/>
      <c r="D358" s="239"/>
      <c r="E358" s="287"/>
      <c r="F358" s="395"/>
      <c r="G358" s="287"/>
      <c r="H358" s="287"/>
      <c r="I358" s="288"/>
      <c r="J358" s="289"/>
      <c r="L358" s="290"/>
      <c r="M358" s="397"/>
    </row>
    <row r="359" spans="1:17" s="15" customFormat="1" x14ac:dyDescent="0.2">
      <c r="A359" s="239"/>
      <c r="B359" s="285"/>
      <c r="C359" s="286"/>
      <c r="D359" s="239"/>
      <c r="E359" s="287"/>
      <c r="F359" s="395"/>
      <c r="G359" s="287"/>
      <c r="H359" s="287"/>
      <c r="I359" s="288"/>
      <c r="J359" s="289"/>
      <c r="L359" s="290"/>
      <c r="M359" s="397"/>
    </row>
    <row r="360" spans="1:17" s="15" customFormat="1" x14ac:dyDescent="0.2">
      <c r="A360" s="239"/>
      <c r="B360" s="285"/>
      <c r="C360" s="286"/>
      <c r="D360" s="239"/>
      <c r="E360" s="287"/>
      <c r="F360" s="395"/>
      <c r="G360" s="287"/>
      <c r="H360" s="287"/>
      <c r="I360" s="288"/>
      <c r="J360" s="289"/>
      <c r="L360" s="290"/>
      <c r="M360" s="397"/>
    </row>
    <row r="361" spans="1:17" s="15" customFormat="1" x14ac:dyDescent="0.2">
      <c r="A361" s="239"/>
      <c r="B361" s="285"/>
      <c r="C361" s="286"/>
      <c r="D361" s="239"/>
      <c r="E361" s="287"/>
      <c r="F361" s="395"/>
      <c r="G361" s="287"/>
      <c r="H361" s="287"/>
      <c r="I361" s="288"/>
      <c r="J361" s="289"/>
      <c r="L361" s="290"/>
      <c r="M361" s="397"/>
    </row>
    <row r="362" spans="1:17" s="15" customFormat="1" x14ac:dyDescent="0.2">
      <c r="A362" s="239"/>
      <c r="B362" s="285"/>
      <c r="C362" s="286"/>
      <c r="D362" s="239"/>
      <c r="E362" s="287"/>
      <c r="F362" s="395"/>
      <c r="G362" s="287"/>
      <c r="H362" s="287"/>
      <c r="I362" s="288"/>
      <c r="J362" s="289"/>
      <c r="L362" s="290"/>
      <c r="M362" s="397"/>
    </row>
    <row r="363" spans="1:17" s="15" customFormat="1" x14ac:dyDescent="0.2">
      <c r="A363" s="239"/>
      <c r="B363" s="285"/>
      <c r="C363" s="286"/>
      <c r="D363" s="239"/>
      <c r="E363" s="287"/>
      <c r="F363" s="395"/>
      <c r="G363" s="287"/>
      <c r="H363" s="287"/>
      <c r="I363" s="288"/>
      <c r="J363" s="289"/>
      <c r="L363" s="290"/>
      <c r="M363" s="397"/>
    </row>
    <row r="364" spans="1:17" s="15" customFormat="1" x14ac:dyDescent="0.2">
      <c r="A364" s="239"/>
      <c r="B364" s="285"/>
      <c r="C364" s="286"/>
      <c r="D364" s="239"/>
      <c r="E364" s="287"/>
      <c r="F364" s="395"/>
      <c r="G364" s="287"/>
      <c r="H364" s="287"/>
      <c r="I364" s="288"/>
      <c r="J364" s="289"/>
      <c r="L364" s="290"/>
      <c r="M364" s="397"/>
    </row>
    <row r="365" spans="1:17" s="15" customFormat="1" x14ac:dyDescent="0.2">
      <c r="A365" s="239"/>
      <c r="B365" s="285"/>
      <c r="C365" s="286"/>
      <c r="D365" s="239"/>
      <c r="E365" s="287"/>
      <c r="F365" s="395"/>
      <c r="G365" s="287"/>
      <c r="H365" s="239"/>
      <c r="I365" s="239"/>
      <c r="J365" s="289"/>
      <c r="L365" s="290"/>
      <c r="M365" s="397"/>
    </row>
    <row r="366" spans="1:17" s="15" customFormat="1" x14ac:dyDescent="0.2">
      <c r="A366" s="239"/>
      <c r="B366" s="285"/>
      <c r="C366" s="286"/>
      <c r="D366" s="239"/>
      <c r="E366" s="287"/>
      <c r="F366" s="395"/>
      <c r="G366" s="287"/>
      <c r="H366" s="287"/>
      <c r="I366" s="288"/>
      <c r="J366" s="289"/>
      <c r="K366" s="239"/>
      <c r="L366" s="287"/>
      <c r="M366" s="395"/>
      <c r="N366" s="287"/>
      <c r="O366" s="287"/>
      <c r="P366" s="288"/>
      <c r="Q366" s="289"/>
    </row>
    <row r="367" spans="1:17" s="15" customFormat="1" x14ac:dyDescent="0.2">
      <c r="A367" s="239"/>
      <c r="B367" s="285"/>
      <c r="C367" s="286"/>
      <c r="D367" s="239"/>
      <c r="E367" s="287"/>
      <c r="F367" s="395"/>
      <c r="G367" s="287"/>
      <c r="H367" s="287"/>
      <c r="I367" s="288"/>
      <c r="J367" s="289"/>
      <c r="K367" s="239"/>
      <c r="L367" s="287"/>
      <c r="M367" s="395"/>
      <c r="N367" s="287"/>
      <c r="O367" s="287"/>
      <c r="P367" s="288"/>
    </row>
    <row r="368" spans="1:17" s="15" customFormat="1" x14ac:dyDescent="0.2">
      <c r="A368" s="239"/>
      <c r="B368" s="285"/>
      <c r="C368" s="286"/>
      <c r="D368" s="239"/>
      <c r="E368" s="287"/>
      <c r="F368" s="395"/>
      <c r="G368" s="287"/>
      <c r="H368" s="287"/>
      <c r="I368" s="288"/>
      <c r="J368" s="289"/>
      <c r="K368" s="239"/>
      <c r="L368" s="287"/>
      <c r="M368" s="395"/>
      <c r="N368" s="287"/>
      <c r="O368" s="287"/>
      <c r="P368" s="288"/>
    </row>
    <row r="369" spans="1:17" s="15" customFormat="1" x14ac:dyDescent="0.2">
      <c r="A369" s="239"/>
      <c r="B369" s="285"/>
      <c r="C369" s="286"/>
      <c r="D369" s="239"/>
      <c r="E369" s="287"/>
      <c r="F369" s="395"/>
      <c r="G369" s="287"/>
      <c r="H369" s="287"/>
      <c r="I369" s="288"/>
      <c r="J369" s="289"/>
      <c r="K369" s="239"/>
      <c r="L369" s="287"/>
      <c r="M369" s="395"/>
      <c r="N369" s="287"/>
      <c r="O369" s="287"/>
      <c r="P369" s="288"/>
    </row>
    <row r="370" spans="1:17" s="15" customFormat="1" x14ac:dyDescent="0.2">
      <c r="A370" s="239"/>
      <c r="B370" s="285"/>
      <c r="C370" s="286"/>
      <c r="D370" s="239"/>
      <c r="E370" s="287"/>
      <c r="F370" s="395"/>
      <c r="G370" s="287"/>
      <c r="H370" s="287"/>
      <c r="I370" s="288"/>
      <c r="J370" s="289"/>
      <c r="K370" s="239"/>
      <c r="L370" s="287"/>
      <c r="M370" s="395"/>
      <c r="N370" s="287"/>
      <c r="O370" s="287"/>
      <c r="P370" s="288"/>
      <c r="Q370" s="289"/>
    </row>
    <row r="371" spans="1:17" s="15" customFormat="1" x14ac:dyDescent="0.2">
      <c r="A371" s="239"/>
      <c r="B371" s="285"/>
      <c r="C371" s="286"/>
      <c r="D371" s="239"/>
      <c r="E371" s="287"/>
      <c r="F371" s="395"/>
      <c r="G371" s="287"/>
      <c r="H371" s="287"/>
      <c r="I371" s="288"/>
      <c r="J371" s="289"/>
      <c r="K371" s="239"/>
      <c r="L371" s="287"/>
      <c r="M371" s="395"/>
      <c r="N371" s="287"/>
      <c r="O371" s="287"/>
      <c r="P371" s="288"/>
    </row>
    <row r="372" spans="1:17" s="15" customFormat="1" x14ac:dyDescent="0.2">
      <c r="A372" s="239"/>
      <c r="B372" s="285"/>
      <c r="C372" s="286"/>
      <c r="D372" s="239"/>
      <c r="E372" s="287"/>
      <c r="F372" s="395"/>
      <c r="G372" s="287"/>
      <c r="H372" s="287"/>
      <c r="I372" s="288"/>
      <c r="J372" s="289"/>
      <c r="K372" s="239"/>
      <c r="L372" s="287"/>
      <c r="M372" s="395"/>
      <c r="N372" s="287"/>
      <c r="O372" s="287"/>
      <c r="P372" s="288"/>
    </row>
    <row r="373" spans="1:17" s="15" customFormat="1" x14ac:dyDescent="0.2">
      <c r="A373" s="239"/>
      <c r="B373" s="285"/>
      <c r="C373" s="286"/>
      <c r="D373" s="239"/>
      <c r="E373" s="287"/>
      <c r="F373" s="395"/>
      <c r="G373" s="287"/>
      <c r="H373" s="287"/>
      <c r="I373" s="288"/>
      <c r="J373" s="289"/>
      <c r="K373" s="239"/>
      <c r="L373" s="287"/>
      <c r="M373" s="395"/>
      <c r="N373" s="287"/>
      <c r="O373" s="287"/>
      <c r="P373" s="288"/>
    </row>
    <row r="374" spans="1:17" s="15" customFormat="1" x14ac:dyDescent="0.2">
      <c r="A374" s="239"/>
      <c r="B374" s="285"/>
      <c r="C374" s="286"/>
      <c r="D374" s="239"/>
      <c r="E374" s="287"/>
      <c r="F374" s="395"/>
      <c r="G374" s="287"/>
      <c r="H374" s="287"/>
      <c r="I374" s="288"/>
      <c r="J374" s="289"/>
      <c r="K374" s="239"/>
      <c r="L374" s="287"/>
      <c r="M374" s="395"/>
      <c r="N374" s="287"/>
      <c r="O374" s="287"/>
      <c r="P374" s="288"/>
    </row>
    <row r="375" spans="1:17" s="15" customFormat="1" x14ac:dyDescent="0.2">
      <c r="A375" s="239"/>
      <c r="B375" s="285"/>
      <c r="C375" s="286"/>
      <c r="D375" s="239"/>
      <c r="E375" s="287"/>
      <c r="F375" s="395"/>
      <c r="G375" s="287"/>
      <c r="H375" s="287"/>
      <c r="I375" s="288"/>
      <c r="J375" s="289"/>
      <c r="K375" s="239"/>
      <c r="L375" s="287"/>
      <c r="M375" s="395"/>
      <c r="N375" s="287"/>
      <c r="O375" s="287"/>
      <c r="P375" s="288"/>
    </row>
    <row r="376" spans="1:17" s="15" customFormat="1" x14ac:dyDescent="0.2">
      <c r="A376" s="239"/>
      <c r="B376" s="285"/>
      <c r="C376" s="286"/>
      <c r="D376" s="239"/>
      <c r="E376" s="287"/>
      <c r="F376" s="395"/>
      <c r="G376" s="287"/>
      <c r="H376" s="287"/>
      <c r="I376" s="288"/>
      <c r="J376" s="289"/>
      <c r="K376" s="239"/>
      <c r="L376" s="287"/>
      <c r="M376" s="395"/>
      <c r="N376" s="287"/>
      <c r="O376" s="287"/>
      <c r="P376" s="288"/>
    </row>
    <row r="377" spans="1:17" s="15" customFormat="1" x14ac:dyDescent="0.2">
      <c r="A377" s="239"/>
      <c r="B377" s="285"/>
      <c r="C377" s="286"/>
      <c r="D377" s="239"/>
      <c r="E377" s="287"/>
      <c r="F377" s="395"/>
      <c r="G377" s="287"/>
      <c r="H377" s="287"/>
      <c r="I377" s="288"/>
      <c r="J377" s="289"/>
      <c r="K377" s="239"/>
      <c r="L377" s="287"/>
      <c r="M377" s="395"/>
      <c r="N377" s="287"/>
      <c r="O377" s="287"/>
      <c r="P377" s="288"/>
    </row>
    <row r="378" spans="1:17" s="15" customFormat="1" x14ac:dyDescent="0.2">
      <c r="A378" s="239"/>
      <c r="B378" s="285"/>
      <c r="C378" s="286"/>
      <c r="D378" s="239"/>
      <c r="E378" s="287"/>
      <c r="F378" s="395"/>
      <c r="G378" s="287"/>
      <c r="H378" s="287"/>
      <c r="I378" s="288"/>
      <c r="J378" s="289"/>
      <c r="K378" s="239"/>
      <c r="L378" s="287"/>
      <c r="M378" s="395"/>
      <c r="N378" s="287"/>
      <c r="O378" s="287"/>
      <c r="P378" s="288"/>
    </row>
    <row r="379" spans="1:17" s="15" customFormat="1" x14ac:dyDescent="0.2">
      <c r="A379" s="239"/>
      <c r="B379" s="285"/>
      <c r="C379" s="286"/>
      <c r="D379" s="239"/>
      <c r="E379" s="287"/>
      <c r="F379" s="395"/>
      <c r="G379" s="287"/>
      <c r="H379" s="287"/>
      <c r="I379" s="288"/>
      <c r="J379" s="289"/>
      <c r="K379" s="239"/>
      <c r="L379" s="287"/>
      <c r="M379" s="395"/>
      <c r="N379" s="287"/>
      <c r="O379" s="287"/>
      <c r="P379" s="288"/>
    </row>
    <row r="380" spans="1:17" s="15" customFormat="1" x14ac:dyDescent="0.2">
      <c r="A380" s="239"/>
      <c r="B380" s="285"/>
      <c r="C380" s="286"/>
      <c r="D380" s="239"/>
      <c r="E380" s="287"/>
      <c r="F380" s="395"/>
      <c r="G380" s="287"/>
      <c r="H380" s="287"/>
      <c r="I380" s="288"/>
      <c r="J380" s="289"/>
      <c r="K380" s="239"/>
      <c r="L380" s="287"/>
      <c r="M380" s="395"/>
      <c r="N380" s="287"/>
      <c r="O380" s="287"/>
      <c r="P380" s="288"/>
    </row>
    <row r="381" spans="1:17" s="15" customFormat="1" x14ac:dyDescent="0.2">
      <c r="A381" s="239"/>
      <c r="B381" s="285"/>
      <c r="C381" s="286"/>
      <c r="D381" s="239"/>
      <c r="E381" s="287"/>
      <c r="F381" s="395"/>
      <c r="G381" s="287"/>
      <c r="H381" s="287"/>
      <c r="I381" s="288"/>
      <c r="J381" s="289"/>
      <c r="K381" s="239"/>
      <c r="L381" s="287"/>
      <c r="M381" s="395"/>
      <c r="N381" s="287"/>
      <c r="O381" s="287"/>
      <c r="P381" s="288"/>
    </row>
    <row r="382" spans="1:17" s="15" customFormat="1" x14ac:dyDescent="0.2">
      <c r="A382" s="239"/>
      <c r="B382" s="285"/>
      <c r="C382" s="286"/>
      <c r="D382" s="239"/>
      <c r="E382" s="287"/>
      <c r="F382" s="395"/>
      <c r="G382" s="287"/>
      <c r="H382" s="287"/>
      <c r="I382" s="288"/>
      <c r="J382" s="289"/>
      <c r="K382" s="239"/>
      <c r="L382" s="287"/>
      <c r="M382" s="395"/>
      <c r="N382" s="287"/>
      <c r="O382" s="287"/>
      <c r="P382" s="288"/>
    </row>
    <row r="383" spans="1:17" s="15" customFormat="1" x14ac:dyDescent="0.2">
      <c r="A383" s="291"/>
      <c r="B383" s="292"/>
      <c r="C383" s="291"/>
      <c r="D383" s="291"/>
      <c r="E383" s="293"/>
      <c r="F383" s="396"/>
      <c r="G383" s="294"/>
      <c r="H383" s="294"/>
      <c r="I383" s="295"/>
      <c r="J383" s="289"/>
      <c r="K383" s="239"/>
      <c r="L383" s="287"/>
      <c r="M383" s="395"/>
      <c r="N383" s="294"/>
      <c r="O383" s="294"/>
      <c r="P383" s="295"/>
    </row>
    <row r="384" spans="1:17" s="15" customFormat="1" x14ac:dyDescent="0.2">
      <c r="A384" s="239"/>
      <c r="B384" s="285"/>
      <c r="C384" s="286"/>
      <c r="D384" s="239"/>
      <c r="E384" s="287"/>
      <c r="F384" s="395"/>
      <c r="G384" s="287"/>
      <c r="H384" s="287"/>
      <c r="I384" s="288"/>
      <c r="J384" s="289"/>
      <c r="L384" s="290"/>
      <c r="M384" s="397"/>
    </row>
    <row r="385" spans="1:17" s="15" customFormat="1" x14ac:dyDescent="0.2">
      <c r="A385" s="239"/>
      <c r="B385" s="285"/>
      <c r="C385" s="286"/>
      <c r="D385" s="239"/>
      <c r="E385" s="287"/>
      <c r="F385" s="395"/>
      <c r="G385" s="287"/>
      <c r="H385" s="287"/>
      <c r="I385" s="288"/>
      <c r="J385" s="289"/>
      <c r="K385" s="239"/>
      <c r="L385" s="287"/>
      <c r="M385" s="395"/>
      <c r="N385" s="287"/>
      <c r="O385" s="287"/>
      <c r="P385" s="288"/>
    </row>
    <row r="386" spans="1:17" s="15" customFormat="1" x14ac:dyDescent="0.2">
      <c r="A386" s="239"/>
      <c r="B386" s="285"/>
      <c r="C386" s="286"/>
      <c r="D386" s="239"/>
      <c r="E386" s="287"/>
      <c r="F386" s="395"/>
      <c r="G386" s="287"/>
      <c r="H386" s="287"/>
      <c r="I386" s="288"/>
      <c r="J386" s="289"/>
      <c r="K386" s="239"/>
      <c r="L386" s="287"/>
      <c r="M386" s="395"/>
      <c r="N386" s="287"/>
      <c r="O386" s="287"/>
      <c r="P386" s="288"/>
      <c r="Q386" s="289"/>
    </row>
    <row r="387" spans="1:17" s="15" customFormat="1" x14ac:dyDescent="0.2">
      <c r="A387" s="239"/>
      <c r="B387" s="285"/>
      <c r="C387" s="286"/>
      <c r="D387" s="239"/>
      <c r="E387" s="287"/>
      <c r="F387" s="395"/>
      <c r="G387" s="287"/>
      <c r="H387" s="287"/>
      <c r="I387" s="288"/>
      <c r="J387" s="289"/>
      <c r="L387" s="290"/>
      <c r="M387" s="397"/>
    </row>
    <row r="388" spans="1:17" s="15" customFormat="1" x14ac:dyDescent="0.2">
      <c r="A388" s="239"/>
      <c r="B388" s="285"/>
      <c r="C388" s="286"/>
      <c r="D388" s="239"/>
      <c r="E388" s="287"/>
      <c r="F388" s="395"/>
      <c r="G388" s="287"/>
      <c r="H388" s="287"/>
      <c r="I388" s="288"/>
      <c r="J388" s="289"/>
      <c r="L388" s="290"/>
      <c r="M388" s="397"/>
    </row>
    <row r="389" spans="1:17" s="15" customFormat="1" x14ac:dyDescent="0.2">
      <c r="A389" s="239"/>
      <c r="B389" s="285"/>
      <c r="C389" s="286"/>
      <c r="D389" s="239"/>
      <c r="E389" s="287"/>
      <c r="F389" s="395"/>
      <c r="G389" s="287"/>
      <c r="H389" s="287"/>
      <c r="I389" s="288"/>
      <c r="J389" s="289"/>
      <c r="L389" s="290"/>
      <c r="M389" s="397"/>
    </row>
    <row r="390" spans="1:17" s="15" customFormat="1" x14ac:dyDescent="0.2">
      <c r="A390" s="239"/>
      <c r="B390" s="285"/>
      <c r="C390" s="286"/>
      <c r="D390" s="239"/>
      <c r="E390" s="287"/>
      <c r="F390" s="395"/>
      <c r="G390" s="287"/>
      <c r="H390" s="287"/>
      <c r="I390" s="288"/>
      <c r="J390" s="289"/>
      <c r="L390" s="290"/>
      <c r="M390" s="397"/>
    </row>
    <row r="391" spans="1:17" s="15" customFormat="1" x14ac:dyDescent="0.2">
      <c r="A391" s="239"/>
      <c r="B391" s="285"/>
      <c r="C391" s="286"/>
      <c r="D391" s="239"/>
      <c r="E391" s="287"/>
      <c r="F391" s="395"/>
      <c r="G391" s="287"/>
      <c r="H391" s="287"/>
      <c r="I391" s="288"/>
      <c r="J391" s="289"/>
      <c r="K391" s="239"/>
      <c r="L391" s="287"/>
      <c r="M391" s="395"/>
      <c r="N391" s="287"/>
      <c r="O391" s="287"/>
      <c r="P391" s="288"/>
      <c r="Q391" s="289"/>
    </row>
    <row r="392" spans="1:17" s="15" customFormat="1" x14ac:dyDescent="0.2">
      <c r="A392" s="239"/>
      <c r="B392" s="285"/>
      <c r="C392" s="286"/>
      <c r="D392" s="239"/>
      <c r="E392" s="287"/>
      <c r="F392" s="395"/>
      <c r="G392" s="287"/>
      <c r="H392" s="287"/>
      <c r="I392" s="288"/>
      <c r="J392" s="289"/>
      <c r="K392" s="239"/>
      <c r="L392" s="287"/>
      <c r="M392" s="395"/>
      <c r="N392" s="287"/>
      <c r="O392" s="287"/>
      <c r="P392" s="288"/>
    </row>
    <row r="393" spans="1:17" s="15" customFormat="1" x14ac:dyDescent="0.2">
      <c r="A393" s="239"/>
      <c r="B393" s="285"/>
      <c r="C393" s="286"/>
      <c r="D393" s="239"/>
      <c r="E393" s="287"/>
      <c r="F393" s="395"/>
      <c r="G393" s="287"/>
      <c r="H393" s="287"/>
      <c r="I393" s="288"/>
      <c r="J393" s="289"/>
      <c r="K393" s="239"/>
      <c r="L393" s="287"/>
      <c r="M393" s="395"/>
      <c r="N393" s="287"/>
      <c r="O393" s="287"/>
      <c r="P393" s="288"/>
    </row>
    <row r="394" spans="1:17" s="15" customFormat="1" x14ac:dyDescent="0.2">
      <c r="A394" s="239"/>
      <c r="B394" s="285"/>
      <c r="C394" s="286"/>
      <c r="D394" s="239"/>
      <c r="E394" s="287"/>
      <c r="F394" s="395"/>
      <c r="G394" s="287"/>
      <c r="H394" s="287"/>
      <c r="I394" s="288"/>
      <c r="J394" s="289"/>
      <c r="K394" s="239"/>
      <c r="L394" s="287"/>
      <c r="M394" s="395"/>
      <c r="N394" s="287"/>
      <c r="O394" s="287"/>
      <c r="P394" s="288"/>
    </row>
    <row r="395" spans="1:17" s="15" customFormat="1" x14ac:dyDescent="0.2">
      <c r="A395" s="239"/>
      <c r="B395" s="285"/>
      <c r="C395" s="286"/>
      <c r="D395" s="239"/>
      <c r="E395" s="287"/>
      <c r="F395" s="395"/>
      <c r="G395" s="287"/>
      <c r="H395" s="287"/>
      <c r="I395" s="288"/>
      <c r="J395" s="289"/>
      <c r="K395" s="239"/>
      <c r="L395" s="287"/>
      <c r="M395" s="395"/>
      <c r="N395" s="287"/>
      <c r="O395" s="287"/>
      <c r="P395" s="288"/>
    </row>
    <row r="396" spans="1:17" s="15" customFormat="1" x14ac:dyDescent="0.2">
      <c r="A396" s="239"/>
      <c r="B396" s="285"/>
      <c r="C396" s="286"/>
      <c r="D396" s="239"/>
      <c r="E396" s="287"/>
      <c r="F396" s="395"/>
      <c r="G396" s="287"/>
      <c r="H396" s="287"/>
      <c r="I396" s="288"/>
      <c r="J396" s="289"/>
      <c r="L396" s="290"/>
      <c r="M396" s="397"/>
    </row>
    <row r="397" spans="1:17" s="15" customFormat="1" x14ac:dyDescent="0.2">
      <c r="A397" s="239"/>
      <c r="B397" s="285"/>
      <c r="C397" s="286"/>
      <c r="D397" s="239"/>
      <c r="E397" s="287"/>
      <c r="F397" s="395"/>
      <c r="G397" s="287"/>
      <c r="H397" s="287"/>
      <c r="I397" s="288"/>
      <c r="J397" s="289"/>
      <c r="K397" s="239"/>
      <c r="L397" s="287"/>
      <c r="M397" s="395"/>
      <c r="N397" s="287"/>
      <c r="O397" s="287"/>
      <c r="P397" s="288"/>
      <c r="Q397" s="289"/>
    </row>
    <row r="398" spans="1:17" s="15" customFormat="1" x14ac:dyDescent="0.2">
      <c r="A398" s="239"/>
      <c r="B398" s="285"/>
      <c r="C398" s="286"/>
      <c r="D398" s="239"/>
      <c r="E398" s="287"/>
      <c r="F398" s="395"/>
      <c r="G398" s="287"/>
      <c r="H398" s="287"/>
      <c r="I398" s="288"/>
      <c r="J398" s="289"/>
      <c r="K398" s="239"/>
      <c r="L398" s="287"/>
      <c r="M398" s="395"/>
      <c r="N398" s="287"/>
      <c r="O398" s="287"/>
      <c r="P398" s="288"/>
    </row>
    <row r="399" spans="1:17" s="15" customFormat="1" x14ac:dyDescent="0.2">
      <c r="A399" s="239"/>
      <c r="B399" s="285"/>
      <c r="C399" s="286"/>
      <c r="D399" s="239"/>
      <c r="E399" s="287"/>
      <c r="F399" s="395"/>
      <c r="G399" s="287"/>
      <c r="H399" s="287"/>
      <c r="I399" s="288"/>
      <c r="J399" s="289"/>
      <c r="K399" s="239"/>
      <c r="L399" s="287"/>
      <c r="M399" s="395"/>
      <c r="N399" s="287"/>
      <c r="O399" s="287"/>
      <c r="P399" s="288"/>
    </row>
    <row r="400" spans="1:17" s="15" customFormat="1" x14ac:dyDescent="0.2">
      <c r="A400" s="239"/>
      <c r="B400" s="285"/>
      <c r="C400" s="286"/>
      <c r="D400" s="239"/>
      <c r="E400" s="287"/>
      <c r="F400" s="395"/>
      <c r="G400" s="287"/>
      <c r="H400" s="287"/>
      <c r="I400" s="288"/>
      <c r="J400" s="289"/>
      <c r="K400" s="239"/>
      <c r="L400" s="287"/>
      <c r="M400" s="395"/>
      <c r="N400" s="287"/>
      <c r="O400" s="287"/>
      <c r="P400" s="288"/>
    </row>
    <row r="401" spans="1:17" s="15" customFormat="1" x14ac:dyDescent="0.2">
      <c r="A401" s="239"/>
      <c r="B401" s="285"/>
      <c r="C401" s="286"/>
      <c r="D401" s="239"/>
      <c r="E401" s="287"/>
      <c r="F401" s="395"/>
      <c r="G401" s="287"/>
      <c r="H401" s="287"/>
      <c r="I401" s="288"/>
      <c r="J401" s="289"/>
      <c r="K401" s="239"/>
      <c r="L401" s="287"/>
      <c r="M401" s="395"/>
      <c r="N401" s="287"/>
      <c r="O401" s="287"/>
      <c r="P401" s="288"/>
      <c r="Q401" s="289"/>
    </row>
    <row r="402" spans="1:17" s="15" customFormat="1" x14ac:dyDescent="0.2">
      <c r="A402" s="239"/>
      <c r="B402" s="285"/>
      <c r="C402" s="286"/>
      <c r="D402" s="239"/>
      <c r="E402" s="287"/>
      <c r="F402" s="395"/>
      <c r="G402" s="287"/>
      <c r="H402" s="287"/>
      <c r="I402" s="288"/>
      <c r="J402" s="289"/>
      <c r="K402" s="239"/>
      <c r="L402" s="287"/>
      <c r="M402" s="395"/>
      <c r="N402" s="287"/>
      <c r="O402" s="287"/>
      <c r="P402" s="288"/>
    </row>
    <row r="403" spans="1:17" s="15" customFormat="1" x14ac:dyDescent="0.2">
      <c r="A403" s="239"/>
      <c r="B403" s="285"/>
      <c r="C403" s="286"/>
      <c r="D403" s="239"/>
      <c r="E403" s="287"/>
      <c r="F403" s="395"/>
      <c r="G403" s="287"/>
      <c r="H403" s="287"/>
      <c r="I403" s="288"/>
      <c r="J403" s="289"/>
      <c r="K403" s="239"/>
      <c r="L403" s="287"/>
      <c r="M403" s="395"/>
      <c r="N403" s="287"/>
      <c r="O403" s="287"/>
      <c r="P403" s="288"/>
    </row>
    <row r="404" spans="1:17" s="15" customFormat="1" x14ac:dyDescent="0.2">
      <c r="A404" s="239"/>
      <c r="B404" s="285"/>
      <c r="C404" s="286"/>
      <c r="D404" s="239"/>
      <c r="E404" s="287"/>
      <c r="F404" s="395"/>
      <c r="G404" s="287"/>
      <c r="H404" s="287"/>
      <c r="I404" s="288"/>
      <c r="J404" s="289"/>
      <c r="K404" s="239"/>
      <c r="L404" s="287"/>
      <c r="M404" s="395"/>
      <c r="N404" s="287"/>
      <c r="O404" s="287"/>
      <c r="P404" s="288"/>
    </row>
    <row r="405" spans="1:17" s="15" customFormat="1" x14ac:dyDescent="0.2">
      <c r="A405" s="239"/>
      <c r="B405" s="285"/>
      <c r="C405" s="286"/>
      <c r="D405" s="239"/>
      <c r="E405" s="287"/>
      <c r="F405" s="395"/>
      <c r="G405" s="287"/>
      <c r="H405" s="287"/>
      <c r="I405" s="288"/>
      <c r="J405" s="289"/>
      <c r="L405" s="290"/>
      <c r="M405" s="397"/>
    </row>
    <row r="406" spans="1:17" s="15" customFormat="1" x14ac:dyDescent="0.2">
      <c r="A406" s="239"/>
      <c r="B406" s="285"/>
      <c r="C406" s="286"/>
      <c r="D406" s="239"/>
      <c r="E406" s="287"/>
      <c r="F406" s="395"/>
      <c r="G406" s="287"/>
      <c r="H406" s="287"/>
      <c r="I406" s="288"/>
      <c r="J406" s="289"/>
      <c r="K406" s="239"/>
      <c r="L406" s="287"/>
      <c r="M406" s="395"/>
      <c r="N406" s="287"/>
      <c r="O406" s="287"/>
      <c r="P406" s="288"/>
    </row>
    <row r="407" spans="1:17" s="15" customFormat="1" x14ac:dyDescent="0.2">
      <c r="A407" s="239"/>
      <c r="B407" s="285"/>
      <c r="C407" s="286"/>
      <c r="D407" s="239"/>
      <c r="E407" s="287"/>
      <c r="F407" s="395"/>
      <c r="G407" s="287"/>
      <c r="H407" s="287"/>
      <c r="I407" s="288"/>
      <c r="J407" s="289"/>
      <c r="K407" s="239"/>
      <c r="L407" s="287"/>
      <c r="M407" s="395"/>
      <c r="N407" s="287"/>
      <c r="O407" s="287"/>
      <c r="P407" s="288"/>
    </row>
    <row r="408" spans="1:17" s="15" customFormat="1" x14ac:dyDescent="0.2">
      <c r="A408" s="239"/>
      <c r="B408" s="285"/>
      <c r="C408" s="286"/>
      <c r="D408" s="239"/>
      <c r="E408" s="287"/>
      <c r="F408" s="395"/>
      <c r="G408" s="287"/>
      <c r="H408" s="287"/>
      <c r="I408" s="288"/>
      <c r="J408" s="289"/>
      <c r="K408" s="239"/>
      <c r="L408" s="287"/>
      <c r="M408" s="395"/>
      <c r="N408" s="287"/>
      <c r="O408" s="287"/>
      <c r="P408" s="288"/>
    </row>
    <row r="409" spans="1:17" s="15" customFormat="1" x14ac:dyDescent="0.2">
      <c r="A409" s="239"/>
      <c r="B409" s="285"/>
      <c r="C409" s="286"/>
      <c r="D409" s="239"/>
      <c r="E409" s="287"/>
      <c r="F409" s="395"/>
      <c r="G409" s="287"/>
      <c r="H409" s="287"/>
      <c r="I409" s="288"/>
      <c r="J409" s="289"/>
      <c r="K409" s="239"/>
      <c r="L409" s="287"/>
      <c r="M409" s="395"/>
      <c r="N409" s="287"/>
      <c r="O409" s="287"/>
      <c r="P409" s="288"/>
    </row>
    <row r="410" spans="1:17" s="15" customFormat="1" x14ac:dyDescent="0.2">
      <c r="A410" s="239"/>
      <c r="B410" s="285"/>
      <c r="C410" s="286"/>
      <c r="D410" s="239"/>
      <c r="E410" s="287"/>
      <c r="F410" s="395"/>
      <c r="G410" s="287"/>
      <c r="H410" s="287"/>
      <c r="I410" s="288"/>
      <c r="J410" s="289"/>
      <c r="L410" s="290"/>
      <c r="M410" s="397"/>
    </row>
    <row r="411" spans="1:17" s="15" customFormat="1" x14ac:dyDescent="0.2">
      <c r="A411" s="239"/>
      <c r="B411" s="285"/>
      <c r="C411" s="286"/>
      <c r="D411" s="239"/>
      <c r="E411" s="287"/>
      <c r="F411" s="395"/>
      <c r="G411" s="287"/>
      <c r="H411" s="287"/>
      <c r="I411" s="288"/>
      <c r="J411" s="289"/>
      <c r="K411" s="239"/>
      <c r="L411" s="287"/>
      <c r="M411" s="395"/>
      <c r="N411" s="287"/>
      <c r="O411" s="287"/>
      <c r="P411" s="288"/>
      <c r="Q411" s="289"/>
    </row>
    <row r="412" spans="1:17" s="15" customFormat="1" x14ac:dyDescent="0.2">
      <c r="A412" s="239"/>
      <c r="B412" s="285"/>
      <c r="C412" s="286"/>
      <c r="D412" s="239"/>
      <c r="E412" s="287"/>
      <c r="F412" s="395"/>
      <c r="G412" s="287"/>
      <c r="H412" s="287"/>
      <c r="I412" s="288"/>
      <c r="J412" s="289"/>
      <c r="L412" s="290"/>
      <c r="M412" s="397"/>
    </row>
    <row r="413" spans="1:17" s="15" customFormat="1" x14ac:dyDescent="0.2">
      <c r="A413" s="239"/>
      <c r="B413" s="285"/>
      <c r="C413" s="286"/>
      <c r="D413" s="239"/>
      <c r="E413" s="287"/>
      <c r="F413" s="395"/>
      <c r="G413" s="287"/>
      <c r="H413" s="287"/>
      <c r="I413" s="288"/>
      <c r="J413" s="289"/>
      <c r="L413" s="290"/>
      <c r="M413" s="397"/>
    </row>
    <row r="414" spans="1:17" s="15" customFormat="1" x14ac:dyDescent="0.2">
      <c r="A414" s="239"/>
      <c r="B414" s="285"/>
      <c r="C414" s="286"/>
      <c r="D414" s="239"/>
      <c r="E414" s="287"/>
      <c r="F414" s="395"/>
      <c r="G414" s="287"/>
      <c r="H414" s="287"/>
      <c r="I414" s="288"/>
      <c r="J414" s="289"/>
      <c r="L414" s="290"/>
      <c r="M414" s="397"/>
    </row>
    <row r="415" spans="1:17" s="15" customFormat="1" x14ac:dyDescent="0.2">
      <c r="A415" s="239"/>
      <c r="B415" s="285"/>
      <c r="C415" s="286"/>
      <c r="D415" s="239"/>
      <c r="E415" s="287"/>
      <c r="F415" s="395"/>
      <c r="G415" s="287"/>
      <c r="H415" s="287"/>
      <c r="I415" s="288"/>
      <c r="J415" s="289"/>
      <c r="L415" s="290"/>
      <c r="M415" s="397"/>
    </row>
    <row r="416" spans="1:17" s="15" customFormat="1" x14ac:dyDescent="0.2">
      <c r="A416" s="239"/>
      <c r="B416" s="285"/>
      <c r="C416" s="286"/>
      <c r="D416" s="239"/>
      <c r="E416" s="287"/>
      <c r="F416" s="395"/>
      <c r="G416" s="287"/>
      <c r="H416" s="287"/>
      <c r="I416" s="288"/>
      <c r="J416" s="289"/>
      <c r="L416" s="290"/>
      <c r="M416" s="397"/>
    </row>
    <row r="417" spans="1:17" s="15" customFormat="1" x14ac:dyDescent="0.2">
      <c r="A417" s="239"/>
      <c r="B417" s="285"/>
      <c r="C417" s="286"/>
      <c r="D417" s="239"/>
      <c r="E417" s="287"/>
      <c r="F417" s="395"/>
      <c r="G417" s="287"/>
      <c r="H417" s="287"/>
      <c r="I417" s="288"/>
      <c r="J417" s="289"/>
      <c r="L417" s="290"/>
      <c r="M417" s="397"/>
    </row>
    <row r="418" spans="1:17" s="15" customFormat="1" x14ac:dyDescent="0.2">
      <c r="A418" s="239"/>
      <c r="B418" s="285"/>
      <c r="C418" s="286"/>
      <c r="D418" s="239"/>
      <c r="E418" s="287"/>
      <c r="F418" s="395"/>
      <c r="G418" s="287"/>
      <c r="H418" s="287"/>
      <c r="I418" s="288"/>
      <c r="J418" s="289"/>
      <c r="L418" s="290"/>
      <c r="M418" s="397"/>
    </row>
    <row r="419" spans="1:17" s="15" customFormat="1" x14ac:dyDescent="0.2">
      <c r="A419" s="239"/>
      <c r="B419" s="285"/>
      <c r="C419" s="286"/>
      <c r="D419" s="239"/>
      <c r="E419" s="287"/>
      <c r="F419" s="395"/>
      <c r="G419" s="287"/>
      <c r="H419" s="239"/>
      <c r="I419" s="239"/>
      <c r="J419" s="289"/>
      <c r="L419" s="290"/>
      <c r="M419" s="397"/>
    </row>
    <row r="420" spans="1:17" s="15" customFormat="1" x14ac:dyDescent="0.2">
      <c r="A420" s="239"/>
      <c r="B420" s="285"/>
      <c r="C420" s="286"/>
      <c r="D420" s="239"/>
      <c r="E420" s="287"/>
      <c r="F420" s="395"/>
      <c r="G420" s="287"/>
      <c r="H420" s="287"/>
      <c r="I420" s="288"/>
      <c r="J420" s="289"/>
      <c r="L420" s="290"/>
      <c r="M420" s="397"/>
    </row>
    <row r="421" spans="1:17" s="15" customFormat="1" x14ac:dyDescent="0.2">
      <c r="A421" s="239"/>
      <c r="B421" s="285"/>
      <c r="C421" s="286"/>
      <c r="D421" s="239"/>
      <c r="E421" s="287"/>
      <c r="F421" s="395"/>
      <c r="G421" s="287"/>
      <c r="H421" s="287"/>
      <c r="I421" s="288"/>
      <c r="J421" s="289"/>
      <c r="L421" s="290"/>
      <c r="M421" s="397"/>
    </row>
    <row r="422" spans="1:17" s="15" customFormat="1" x14ac:dyDescent="0.2">
      <c r="A422" s="239"/>
      <c r="B422" s="285"/>
      <c r="C422" s="286"/>
      <c r="D422" s="239"/>
      <c r="E422" s="287"/>
      <c r="F422" s="395"/>
      <c r="G422" s="287"/>
      <c r="H422" s="287"/>
      <c r="I422" s="288"/>
      <c r="J422" s="289"/>
      <c r="L422" s="290"/>
      <c r="M422" s="397"/>
    </row>
    <row r="423" spans="1:17" s="15" customFormat="1" x14ac:dyDescent="0.2">
      <c r="A423" s="239"/>
      <c r="B423" s="285"/>
      <c r="C423" s="286"/>
      <c r="D423" s="239"/>
      <c r="E423" s="287"/>
      <c r="F423" s="395"/>
      <c r="G423" s="287"/>
      <c r="H423" s="287"/>
      <c r="I423" s="288"/>
      <c r="J423" s="289"/>
      <c r="K423" s="239"/>
      <c r="L423" s="287"/>
      <c r="M423" s="395"/>
      <c r="N423" s="287"/>
      <c r="O423" s="287"/>
      <c r="P423" s="288"/>
      <c r="Q423" s="289"/>
    </row>
    <row r="424" spans="1:17" s="15" customFormat="1" x14ac:dyDescent="0.2">
      <c r="A424" s="239"/>
      <c r="B424" s="285"/>
      <c r="C424" s="286"/>
      <c r="D424" s="239"/>
      <c r="E424" s="287"/>
      <c r="F424" s="395"/>
      <c r="G424" s="287"/>
      <c r="H424" s="287"/>
      <c r="I424" s="288"/>
      <c r="J424" s="289"/>
      <c r="L424" s="290"/>
      <c r="M424" s="397"/>
    </row>
    <row r="425" spans="1:17" s="15" customFormat="1" x14ac:dyDescent="0.2">
      <c r="A425" s="239"/>
      <c r="B425" s="285"/>
      <c r="C425" s="286"/>
      <c r="D425" s="239"/>
      <c r="E425" s="287"/>
      <c r="F425" s="395"/>
      <c r="G425" s="287"/>
      <c r="H425" s="287"/>
      <c r="I425" s="288"/>
      <c r="J425" s="289"/>
      <c r="L425" s="290"/>
      <c r="M425" s="397"/>
    </row>
    <row r="426" spans="1:17" s="15" customFormat="1" x14ac:dyDescent="0.2">
      <c r="A426" s="239"/>
      <c r="B426" s="285"/>
      <c r="C426" s="286"/>
      <c r="D426" s="239"/>
      <c r="E426" s="287"/>
      <c r="F426" s="395"/>
      <c r="G426" s="287"/>
      <c r="H426" s="287"/>
      <c r="I426" s="288"/>
      <c r="J426" s="289"/>
      <c r="L426" s="290"/>
      <c r="M426" s="397"/>
    </row>
    <row r="427" spans="1:17" s="15" customFormat="1" x14ac:dyDescent="0.2">
      <c r="A427" s="239"/>
      <c r="B427" s="285"/>
      <c r="C427" s="286"/>
      <c r="D427" s="239"/>
      <c r="E427" s="287"/>
      <c r="F427" s="395"/>
      <c r="G427" s="287"/>
      <c r="H427" s="287"/>
      <c r="I427" s="288"/>
      <c r="J427" s="289"/>
      <c r="L427" s="290"/>
      <c r="M427" s="397"/>
    </row>
    <row r="428" spans="1:17" s="15" customFormat="1" x14ac:dyDescent="0.2">
      <c r="A428" s="239"/>
      <c r="B428" s="285"/>
      <c r="C428" s="286"/>
      <c r="D428" s="239"/>
      <c r="E428" s="287"/>
      <c r="F428" s="395"/>
      <c r="G428" s="287"/>
      <c r="H428" s="287"/>
      <c r="I428" s="288"/>
      <c r="J428" s="289"/>
      <c r="L428" s="290"/>
      <c r="M428" s="397"/>
    </row>
    <row r="429" spans="1:17" s="15" customFormat="1" x14ac:dyDescent="0.2">
      <c r="A429" s="239"/>
      <c r="B429" s="285"/>
      <c r="C429" s="286"/>
      <c r="D429" s="239"/>
      <c r="E429" s="287"/>
      <c r="F429" s="395"/>
      <c r="G429" s="287"/>
      <c r="H429" s="287"/>
      <c r="I429" s="288"/>
      <c r="J429" s="289"/>
      <c r="L429" s="290"/>
      <c r="M429" s="397"/>
    </row>
    <row r="430" spans="1:17" s="15" customFormat="1" x14ac:dyDescent="0.2">
      <c r="A430" s="239"/>
      <c r="B430" s="285"/>
      <c r="C430" s="286"/>
      <c r="D430" s="239"/>
      <c r="E430" s="287"/>
      <c r="F430" s="395"/>
      <c r="G430" s="287"/>
      <c r="H430" s="287"/>
      <c r="I430" s="288"/>
      <c r="J430" s="289"/>
      <c r="L430" s="290"/>
      <c r="M430" s="397"/>
    </row>
    <row r="431" spans="1:17" s="15" customFormat="1" x14ac:dyDescent="0.2">
      <c r="A431" s="239"/>
      <c r="B431" s="285"/>
      <c r="C431" s="286"/>
      <c r="D431" s="239"/>
      <c r="E431" s="287"/>
      <c r="F431" s="395"/>
      <c r="G431" s="287"/>
      <c r="H431" s="287"/>
      <c r="I431" s="288"/>
      <c r="J431" s="289"/>
      <c r="L431" s="290"/>
      <c r="M431" s="397"/>
    </row>
    <row r="432" spans="1:17" s="15" customFormat="1" x14ac:dyDescent="0.2">
      <c r="A432" s="239"/>
      <c r="B432" s="285"/>
      <c r="C432" s="286"/>
      <c r="D432" s="239"/>
      <c r="E432" s="287"/>
      <c r="F432" s="395"/>
      <c r="G432" s="287"/>
      <c r="H432" s="239"/>
      <c r="I432" s="239"/>
      <c r="J432" s="289"/>
      <c r="L432" s="290"/>
      <c r="M432" s="397"/>
    </row>
    <row r="433" spans="1:17" s="15" customFormat="1" x14ac:dyDescent="0.2">
      <c r="A433" s="291"/>
      <c r="B433" s="292"/>
      <c r="C433" s="291"/>
      <c r="D433" s="291"/>
      <c r="E433" s="293"/>
      <c r="F433" s="396"/>
      <c r="G433" s="294"/>
      <c r="H433" s="294"/>
      <c r="I433" s="295"/>
      <c r="J433" s="289"/>
      <c r="L433" s="290"/>
      <c r="M433" s="397"/>
      <c r="N433" s="294"/>
      <c r="O433" s="294"/>
      <c r="P433" s="295"/>
    </row>
    <row r="434" spans="1:17" s="15" customFormat="1" x14ac:dyDescent="0.2">
      <c r="A434" s="239"/>
      <c r="B434" s="285"/>
      <c r="C434" s="286"/>
      <c r="D434" s="239"/>
      <c r="E434" s="287"/>
      <c r="F434" s="395"/>
      <c r="G434" s="287"/>
      <c r="H434" s="287"/>
      <c r="I434" s="288"/>
      <c r="J434" s="289"/>
      <c r="K434" s="239"/>
      <c r="L434" s="287"/>
      <c r="M434" s="395"/>
      <c r="N434" s="287"/>
      <c r="O434" s="287"/>
      <c r="P434" s="288"/>
    </row>
    <row r="435" spans="1:17" s="15" customFormat="1" x14ac:dyDescent="0.2">
      <c r="A435" s="239"/>
      <c r="B435" s="285"/>
      <c r="C435" s="286"/>
      <c r="D435" s="239"/>
      <c r="E435" s="287"/>
      <c r="F435" s="395"/>
      <c r="G435" s="287"/>
      <c r="H435" s="287"/>
      <c r="I435" s="288"/>
      <c r="J435" s="289"/>
      <c r="K435" s="239"/>
      <c r="L435" s="287"/>
      <c r="M435" s="395"/>
      <c r="N435" s="287"/>
      <c r="O435" s="287"/>
      <c r="P435" s="288"/>
    </row>
    <row r="436" spans="1:17" s="15" customFormat="1" x14ac:dyDescent="0.2">
      <c r="A436" s="239"/>
      <c r="B436" s="285"/>
      <c r="C436" s="286"/>
      <c r="D436" s="239"/>
      <c r="E436" s="287"/>
      <c r="F436" s="395"/>
      <c r="G436" s="287"/>
      <c r="H436" s="287"/>
      <c r="I436" s="288"/>
      <c r="J436" s="289"/>
      <c r="K436" s="239"/>
      <c r="L436" s="287"/>
      <c r="M436" s="395"/>
      <c r="N436" s="287"/>
      <c r="O436" s="287"/>
      <c r="P436" s="288"/>
    </row>
    <row r="437" spans="1:17" s="15" customFormat="1" x14ac:dyDescent="0.2">
      <c r="A437" s="239"/>
      <c r="B437" s="285"/>
      <c r="C437" s="286"/>
      <c r="D437" s="239"/>
      <c r="E437" s="287"/>
      <c r="F437" s="395"/>
      <c r="G437" s="287"/>
      <c r="H437" s="287"/>
      <c r="I437" s="288"/>
      <c r="J437" s="289"/>
      <c r="K437" s="239"/>
      <c r="L437" s="287"/>
      <c r="M437" s="395"/>
      <c r="N437" s="287"/>
      <c r="O437" s="287"/>
      <c r="P437" s="288"/>
    </row>
    <row r="438" spans="1:17" s="15" customFormat="1" x14ac:dyDescent="0.2">
      <c r="A438" s="239"/>
      <c r="B438" s="285"/>
      <c r="C438" s="286"/>
      <c r="D438" s="239"/>
      <c r="E438" s="287"/>
      <c r="F438" s="395"/>
      <c r="G438" s="287"/>
      <c r="H438" s="287"/>
      <c r="I438" s="288"/>
      <c r="J438" s="289"/>
      <c r="K438" s="239"/>
      <c r="L438" s="287"/>
      <c r="M438" s="395"/>
      <c r="N438" s="287"/>
      <c r="O438" s="287"/>
      <c r="P438" s="288"/>
      <c r="Q438" s="289"/>
    </row>
    <row r="439" spans="1:17" s="15" customFormat="1" x14ac:dyDescent="0.2">
      <c r="A439" s="239"/>
      <c r="B439" s="285"/>
      <c r="C439" s="286"/>
      <c r="D439" s="239"/>
      <c r="E439" s="287"/>
      <c r="F439" s="395"/>
      <c r="G439" s="287"/>
      <c r="H439" s="287"/>
      <c r="I439" s="288"/>
      <c r="J439" s="289"/>
      <c r="L439" s="290"/>
      <c r="M439" s="397"/>
    </row>
    <row r="440" spans="1:17" s="15" customFormat="1" x14ac:dyDescent="0.2">
      <c r="A440" s="239"/>
      <c r="B440" s="285"/>
      <c r="C440" s="286"/>
      <c r="D440" s="239"/>
      <c r="E440" s="287"/>
      <c r="F440" s="395"/>
      <c r="G440" s="287"/>
      <c r="H440" s="287"/>
      <c r="I440" s="288"/>
      <c r="J440" s="289"/>
      <c r="L440" s="290"/>
      <c r="M440" s="397"/>
    </row>
    <row r="441" spans="1:17" s="15" customFormat="1" x14ac:dyDescent="0.2">
      <c r="A441" s="239"/>
      <c r="B441" s="285"/>
      <c r="C441" s="286"/>
      <c r="D441" s="239"/>
      <c r="E441" s="287"/>
      <c r="F441" s="395"/>
      <c r="G441" s="287"/>
      <c r="H441" s="287"/>
      <c r="I441" s="288"/>
      <c r="J441" s="289"/>
      <c r="L441" s="290"/>
      <c r="M441" s="397"/>
    </row>
    <row r="442" spans="1:17" s="15" customFormat="1" x14ac:dyDescent="0.2">
      <c r="A442" s="239"/>
      <c r="B442" s="285"/>
      <c r="C442" s="286"/>
      <c r="D442" s="239"/>
      <c r="E442" s="287"/>
      <c r="F442" s="395"/>
      <c r="G442" s="287"/>
      <c r="H442" s="287"/>
      <c r="I442" s="288"/>
      <c r="J442" s="289"/>
      <c r="L442" s="290"/>
      <c r="M442" s="397"/>
    </row>
    <row r="443" spans="1:17" s="15" customFormat="1" x14ac:dyDescent="0.2">
      <c r="A443" s="291"/>
      <c r="B443" s="292"/>
      <c r="C443" s="291"/>
      <c r="D443" s="291"/>
      <c r="E443" s="293"/>
      <c r="F443" s="396"/>
      <c r="G443" s="294"/>
      <c r="H443" s="294"/>
      <c r="I443" s="295"/>
      <c r="J443" s="289"/>
      <c r="L443" s="290"/>
      <c r="M443" s="397"/>
      <c r="N443" s="294"/>
      <c r="O443" s="294"/>
      <c r="P443" s="295"/>
    </row>
    <row r="444" spans="1:17" s="15" customFormat="1" x14ac:dyDescent="0.2">
      <c r="A444" s="239"/>
      <c r="B444" s="285"/>
      <c r="C444" s="286"/>
      <c r="D444" s="239"/>
      <c r="E444" s="287"/>
      <c r="F444" s="395"/>
      <c r="G444" s="287"/>
      <c r="H444" s="287"/>
      <c r="I444" s="288"/>
      <c r="J444" s="289"/>
      <c r="K444" s="239"/>
      <c r="L444" s="287"/>
      <c r="M444" s="395"/>
      <c r="N444" s="287"/>
      <c r="O444" s="287"/>
      <c r="P444" s="288"/>
    </row>
    <row r="445" spans="1:17" s="15" customFormat="1" x14ac:dyDescent="0.2">
      <c r="A445" s="239"/>
      <c r="B445" s="285"/>
      <c r="C445" s="286"/>
      <c r="D445" s="239"/>
      <c r="E445" s="287"/>
      <c r="F445" s="395"/>
      <c r="G445" s="287"/>
      <c r="H445" s="287"/>
      <c r="I445" s="288"/>
      <c r="J445" s="289"/>
      <c r="K445" s="239"/>
      <c r="L445" s="287"/>
      <c r="M445" s="395"/>
      <c r="N445" s="287"/>
      <c r="O445" s="287"/>
      <c r="P445" s="288"/>
      <c r="Q445" s="289"/>
    </row>
    <row r="446" spans="1:17" s="15" customFormat="1" x14ac:dyDescent="0.2">
      <c r="A446" s="239"/>
      <c r="B446" s="285"/>
      <c r="C446" s="286"/>
      <c r="D446" s="239"/>
      <c r="E446" s="287"/>
      <c r="F446" s="395"/>
      <c r="G446" s="287"/>
      <c r="H446" s="287"/>
      <c r="I446" s="288"/>
      <c r="J446" s="289"/>
      <c r="K446" s="239"/>
      <c r="L446" s="287"/>
      <c r="M446" s="395"/>
      <c r="N446" s="287"/>
      <c r="O446" s="287"/>
      <c r="P446" s="288"/>
    </row>
    <row r="447" spans="1:17" s="15" customFormat="1" x14ac:dyDescent="0.2">
      <c r="A447" s="239"/>
      <c r="B447" s="285"/>
      <c r="C447" s="286"/>
      <c r="D447" s="239"/>
      <c r="E447" s="287"/>
      <c r="F447" s="395"/>
      <c r="G447" s="287"/>
      <c r="H447" s="287"/>
      <c r="I447" s="288"/>
      <c r="J447" s="289"/>
      <c r="K447" s="239"/>
      <c r="L447" s="287"/>
      <c r="M447" s="395"/>
      <c r="N447" s="287"/>
      <c r="O447" s="287"/>
      <c r="P447" s="288"/>
    </row>
    <row r="448" spans="1:17" s="15" customFormat="1" x14ac:dyDescent="0.2">
      <c r="A448" s="239"/>
      <c r="B448" s="285"/>
      <c r="C448" s="286"/>
      <c r="D448" s="239"/>
      <c r="E448" s="287"/>
      <c r="F448" s="395"/>
      <c r="G448" s="287"/>
      <c r="H448" s="287"/>
      <c r="I448" s="288"/>
      <c r="J448" s="289"/>
      <c r="K448" s="239"/>
      <c r="L448" s="287"/>
      <c r="M448" s="395"/>
      <c r="N448" s="287"/>
      <c r="O448" s="287"/>
      <c r="P448" s="288"/>
    </row>
    <row r="449" spans="1:17" s="15" customFormat="1" x14ac:dyDescent="0.2">
      <c r="A449" s="239"/>
      <c r="B449" s="285"/>
      <c r="C449" s="286"/>
      <c r="D449" s="239"/>
      <c r="E449" s="287"/>
      <c r="F449" s="395"/>
      <c r="G449" s="287"/>
      <c r="H449" s="287"/>
      <c r="I449" s="288"/>
      <c r="J449" s="289"/>
      <c r="K449" s="239"/>
      <c r="L449" s="287"/>
      <c r="M449" s="395"/>
      <c r="N449" s="287"/>
      <c r="O449" s="287"/>
      <c r="P449" s="288"/>
    </row>
    <row r="450" spans="1:17" s="15" customFormat="1" x14ac:dyDescent="0.2">
      <c r="A450" s="239"/>
      <c r="B450" s="285"/>
      <c r="C450" s="286"/>
      <c r="D450" s="239"/>
      <c r="E450" s="287"/>
      <c r="F450" s="395"/>
      <c r="G450" s="287"/>
      <c r="H450" s="287"/>
      <c r="I450" s="288"/>
      <c r="J450" s="289"/>
      <c r="K450" s="239"/>
      <c r="L450" s="287"/>
      <c r="M450" s="395"/>
      <c r="N450" s="287"/>
      <c r="O450" s="287"/>
      <c r="P450" s="288"/>
    </row>
    <row r="451" spans="1:17" s="15" customFormat="1" x14ac:dyDescent="0.2">
      <c r="A451" s="239"/>
      <c r="B451" s="285"/>
      <c r="C451" s="286"/>
      <c r="D451" s="239"/>
      <c r="E451" s="287"/>
      <c r="F451" s="395"/>
      <c r="G451" s="287"/>
      <c r="H451" s="287"/>
      <c r="I451" s="288"/>
      <c r="J451" s="289"/>
      <c r="K451" s="239"/>
      <c r="L451" s="287"/>
      <c r="M451" s="395"/>
      <c r="N451" s="287"/>
      <c r="O451" s="287"/>
      <c r="P451" s="288"/>
    </row>
    <row r="452" spans="1:17" s="15" customFormat="1" x14ac:dyDescent="0.2">
      <c r="A452" s="239"/>
      <c r="B452" s="285"/>
      <c r="C452" s="286"/>
      <c r="D452" s="239"/>
      <c r="E452" s="287"/>
      <c r="F452" s="395"/>
      <c r="G452" s="287"/>
      <c r="H452" s="287"/>
      <c r="I452" s="288"/>
      <c r="J452" s="289"/>
      <c r="K452" s="239"/>
      <c r="L452" s="287"/>
      <c r="M452" s="395"/>
      <c r="N452" s="287"/>
      <c r="O452" s="287"/>
      <c r="P452" s="288"/>
      <c r="Q452" s="289"/>
    </row>
    <row r="453" spans="1:17" s="15" customFormat="1" x14ac:dyDescent="0.2">
      <c r="A453" s="239"/>
      <c r="B453" s="285"/>
      <c r="C453" s="286"/>
      <c r="D453" s="239"/>
      <c r="E453" s="287"/>
      <c r="F453" s="395"/>
      <c r="G453" s="287"/>
      <c r="H453" s="287"/>
      <c r="I453" s="288"/>
      <c r="J453" s="289"/>
      <c r="K453" s="239"/>
      <c r="L453" s="287"/>
      <c r="M453" s="395"/>
      <c r="N453" s="287"/>
      <c r="O453" s="287"/>
      <c r="P453" s="288"/>
    </row>
    <row r="454" spans="1:17" s="15" customFormat="1" x14ac:dyDescent="0.2">
      <c r="A454" s="239"/>
      <c r="B454" s="285"/>
      <c r="C454" s="286"/>
      <c r="D454" s="239"/>
      <c r="E454" s="287"/>
      <c r="F454" s="395"/>
      <c r="G454" s="287"/>
      <c r="H454" s="287"/>
      <c r="I454" s="288"/>
      <c r="J454" s="289"/>
      <c r="K454" s="239"/>
      <c r="L454" s="287"/>
      <c r="M454" s="395"/>
      <c r="N454" s="287"/>
      <c r="O454" s="287"/>
      <c r="P454" s="288"/>
    </row>
    <row r="455" spans="1:17" s="15" customFormat="1" x14ac:dyDescent="0.2">
      <c r="A455" s="239"/>
      <c r="B455" s="285"/>
      <c r="C455" s="286"/>
      <c r="D455" s="239"/>
      <c r="E455" s="287"/>
      <c r="F455" s="395"/>
      <c r="G455" s="287"/>
      <c r="H455" s="287"/>
      <c r="I455" s="288"/>
      <c r="J455" s="289"/>
      <c r="L455" s="290"/>
      <c r="M455" s="397"/>
    </row>
    <row r="456" spans="1:17" s="15" customFormat="1" x14ac:dyDescent="0.2">
      <c r="A456" s="239"/>
      <c r="B456" s="285"/>
      <c r="C456" s="286"/>
      <c r="D456" s="239"/>
      <c r="E456" s="287"/>
      <c r="F456" s="395"/>
      <c r="G456" s="287"/>
      <c r="H456" s="287"/>
      <c r="I456" s="288"/>
      <c r="J456" s="289"/>
      <c r="K456" s="239"/>
      <c r="L456" s="287"/>
      <c r="M456" s="395"/>
      <c r="N456" s="287"/>
      <c r="O456" s="287"/>
      <c r="P456" s="288"/>
    </row>
    <row r="457" spans="1:17" s="15" customFormat="1" x14ac:dyDescent="0.2">
      <c r="A457" s="239"/>
      <c r="B457" s="285"/>
      <c r="C457" s="286"/>
      <c r="D457" s="239"/>
      <c r="E457" s="287"/>
      <c r="F457" s="395"/>
      <c r="G457" s="287"/>
      <c r="H457" s="287"/>
      <c r="I457" s="288"/>
      <c r="J457" s="289"/>
      <c r="K457" s="239"/>
      <c r="L457" s="287"/>
      <c r="M457" s="395"/>
      <c r="N457" s="287"/>
      <c r="O457" s="287"/>
      <c r="P457" s="288"/>
      <c r="Q457" s="289"/>
    </row>
    <row r="458" spans="1:17" s="15" customFormat="1" x14ac:dyDescent="0.2">
      <c r="A458" s="239"/>
      <c r="B458" s="285"/>
      <c r="C458" s="286"/>
      <c r="D458" s="239"/>
      <c r="E458" s="287"/>
      <c r="F458" s="395"/>
      <c r="G458" s="287"/>
      <c r="H458" s="287"/>
      <c r="I458" s="288"/>
      <c r="J458" s="289"/>
      <c r="L458" s="290"/>
      <c r="M458" s="397"/>
    </row>
    <row r="459" spans="1:17" s="15" customFormat="1" x14ac:dyDescent="0.2">
      <c r="A459" s="239"/>
      <c r="B459" s="285"/>
      <c r="C459" s="286"/>
      <c r="D459" s="239"/>
      <c r="E459" s="287"/>
      <c r="F459" s="395"/>
      <c r="G459" s="287"/>
      <c r="H459" s="287"/>
      <c r="I459" s="288"/>
      <c r="J459" s="289"/>
      <c r="L459" s="290"/>
      <c r="M459" s="397"/>
    </row>
    <row r="460" spans="1:17" s="15" customFormat="1" x14ac:dyDescent="0.2">
      <c r="A460" s="239"/>
      <c r="B460" s="285"/>
      <c r="C460" s="286"/>
      <c r="D460" s="239"/>
      <c r="E460" s="287"/>
      <c r="F460" s="395"/>
      <c r="G460" s="287"/>
      <c r="H460" s="287"/>
      <c r="I460" s="288"/>
      <c r="J460" s="289"/>
      <c r="L460" s="290"/>
      <c r="M460" s="397"/>
    </row>
    <row r="461" spans="1:17" s="15" customFormat="1" x14ac:dyDescent="0.2">
      <c r="A461" s="239"/>
      <c r="B461" s="285"/>
      <c r="C461" s="286"/>
      <c r="D461" s="239"/>
      <c r="E461" s="287"/>
      <c r="F461" s="395"/>
      <c r="G461" s="287"/>
      <c r="H461" s="287"/>
      <c r="I461" s="288"/>
      <c r="J461" s="289"/>
      <c r="L461" s="290"/>
      <c r="M461" s="397"/>
    </row>
    <row r="462" spans="1:17" s="15" customFormat="1" x14ac:dyDescent="0.2">
      <c r="A462" s="239"/>
      <c r="B462" s="285"/>
      <c r="C462" s="286"/>
      <c r="D462" s="239"/>
      <c r="E462" s="287"/>
      <c r="F462" s="395"/>
      <c r="G462" s="287"/>
      <c r="H462" s="287"/>
      <c r="I462" s="288"/>
      <c r="J462" s="289"/>
      <c r="L462" s="290"/>
      <c r="M462" s="397"/>
    </row>
    <row r="463" spans="1:17" s="15" customFormat="1" x14ac:dyDescent="0.2">
      <c r="A463" s="239"/>
      <c r="B463" s="285"/>
      <c r="C463" s="286"/>
      <c r="D463" s="239"/>
      <c r="E463" s="287"/>
      <c r="F463" s="395"/>
      <c r="G463" s="287"/>
      <c r="H463" s="287"/>
      <c r="I463" s="288"/>
      <c r="J463" s="289"/>
      <c r="L463" s="290"/>
      <c r="M463" s="397"/>
    </row>
    <row r="464" spans="1:17" s="15" customFormat="1" x14ac:dyDescent="0.2">
      <c r="A464" s="239"/>
      <c r="B464" s="285"/>
      <c r="C464" s="286"/>
      <c r="D464" s="239"/>
      <c r="E464" s="287"/>
      <c r="F464" s="395"/>
      <c r="G464" s="287"/>
      <c r="H464" s="287"/>
      <c r="I464" s="288"/>
      <c r="J464" s="289"/>
      <c r="L464" s="290"/>
      <c r="M464" s="397"/>
    </row>
    <row r="465" spans="1:16" s="15" customFormat="1" x14ac:dyDescent="0.2">
      <c r="A465" s="239"/>
      <c r="B465" s="285"/>
      <c r="C465" s="286"/>
      <c r="D465" s="239"/>
      <c r="E465" s="287"/>
      <c r="F465" s="395"/>
      <c r="G465" s="287"/>
      <c r="H465" s="287"/>
      <c r="I465" s="288"/>
      <c r="J465" s="289"/>
      <c r="L465" s="290"/>
      <c r="M465" s="397"/>
    </row>
    <row r="466" spans="1:16" s="15" customFormat="1" x14ac:dyDescent="0.2">
      <c r="A466" s="239"/>
      <c r="B466" s="285"/>
      <c r="C466" s="286"/>
      <c r="D466" s="239"/>
      <c r="E466" s="287"/>
      <c r="F466" s="395"/>
      <c r="G466" s="287"/>
      <c r="H466" s="287"/>
      <c r="I466" s="288"/>
      <c r="J466" s="289"/>
      <c r="L466" s="290"/>
      <c r="M466" s="397"/>
    </row>
    <row r="467" spans="1:16" s="15" customFormat="1" x14ac:dyDescent="0.2">
      <c r="A467" s="239"/>
      <c r="B467" s="285"/>
      <c r="C467" s="286"/>
      <c r="D467" s="239"/>
      <c r="E467" s="287"/>
      <c r="F467" s="395"/>
      <c r="G467" s="287"/>
      <c r="H467" s="287"/>
      <c r="I467" s="288"/>
      <c r="J467" s="289"/>
      <c r="L467" s="290"/>
      <c r="M467" s="397"/>
    </row>
    <row r="468" spans="1:16" s="15" customFormat="1" x14ac:dyDescent="0.2">
      <c r="A468" s="239"/>
      <c r="B468" s="285"/>
      <c r="C468" s="286"/>
      <c r="D468" s="239"/>
      <c r="E468" s="287"/>
      <c r="F468" s="395"/>
      <c r="G468" s="287"/>
      <c r="H468" s="287"/>
      <c r="I468" s="288"/>
      <c r="J468" s="289"/>
      <c r="L468" s="290"/>
      <c r="M468" s="397"/>
    </row>
    <row r="469" spans="1:16" s="15" customFormat="1" x14ac:dyDescent="0.2">
      <c r="A469" s="239"/>
      <c r="B469" s="285"/>
      <c r="C469" s="286"/>
      <c r="D469" s="239"/>
      <c r="E469" s="287"/>
      <c r="F469" s="395"/>
      <c r="G469" s="287"/>
      <c r="H469" s="239"/>
      <c r="I469" s="239"/>
      <c r="J469" s="289"/>
      <c r="L469" s="290"/>
      <c r="M469" s="397"/>
    </row>
    <row r="470" spans="1:16" s="15" customFormat="1" x14ac:dyDescent="0.2">
      <c r="A470" s="239"/>
      <c r="B470" s="285"/>
      <c r="C470" s="286"/>
      <c r="D470" s="239"/>
      <c r="E470" s="287"/>
      <c r="F470" s="395"/>
      <c r="G470" s="287"/>
      <c r="H470" s="287"/>
      <c r="I470" s="288"/>
      <c r="J470" s="289"/>
      <c r="K470" s="239"/>
      <c r="L470" s="287"/>
      <c r="M470" s="395"/>
      <c r="N470" s="287"/>
      <c r="O470" s="287"/>
      <c r="P470" s="288"/>
    </row>
    <row r="471" spans="1:16" s="15" customFormat="1" x14ac:dyDescent="0.2">
      <c r="A471" s="239"/>
      <c r="B471" s="285"/>
      <c r="C471" s="286"/>
      <c r="D471" s="239"/>
      <c r="E471" s="287"/>
      <c r="F471" s="395"/>
      <c r="G471" s="287"/>
      <c r="H471" s="239"/>
      <c r="I471" s="239"/>
      <c r="K471" s="239"/>
      <c r="L471" s="287"/>
      <c r="M471" s="395"/>
      <c r="N471" s="239"/>
      <c r="O471" s="239"/>
      <c r="P471" s="239"/>
    </row>
    <row r="472" spans="1:16" x14ac:dyDescent="0.2">
      <c r="C472" s="84"/>
    </row>
    <row r="473" spans="1:16" x14ac:dyDescent="0.2">
      <c r="C473" s="84"/>
    </row>
    <row r="474" spans="1:16" x14ac:dyDescent="0.2">
      <c r="C474" s="84"/>
    </row>
    <row r="475" spans="1:16" x14ac:dyDescent="0.2">
      <c r="C475" s="84"/>
    </row>
    <row r="476" spans="1:16" x14ac:dyDescent="0.2">
      <c r="C476" s="84"/>
    </row>
    <row r="477" spans="1:16" x14ac:dyDescent="0.2">
      <c r="C477" s="84"/>
    </row>
    <row r="478" spans="1:16" x14ac:dyDescent="0.2">
      <c r="C478" s="84"/>
    </row>
    <row r="479" spans="1:16" x14ac:dyDescent="0.2">
      <c r="C479" s="84"/>
    </row>
    <row r="480" spans="1:16" x14ac:dyDescent="0.2">
      <c r="C480" s="84"/>
    </row>
    <row r="481" spans="3:3" x14ac:dyDescent="0.2">
      <c r="C481" s="84"/>
    </row>
    <row r="482" spans="3:3" x14ac:dyDescent="0.2">
      <c r="C482" s="84"/>
    </row>
    <row r="483" spans="3:3" x14ac:dyDescent="0.2">
      <c r="C483" s="84"/>
    </row>
    <row r="484" spans="3:3" x14ac:dyDescent="0.2">
      <c r="C484" s="84"/>
    </row>
    <row r="485" spans="3:3" x14ac:dyDescent="0.2">
      <c r="C485" s="84"/>
    </row>
    <row r="486" spans="3:3" x14ac:dyDescent="0.2">
      <c r="C486" s="84"/>
    </row>
    <row r="487" spans="3:3" x14ac:dyDescent="0.2">
      <c r="C487" s="84"/>
    </row>
    <row r="488" spans="3:3" x14ac:dyDescent="0.2">
      <c r="C488" s="84"/>
    </row>
    <row r="489" spans="3:3" x14ac:dyDescent="0.2">
      <c r="C489" s="84"/>
    </row>
    <row r="490" spans="3:3" x14ac:dyDescent="0.2">
      <c r="C490" s="84"/>
    </row>
    <row r="491" spans="3:3" x14ac:dyDescent="0.2">
      <c r="C491" s="84"/>
    </row>
    <row r="492" spans="3:3" x14ac:dyDescent="0.2">
      <c r="C492" s="84"/>
    </row>
  </sheetData>
  <sheetProtection algorithmName="SHA-512" hashValue="63hdTxxiQM7Crgf1dtmk7o+E8Nhm1749fLI3qE1yn2WmVlDo7j/GYYF/cGzo8fb0oFi2UZxpLvmHTRlq8vNvcA==" saltValue="qG+Yj4eniblTGnqktB4SiA==" spinCount="100000" sheet="1" objects="1" scenarios="1"/>
  <autoFilter ref="A8:Q470" xr:uid="{00000000-0009-0000-0000-000005000000}"/>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0"/>
  <sheetViews>
    <sheetView workbookViewId="0">
      <pane ySplit="8" topLeftCell="A9" activePane="bottomLeft" state="frozen"/>
      <selection pane="bottomLeft"/>
    </sheetView>
  </sheetViews>
  <sheetFormatPr defaultRowHeight="12.75" x14ac:dyDescent="0.2"/>
  <cols>
    <col min="3" max="3" width="39.7109375" customWidth="1"/>
  </cols>
  <sheetData>
    <row r="1" spans="1:7" x14ac:dyDescent="0.2">
      <c r="A1" s="7"/>
      <c r="B1" s="83"/>
      <c r="C1" s="85"/>
      <c r="D1" s="87"/>
      <c r="E1" s="2"/>
      <c r="F1" s="7"/>
      <c r="G1" s="2"/>
    </row>
    <row r="2" spans="1:7" x14ac:dyDescent="0.2">
      <c r="A2" s="7"/>
      <c r="B2" s="83"/>
      <c r="C2" s="85"/>
      <c r="D2" s="87"/>
      <c r="E2" s="2"/>
      <c r="F2" s="7"/>
      <c r="G2" s="2"/>
    </row>
    <row r="3" spans="1:7" x14ac:dyDescent="0.2">
      <c r="A3" s="7"/>
      <c r="B3" s="83"/>
      <c r="C3" s="85"/>
      <c r="D3" s="87"/>
      <c r="E3" s="2"/>
      <c r="F3" s="7"/>
      <c r="G3" s="2"/>
    </row>
    <row r="4" spans="1:7" x14ac:dyDescent="0.2">
      <c r="A4" s="7"/>
      <c r="B4" s="83"/>
      <c r="C4" s="85"/>
      <c r="D4" s="87"/>
      <c r="E4" s="2"/>
      <c r="F4" s="7"/>
      <c r="G4" s="2"/>
    </row>
    <row r="5" spans="1:7" x14ac:dyDescent="0.2">
      <c r="A5" s="7"/>
      <c r="B5" s="83"/>
      <c r="C5" s="85"/>
      <c r="D5" s="87"/>
      <c r="E5" s="2"/>
      <c r="F5" s="7"/>
      <c r="G5" s="2"/>
    </row>
    <row r="6" spans="1:7" x14ac:dyDescent="0.2">
      <c r="A6" s="7"/>
      <c r="B6" s="83"/>
      <c r="C6" s="85"/>
      <c r="D6" s="87"/>
      <c r="E6" s="2"/>
      <c r="F6" s="7"/>
      <c r="G6" s="2"/>
    </row>
    <row r="7" spans="1:7" x14ac:dyDescent="0.2">
      <c r="A7" s="7"/>
      <c r="B7" s="83"/>
      <c r="C7" s="85"/>
      <c r="D7" s="87"/>
      <c r="E7" s="2"/>
      <c r="F7" s="7"/>
      <c r="G7" s="2"/>
    </row>
    <row r="8" spans="1:7" ht="38.25" x14ac:dyDescent="0.2">
      <c r="A8" s="81" t="s">
        <v>217</v>
      </c>
      <c r="B8" s="81" t="s">
        <v>216</v>
      </c>
      <c r="C8" s="81" t="s">
        <v>223</v>
      </c>
      <c r="D8" s="88" t="s">
        <v>2</v>
      </c>
      <c r="E8" s="79" t="s">
        <v>227</v>
      </c>
      <c r="F8" s="88" t="s">
        <v>231</v>
      </c>
      <c r="G8" s="81" t="s">
        <v>228</v>
      </c>
    </row>
    <row r="9" spans="1:7" x14ac:dyDescent="0.2">
      <c r="A9" s="76" t="str">
        <f>Checklist!A9</f>
        <v>SAI</v>
      </c>
      <c r="B9" s="86">
        <f>Checklist!B9</f>
        <v>0</v>
      </c>
      <c r="C9" s="76" t="str">
        <f>Checklist!C9</f>
        <v>General Facility Information</v>
      </c>
      <c r="D9" s="98">
        <v>1</v>
      </c>
      <c r="E9" s="79" t="s">
        <v>227</v>
      </c>
      <c r="F9" s="98">
        <v>1</v>
      </c>
      <c r="G9" s="2"/>
    </row>
    <row r="10" spans="1:7" x14ac:dyDescent="0.2">
      <c r="A10" s="7" t="str">
        <f>IF(Checklist!A10="R","R","")</f>
        <v/>
      </c>
      <c r="B10" s="83">
        <f>Checklist!B10</f>
        <v>0.01</v>
      </c>
      <c r="C10" s="84" t="str">
        <f>Checklist!C10</f>
        <v>Is the facility staffed?</v>
      </c>
      <c r="D10" s="87">
        <v>1</v>
      </c>
      <c r="E10" s="79" t="s">
        <v>227</v>
      </c>
      <c r="F10" s="87">
        <v>1</v>
      </c>
      <c r="G10" s="2"/>
    </row>
    <row r="11" spans="1:7" x14ac:dyDescent="0.2">
      <c r="A11" s="7" t="str">
        <f>IF(Checklist!A11="R","R","")</f>
        <v/>
      </c>
      <c r="B11" s="83">
        <f>Checklist!B11</f>
        <v>0.02</v>
      </c>
      <c r="C11" s="84" t="str">
        <f>Checklist!C11</f>
        <v>Staffing Periods?</v>
      </c>
      <c r="D11" s="87">
        <v>1</v>
      </c>
      <c r="E11" s="79" t="s">
        <v>227</v>
      </c>
      <c r="F11" s="87">
        <v>1</v>
      </c>
      <c r="G11" s="2"/>
    </row>
    <row r="12" spans="1:7" x14ac:dyDescent="0.2">
      <c r="A12" s="7" t="str">
        <f>IF(Checklist!A12="R","R","")</f>
        <v/>
      </c>
      <c r="B12" s="83">
        <f>Checklist!B12</f>
        <v>0.03</v>
      </c>
      <c r="C12" s="286" t="str">
        <f>Checklist!C12</f>
        <v>Total number of personnel who are present at the critical facility during day shifts?</v>
      </c>
      <c r="D12" s="287">
        <v>1</v>
      </c>
      <c r="E12" s="79" t="s">
        <v>227</v>
      </c>
      <c r="F12" s="287">
        <v>1</v>
      </c>
      <c r="G12" s="289"/>
    </row>
    <row r="13" spans="1:7" x14ac:dyDescent="0.2">
      <c r="A13" s="7" t="str">
        <f>IF(Checklist!A13="R","R","")</f>
        <v/>
      </c>
      <c r="B13" s="83">
        <f>Checklist!B13</f>
        <v>0.04</v>
      </c>
      <c r="C13" s="286" t="str">
        <f>Checklist!C13</f>
        <v>Total number of personnel who are present at the critical facility during night/weekend/holiday shifts?</v>
      </c>
      <c r="D13" s="87">
        <v>1</v>
      </c>
      <c r="E13" s="79" t="s">
        <v>227</v>
      </c>
      <c r="F13" s="87">
        <v>1</v>
      </c>
      <c r="G13" s="2"/>
    </row>
    <row r="14" spans="1:7" x14ac:dyDescent="0.2">
      <c r="A14" s="7" t="str">
        <f>IF(Checklist!A14="R","R","")</f>
        <v/>
      </c>
      <c r="B14" s="83">
        <f>Checklist!B14</f>
        <v>0.05</v>
      </c>
      <c r="C14" s="286" t="str">
        <f>Checklist!C14</f>
        <v>Is the facility a shared site with another pipeline operator, utility, or commercial entity?</v>
      </c>
      <c r="D14" s="87">
        <v>1</v>
      </c>
      <c r="E14" s="79" t="s">
        <v>227</v>
      </c>
      <c r="F14" s="87">
        <v>1</v>
      </c>
      <c r="G14" s="2"/>
    </row>
    <row r="15" spans="1:7" x14ac:dyDescent="0.2">
      <c r="A15" s="7" t="str">
        <f>IF(Checklist!A15="R","R","")</f>
        <v/>
      </c>
      <c r="B15" s="83">
        <f>Checklist!B15</f>
        <v>0.06</v>
      </c>
      <c r="C15" s="286" t="str">
        <f>Checklist!C15</f>
        <v>Is the facility located within the perimeter of another company’s or operator’s facility?</v>
      </c>
      <c r="D15" s="87">
        <v>1</v>
      </c>
      <c r="E15" s="79" t="s">
        <v>227</v>
      </c>
      <c r="F15" s="87">
        <v>1</v>
      </c>
      <c r="G15" s="2"/>
    </row>
    <row r="16" spans="1:7" x14ac:dyDescent="0.2">
      <c r="A16" s="7" t="str">
        <f>IF(Checklist!A16="R","R","")</f>
        <v/>
      </c>
      <c r="B16" s="83">
        <f>Checklist!B16</f>
        <v>7.0000000000000007E-2</v>
      </c>
      <c r="C16" s="286" t="str">
        <f>Checklist!C16</f>
        <v>Is the facility located within the secured perimeter of a military base?</v>
      </c>
      <c r="D16" s="87">
        <v>1</v>
      </c>
      <c r="E16" s="79" t="s">
        <v>227</v>
      </c>
      <c r="F16" s="87">
        <v>1</v>
      </c>
      <c r="G16" s="2"/>
    </row>
    <row r="17" spans="1:7" x14ac:dyDescent="0.2">
      <c r="A17" s="7" t="str">
        <f>IF(Checklist!A17="R","R","")</f>
        <v/>
      </c>
      <c r="B17" s="83">
        <f>Checklist!B17</f>
        <v>0.08</v>
      </c>
      <c r="C17" s="286" t="str">
        <f>Checklist!C17</f>
        <v>Is the facility regulated by the Maritime Transportation Security Act (MTSA)?</v>
      </c>
      <c r="D17" s="87">
        <v>1</v>
      </c>
      <c r="E17" s="79" t="s">
        <v>227</v>
      </c>
      <c r="F17" s="87">
        <v>1</v>
      </c>
      <c r="G17" s="2"/>
    </row>
    <row r="18" spans="1:7" x14ac:dyDescent="0.2">
      <c r="A18" s="7" t="str">
        <f>IF(Checklist!A18="R","R","")</f>
        <v/>
      </c>
      <c r="B18" s="83">
        <f>Checklist!B18</f>
        <v>0.09</v>
      </c>
      <c r="C18" s="286" t="str">
        <f>Checklist!C18</f>
        <v>Question Removed.  Space Reserved for Future Use.</v>
      </c>
      <c r="D18" s="287">
        <v>1</v>
      </c>
      <c r="E18" s="79" t="s">
        <v>227</v>
      </c>
      <c r="F18" s="287">
        <v>1</v>
      </c>
      <c r="G18" s="2"/>
    </row>
    <row r="19" spans="1:7" x14ac:dyDescent="0.2">
      <c r="A19" s="76" t="str">
        <f>Checklist!A19</f>
        <v>SAI</v>
      </c>
      <c r="B19" s="86">
        <f>Checklist!B19</f>
        <v>1</v>
      </c>
      <c r="C19" s="380" t="str">
        <f>Checklist!C19</f>
        <v>Security Plans</v>
      </c>
      <c r="D19" s="89">
        <v>1</v>
      </c>
      <c r="E19" s="79" t="s">
        <v>227</v>
      </c>
      <c r="F19" s="89">
        <v>1</v>
      </c>
      <c r="G19" s="2"/>
    </row>
    <row r="20" spans="1:7" x14ac:dyDescent="0.2">
      <c r="A20" s="7" t="str">
        <f>IF(Checklist!A20="R","R","")</f>
        <v/>
      </c>
      <c r="B20" s="83">
        <f>Checklist!B20</f>
        <v>1.0001</v>
      </c>
      <c r="C20" s="84" t="str">
        <f>Checklist!C20</f>
        <v>There are no CFSR questions related to this SAI.</v>
      </c>
      <c r="D20" s="89"/>
      <c r="E20" s="79"/>
      <c r="F20" s="89"/>
      <c r="G20" s="2"/>
    </row>
    <row r="21" spans="1:7" x14ac:dyDescent="0.2">
      <c r="A21" s="76" t="str">
        <f>Checklist!A21</f>
        <v>SAI</v>
      </c>
      <c r="B21" s="86">
        <f>Checklist!B21</f>
        <v>2</v>
      </c>
      <c r="C21" s="380" t="str">
        <f>Checklist!C21</f>
        <v>Security Plans - Cyber</v>
      </c>
      <c r="D21" s="89">
        <v>1</v>
      </c>
      <c r="E21" s="79" t="s">
        <v>227</v>
      </c>
      <c r="F21" s="89">
        <v>1</v>
      </c>
      <c r="G21" s="2"/>
    </row>
    <row r="22" spans="1:7" x14ac:dyDescent="0.2">
      <c r="A22" s="7" t="str">
        <f>IF(Checklist!A22="R","R","")</f>
        <v/>
      </c>
      <c r="B22" s="83">
        <f>Checklist!B22</f>
        <v>2.0001000000000002</v>
      </c>
      <c r="C22" s="84" t="str">
        <f>Checklist!C22</f>
        <v>There are no CFSR questions related to this SAI.</v>
      </c>
      <c r="D22" s="89"/>
      <c r="E22" s="79"/>
      <c r="F22" s="94"/>
      <c r="G22" s="2"/>
    </row>
    <row r="23" spans="1:7" x14ac:dyDescent="0.2">
      <c r="A23" s="76" t="str">
        <f>Checklist!A23</f>
        <v>SAI</v>
      </c>
      <c r="B23" s="86">
        <f>Checklist!B23</f>
        <v>3</v>
      </c>
      <c r="C23" s="380" t="str">
        <f>Checklist!C23</f>
        <v>Communication</v>
      </c>
      <c r="D23" s="89">
        <v>1</v>
      </c>
      <c r="E23" s="79" t="s">
        <v>227</v>
      </c>
      <c r="F23" s="80">
        <v>1</v>
      </c>
      <c r="G23" s="289"/>
    </row>
    <row r="24" spans="1:7" x14ac:dyDescent="0.2">
      <c r="A24" s="7" t="str">
        <f>IF(Checklist!A24="R","R","")</f>
        <v>R</v>
      </c>
      <c r="B24" s="83">
        <f>Checklist!B24</f>
        <v>3.01</v>
      </c>
      <c r="C24" s="84" t="str">
        <f>Checklist!C24</f>
        <v>Does the facility document and periodically update contact and communication information for Federal, state, and local homeland security/law enforcement agencies?</v>
      </c>
      <c r="D24" s="87">
        <v>1</v>
      </c>
      <c r="E24" s="79" t="s">
        <v>227</v>
      </c>
      <c r="F24" s="87">
        <v>1</v>
      </c>
      <c r="G24" s="2"/>
    </row>
    <row r="25" spans="1:7" x14ac:dyDescent="0.2">
      <c r="A25" s="7" t="str">
        <f>IF(Checklist!A25="R","R","")</f>
        <v>R</v>
      </c>
      <c r="B25" s="83">
        <f>Checklist!B25</f>
        <v>3.02</v>
      </c>
      <c r="C25" s="84" t="str">
        <f>Checklist!C25</f>
        <v>Has the operator established a defined process for receiving, handling, disseminating, and storing security and threat information?</v>
      </c>
      <c r="D25" s="87">
        <v>1</v>
      </c>
      <c r="E25" s="79" t="s">
        <v>227</v>
      </c>
      <c r="F25" s="87">
        <v>1</v>
      </c>
      <c r="G25" s="2"/>
    </row>
    <row r="26" spans="1:7" x14ac:dyDescent="0.2">
      <c r="A26" s="7" t="str">
        <f>IF(Checklist!A26="R","R","")</f>
        <v>R</v>
      </c>
      <c r="B26" s="83">
        <f>Checklist!B26</f>
        <v>3.03</v>
      </c>
      <c r="C26" s="84" t="str">
        <f>Checklist!C26</f>
        <v>Does the facility ensure primary and alternate communication capabilities exist for internal and external reporting of all appropriate security events and information?</v>
      </c>
      <c r="D26" s="87">
        <v>1</v>
      </c>
      <c r="E26" s="79" t="s">
        <v>227</v>
      </c>
      <c r="F26" s="87">
        <v>1</v>
      </c>
      <c r="G26" s="2"/>
    </row>
    <row r="27" spans="1:7" x14ac:dyDescent="0.2">
      <c r="A27" s="76" t="str">
        <f>Checklist!A27</f>
        <v>SAI</v>
      </c>
      <c r="B27" s="86">
        <f>Checklist!B27</f>
        <v>4</v>
      </c>
      <c r="C27" s="380" t="str">
        <f>Checklist!C27</f>
        <v>Security Incident Procedures</v>
      </c>
      <c r="D27" s="89">
        <v>1</v>
      </c>
      <c r="E27" s="79" t="s">
        <v>227</v>
      </c>
      <c r="F27" s="89">
        <v>1</v>
      </c>
      <c r="G27" s="2"/>
    </row>
    <row r="28" spans="1:7" x14ac:dyDescent="0.2">
      <c r="A28" s="7" t="str">
        <f>IF(Checklist!A28="R","R","")</f>
        <v>R</v>
      </c>
      <c r="B28" s="83">
        <f>Checklist!B28</f>
        <v>4.01</v>
      </c>
      <c r="C28" s="84" t="str">
        <f>Checklist!C28</f>
        <v>Has the facility implemented site-specific security measures to be taken in response to pertinent NTAS Bulletins or Alerts or other threat information?</v>
      </c>
      <c r="D28" s="87">
        <v>1</v>
      </c>
      <c r="E28" s="79" t="s">
        <v>227</v>
      </c>
      <c r="F28" s="87">
        <v>1</v>
      </c>
      <c r="G28" s="2"/>
    </row>
    <row r="29" spans="1:7" x14ac:dyDescent="0.2">
      <c r="A29" s="7" t="str">
        <f>IF(Checklist!A29="R","R","")</f>
        <v>R</v>
      </c>
      <c r="B29" s="83">
        <f>Checklist!B29</f>
        <v>4.0199999999999996</v>
      </c>
      <c r="C29" s="84" t="str">
        <f>Checklist!C29</f>
        <v>Are site-specific security measures and procedures reviewed and updated as necessary on a periodic basis not to exceed 18 months?</v>
      </c>
      <c r="D29" s="87">
        <v>1</v>
      </c>
      <c r="E29" s="79" t="s">
        <v>227</v>
      </c>
      <c r="F29" s="87">
        <v>1</v>
      </c>
      <c r="G29" s="2"/>
    </row>
    <row r="30" spans="1:7" x14ac:dyDescent="0.2">
      <c r="A30" s="7" t="str">
        <f>IF(Checklist!A30="R","R","")</f>
        <v/>
      </c>
      <c r="B30" s="83">
        <f>Checklist!B30</f>
        <v>4.03</v>
      </c>
      <c r="C30" s="84" t="str">
        <f>Checklist!C30</f>
        <v xml:space="preserve">Has the facility received or identified any breach of security, or suspicious behavior in or around the facility during the past five years to include; bomb threats, suspicious photography and or surveillance.  See Appendix B in the guidelines for additional examples. </v>
      </c>
      <c r="D30" s="87">
        <v>1</v>
      </c>
      <c r="E30" s="79" t="s">
        <v>227</v>
      </c>
      <c r="F30" s="87">
        <v>1</v>
      </c>
      <c r="G30" s="2"/>
    </row>
    <row r="31" spans="1:7" x14ac:dyDescent="0.2">
      <c r="A31" s="7" t="str">
        <f>IF(Checklist!A31="R","R","")</f>
        <v>R</v>
      </c>
      <c r="B31" s="83">
        <f>Checklist!B31</f>
        <v>4.04</v>
      </c>
      <c r="C31" s="84" t="str">
        <f>Checklist!C31</f>
        <v>If yes to Question 4.0300, was Transportation Security Operations Center  (TSOC) notified?</v>
      </c>
      <c r="D31" s="87">
        <v>1</v>
      </c>
      <c r="E31" s="79" t="s">
        <v>227</v>
      </c>
      <c r="F31" s="87">
        <v>1</v>
      </c>
      <c r="G31" s="2"/>
    </row>
    <row r="32" spans="1:7" x14ac:dyDescent="0.2">
      <c r="A32" s="7" t="str">
        <f>IF(Checklist!A32="R","R","")</f>
        <v/>
      </c>
      <c r="B32" s="83">
        <f>Checklist!B32</f>
        <v>4.05</v>
      </c>
      <c r="C32" s="84" t="str">
        <f>Checklist!C32</f>
        <v>Note names of nearby law enforcement agencies (LEA).</v>
      </c>
      <c r="D32" s="87">
        <v>1</v>
      </c>
      <c r="E32" s="79" t="s">
        <v>227</v>
      </c>
      <c r="F32" s="87">
        <v>1</v>
      </c>
      <c r="G32" s="2"/>
    </row>
    <row r="33" spans="1:7" x14ac:dyDescent="0.2">
      <c r="A33" s="7" t="str">
        <f>IF(Checklist!A33="R","R","")</f>
        <v>R</v>
      </c>
      <c r="B33" s="83">
        <f>Checklist!B33</f>
        <v>4.0599999999999996</v>
      </c>
      <c r="C33" s="84" t="str">
        <f>Checklist!C33</f>
        <v>Are bomb threat response checklists printed and readily accessible near facility telephones at staffed facilities?</v>
      </c>
      <c r="D33" s="87">
        <v>1</v>
      </c>
      <c r="E33" s="79" t="s">
        <v>227</v>
      </c>
      <c r="F33" s="87">
        <v>1</v>
      </c>
      <c r="G33" s="2"/>
    </row>
    <row r="34" spans="1:7" x14ac:dyDescent="0.2">
      <c r="A34" s="76" t="str">
        <f>Checklist!A34</f>
        <v>SAI</v>
      </c>
      <c r="B34" s="86">
        <f>Checklist!B34</f>
        <v>5</v>
      </c>
      <c r="C34" s="380" t="str">
        <f>Checklist!C34</f>
        <v>Security Training</v>
      </c>
      <c r="D34" s="89">
        <v>1</v>
      </c>
      <c r="E34" s="79" t="s">
        <v>227</v>
      </c>
      <c r="F34" s="89">
        <v>1</v>
      </c>
      <c r="G34" s="2"/>
    </row>
    <row r="35" spans="1:7" x14ac:dyDescent="0.2">
      <c r="A35" s="7" t="str">
        <f>IF(Checklist!A35="R","R","")</f>
        <v>R</v>
      </c>
      <c r="B35" s="83">
        <f>Checklist!B35</f>
        <v>5.01</v>
      </c>
      <c r="C35" s="84" t="str">
        <f>Checklist!C35</f>
        <v>Do facility personnel with unescorted access receive initial security awareness briefings, to include security incident recognition and reporting procedures upon hire?</v>
      </c>
      <c r="D35" s="87">
        <v>1</v>
      </c>
      <c r="E35" s="79" t="s">
        <v>227</v>
      </c>
      <c r="F35" s="87">
        <v>1</v>
      </c>
      <c r="G35" s="2"/>
    </row>
    <row r="36" spans="1:7" x14ac:dyDescent="0.2">
      <c r="A36" s="7" t="str">
        <f>IF(Checklist!A36="R","R","")</f>
        <v>R</v>
      </c>
      <c r="B36" s="83">
        <f>Checklist!B36</f>
        <v>5.0199999999999996</v>
      </c>
      <c r="C36" s="84" t="str">
        <f>Checklist!C36</f>
        <v>Are facility personnel with unescorted access required to complete security awareness briefings to include security incident recognition and reporting procedures training every three years or more frequently?</v>
      </c>
      <c r="D36" s="87">
        <v>1</v>
      </c>
      <c r="E36" s="79" t="s">
        <v>227</v>
      </c>
      <c r="F36" s="87">
        <v>1</v>
      </c>
      <c r="G36" s="2"/>
    </row>
    <row r="37" spans="1:7" x14ac:dyDescent="0.2">
      <c r="A37" s="7" t="str">
        <f>IF(Checklist!A37="R","R","")</f>
        <v>R</v>
      </c>
      <c r="B37" s="83">
        <f>Checklist!B37</f>
        <v>5.03</v>
      </c>
      <c r="C37" s="84" t="str">
        <f>Checklist!C37</f>
        <v>Do facility personnel who are assigned, or are responsible for security duties receive initial security training (including incident response training) upon hire and annually thereafter?</v>
      </c>
      <c r="D37" s="87">
        <v>1</v>
      </c>
      <c r="E37" s="79" t="s">
        <v>227</v>
      </c>
      <c r="F37" s="87">
        <v>1</v>
      </c>
      <c r="G37" s="2"/>
    </row>
    <row r="38" spans="1:7" x14ac:dyDescent="0.2">
      <c r="A38" s="7" t="str">
        <f>IF(Checklist!A38="R","R","")</f>
        <v/>
      </c>
      <c r="B38" s="83">
        <f>Checklist!B38</f>
        <v>5.04</v>
      </c>
      <c r="C38" s="84" t="str">
        <f>Checklist!C38</f>
        <v>Does the security awareness training include information from TSA developed training materials?</v>
      </c>
      <c r="D38" s="87">
        <v>1</v>
      </c>
      <c r="E38" s="79" t="s">
        <v>227</v>
      </c>
      <c r="F38" s="87">
        <v>1</v>
      </c>
      <c r="G38" s="2"/>
    </row>
    <row r="39" spans="1:7" x14ac:dyDescent="0.2">
      <c r="A39" s="7" t="str">
        <f>IF(Checklist!A39="R","R","")</f>
        <v>R</v>
      </c>
      <c r="B39" s="83">
        <f>Checklist!B39</f>
        <v>5.05</v>
      </c>
      <c r="C39" s="84" t="str">
        <f>Checklist!C39</f>
        <v>Does the operator document and maintain security training records in accordance with company record retention policy?</v>
      </c>
      <c r="D39" s="87">
        <v>1</v>
      </c>
      <c r="E39" s="79" t="s">
        <v>227</v>
      </c>
      <c r="F39" s="87">
        <v>1</v>
      </c>
      <c r="G39" s="2"/>
    </row>
    <row r="40" spans="1:7" x14ac:dyDescent="0.2">
      <c r="A40" s="7" t="str">
        <f>IF(Checklist!A40="R","R","")</f>
        <v>R</v>
      </c>
      <c r="B40" s="83">
        <f>Checklist!B40</f>
        <v>5.0599999999999996</v>
      </c>
      <c r="C40" s="84" t="str">
        <f>Checklist!C40</f>
        <v>Do all persons requiring access to the company’s pipeline cyber assets (SCADA, PCS, and DCS) receive cybersecurity awareness training?</v>
      </c>
      <c r="D40" s="87">
        <v>1</v>
      </c>
      <c r="E40" s="79" t="s">
        <v>227</v>
      </c>
      <c r="F40" s="87">
        <v>1</v>
      </c>
      <c r="G40" s="2"/>
    </row>
    <row r="41" spans="1:7" x14ac:dyDescent="0.2">
      <c r="A41" s="7" t="str">
        <f>IF(Checklist!A41="R","R","")</f>
        <v>R</v>
      </c>
      <c r="B41" s="83">
        <f>Checklist!B41</f>
        <v>5.07</v>
      </c>
      <c r="C41" s="84" t="str">
        <f>Checklist!C41</f>
        <v>Do operators receive role-based security training on recognizing and reporting potential indicators of system compromise prior to granting them access to the facility’s SCADA system or equivalent OT system?</v>
      </c>
      <c r="D41" s="87">
        <v>1</v>
      </c>
      <c r="E41" s="79" t="s">
        <v>227</v>
      </c>
      <c r="F41" s="87">
        <v>1</v>
      </c>
      <c r="G41" s="2"/>
    </row>
    <row r="42" spans="1:7" x14ac:dyDescent="0.2">
      <c r="A42" s="76" t="str">
        <f>Checklist!A42</f>
        <v>SAI</v>
      </c>
      <c r="B42" s="86">
        <f>Checklist!B42</f>
        <v>6</v>
      </c>
      <c r="C42" s="380" t="str">
        <f>Checklist!C42</f>
        <v>Outreach</v>
      </c>
      <c r="D42" s="89">
        <v>1</v>
      </c>
      <c r="E42" s="79" t="s">
        <v>227</v>
      </c>
      <c r="F42" s="80">
        <v>1</v>
      </c>
      <c r="G42" s="2"/>
    </row>
    <row r="43" spans="1:7" x14ac:dyDescent="0.2">
      <c r="A43" s="7" t="str">
        <f>IF(Checklist!A43="R","R","")</f>
        <v>R</v>
      </c>
      <c r="B43" s="83">
        <f>Checklist!B43</f>
        <v>6.01</v>
      </c>
      <c r="C43" s="84" t="str">
        <f>Checklist!C43</f>
        <v>Has the facility conducted outreach to nearby law enforcement agencies to ensure awareness of the facility’s functions and significance?</v>
      </c>
      <c r="D43" s="87">
        <v>1</v>
      </c>
      <c r="E43" s="79" t="s">
        <v>227</v>
      </c>
      <c r="F43" s="87">
        <v>1</v>
      </c>
      <c r="G43" s="2"/>
    </row>
    <row r="44" spans="1:7" x14ac:dyDescent="0.2">
      <c r="A44" s="7" t="str">
        <f>IF(Checklist!A44="R","R","")</f>
        <v/>
      </c>
      <c r="B44" s="83">
        <f>Checklist!B44</f>
        <v>6.02</v>
      </c>
      <c r="C44" s="84" t="str">
        <f>Checklist!C44</f>
        <v>Question Removed.  Space Reserved for Future Use.</v>
      </c>
      <c r="D44" s="87">
        <v>1</v>
      </c>
      <c r="E44" s="79" t="s">
        <v>227</v>
      </c>
      <c r="F44" s="87">
        <v>1</v>
      </c>
      <c r="G44" s="2"/>
    </row>
    <row r="45" spans="1:7" x14ac:dyDescent="0.2">
      <c r="A45" s="7" t="str">
        <f>IF(Checklist!A45="R","R","")</f>
        <v>R</v>
      </c>
      <c r="B45" s="83">
        <f>Checklist!B45</f>
        <v>6.03</v>
      </c>
      <c r="C45" s="84" t="str">
        <f>Checklist!C45</f>
        <v xml:space="preserve">Does the operator conduct outreach to neighboring businesses (e.g.. pipeline facilities and refineries) to coordinate security efforts, and to neighboring residences to provide facility security awareness? (e.g.. See something say something) </v>
      </c>
      <c r="D45" s="287">
        <v>1</v>
      </c>
      <c r="E45" s="79" t="s">
        <v>227</v>
      </c>
      <c r="F45" s="87">
        <v>1</v>
      </c>
      <c r="G45" s="289"/>
    </row>
    <row r="46" spans="1:7" x14ac:dyDescent="0.2">
      <c r="A46" s="7" t="str">
        <f>IF(Checklist!A46="R","R","")</f>
        <v/>
      </c>
      <c r="B46" s="83">
        <f>Checklist!B46</f>
        <v>6.04</v>
      </c>
      <c r="C46" s="84" t="str">
        <f>Checklist!C46</f>
        <v>Which type of security outreach efforts apply? Select all that apply.</v>
      </c>
      <c r="D46" s="91">
        <v>1</v>
      </c>
      <c r="E46" s="79" t="s">
        <v>227</v>
      </c>
      <c r="F46" s="87">
        <v>1</v>
      </c>
      <c r="G46" s="2"/>
    </row>
    <row r="47" spans="1:7" x14ac:dyDescent="0.2">
      <c r="A47" s="7" t="str">
        <f>IF(Checklist!A47="R","R","")</f>
        <v/>
      </c>
      <c r="B47" s="83">
        <f>Checklist!B47</f>
        <v>6.0400999999999998</v>
      </c>
      <c r="C47" s="84" t="str">
        <f>Checklist!C47</f>
        <v>Public security awareness mailings</v>
      </c>
      <c r="D47" s="91">
        <v>1</v>
      </c>
      <c r="E47" s="79" t="s">
        <v>227</v>
      </c>
      <c r="F47" s="87">
        <v>1</v>
      </c>
      <c r="G47" s="2"/>
    </row>
    <row r="48" spans="1:7" x14ac:dyDescent="0.2">
      <c r="A48" s="7" t="str">
        <f>IF(Checklist!A48="R","R","")</f>
        <v/>
      </c>
      <c r="B48" s="83">
        <f>Checklist!B48</f>
        <v>6.0401999999999996</v>
      </c>
      <c r="C48" s="84" t="str">
        <f>Checklist!C48</f>
        <v>Operator’s corporate web site</v>
      </c>
      <c r="D48" s="91">
        <v>1</v>
      </c>
      <c r="E48" s="79" t="s">
        <v>227</v>
      </c>
      <c r="F48" s="87">
        <v>1</v>
      </c>
      <c r="G48" s="2"/>
    </row>
    <row r="49" spans="1:7" x14ac:dyDescent="0.2">
      <c r="A49" s="7" t="str">
        <f>IF(Checklist!A49="R","R","")</f>
        <v/>
      </c>
      <c r="B49" s="83">
        <f>Checklist!B49</f>
        <v>6.0402999999999993</v>
      </c>
      <c r="C49" s="84" t="str">
        <f>Checklist!C49</f>
        <v>Local public meetings</v>
      </c>
      <c r="D49" s="91">
        <v>1</v>
      </c>
      <c r="E49" s="79" t="s">
        <v>227</v>
      </c>
      <c r="F49" s="87">
        <v>1</v>
      </c>
      <c r="G49" s="2"/>
    </row>
    <row r="50" spans="1:7" x14ac:dyDescent="0.2">
      <c r="A50" s="7" t="str">
        <f>IF(Checklist!A50="R","R","")</f>
        <v/>
      </c>
      <c r="B50" s="83">
        <f>Checklist!B50</f>
        <v>6.0403999999999991</v>
      </c>
      <c r="C50" s="84" t="str">
        <f>Checklist!C50</f>
        <v>Direct contact at residences and commercial facilities</v>
      </c>
      <c r="D50" s="91">
        <v>1</v>
      </c>
      <c r="E50" s="79" t="s">
        <v>227</v>
      </c>
      <c r="F50" s="87">
        <v>1</v>
      </c>
      <c r="G50" s="2"/>
    </row>
    <row r="51" spans="1:7" x14ac:dyDescent="0.2">
      <c r="A51" s="7" t="str">
        <f>IF(Checklist!A51="R","R","")</f>
        <v/>
      </c>
      <c r="B51" s="83">
        <f>Checklist!B51</f>
        <v>6.0404999999999989</v>
      </c>
      <c r="C51" s="84" t="str">
        <f>Checklist!C51</f>
        <v>N/A</v>
      </c>
      <c r="D51" s="91">
        <v>1</v>
      </c>
      <c r="E51" s="79" t="s">
        <v>227</v>
      </c>
      <c r="F51" s="87">
        <v>1</v>
      </c>
      <c r="G51" s="2"/>
    </row>
    <row r="52" spans="1:7" x14ac:dyDescent="0.2">
      <c r="A52" s="7" t="str">
        <f>IF(Checklist!A52="R","R","")</f>
        <v/>
      </c>
      <c r="B52" s="83">
        <f>Checklist!B52</f>
        <v>6.0405999999999986</v>
      </c>
      <c r="C52" s="84" t="str">
        <f>Checklist!C52</f>
        <v>Other (describe)</v>
      </c>
      <c r="D52" s="287">
        <v>1</v>
      </c>
      <c r="E52" s="79" t="s">
        <v>227</v>
      </c>
      <c r="F52" s="87">
        <v>1</v>
      </c>
      <c r="G52" s="289"/>
    </row>
    <row r="53" spans="1:7" x14ac:dyDescent="0.2">
      <c r="A53" s="76" t="str">
        <f>Checklist!A53</f>
        <v>SAI</v>
      </c>
      <c r="B53" s="86">
        <f>Checklist!B53</f>
        <v>7</v>
      </c>
      <c r="C53" s="380" t="str">
        <f>Checklist!C53</f>
        <v>Risk Analysis and Assessments</v>
      </c>
      <c r="D53" s="89">
        <v>1</v>
      </c>
      <c r="E53" s="79" t="s">
        <v>227</v>
      </c>
      <c r="F53" s="94">
        <v>1</v>
      </c>
      <c r="G53" s="2"/>
    </row>
    <row r="54" spans="1:7" x14ac:dyDescent="0.2">
      <c r="A54" s="7" t="str">
        <f>IF(Checklist!A54="R","R","")</f>
        <v/>
      </c>
      <c r="B54" s="83">
        <f>Checklist!B54</f>
        <v>7.01</v>
      </c>
      <c r="C54" s="84" t="str">
        <f>Checklist!C54</f>
        <v>Based on the criteria presented in the TSA Pipeline Security Guidelines, why is the facility designated “critical?” Select all that apply.</v>
      </c>
      <c r="D54" s="287">
        <v>1</v>
      </c>
      <c r="E54" s="79" t="s">
        <v>227</v>
      </c>
      <c r="F54" s="287">
        <v>1</v>
      </c>
      <c r="G54" s="15"/>
    </row>
    <row r="55" spans="1:7" x14ac:dyDescent="0.2">
      <c r="A55" s="7" t="str">
        <f>IF(Checklist!A55="R","R","")</f>
        <v/>
      </c>
      <c r="B55" s="83">
        <f>Checklist!B55</f>
        <v>7.0100999999999996</v>
      </c>
      <c r="C55" s="84" t="str">
        <f>Checklist!C55</f>
        <v>Criterion 1</v>
      </c>
      <c r="D55" s="287">
        <v>1</v>
      </c>
      <c r="E55" s="79" t="s">
        <v>227</v>
      </c>
      <c r="F55" s="287">
        <v>1</v>
      </c>
      <c r="G55" s="15"/>
    </row>
    <row r="56" spans="1:7" x14ac:dyDescent="0.2">
      <c r="A56" s="7" t="str">
        <f>IF(Checklist!A56="R","R","")</f>
        <v/>
      </c>
      <c r="B56" s="83">
        <f>Checklist!B56</f>
        <v>7.0101999999999993</v>
      </c>
      <c r="C56" s="84" t="str">
        <f>Checklist!C56</f>
        <v>Criterion 2</v>
      </c>
      <c r="D56" s="287">
        <v>1</v>
      </c>
      <c r="E56" s="79" t="s">
        <v>227</v>
      </c>
      <c r="F56" s="287">
        <v>1</v>
      </c>
      <c r="G56" s="15"/>
    </row>
    <row r="57" spans="1:7" x14ac:dyDescent="0.2">
      <c r="A57" s="7" t="str">
        <f>IF(Checklist!A57="R","R","")</f>
        <v/>
      </c>
      <c r="B57" s="83">
        <f>Checklist!B57</f>
        <v>7.0102999999999991</v>
      </c>
      <c r="C57" s="84" t="str">
        <f>Checklist!C57</f>
        <v>Criterion 3</v>
      </c>
      <c r="D57" s="287">
        <v>1</v>
      </c>
      <c r="E57" s="79" t="s">
        <v>227</v>
      </c>
      <c r="F57" s="287">
        <v>1</v>
      </c>
      <c r="G57" s="15"/>
    </row>
    <row r="58" spans="1:7" x14ac:dyDescent="0.2">
      <c r="A58" s="7" t="str">
        <f>IF(Checklist!A58="R","R","")</f>
        <v/>
      </c>
      <c r="B58" s="83">
        <f>Checklist!B58</f>
        <v>7.0103999999999989</v>
      </c>
      <c r="C58" s="84" t="str">
        <f>Checklist!C58</f>
        <v>Criterion 4</v>
      </c>
      <c r="D58" s="287">
        <v>1</v>
      </c>
      <c r="E58" s="79" t="s">
        <v>227</v>
      </c>
      <c r="F58" s="287">
        <v>1</v>
      </c>
      <c r="G58" s="15"/>
    </row>
    <row r="59" spans="1:7" x14ac:dyDescent="0.2">
      <c r="A59" s="7" t="str">
        <f>IF(Checklist!A59="R","R","")</f>
        <v/>
      </c>
      <c r="B59" s="83">
        <f>Checklist!B59</f>
        <v>7.0104999999999986</v>
      </c>
      <c r="C59" s="84" t="str">
        <f>Checklist!C59</f>
        <v>Criterion 5</v>
      </c>
      <c r="D59" s="287">
        <v>1</v>
      </c>
      <c r="E59" s="79" t="s">
        <v>227</v>
      </c>
      <c r="F59" s="287">
        <v>1</v>
      </c>
      <c r="G59" s="15"/>
    </row>
    <row r="60" spans="1:7" x14ac:dyDescent="0.2">
      <c r="A60" s="7" t="str">
        <f>IF(Checklist!A60="R","R","")</f>
        <v/>
      </c>
      <c r="B60" s="83">
        <f>Checklist!B60</f>
        <v>7.0105999999999984</v>
      </c>
      <c r="C60" s="84" t="str">
        <f>Checklist!C60</f>
        <v>Criterion 6</v>
      </c>
      <c r="D60" s="381">
        <v>1</v>
      </c>
      <c r="E60" s="79" t="s">
        <v>227</v>
      </c>
      <c r="F60" s="287">
        <v>1</v>
      </c>
      <c r="G60" s="15"/>
    </row>
    <row r="61" spans="1:7" x14ac:dyDescent="0.2">
      <c r="A61" s="7" t="str">
        <f>IF(Checklist!A61="R","R","")</f>
        <v/>
      </c>
      <c r="B61" s="83">
        <f>Checklist!B61</f>
        <v>7.0106999999999982</v>
      </c>
      <c r="C61" s="84" t="str">
        <f>Checklist!C61</f>
        <v>Criterion 7</v>
      </c>
      <c r="D61" s="381">
        <v>1</v>
      </c>
      <c r="E61" s="79" t="s">
        <v>227</v>
      </c>
      <c r="F61" s="287">
        <v>1</v>
      </c>
      <c r="G61" s="15"/>
    </row>
    <row r="62" spans="1:7" x14ac:dyDescent="0.2">
      <c r="A62" s="7" t="str">
        <f>IF(Checklist!A62="R","R","")</f>
        <v/>
      </c>
      <c r="B62" s="83">
        <f>Checklist!B62</f>
        <v>7.0107999999999979</v>
      </c>
      <c r="C62" s="84" t="str">
        <f>Checklist!C62</f>
        <v>Criterion 8</v>
      </c>
      <c r="D62" s="287">
        <v>1</v>
      </c>
      <c r="E62" s="79" t="s">
        <v>227</v>
      </c>
      <c r="F62" s="287">
        <v>1</v>
      </c>
      <c r="G62" s="289"/>
    </row>
    <row r="63" spans="1:7" x14ac:dyDescent="0.2">
      <c r="A63" s="7" t="str">
        <f>IF(Checklist!A63="R","R","")</f>
        <v/>
      </c>
      <c r="B63" s="83">
        <f>Checklist!B63</f>
        <v>7.0108999999999977</v>
      </c>
      <c r="C63" s="84" t="str">
        <f>Checklist!C63</f>
        <v>Other (describe)</v>
      </c>
      <c r="D63" s="287">
        <v>1</v>
      </c>
      <c r="E63" s="79" t="s">
        <v>227</v>
      </c>
      <c r="F63" s="287">
        <v>1</v>
      </c>
      <c r="G63" s="15"/>
    </row>
    <row r="64" spans="1:7" x14ac:dyDescent="0.2">
      <c r="A64" s="7" t="str">
        <f>IF(Checklist!A64="R","R","")</f>
        <v/>
      </c>
      <c r="B64" s="83">
        <f>Checklist!B64</f>
        <v>7.02</v>
      </c>
      <c r="C64" s="84" t="str">
        <f>Checklist!C64</f>
        <v>Which components are most vital to the facility’s continued operations? Select all that apply.</v>
      </c>
      <c r="D64" s="287">
        <v>1</v>
      </c>
      <c r="E64" s="79" t="s">
        <v>227</v>
      </c>
      <c r="F64" s="287">
        <v>1</v>
      </c>
      <c r="G64" s="15"/>
    </row>
    <row r="65" spans="1:7" x14ac:dyDescent="0.2">
      <c r="A65" s="7" t="str">
        <f>IF(Checklist!A65="R","R","")</f>
        <v/>
      </c>
      <c r="B65" s="83">
        <f>Checklist!B65</f>
        <v>7.0200999999999993</v>
      </c>
      <c r="C65" s="84" t="str">
        <f>Checklist!C65</f>
        <v>Electrical power infrastructure (substation, switchgear, etc.)</v>
      </c>
      <c r="D65" s="287">
        <v>1</v>
      </c>
      <c r="E65" s="79" t="s">
        <v>227</v>
      </c>
      <c r="F65" s="287">
        <v>1</v>
      </c>
      <c r="G65" s="15"/>
    </row>
    <row r="66" spans="1:7" x14ac:dyDescent="0.2">
      <c r="A66" s="7" t="str">
        <f>IF(Checklist!A66="R","R","")</f>
        <v/>
      </c>
      <c r="B66" s="83">
        <f>Checklist!B66</f>
        <v>7.0201999999999991</v>
      </c>
      <c r="C66" s="84" t="str">
        <f>Checklist!C66</f>
        <v>Computer/data infrastructure</v>
      </c>
      <c r="D66" s="287">
        <v>1</v>
      </c>
      <c r="E66" s="79" t="s">
        <v>227</v>
      </c>
      <c r="F66" s="287">
        <v>1</v>
      </c>
      <c r="G66" s="15"/>
    </row>
    <row r="67" spans="1:7" x14ac:dyDescent="0.2">
      <c r="A67" s="7" t="str">
        <f>IF(Checklist!A67="R","R","")</f>
        <v/>
      </c>
      <c r="B67" s="83">
        <f>Checklist!B67</f>
        <v>7.0202999999999989</v>
      </c>
      <c r="C67" s="84" t="str">
        <f>Checklist!C67</f>
        <v>Manifold area</v>
      </c>
      <c r="D67" s="287">
        <v>1</v>
      </c>
      <c r="E67" s="79" t="s">
        <v>227</v>
      </c>
      <c r="F67" s="287">
        <v>1</v>
      </c>
      <c r="G67" s="15"/>
    </row>
    <row r="68" spans="1:7" x14ac:dyDescent="0.2">
      <c r="A68" s="7" t="str">
        <f>IF(Checklist!A68="R","R","")</f>
        <v/>
      </c>
      <c r="B68" s="83">
        <f>Checklist!B68</f>
        <v>7.0203999999999986</v>
      </c>
      <c r="C68" s="84" t="str">
        <f>Checklist!C68</f>
        <v>Facility control room</v>
      </c>
      <c r="D68" s="287">
        <v>1</v>
      </c>
      <c r="E68" s="79" t="s">
        <v>227</v>
      </c>
      <c r="F68" s="287">
        <v>1</v>
      </c>
      <c r="G68" s="15"/>
    </row>
    <row r="69" spans="1:7" x14ac:dyDescent="0.2">
      <c r="A69" s="7" t="str">
        <f>IF(Checklist!A69="R","R","")</f>
        <v/>
      </c>
      <c r="B69" s="83">
        <f>Checklist!B69</f>
        <v>7.0204999999999984</v>
      </c>
      <c r="C69" s="84" t="str">
        <f>Checklist!C69</f>
        <v>Dehydration units</v>
      </c>
      <c r="D69" s="287">
        <v>1</v>
      </c>
      <c r="E69" s="79" t="s">
        <v>227</v>
      </c>
      <c r="F69" s="287">
        <v>1</v>
      </c>
      <c r="G69" s="15"/>
    </row>
    <row r="70" spans="1:7" x14ac:dyDescent="0.2">
      <c r="A70" s="7" t="str">
        <f>IF(Checklist!A70="R","R","")</f>
        <v/>
      </c>
      <c r="B70" s="83">
        <f>Checklist!B70</f>
        <v>7.0205999999999982</v>
      </c>
      <c r="C70" s="84" t="str">
        <f>Checklist!C70</f>
        <v>Pump Motors</v>
      </c>
      <c r="D70" s="287">
        <v>1</v>
      </c>
      <c r="E70" s="79" t="s">
        <v>227</v>
      </c>
      <c r="F70" s="287">
        <v>1</v>
      </c>
      <c r="G70" s="15"/>
    </row>
    <row r="71" spans="1:7" x14ac:dyDescent="0.2">
      <c r="A71" s="7" t="str">
        <f>IF(Checklist!A71="R","R","")</f>
        <v/>
      </c>
      <c r="B71" s="83">
        <f>Checklist!B71</f>
        <v>7.0206999999999979</v>
      </c>
      <c r="C71" s="84" t="str">
        <f>Checklist!C71</f>
        <v>Compressor units</v>
      </c>
      <c r="D71" s="287">
        <v>1</v>
      </c>
      <c r="E71" s="79" t="s">
        <v>227</v>
      </c>
      <c r="F71" s="287">
        <v>1</v>
      </c>
      <c r="G71" s="15"/>
    </row>
    <row r="72" spans="1:7" x14ac:dyDescent="0.2">
      <c r="A72" s="7" t="str">
        <f>IF(Checklist!A72="R","R","")</f>
        <v/>
      </c>
      <c r="B72" s="83">
        <f>Checklist!B72</f>
        <v>7.0207999999999977</v>
      </c>
      <c r="C72" s="84" t="str">
        <f>Checklist!C72</f>
        <v>Wellheads (injection/withdrawal)</v>
      </c>
      <c r="D72" s="287">
        <v>1</v>
      </c>
      <c r="E72" s="79" t="s">
        <v>227</v>
      </c>
      <c r="F72" s="287">
        <v>1</v>
      </c>
      <c r="G72" s="15"/>
    </row>
    <row r="73" spans="1:7" x14ac:dyDescent="0.2">
      <c r="A73" s="7" t="str">
        <f>IF(Checklist!A73="R","R","")</f>
        <v/>
      </c>
      <c r="B73" s="83">
        <f>Checklist!B73</f>
        <v>7.0208999999999975</v>
      </c>
      <c r="C73" s="84" t="str">
        <f>Checklist!C73</f>
        <v>Storage Tanks</v>
      </c>
      <c r="D73" s="287">
        <v>1</v>
      </c>
      <c r="E73" s="79" t="s">
        <v>227</v>
      </c>
      <c r="F73" s="287">
        <v>1</v>
      </c>
      <c r="G73" s="15"/>
    </row>
    <row r="74" spans="1:7" x14ac:dyDescent="0.2">
      <c r="A74" s="7" t="str">
        <f>IF(Checklist!A74="R","R","")</f>
        <v/>
      </c>
      <c r="B74" s="83">
        <f>Checklist!B74</f>
        <v>7.0209999999999972</v>
      </c>
      <c r="C74" s="84" t="str">
        <f>Checklist!C74</f>
        <v>Regulators/pressure control</v>
      </c>
      <c r="D74" s="287">
        <v>1</v>
      </c>
      <c r="E74" s="79" t="s">
        <v>227</v>
      </c>
      <c r="F74" s="287">
        <v>1</v>
      </c>
      <c r="G74" s="15"/>
    </row>
    <row r="75" spans="1:7" x14ac:dyDescent="0.2">
      <c r="A75" s="7" t="str">
        <f>IF(Checklist!A75="R","R","")</f>
        <v/>
      </c>
      <c r="B75" s="83">
        <f>Checklist!B75</f>
        <v>7.021099999999997</v>
      </c>
      <c r="C75" s="84" t="str">
        <f>Checklist!C75</f>
        <v>Other (describe)</v>
      </c>
      <c r="D75" s="381">
        <v>1</v>
      </c>
      <c r="E75" s="79" t="s">
        <v>227</v>
      </c>
      <c r="F75" s="287">
        <v>1</v>
      </c>
      <c r="G75" s="15"/>
    </row>
    <row r="76" spans="1:7" x14ac:dyDescent="0.2">
      <c r="A76" s="7" t="str">
        <f>IF(Checklist!A76="R","R","")</f>
        <v>R</v>
      </c>
      <c r="B76" s="83">
        <f>Checklist!B76</f>
        <v>7.03</v>
      </c>
      <c r="C76" s="84" t="str">
        <f>Checklist!C76</f>
        <v>Has a Security Vulnerability Assessments (SVA) or equivalent been conducted at the facility that assists security managers with identifying, evaluating, and prioritizing risks and determining effective security measures to mitigate threats and vulnerabilities. The assessment should address any vital components.</v>
      </c>
      <c r="D76" s="287">
        <v>1</v>
      </c>
      <c r="E76" s="79" t="s">
        <v>227</v>
      </c>
      <c r="F76" s="287">
        <v>1</v>
      </c>
      <c r="G76" s="15"/>
    </row>
    <row r="77" spans="1:7" x14ac:dyDescent="0.2">
      <c r="A77" s="7" t="str">
        <f>IF(Checklist!A77="R","R","")</f>
        <v/>
      </c>
      <c r="B77" s="83">
        <f>Checklist!B77</f>
        <v>7.0301</v>
      </c>
      <c r="C77" s="84" t="str">
        <f>Checklist!C77</f>
        <v>Asset Characterization</v>
      </c>
      <c r="D77" s="287">
        <v>1</v>
      </c>
      <c r="E77" s="79" t="s">
        <v>227</v>
      </c>
      <c r="F77" s="287">
        <v>1</v>
      </c>
      <c r="G77" s="15"/>
    </row>
    <row r="78" spans="1:7" x14ac:dyDescent="0.2">
      <c r="A78" s="7" t="str">
        <f>IF(Checklist!A78="R","R","")</f>
        <v/>
      </c>
      <c r="B78" s="83">
        <f>Checklist!B78</f>
        <v>7.0301999999999998</v>
      </c>
      <c r="C78" s="84" t="str">
        <f>Checklist!C78</f>
        <v>Threat Assessment</v>
      </c>
      <c r="D78" s="287">
        <v>1</v>
      </c>
      <c r="E78" s="79" t="s">
        <v>227</v>
      </c>
      <c r="F78" s="287">
        <v>1</v>
      </c>
      <c r="G78" s="15"/>
    </row>
    <row r="79" spans="1:7" x14ac:dyDescent="0.2">
      <c r="A79" s="7" t="str">
        <f>IF(Checklist!A79="R","R","")</f>
        <v/>
      </c>
      <c r="B79" s="83">
        <f>Checklist!B79</f>
        <v>7.0303000000000004</v>
      </c>
      <c r="C79" s="84" t="str">
        <f>Checklist!C79</f>
        <v>Security Vulnerability Analysis</v>
      </c>
      <c r="D79" s="287">
        <v>1</v>
      </c>
      <c r="E79" s="79" t="s">
        <v>227</v>
      </c>
      <c r="F79" s="287">
        <v>1</v>
      </c>
      <c r="G79" s="15"/>
    </row>
    <row r="80" spans="1:7" x14ac:dyDescent="0.2">
      <c r="A80" s="7" t="str">
        <f>IF(Checklist!A80="R","R","")</f>
        <v/>
      </c>
      <c r="B80" s="83">
        <f>Checklist!B80</f>
        <v>7.0304000000000002</v>
      </c>
      <c r="C80" s="84" t="str">
        <f>Checklist!C80</f>
        <v>Risk Assessment</v>
      </c>
      <c r="D80" s="287">
        <v>1</v>
      </c>
      <c r="E80" s="79" t="s">
        <v>227</v>
      </c>
      <c r="F80" s="287">
        <v>1</v>
      </c>
      <c r="G80" s="15"/>
    </row>
    <row r="81" spans="1:7" x14ac:dyDescent="0.2">
      <c r="A81" s="7" t="str">
        <f>IF(Checklist!A81="R","R","")</f>
        <v/>
      </c>
      <c r="B81" s="83">
        <f>Checklist!B81</f>
        <v>7.0305</v>
      </c>
      <c r="C81" s="84" t="str">
        <f>Checklist!C81</f>
        <v>Countermeasures Analysis</v>
      </c>
      <c r="D81" s="287">
        <v>1</v>
      </c>
      <c r="E81" s="79" t="s">
        <v>227</v>
      </c>
      <c r="F81" s="287">
        <v>1</v>
      </c>
      <c r="G81" s="15"/>
    </row>
    <row r="82" spans="1:7" x14ac:dyDescent="0.2">
      <c r="A82" s="7" t="str">
        <f>IF(Checklist!A82="R","R","")</f>
        <v/>
      </c>
      <c r="B82" s="83">
        <f>Checklist!B82</f>
        <v>7.04</v>
      </c>
      <c r="C82" s="84" t="str">
        <f>Checklist!C82</f>
        <v>Is the facility a newly identified critical facility, a newly constructed critical facility, or a critical facility with significant modifications?</v>
      </c>
      <c r="D82" s="287">
        <v>1</v>
      </c>
      <c r="E82" s="79" t="s">
        <v>227</v>
      </c>
      <c r="F82" s="287">
        <v>1</v>
      </c>
      <c r="G82" s="15"/>
    </row>
    <row r="83" spans="1:7" x14ac:dyDescent="0.2">
      <c r="A83" s="7" t="str">
        <f>IF(Checklist!A83="R","R","")</f>
        <v>R</v>
      </c>
      <c r="B83" s="83">
        <f>Checklist!B83</f>
        <v>7.05</v>
      </c>
      <c r="C83" s="84" t="str">
        <f>Checklist!C83</f>
        <v>If yes to Question 7.0400, has an SVA or equivalent been conducted within 12 months of designation or after achieving operational status?</v>
      </c>
      <c r="D83" s="287">
        <v>1</v>
      </c>
      <c r="E83" s="79" t="s">
        <v>227</v>
      </c>
      <c r="F83" s="287">
        <v>1</v>
      </c>
      <c r="G83" s="15"/>
    </row>
    <row r="84" spans="1:7" x14ac:dyDescent="0.2">
      <c r="A84" s="7" t="str">
        <f>IF(Checklist!A84="R","R","")</f>
        <v>R</v>
      </c>
      <c r="B84" s="83">
        <f>Checklist!B84</f>
        <v>7.06</v>
      </c>
      <c r="C84" s="84" t="str">
        <f>Checklist!C84</f>
        <v>Are SVA’s or equivalent conducted on periodic basis, not to exceed 36 months?</v>
      </c>
      <c r="D84" s="287">
        <v>1</v>
      </c>
      <c r="E84" s="79" t="s">
        <v>227</v>
      </c>
      <c r="F84" s="287">
        <v>1</v>
      </c>
      <c r="G84" s="15"/>
    </row>
    <row r="85" spans="1:7" x14ac:dyDescent="0.2">
      <c r="A85" s="7" t="str">
        <f>IF(Checklist!A85="R","R","")</f>
        <v>R</v>
      </c>
      <c r="B85" s="83">
        <f>Checklist!B85</f>
        <v>7.07</v>
      </c>
      <c r="C85" s="84" t="str">
        <f>Checklist!C85</f>
        <v>Are appropriate findings implemented within 24 months of the completion of each SVA?</v>
      </c>
      <c r="D85" s="287">
        <v>1</v>
      </c>
      <c r="E85" s="79" t="s">
        <v>227</v>
      </c>
      <c r="F85" s="287">
        <v>1</v>
      </c>
      <c r="G85" s="289"/>
    </row>
    <row r="86" spans="1:7" x14ac:dyDescent="0.2">
      <c r="A86" s="7" t="str">
        <f>IF(Checklist!A86="R","R","")</f>
        <v>R</v>
      </c>
      <c r="B86" s="83">
        <f>Checklist!B86</f>
        <v>7.08</v>
      </c>
      <c r="C86" s="84" t="str">
        <f>Checklist!C86</f>
        <v>Have security tests and audits been conducted at the facility in accordance with the Corporate Security Plan?  If yes, select all that apply.</v>
      </c>
      <c r="D86" s="287">
        <v>1</v>
      </c>
      <c r="E86" s="79" t="s">
        <v>227</v>
      </c>
      <c r="F86" s="287">
        <v>1</v>
      </c>
      <c r="G86" s="15"/>
    </row>
    <row r="87" spans="1:7" x14ac:dyDescent="0.2">
      <c r="A87" s="7" t="str">
        <f>IF(Checklist!A87="R","R","")</f>
        <v/>
      </c>
      <c r="B87" s="83">
        <f>Checklist!B87</f>
        <v>7.0800999999999998</v>
      </c>
      <c r="C87" s="84" t="str">
        <f>Checklist!C87</f>
        <v>Internal non-security personnel</v>
      </c>
      <c r="D87" s="287">
        <v>1</v>
      </c>
      <c r="E87" s="79" t="s">
        <v>227</v>
      </c>
      <c r="F87" s="287">
        <v>1</v>
      </c>
      <c r="G87" s="15"/>
    </row>
    <row r="88" spans="1:7" x14ac:dyDescent="0.2">
      <c r="A88" s="7" t="str">
        <f>IF(Checklist!A88="R","R","")</f>
        <v/>
      </c>
      <c r="B88" s="83">
        <f>Checklist!B88</f>
        <v>7.0801999999999996</v>
      </c>
      <c r="C88" s="84" t="str">
        <f>Checklist!C88</f>
        <v>Internal security professionals</v>
      </c>
      <c r="D88" s="287">
        <v>1</v>
      </c>
      <c r="E88" s="79" t="s">
        <v>227</v>
      </c>
      <c r="F88" s="287">
        <v>1</v>
      </c>
      <c r="G88" s="15"/>
    </row>
    <row r="89" spans="1:7" x14ac:dyDescent="0.2">
      <c r="A89" s="7" t="str">
        <f>IF(Checklist!A89="R","R","")</f>
        <v/>
      </c>
      <c r="B89" s="83">
        <f>Checklist!B89</f>
        <v>7.0803000000000003</v>
      </c>
      <c r="C89" s="84" t="str">
        <f>Checklist!C89</f>
        <v>External government agencies</v>
      </c>
      <c r="D89" s="287">
        <v>1</v>
      </c>
      <c r="E89" s="79" t="s">
        <v>227</v>
      </c>
      <c r="F89" s="287">
        <v>1</v>
      </c>
      <c r="G89" s="15"/>
    </row>
    <row r="90" spans="1:7" x14ac:dyDescent="0.2">
      <c r="A90" s="7" t="str">
        <f>IF(Checklist!A90="R","R","")</f>
        <v/>
      </c>
      <c r="B90" s="83">
        <f>Checklist!B90</f>
        <v>7.0804</v>
      </c>
      <c r="C90" s="84" t="str">
        <f>Checklist!C90</f>
        <v>External security professionals</v>
      </c>
      <c r="D90" s="287">
        <v>1</v>
      </c>
      <c r="E90" s="79" t="s">
        <v>227</v>
      </c>
      <c r="F90" s="287">
        <v>1</v>
      </c>
      <c r="G90" s="15"/>
    </row>
    <row r="91" spans="1:7" x14ac:dyDescent="0.2">
      <c r="A91" s="7" t="str">
        <f>IF(Checklist!A91="R","R","")</f>
        <v/>
      </c>
      <c r="B91" s="83">
        <f>Checklist!B91</f>
        <v>7.0804999999999998</v>
      </c>
      <c r="C91" s="84" t="str">
        <f>Checklist!C91</f>
        <v>Other (describe)</v>
      </c>
      <c r="D91" s="87">
        <v>1</v>
      </c>
      <c r="E91" s="79" t="s">
        <v>227</v>
      </c>
      <c r="F91" s="287">
        <v>1</v>
      </c>
      <c r="G91" s="15"/>
    </row>
    <row r="92" spans="1:7" x14ac:dyDescent="0.2">
      <c r="A92" s="7" t="str">
        <f>IF(Checklist!A92="R","R","")</f>
        <v/>
      </c>
      <c r="B92" s="83">
        <f>Checklist!B92</f>
        <v>7.09</v>
      </c>
      <c r="C92" s="84" t="str">
        <f>Checklist!C92</f>
        <v>Are security audits conducted on an established schedule?</v>
      </c>
      <c r="D92" s="87">
        <v>1</v>
      </c>
      <c r="E92" s="79"/>
      <c r="F92" s="287">
        <v>1</v>
      </c>
      <c r="G92" s="15"/>
    </row>
    <row r="93" spans="1:7" x14ac:dyDescent="0.2">
      <c r="A93" s="7" t="str">
        <f>IF(Checklist!A93="R","R","")</f>
        <v/>
      </c>
      <c r="B93" s="83">
        <f>Checklist!B93</f>
        <v>7.1</v>
      </c>
      <c r="C93" s="84" t="str">
        <f>Checklist!C93</f>
        <v>Question Removed.  Space Reserved for Future Use.</v>
      </c>
      <c r="D93" s="87">
        <v>1</v>
      </c>
      <c r="E93" s="79"/>
      <c r="F93" s="287">
        <v>1</v>
      </c>
      <c r="G93" s="15"/>
    </row>
    <row r="94" spans="1:7" x14ac:dyDescent="0.2">
      <c r="A94" s="7" t="str">
        <f>IF(Checklist!A94="R","R","")</f>
        <v/>
      </c>
      <c r="B94" s="83">
        <f>Checklist!B94</f>
        <v>7.11</v>
      </c>
      <c r="C94" s="84" t="str">
        <f>Checklist!C94</f>
        <v>Question Removed.  Space Reserved for Future Use.</v>
      </c>
      <c r="D94" s="87">
        <v>1</v>
      </c>
      <c r="E94" s="79"/>
      <c r="F94" s="287">
        <v>1</v>
      </c>
      <c r="G94" s="15"/>
    </row>
    <row r="95" spans="1:7" x14ac:dyDescent="0.2">
      <c r="A95" s="7" t="str">
        <f>IF(Checklist!A95="R","R","")</f>
        <v/>
      </c>
      <c r="B95" s="83">
        <f>Checklist!B95</f>
        <v>7.12</v>
      </c>
      <c r="C95" s="84" t="str">
        <f>Checklist!C95</f>
        <v>Are spare vital components available within 24 hours to support emergency restoration of service?</v>
      </c>
      <c r="D95" s="87">
        <v>1</v>
      </c>
      <c r="E95" s="79"/>
      <c r="F95" s="287">
        <v>1</v>
      </c>
      <c r="G95" s="15"/>
    </row>
    <row r="96" spans="1:7" x14ac:dyDescent="0.2">
      <c r="A96" s="7" t="str">
        <f>IF(Checklist!A96="R","R","")</f>
        <v/>
      </c>
      <c r="B96" s="83">
        <f>Checklist!B96</f>
        <v>7.13</v>
      </c>
      <c r="C96" s="84" t="str">
        <f>Checklist!C96</f>
        <v>Estimated time to restore temporary/emergency service (i.e., minimally productive volumes) from a worst-case scenario?</v>
      </c>
      <c r="D96" s="87">
        <v>1</v>
      </c>
      <c r="E96" s="79"/>
      <c r="F96" s="287">
        <v>1</v>
      </c>
      <c r="G96" s="15"/>
    </row>
    <row r="97" spans="1:7" x14ac:dyDescent="0.2">
      <c r="A97" s="76" t="str">
        <f>Checklist!A97</f>
        <v>SAI</v>
      </c>
      <c r="B97" s="86">
        <f>Checklist!B97</f>
        <v>8</v>
      </c>
      <c r="C97" s="380" t="str">
        <f>Checklist!C97</f>
        <v>Risk Analysis and Assessments - Cyber</v>
      </c>
      <c r="D97" s="89">
        <v>1</v>
      </c>
      <c r="E97" s="79" t="s">
        <v>227</v>
      </c>
      <c r="F97" s="89">
        <v>1</v>
      </c>
      <c r="G97" s="15"/>
    </row>
    <row r="98" spans="1:7" x14ac:dyDescent="0.2">
      <c r="A98" s="7" t="str">
        <f>IF(Checklist!A98="R","R","")</f>
        <v/>
      </c>
      <c r="B98" s="83">
        <f>Checklist!B98</f>
        <v>8.0000999999999998</v>
      </c>
      <c r="C98" s="84" t="str">
        <f>Checklist!C98</f>
        <v>There are no CFSR questions related to this SAI.</v>
      </c>
      <c r="D98" s="87">
        <v>1</v>
      </c>
      <c r="E98" s="79" t="s">
        <v>227</v>
      </c>
      <c r="F98" s="287">
        <v>1</v>
      </c>
      <c r="G98" s="15"/>
    </row>
    <row r="99" spans="1:7" x14ac:dyDescent="0.2">
      <c r="A99" s="76" t="str">
        <f>Checklist!A99</f>
        <v>SAI</v>
      </c>
      <c r="B99" s="86">
        <f>Checklist!B99</f>
        <v>9</v>
      </c>
      <c r="C99" s="380" t="str">
        <f>Checklist!C99</f>
        <v>Drills &amp; Exercises</v>
      </c>
      <c r="D99" s="89">
        <v>1</v>
      </c>
      <c r="E99" s="79" t="s">
        <v>227</v>
      </c>
      <c r="F99" s="89">
        <v>1</v>
      </c>
      <c r="G99" s="15"/>
    </row>
    <row r="100" spans="1:7" x14ac:dyDescent="0.2">
      <c r="A100" s="7" t="str">
        <f>IF(Checklist!A100="R","R","")</f>
        <v>R</v>
      </c>
      <c r="B100" s="83">
        <f>Checklist!B100</f>
        <v>9.01</v>
      </c>
      <c r="C100" s="84" t="str">
        <f>Checklist!C100</f>
        <v>Do facility personnel conduct or participate in annual security drills or exercises to include announced or unannounced tests of security and incident plans? These can be conducted in conjunction with other required drills or exercises.</v>
      </c>
      <c r="D100" s="287">
        <v>1</v>
      </c>
      <c r="E100" s="79" t="s">
        <v>227</v>
      </c>
      <c r="F100" s="287">
        <v>1</v>
      </c>
      <c r="G100" s="15"/>
    </row>
    <row r="101" spans="1:7" x14ac:dyDescent="0.2">
      <c r="A101" s="7" t="str">
        <f>IF(Checklist!A101="R","R","")</f>
        <v>R</v>
      </c>
      <c r="B101" s="83">
        <f>Checklist!B101</f>
        <v>9.02</v>
      </c>
      <c r="C101" s="84" t="str">
        <f>Checklist!C101</f>
        <v>Has the operator developed and implemented a written post-event report assessing security drills or exercises and documenting corrective actions?</v>
      </c>
      <c r="D101" s="287">
        <v>1</v>
      </c>
      <c r="E101" s="79" t="s">
        <v>227</v>
      </c>
      <c r="F101" s="287">
        <v>1</v>
      </c>
      <c r="G101" s="15"/>
    </row>
    <row r="102" spans="1:7" x14ac:dyDescent="0.2">
      <c r="A102" s="7" t="str">
        <f>IF(Checklist!A102="R","R","")</f>
        <v/>
      </c>
      <c r="B102" s="83">
        <f>Checklist!B102</f>
        <v>9.0299999999999994</v>
      </c>
      <c r="C102" s="84" t="str">
        <f>Checklist!C102</f>
        <v>Does the operator invite representatives from law enforcement agencies to participate in security drills and exercises?</v>
      </c>
      <c r="D102" s="381">
        <v>1</v>
      </c>
      <c r="E102" s="79" t="s">
        <v>227</v>
      </c>
      <c r="F102" s="287">
        <v>1</v>
      </c>
      <c r="G102" s="15"/>
    </row>
    <row r="103" spans="1:7" x14ac:dyDescent="0.2">
      <c r="A103" s="76" t="str">
        <f>Checklist!A103</f>
        <v>SAI</v>
      </c>
      <c r="B103" s="86">
        <f>Checklist!B103</f>
        <v>10</v>
      </c>
      <c r="C103" s="380" t="str">
        <f>Checklist!C103</f>
        <v>Cyber Security</v>
      </c>
      <c r="D103" s="382">
        <v>1</v>
      </c>
      <c r="E103" s="79" t="s">
        <v>227</v>
      </c>
      <c r="F103" s="89">
        <v>1</v>
      </c>
      <c r="G103" s="15"/>
    </row>
    <row r="104" spans="1:7" x14ac:dyDescent="0.2">
      <c r="A104" s="7" t="str">
        <f>IF(Checklist!A104="R","R","")</f>
        <v/>
      </c>
      <c r="B104" s="83">
        <f>Checklist!B104</f>
        <v>10.01</v>
      </c>
      <c r="C104" s="84" t="str">
        <f>Checklist!C104</f>
        <v xml:space="preserve">Does this facility house essential pipeline technology assets used to monitor and/or control pipeline operations? (e.g., SCADA, Plant Operations System, PCS, DCS, measurement, and telemetry systems)?
</v>
      </c>
      <c r="D104" s="381">
        <v>1</v>
      </c>
      <c r="E104" s="79" t="s">
        <v>227</v>
      </c>
      <c r="F104" s="287">
        <v>1</v>
      </c>
      <c r="G104" s="15"/>
    </row>
    <row r="105" spans="1:7" x14ac:dyDescent="0.2">
      <c r="A105" s="7" t="str">
        <f>IF(Checklist!A105="R","R","")</f>
        <v>R</v>
      </c>
      <c r="B105" s="83">
        <f>Checklist!B105</f>
        <v>10.02</v>
      </c>
      <c r="C105" s="84" t="str">
        <f>Checklist!C105</f>
        <v>In addition to the perimeter security, do you employ additional physical controls to protect cyber assets?  Check below.</v>
      </c>
      <c r="D105" s="381">
        <v>1</v>
      </c>
      <c r="E105" s="79" t="s">
        <v>227</v>
      </c>
      <c r="F105" s="287">
        <v>1</v>
      </c>
      <c r="G105" s="289"/>
    </row>
    <row r="106" spans="1:7" x14ac:dyDescent="0.2">
      <c r="A106" s="7" t="str">
        <f>IF(Checklist!A106="R","R","")</f>
        <v/>
      </c>
      <c r="B106" s="83">
        <f>Checklist!B106</f>
        <v>10.020099999999999</v>
      </c>
      <c r="C106" s="84" t="str">
        <f>Checklist!C106</f>
        <v>None</v>
      </c>
      <c r="D106" s="381">
        <v>1</v>
      </c>
      <c r="E106" s="79" t="s">
        <v>227</v>
      </c>
      <c r="F106" s="287">
        <v>1</v>
      </c>
      <c r="G106" s="289"/>
    </row>
    <row r="107" spans="1:7" x14ac:dyDescent="0.2">
      <c r="A107" s="7" t="str">
        <f>IF(Checklist!A107="R","R","")</f>
        <v/>
      </c>
      <c r="B107" s="83">
        <f>Checklist!B107</f>
        <v>10.020200000000001</v>
      </c>
      <c r="C107" s="84" t="str">
        <f>Checklist!C107</f>
        <v>Secured Room/Cabinets</v>
      </c>
      <c r="D107" s="381">
        <v>1</v>
      </c>
      <c r="E107" s="79" t="s">
        <v>227</v>
      </c>
      <c r="F107" s="287">
        <v>1</v>
      </c>
      <c r="G107" s="289"/>
    </row>
    <row r="108" spans="1:7" x14ac:dyDescent="0.2">
      <c r="A108" s="7" t="str">
        <f>IF(Checklist!A108="R","R","")</f>
        <v/>
      </c>
      <c r="B108" s="83">
        <f>Checklist!B108</f>
        <v>10.020300000000001</v>
      </c>
      <c r="C108" s="84" t="str">
        <f>Checklist!C108</f>
        <v>Proximity card reader</v>
      </c>
      <c r="D108" s="381">
        <v>1</v>
      </c>
      <c r="E108" s="79" t="s">
        <v>227</v>
      </c>
      <c r="F108" s="287">
        <v>1</v>
      </c>
      <c r="G108" s="289"/>
    </row>
    <row r="109" spans="1:7" x14ac:dyDescent="0.2">
      <c r="A109" s="7" t="str">
        <f>IF(Checklist!A109="R","R","")</f>
        <v/>
      </c>
      <c r="B109" s="83">
        <f>Checklist!B109</f>
        <v>10.0204</v>
      </c>
      <c r="C109" s="84" t="str">
        <f>Checklist!C109</f>
        <v>CCTV Camera</v>
      </c>
      <c r="D109" s="381">
        <v>1</v>
      </c>
      <c r="E109" s="79" t="s">
        <v>227</v>
      </c>
      <c r="F109" s="287">
        <v>1</v>
      </c>
      <c r="G109" s="289"/>
    </row>
    <row r="110" spans="1:7" x14ac:dyDescent="0.2">
      <c r="A110" s="7" t="str">
        <f>IF(Checklist!A110="R","R","")</f>
        <v/>
      </c>
      <c r="B110" s="83">
        <f>Checklist!B110</f>
        <v>10.0205</v>
      </c>
      <c r="C110" s="84" t="str">
        <f>Checklist!C110</f>
        <v>IDS System</v>
      </c>
      <c r="D110" s="381">
        <v>1</v>
      </c>
      <c r="E110" s="79" t="s">
        <v>227</v>
      </c>
      <c r="F110" s="287">
        <v>1</v>
      </c>
      <c r="G110" s="289"/>
    </row>
    <row r="111" spans="1:7" x14ac:dyDescent="0.2">
      <c r="A111" s="7" t="str">
        <f>IF(Checklist!A111="R","R","")</f>
        <v/>
      </c>
      <c r="B111" s="83">
        <f>Checklist!B111</f>
        <v>10.0206</v>
      </c>
      <c r="C111" s="84" t="str">
        <f>Checklist!C111</f>
        <v>Other</v>
      </c>
      <c r="D111" s="381">
        <v>1</v>
      </c>
      <c r="E111" s="79" t="s">
        <v>227</v>
      </c>
      <c r="F111" s="287">
        <v>1</v>
      </c>
      <c r="G111" s="289"/>
    </row>
    <row r="112" spans="1:7" x14ac:dyDescent="0.2">
      <c r="A112" s="7" t="str">
        <f>IF(Checklist!A112="R","R","")</f>
        <v>R</v>
      </c>
      <c r="B112" s="83">
        <f>Checklist!B112</f>
        <v>10.029999999999999</v>
      </c>
      <c r="C112" s="84" t="str">
        <f>Checklist!C112</f>
        <v>Do you employ more stringent identity and access management practices (e.g., authenticators, password-construct) to protect access into the systems?</v>
      </c>
      <c r="D112" s="381">
        <v>1</v>
      </c>
      <c r="E112" s="79" t="s">
        <v>227</v>
      </c>
      <c r="F112" s="287">
        <v>1</v>
      </c>
      <c r="G112" s="15"/>
    </row>
    <row r="113" spans="1:7" x14ac:dyDescent="0.2">
      <c r="A113" s="76" t="str">
        <f>Checklist!A113</f>
        <v>SAI</v>
      </c>
      <c r="B113" s="86">
        <f>Checklist!B113</f>
        <v>11</v>
      </c>
      <c r="C113" s="380" t="str">
        <f>Checklist!C113</f>
        <v>Physical Security &amp; Access Control</v>
      </c>
      <c r="D113" s="382">
        <v>1</v>
      </c>
      <c r="E113" s="79" t="s">
        <v>227</v>
      </c>
      <c r="F113" s="89">
        <v>1</v>
      </c>
      <c r="G113" s="15"/>
    </row>
    <row r="114" spans="1:7" x14ac:dyDescent="0.2">
      <c r="A114" s="7" t="str">
        <f>IF(Checklist!A114="R","R","")</f>
        <v/>
      </c>
      <c r="B114" s="83">
        <f>Checklist!B114</f>
        <v>11.01</v>
      </c>
      <c r="C114" s="84" t="str">
        <f>Checklist!C114</f>
        <v>Are security personnel deployed at the facility? For example, is a guard posted at the main gate to support access control and monitoring?</v>
      </c>
      <c r="D114" s="381">
        <v>1</v>
      </c>
      <c r="E114" s="79" t="s">
        <v>227</v>
      </c>
      <c r="F114" s="287">
        <v>1</v>
      </c>
      <c r="G114" s="15"/>
    </row>
    <row r="115" spans="1:7" x14ac:dyDescent="0.2">
      <c r="A115" s="7" t="str">
        <f>IF(Checklist!A115="R","R","")</f>
        <v/>
      </c>
      <c r="B115" s="83">
        <f>Checklist!B115</f>
        <v>11.02</v>
      </c>
      <c r="C115" s="84" t="str">
        <f>Checklist!C115</f>
        <v>Describe security personnel. Select all that apply.</v>
      </c>
      <c r="D115" s="381">
        <v>1</v>
      </c>
      <c r="E115" s="79" t="s">
        <v>227</v>
      </c>
      <c r="F115" s="287">
        <v>1</v>
      </c>
      <c r="G115" s="15"/>
    </row>
    <row r="116" spans="1:7" x14ac:dyDescent="0.2">
      <c r="A116" s="7" t="str">
        <f>IF(Checklist!A116="R","R","")</f>
        <v/>
      </c>
      <c r="B116" s="83">
        <f>Checklist!B116</f>
        <v>11.020099999999999</v>
      </c>
      <c r="C116" s="84" t="str">
        <f>Checklist!C116</f>
        <v>Company employees</v>
      </c>
      <c r="D116" s="381">
        <v>1</v>
      </c>
      <c r="E116" s="79" t="s">
        <v>227</v>
      </c>
      <c r="F116" s="287">
        <v>1</v>
      </c>
      <c r="G116" s="15"/>
    </row>
    <row r="117" spans="1:7" x14ac:dyDescent="0.2">
      <c r="A117" s="7" t="str">
        <f>IF(Checklist!A117="R","R","")</f>
        <v/>
      </c>
      <c r="B117" s="83">
        <f>Checklist!B117</f>
        <v>11.020199999999999</v>
      </c>
      <c r="C117" s="84" t="str">
        <f>Checklist!C117</f>
        <v>Contractors (Securitas, Wackenhut, etc.)</v>
      </c>
      <c r="D117" s="381">
        <v>1</v>
      </c>
      <c r="E117" s="79" t="s">
        <v>227</v>
      </c>
      <c r="F117" s="287">
        <v>1</v>
      </c>
      <c r="G117" s="15"/>
    </row>
    <row r="118" spans="1:7" x14ac:dyDescent="0.2">
      <c r="A118" s="7" t="str">
        <f>IF(Checklist!A118="R","R","")</f>
        <v/>
      </c>
      <c r="B118" s="83">
        <f>Checklist!B118</f>
        <v>11.020299999999999</v>
      </c>
      <c r="C118" s="84" t="str">
        <f>Checklist!C118</f>
        <v>Armed Security</v>
      </c>
      <c r="D118" s="381">
        <v>1</v>
      </c>
      <c r="E118" s="79" t="s">
        <v>227</v>
      </c>
      <c r="F118" s="287">
        <v>1</v>
      </c>
      <c r="G118" s="15"/>
    </row>
    <row r="119" spans="1:7" x14ac:dyDescent="0.2">
      <c r="A119" s="7" t="str">
        <f>IF(Checklist!A119="R","R","")</f>
        <v/>
      </c>
      <c r="B119" s="83">
        <f>Checklist!B119</f>
        <v>11.020399999999999</v>
      </c>
      <c r="C119" s="84" t="str">
        <f>Checklist!C119</f>
        <v>Off-duty law enforcement personnel</v>
      </c>
      <c r="D119" s="381">
        <v>1</v>
      </c>
      <c r="E119" s="79" t="s">
        <v>227</v>
      </c>
      <c r="F119" s="287">
        <v>1</v>
      </c>
      <c r="G119" s="15"/>
    </row>
    <row r="120" spans="1:7" x14ac:dyDescent="0.2">
      <c r="A120" s="7" t="str">
        <f>IF(Checklist!A120="R","R","")</f>
        <v/>
      </c>
      <c r="B120" s="83">
        <f>Checklist!B120</f>
        <v>11.020499999999998</v>
      </c>
      <c r="C120" s="84" t="str">
        <f>Checklist!C120</f>
        <v>Unknown</v>
      </c>
      <c r="D120" s="381">
        <v>1</v>
      </c>
      <c r="E120" s="79" t="s">
        <v>227</v>
      </c>
      <c r="F120" s="287">
        <v>1</v>
      </c>
      <c r="G120" s="15"/>
    </row>
    <row r="121" spans="1:7" x14ac:dyDescent="0.2">
      <c r="A121" s="7" t="str">
        <f>IF(Checklist!A121="R","R","")</f>
        <v/>
      </c>
      <c r="B121" s="83">
        <f>Checklist!B121</f>
        <v>11.020599999999998</v>
      </c>
      <c r="C121" s="84" t="str">
        <f>Checklist!C121</f>
        <v>N/A</v>
      </c>
      <c r="D121" s="381">
        <v>1</v>
      </c>
      <c r="E121" s="79" t="s">
        <v>227</v>
      </c>
      <c r="F121" s="287">
        <v>1</v>
      </c>
      <c r="G121" s="15"/>
    </row>
    <row r="122" spans="1:7" x14ac:dyDescent="0.2">
      <c r="A122" s="7" t="str">
        <f>IF(Checklist!A122="R","R","")</f>
        <v/>
      </c>
      <c r="B122" s="83">
        <f>Checklist!B122</f>
        <v>11.020699999999998</v>
      </c>
      <c r="C122" s="84" t="str">
        <f>Checklist!C122</f>
        <v>Other (describe)</v>
      </c>
      <c r="D122" s="381">
        <v>1</v>
      </c>
      <c r="E122" s="79" t="s">
        <v>227</v>
      </c>
      <c r="F122" s="287">
        <v>1</v>
      </c>
      <c r="G122" s="15"/>
    </row>
    <row r="123" spans="1:7" x14ac:dyDescent="0.2">
      <c r="A123" s="7" t="str">
        <f>IF(Checklist!A123="R","R","")</f>
        <v/>
      </c>
      <c r="B123" s="83">
        <f>Checklist!B123</f>
        <v>11.03</v>
      </c>
      <c r="C123" s="84" t="str">
        <f>Checklist!C123</f>
        <v>Does the operator or facility maintain a contract with a commercial guard company that ensures rapid availability of security personnel in a crisis?</v>
      </c>
      <c r="D123" s="381">
        <v>1</v>
      </c>
      <c r="E123" s="79" t="s">
        <v>227</v>
      </c>
      <c r="F123" s="287">
        <v>1</v>
      </c>
      <c r="G123" s="15"/>
    </row>
    <row r="124" spans="1:7" x14ac:dyDescent="0.2">
      <c r="A124" s="7" t="str">
        <f>IF(Checklist!A124="R","R","")</f>
        <v>R</v>
      </c>
      <c r="B124" s="83">
        <f>Checklist!B124</f>
        <v>11.04</v>
      </c>
      <c r="C124" s="84" t="str">
        <f>Checklist!C124</f>
        <v>Are visitors escorted or monitored while at the facility?</v>
      </c>
      <c r="D124" s="381">
        <v>1</v>
      </c>
      <c r="E124" s="79" t="s">
        <v>227</v>
      </c>
      <c r="F124" s="287">
        <v>1</v>
      </c>
      <c r="G124" s="15"/>
    </row>
    <row r="125" spans="1:7" x14ac:dyDescent="0.2">
      <c r="A125" s="7" t="str">
        <f>IF(Checklist!A125="R","R","")</f>
        <v>R</v>
      </c>
      <c r="B125" s="83">
        <f>Checklist!B125</f>
        <v>11.05</v>
      </c>
      <c r="C125" s="84" t="str">
        <f>Checklist!C125</f>
        <v>Does the facility provide a security perimeter that impedes unauthorized access to the facility or critical areas by installing and maintaining barriers?</v>
      </c>
      <c r="D125" s="381">
        <v>1</v>
      </c>
      <c r="E125" s="79" t="s">
        <v>227</v>
      </c>
      <c r="F125" s="287">
        <v>1</v>
      </c>
      <c r="G125" s="15"/>
    </row>
    <row r="126" spans="1:7" x14ac:dyDescent="0.2">
      <c r="A126" s="7" t="str">
        <f>IF(Checklist!A126="R","R","")</f>
        <v>R</v>
      </c>
      <c r="B126" s="83">
        <f>Checklist!B126</f>
        <v>11.06</v>
      </c>
      <c r="C126" s="84" t="str">
        <f>Checklist!C126</f>
        <v>To impede unauthorized vehicle access, are barriers readily available or deployed on the facility’s perimeter, near access control points, and/or near vital components (e.g., fences, bollards, jersey barriers, or equivalent)?</v>
      </c>
      <c r="D126" s="381">
        <v>1</v>
      </c>
      <c r="E126" s="79" t="s">
        <v>227</v>
      </c>
      <c r="F126" s="287">
        <v>1</v>
      </c>
      <c r="G126" s="15"/>
    </row>
    <row r="127" spans="1:7" x14ac:dyDescent="0.2">
      <c r="A127" s="7" t="str">
        <f>IF(Checklist!A127="R","R","")</f>
        <v/>
      </c>
      <c r="B127" s="83">
        <f>Checklist!B127</f>
        <v>11.07</v>
      </c>
      <c r="C127" s="84" t="str">
        <f>Checklist!C127</f>
        <v>Select all types of vehicle barriers.</v>
      </c>
      <c r="D127" s="381">
        <v>1</v>
      </c>
      <c r="E127" s="79" t="s">
        <v>227</v>
      </c>
      <c r="F127" s="287">
        <v>1</v>
      </c>
      <c r="G127" s="15"/>
    </row>
    <row r="128" spans="1:7" x14ac:dyDescent="0.2">
      <c r="A128" s="7" t="str">
        <f>IF(Checklist!A128="R","R","")</f>
        <v/>
      </c>
      <c r="B128" s="83">
        <f>Checklist!B128</f>
        <v>11.0701</v>
      </c>
      <c r="C128" s="84" t="str">
        <f>Checklist!C128</f>
        <v>Jersey barriers</v>
      </c>
      <c r="D128" s="381">
        <v>1</v>
      </c>
      <c r="E128" s="79" t="s">
        <v>227</v>
      </c>
      <c r="F128" s="287">
        <v>1</v>
      </c>
      <c r="G128" s="15"/>
    </row>
    <row r="129" spans="1:7" x14ac:dyDescent="0.2">
      <c r="A129" s="7" t="str">
        <f>IF(Checklist!A129="R","R","")</f>
        <v/>
      </c>
      <c r="B129" s="83">
        <f>Checklist!B129</f>
        <v>11.0702</v>
      </c>
      <c r="C129" s="84" t="str">
        <f>Checklist!C129</f>
        <v>Bollards</v>
      </c>
      <c r="D129" s="381">
        <v>1</v>
      </c>
      <c r="E129" s="79" t="s">
        <v>227</v>
      </c>
      <c r="F129" s="287">
        <v>1</v>
      </c>
      <c r="G129" s="15"/>
    </row>
    <row r="130" spans="1:7" x14ac:dyDescent="0.2">
      <c r="A130" s="7" t="str">
        <f>IF(Checklist!A130="R","R","")</f>
        <v/>
      </c>
      <c r="B130" s="83">
        <f>Checklist!B130</f>
        <v>11.0703</v>
      </c>
      <c r="C130" s="84" t="str">
        <f>Checklist!C130</f>
        <v>Natural barriers (ditch, large rocks, trees)</v>
      </c>
      <c r="D130" s="381">
        <v>1</v>
      </c>
      <c r="E130" s="79" t="s">
        <v>227</v>
      </c>
      <c r="F130" s="287">
        <v>1</v>
      </c>
      <c r="G130" s="15"/>
    </row>
    <row r="131" spans="1:7" x14ac:dyDescent="0.2">
      <c r="A131" s="7" t="str">
        <f>IF(Checklist!A131="R","R","")</f>
        <v/>
      </c>
      <c r="B131" s="83">
        <f>Checklist!B131</f>
        <v>11.070399999999999</v>
      </c>
      <c r="C131" s="84" t="str">
        <f>Checklist!C131</f>
        <v>Guard rails</v>
      </c>
      <c r="D131" s="381">
        <v>1</v>
      </c>
      <c r="E131" s="79" t="s">
        <v>227</v>
      </c>
      <c r="F131" s="287">
        <v>1</v>
      </c>
      <c r="G131" s="289"/>
    </row>
    <row r="132" spans="1:7" x14ac:dyDescent="0.2">
      <c r="A132" s="7" t="str">
        <f>IF(Checklist!A132="R","R","")</f>
        <v/>
      </c>
      <c r="B132" s="83">
        <f>Checklist!B132</f>
        <v>11.070499999999999</v>
      </c>
      <c r="C132" s="84" t="str">
        <f>Checklist!C132</f>
        <v>Heavy equipment</v>
      </c>
      <c r="D132" s="381">
        <v>1</v>
      </c>
      <c r="E132" s="79" t="s">
        <v>227</v>
      </c>
      <c r="F132" s="287">
        <v>1</v>
      </c>
      <c r="G132" s="15"/>
    </row>
    <row r="133" spans="1:7" x14ac:dyDescent="0.2">
      <c r="A133" s="7" t="str">
        <f>IF(Checklist!A133="R","R","")</f>
        <v/>
      </c>
      <c r="B133" s="83">
        <f>Checklist!B133</f>
        <v>11.070600000000001</v>
      </c>
      <c r="C133" s="84" t="str">
        <f>Checklist!C133</f>
        <v>Steel cable</v>
      </c>
      <c r="D133" s="381">
        <v>1</v>
      </c>
      <c r="E133" s="79" t="s">
        <v>227</v>
      </c>
      <c r="F133" s="287">
        <v>1</v>
      </c>
      <c r="G133" s="15"/>
    </row>
    <row r="134" spans="1:7" x14ac:dyDescent="0.2">
      <c r="A134" s="7" t="str">
        <f>IF(Checklist!A134="R","R","")</f>
        <v/>
      </c>
      <c r="B134" s="83">
        <f>Checklist!B134</f>
        <v>11.0707</v>
      </c>
      <c r="C134" s="84" t="str">
        <f>Checklist!C134</f>
        <v>N/A</v>
      </c>
      <c r="D134" s="381">
        <v>1</v>
      </c>
      <c r="E134" s="79" t="s">
        <v>227</v>
      </c>
      <c r="F134" s="287">
        <v>1</v>
      </c>
      <c r="G134" s="15"/>
    </row>
    <row r="135" spans="1:7" x14ac:dyDescent="0.2">
      <c r="A135" s="7" t="str">
        <f>IF(Checklist!A135="R","R","")</f>
        <v/>
      </c>
      <c r="B135" s="83">
        <f>Checklist!B135</f>
        <v>11.0708</v>
      </c>
      <c r="C135" s="84" t="str">
        <f>Checklist!C135</f>
        <v>Other (describe)</v>
      </c>
      <c r="D135" s="381">
        <v>1</v>
      </c>
      <c r="E135" s="79" t="s">
        <v>227</v>
      </c>
      <c r="F135" s="287">
        <v>1</v>
      </c>
      <c r="G135" s="15"/>
    </row>
    <row r="136" spans="1:7" x14ac:dyDescent="0.2">
      <c r="A136" s="7" t="str">
        <f>IF(Checklist!A136="R","R","")</f>
        <v/>
      </c>
      <c r="B136" s="83">
        <f>Checklist!B136</f>
        <v>11.08</v>
      </c>
      <c r="C136" s="84" t="str">
        <f>Checklist!C136</f>
        <v>Is perimeter fencing installed at the facility?</v>
      </c>
      <c r="D136" s="381">
        <v>1</v>
      </c>
      <c r="E136" s="79" t="s">
        <v>227</v>
      </c>
      <c r="F136" s="287">
        <v>1</v>
      </c>
      <c r="G136" s="15"/>
    </row>
    <row r="137" spans="1:7" x14ac:dyDescent="0.2">
      <c r="A137" s="7" t="str">
        <f>IF(Checklist!A137="R","R","")</f>
        <v/>
      </c>
      <c r="B137" s="83">
        <f>Checklist!B137</f>
        <v>11.09</v>
      </c>
      <c r="C137" s="84" t="str">
        <f>Checklist!C137</f>
        <v>Select the type(s) of perimeter fencing material(s). Select all that apply.</v>
      </c>
      <c r="D137" s="381">
        <v>1</v>
      </c>
      <c r="E137" s="79" t="s">
        <v>227</v>
      </c>
      <c r="F137" s="287">
        <v>1</v>
      </c>
      <c r="G137" s="15"/>
    </row>
    <row r="138" spans="1:7" x14ac:dyDescent="0.2">
      <c r="A138" s="7" t="str">
        <f>IF(Checklist!A138="R","R","")</f>
        <v/>
      </c>
      <c r="B138" s="83">
        <f>Checklist!B138</f>
        <v>11.0901</v>
      </c>
      <c r="C138" s="84" t="str">
        <f>Checklist!C138</f>
        <v>Chain link</v>
      </c>
      <c r="D138" s="381">
        <v>1</v>
      </c>
      <c r="E138" s="79" t="s">
        <v>227</v>
      </c>
      <c r="F138" s="287">
        <v>1</v>
      </c>
      <c r="G138" s="15"/>
    </row>
    <row r="139" spans="1:7" x14ac:dyDescent="0.2">
      <c r="A139" s="7" t="str">
        <f>IF(Checklist!A139="R","R","")</f>
        <v/>
      </c>
      <c r="B139" s="83">
        <f>Checklist!B139</f>
        <v>11.090199999999999</v>
      </c>
      <c r="C139" s="84" t="str">
        <f>Checklist!C139</f>
        <v>Wood</v>
      </c>
      <c r="D139" s="381">
        <v>1</v>
      </c>
      <c r="E139" s="79" t="s">
        <v>227</v>
      </c>
      <c r="F139" s="287">
        <v>1</v>
      </c>
      <c r="G139" s="15"/>
    </row>
    <row r="140" spans="1:7" x14ac:dyDescent="0.2">
      <c r="A140" s="7" t="str">
        <f>IF(Checklist!A140="R","R","")</f>
        <v/>
      </c>
      <c r="B140" s="83">
        <f>Checklist!B140</f>
        <v>11.090299999999999</v>
      </c>
      <c r="C140" s="84" t="str">
        <f>Checklist!C140</f>
        <v>Cinder block or brick</v>
      </c>
      <c r="D140" s="381">
        <v>1</v>
      </c>
      <c r="E140" s="79" t="s">
        <v>227</v>
      </c>
      <c r="F140" s="287">
        <v>1</v>
      </c>
      <c r="G140" s="15"/>
    </row>
    <row r="141" spans="1:7" x14ac:dyDescent="0.2">
      <c r="A141" s="7" t="str">
        <f>IF(Checklist!A141="R","R","")</f>
        <v/>
      </c>
      <c r="B141" s="83">
        <f>Checklist!B141</f>
        <v>11.090400000000001</v>
      </c>
      <c r="C141" s="84" t="str">
        <f>Checklist!C141</f>
        <v>Sheet metal</v>
      </c>
      <c r="D141" s="381">
        <v>1</v>
      </c>
      <c r="E141" s="79" t="s">
        <v>227</v>
      </c>
      <c r="F141" s="287">
        <v>1</v>
      </c>
      <c r="G141" s="15"/>
    </row>
    <row r="142" spans="1:7" x14ac:dyDescent="0.2">
      <c r="A142" s="7" t="str">
        <f>IF(Checklist!A142="R","R","")</f>
        <v/>
      </c>
      <c r="B142" s="83">
        <f>Checklist!B142</f>
        <v>11.0905</v>
      </c>
      <c r="C142" s="84" t="str">
        <f>Checklist!C142</f>
        <v>No-climb mesh</v>
      </c>
      <c r="D142" s="381">
        <v>1</v>
      </c>
      <c r="E142" s="79" t="s">
        <v>227</v>
      </c>
      <c r="F142" s="287">
        <v>1</v>
      </c>
      <c r="G142" s="289"/>
    </row>
    <row r="143" spans="1:7" x14ac:dyDescent="0.2">
      <c r="A143" s="7" t="str">
        <f>IF(Checklist!A143="R","R","")</f>
        <v/>
      </c>
      <c r="B143" s="83">
        <f>Checklist!B143</f>
        <v>11.0906</v>
      </c>
      <c r="C143" s="84" t="str">
        <f>Checklist!C143</f>
        <v>Combination of above</v>
      </c>
      <c r="D143" s="381">
        <v>1</v>
      </c>
      <c r="E143" s="79" t="s">
        <v>227</v>
      </c>
      <c r="F143" s="287">
        <v>1</v>
      </c>
      <c r="G143" s="15"/>
    </row>
    <row r="144" spans="1:7" x14ac:dyDescent="0.2">
      <c r="A144" s="7" t="str">
        <f>IF(Checklist!A144="R","R","")</f>
        <v/>
      </c>
      <c r="B144" s="83">
        <f>Checklist!B144</f>
        <v>11.0907</v>
      </c>
      <c r="C144" s="84" t="str">
        <f>Checklist!C144</f>
        <v>N/A</v>
      </c>
      <c r="D144" s="381">
        <v>1</v>
      </c>
      <c r="E144" s="79" t="s">
        <v>227</v>
      </c>
      <c r="F144" s="287">
        <v>1</v>
      </c>
      <c r="G144" s="15"/>
    </row>
    <row r="145" spans="1:7" x14ac:dyDescent="0.2">
      <c r="A145" s="7" t="str">
        <f>IF(Checklist!A145="R","R","")</f>
        <v/>
      </c>
      <c r="B145" s="83">
        <f>Checklist!B145</f>
        <v>11.0908</v>
      </c>
      <c r="C145" s="84" t="str">
        <f>Checklist!C145</f>
        <v>Other (describe)</v>
      </c>
      <c r="D145" s="381">
        <v>1</v>
      </c>
      <c r="E145" s="79" t="s">
        <v>227</v>
      </c>
      <c r="F145" s="287">
        <v>1</v>
      </c>
      <c r="G145" s="15"/>
    </row>
    <row r="146" spans="1:7" x14ac:dyDescent="0.2">
      <c r="A146" s="7" t="str">
        <f>IF(Checklist!A146="R","R","")</f>
        <v/>
      </c>
      <c r="B146" s="83">
        <f>Checklist!B146</f>
        <v>11.1</v>
      </c>
      <c r="C146" s="84" t="str">
        <f>Checklist!C146</f>
        <v>Is a barbed wire or razor wire topper installed on perimeter fencing?</v>
      </c>
      <c r="D146" s="381">
        <v>1</v>
      </c>
      <c r="E146" s="79" t="s">
        <v>227</v>
      </c>
      <c r="F146" s="287">
        <v>1</v>
      </c>
      <c r="G146" s="15"/>
    </row>
    <row r="147" spans="1:7" x14ac:dyDescent="0.2">
      <c r="A147" s="7" t="str">
        <f>IF(Checklist!A147="R","R","")</f>
        <v/>
      </c>
      <c r="B147" s="83">
        <f>Checklist!B147</f>
        <v>11.11</v>
      </c>
      <c r="C147" s="84" t="str">
        <f>Checklist!C147</f>
        <v>Including the barbed wire or razor wire topper, what is the approximate overall height of perimeter fencing (as measured when standing on the outside of the fence)? If fencing varies in height, select the height of the shortest section.</v>
      </c>
      <c r="D147" s="381">
        <v>1</v>
      </c>
      <c r="E147" s="79" t="s">
        <v>227</v>
      </c>
      <c r="F147" s="287">
        <v>1</v>
      </c>
      <c r="G147" s="289"/>
    </row>
    <row r="148" spans="1:7" x14ac:dyDescent="0.2">
      <c r="A148" s="7" t="str">
        <f>IF(Checklist!A148="R","R","")</f>
        <v>R</v>
      </c>
      <c r="B148" s="83">
        <f>Checklist!B148</f>
        <v>11.12</v>
      </c>
      <c r="C148" s="84" t="str">
        <f>Checklist!C148</f>
        <v>Does the perimeter fencing, or barriers fully enclose the facility’s vital components?</v>
      </c>
      <c r="D148" s="381">
        <v>1</v>
      </c>
      <c r="E148" s="79" t="s">
        <v>227</v>
      </c>
      <c r="F148" s="287">
        <v>1</v>
      </c>
      <c r="G148" s="15"/>
    </row>
    <row r="149" spans="1:7" x14ac:dyDescent="0.2">
      <c r="A149" s="7" t="str">
        <f>IF(Checklist!A149="R","R","")</f>
        <v/>
      </c>
      <c r="B149" s="83">
        <f>Checklist!B149</f>
        <v>11.13</v>
      </c>
      <c r="C149" s="84" t="str">
        <f>Checklist!C149</f>
        <v>Are two layers of fencing installed around the facility’s vital component(s)?</v>
      </c>
      <c r="D149" s="381">
        <v>1</v>
      </c>
      <c r="E149" s="79" t="s">
        <v>227</v>
      </c>
      <c r="F149" s="287">
        <v>1</v>
      </c>
      <c r="G149" s="15"/>
    </row>
    <row r="150" spans="1:7" x14ac:dyDescent="0.2">
      <c r="A150" s="7" t="str">
        <f>IF(Checklist!A150="R","R","")</f>
        <v>R</v>
      </c>
      <c r="B150" s="83">
        <f>Checklist!B150</f>
        <v>11.14</v>
      </c>
      <c r="C150" s="84" t="str">
        <f>Checklist!C150</f>
        <v>Is there a clear zone of several feet on either side of the fence that is free of obstructions, vegetation, or objects that could be used for concealment or to scale the fence?</v>
      </c>
      <c r="D150" s="381">
        <v>1</v>
      </c>
      <c r="E150" s="79" t="s">
        <v>227</v>
      </c>
      <c r="F150" s="287">
        <v>1</v>
      </c>
      <c r="G150" s="15"/>
    </row>
    <row r="151" spans="1:7" x14ac:dyDescent="0.2">
      <c r="A151" s="7" t="str">
        <f>IF(Checklist!A151="R","R","")</f>
        <v>R</v>
      </c>
      <c r="B151" s="83">
        <f>Checklist!B151</f>
        <v>11.15</v>
      </c>
      <c r="C151" s="84" t="str">
        <f>Checklist!C151</f>
        <v>Does damage, disrepair, erosion, or gaps degrade the security effectiveness of the perimeter gate or fence?</v>
      </c>
      <c r="D151" s="381">
        <v>1</v>
      </c>
      <c r="E151" s="79" t="s">
        <v>227</v>
      </c>
      <c r="F151" s="287">
        <v>1</v>
      </c>
      <c r="G151" s="15"/>
    </row>
    <row r="152" spans="1:7" x14ac:dyDescent="0.2">
      <c r="A152" s="7" t="str">
        <f>IF(Checklist!A152="R","R","")</f>
        <v>R</v>
      </c>
      <c r="B152" s="83">
        <f>Checklist!B152</f>
        <v>11.16</v>
      </c>
      <c r="C152" s="84" t="str">
        <f>Checklist!C152</f>
        <v>Are the gates installed and maintained at the facility of an equivalent quality to the barrier to which they are attached?</v>
      </c>
      <c r="D152" s="381">
        <v>1</v>
      </c>
      <c r="E152" s="79" t="s">
        <v>227</v>
      </c>
      <c r="F152" s="287">
        <v>1</v>
      </c>
      <c r="G152" s="15"/>
    </row>
    <row r="153" spans="1:7" x14ac:dyDescent="0.2">
      <c r="A153" s="7" t="str">
        <f>IF(Checklist!A153="R","R","")</f>
        <v/>
      </c>
      <c r="B153" s="83">
        <f>Checklist!B153</f>
        <v>11.17</v>
      </c>
      <c r="C153" s="84" t="str">
        <f>Checklist!C153</f>
        <v>Do personnel monitor motorized gates until they close?</v>
      </c>
      <c r="D153" s="381">
        <v>1</v>
      </c>
      <c r="E153" s="79" t="s">
        <v>227</v>
      </c>
      <c r="F153" s="287">
        <v>1</v>
      </c>
      <c r="G153" s="15"/>
    </row>
    <row r="154" spans="1:7" x14ac:dyDescent="0.2">
      <c r="A154" s="7" t="str">
        <f>IF(Checklist!A154="R","R","")</f>
        <v>R</v>
      </c>
      <c r="B154" s="83">
        <f>Checklist!B154</f>
        <v>11.18</v>
      </c>
      <c r="C154" s="84" t="str">
        <f>Checklist!C154</f>
        <v>Can emergency egress gates (e.g. Push bar type) be manipulated and opened from outside the fence?</v>
      </c>
      <c r="D154" s="381">
        <v>1</v>
      </c>
      <c r="E154" s="79" t="s">
        <v>227</v>
      </c>
      <c r="F154" s="287">
        <v>1</v>
      </c>
      <c r="G154" s="15"/>
    </row>
    <row r="155" spans="1:7" x14ac:dyDescent="0.2">
      <c r="A155" s="7" t="str">
        <f>IF(Checklist!A155="R","R","")</f>
        <v>R</v>
      </c>
      <c r="B155" s="83">
        <f>Checklist!B155</f>
        <v>11.19</v>
      </c>
      <c r="C155" s="84" t="str">
        <f>Checklist!C155</f>
        <v>Does the facility ensure all perimeter gates are closed and secured when not in use?</v>
      </c>
      <c r="D155" s="381">
        <v>1</v>
      </c>
      <c r="E155" s="79" t="s">
        <v>227</v>
      </c>
      <c r="F155" s="287">
        <v>1</v>
      </c>
      <c r="G155" s="15"/>
    </row>
    <row r="156" spans="1:7" x14ac:dyDescent="0.2">
      <c r="A156" s="7" t="str">
        <f>IF(Checklist!A156="R","R","")</f>
        <v>R</v>
      </c>
      <c r="B156" s="83">
        <f>Checklist!B156</f>
        <v>11.2</v>
      </c>
      <c r="C156" s="84" t="str">
        <f>Checklist!C156</f>
        <v>Are key control procedures established and documented for key tracking, issuance, collection, and loss and unauthorized duplication?</v>
      </c>
      <c r="D156" s="381">
        <v>1</v>
      </c>
      <c r="E156" s="79" t="s">
        <v>227</v>
      </c>
      <c r="F156" s="287">
        <v>1</v>
      </c>
      <c r="G156" s="289"/>
    </row>
    <row r="157" spans="1:7" x14ac:dyDescent="0.2">
      <c r="A157" s="7" t="str">
        <f>IF(Checklist!A157="R","R","")</f>
        <v>R</v>
      </c>
      <c r="B157" s="83">
        <f>Checklist!B157</f>
        <v>11.21</v>
      </c>
      <c r="C157" s="84" t="str">
        <f>Checklist!C157</f>
        <v>Does your facility conduct key inventories every 24 months?</v>
      </c>
      <c r="D157" s="381">
        <v>1</v>
      </c>
      <c r="E157" s="79" t="s">
        <v>227</v>
      </c>
      <c r="F157" s="287">
        <v>1</v>
      </c>
      <c r="G157" s="15"/>
    </row>
    <row r="158" spans="1:7" x14ac:dyDescent="0.2">
      <c r="A158" s="7" t="str">
        <f>IF(Checklist!A158="R","R","")</f>
        <v>R</v>
      </c>
      <c r="B158" s="83">
        <f>Checklist!B158</f>
        <v>11.22</v>
      </c>
      <c r="C158" s="84" t="str">
        <f>Checklist!C158</f>
        <v>Does the facility utilize a restricted key/blank, patent key/blank, or other form of smart key/electronic access to the critical facility to prevent unauthorized duplication?  (Keys stamped "Do Not Duplicate" would not meet the above criteria.)</v>
      </c>
      <c r="D158" s="381">
        <v>1</v>
      </c>
      <c r="E158" s="79" t="s">
        <v>227</v>
      </c>
      <c r="F158" s="287">
        <v>1</v>
      </c>
      <c r="G158" s="15"/>
    </row>
    <row r="159" spans="1:7" x14ac:dyDescent="0.2">
      <c r="A159" s="7" t="str">
        <f>IF(Checklist!A159="R","R","")</f>
        <v/>
      </c>
      <c r="B159" s="83">
        <f>Checklist!B159</f>
        <v>11.23</v>
      </c>
      <c r="C159" s="84" t="str">
        <f>Checklist!C159</f>
        <v>Which groups have keys to padlocks on perimeter gates? Select all that apply.</v>
      </c>
      <c r="D159" s="381">
        <v>1</v>
      </c>
      <c r="E159" s="79" t="s">
        <v>227</v>
      </c>
      <c r="F159" s="287">
        <v>1</v>
      </c>
      <c r="G159" s="15"/>
    </row>
    <row r="160" spans="1:7" x14ac:dyDescent="0.2">
      <c r="A160" s="7" t="str">
        <f>IF(Checklist!A160="R","R","")</f>
        <v/>
      </c>
      <c r="B160" s="83">
        <f>Checklist!B160</f>
        <v>11.2301</v>
      </c>
      <c r="C160" s="84" t="str">
        <f>Checklist!C160</f>
        <v>Company employees</v>
      </c>
      <c r="D160" s="381">
        <v>1</v>
      </c>
      <c r="E160" s="79" t="s">
        <v>227</v>
      </c>
      <c r="F160" s="287">
        <v>1</v>
      </c>
      <c r="G160" s="15"/>
    </row>
    <row r="161" spans="1:7" x14ac:dyDescent="0.2">
      <c r="A161" s="7" t="str">
        <f>IF(Checklist!A161="R","R","")</f>
        <v/>
      </c>
      <c r="B161" s="83">
        <f>Checklist!B161</f>
        <v>11.2302</v>
      </c>
      <c r="C161" s="84" t="str">
        <f>Checklist!C161</f>
        <v>Long-term, trusted contractors</v>
      </c>
      <c r="D161" s="381">
        <v>1</v>
      </c>
      <c r="E161" s="79" t="s">
        <v>227</v>
      </c>
      <c r="F161" s="287">
        <v>1</v>
      </c>
      <c r="G161" s="15"/>
    </row>
    <row r="162" spans="1:7" x14ac:dyDescent="0.2">
      <c r="A162" s="7" t="str">
        <f>IF(Checklist!A162="R","R","")</f>
        <v/>
      </c>
      <c r="B162" s="83">
        <f>Checklist!B162</f>
        <v>11.2303</v>
      </c>
      <c r="C162" s="84" t="str">
        <f>Checklist!C162</f>
        <v>Other Contractors</v>
      </c>
      <c r="D162" s="381">
        <v>1</v>
      </c>
      <c r="E162" s="79" t="s">
        <v>227</v>
      </c>
      <c r="F162" s="287">
        <v>1</v>
      </c>
      <c r="G162" s="15"/>
    </row>
    <row r="163" spans="1:7" x14ac:dyDescent="0.2">
      <c r="A163" s="7" t="str">
        <f>IF(Checklist!A163="R","R","")</f>
        <v/>
      </c>
      <c r="B163" s="83">
        <f>Checklist!B163</f>
        <v>11.230399999999999</v>
      </c>
      <c r="C163" s="84" t="str">
        <f>Checklist!C163</f>
        <v>Pipeline operators or utilities that share the site</v>
      </c>
      <c r="D163" s="381">
        <v>1</v>
      </c>
      <c r="E163" s="79" t="s">
        <v>227</v>
      </c>
      <c r="F163" s="287">
        <v>1</v>
      </c>
      <c r="G163" s="15"/>
    </row>
    <row r="164" spans="1:7" x14ac:dyDescent="0.2">
      <c r="A164" s="7" t="str">
        <f>IF(Checklist!A164="R","R","")</f>
        <v/>
      </c>
      <c r="B164" s="83">
        <f>Checklist!B164</f>
        <v>11.230499999999999</v>
      </c>
      <c r="C164" s="84" t="str">
        <f>Checklist!C164</f>
        <v>Visitors</v>
      </c>
      <c r="D164" s="381">
        <v>1</v>
      </c>
      <c r="E164" s="79" t="s">
        <v>227</v>
      </c>
      <c r="F164" s="287">
        <v>1</v>
      </c>
      <c r="G164" s="15"/>
    </row>
    <row r="165" spans="1:7" x14ac:dyDescent="0.2">
      <c r="A165" s="7" t="str">
        <f>IF(Checklist!A165="R","R","")</f>
        <v/>
      </c>
      <c r="B165" s="83">
        <f>Checklist!B165</f>
        <v>11.230600000000001</v>
      </c>
      <c r="C165" s="84" t="str">
        <f>Checklist!C165</f>
        <v>Emergency Responders</v>
      </c>
      <c r="D165" s="381">
        <v>1</v>
      </c>
      <c r="E165" s="79" t="s">
        <v>227</v>
      </c>
      <c r="F165" s="287">
        <v>1</v>
      </c>
      <c r="G165" s="15"/>
    </row>
    <row r="166" spans="1:7" x14ac:dyDescent="0.2">
      <c r="A166" s="7" t="str">
        <f>IF(Checklist!A166="R","R","")</f>
        <v/>
      </c>
      <c r="B166" s="83">
        <f>Checklist!B166</f>
        <v>11.230700000000001</v>
      </c>
      <c r="C166" s="84" t="str">
        <f>Checklist!C166</f>
        <v>Unknown</v>
      </c>
      <c r="D166" s="381">
        <v>1</v>
      </c>
      <c r="E166" s="79" t="s">
        <v>227</v>
      </c>
      <c r="F166" s="287">
        <v>1</v>
      </c>
      <c r="G166" s="15"/>
    </row>
    <row r="167" spans="1:7" x14ac:dyDescent="0.2">
      <c r="A167" s="7" t="str">
        <f>IF(Checklist!A167="R","R","")</f>
        <v/>
      </c>
      <c r="B167" s="83">
        <f>Checklist!B167</f>
        <v>11.2308</v>
      </c>
      <c r="C167" s="84" t="str">
        <f>Checklist!C167</f>
        <v>Key distribution is not tracked</v>
      </c>
      <c r="D167" s="381">
        <v>1</v>
      </c>
      <c r="E167" s="79" t="s">
        <v>227</v>
      </c>
      <c r="F167" s="287">
        <v>1</v>
      </c>
      <c r="G167" s="15"/>
    </row>
    <row r="168" spans="1:7" x14ac:dyDescent="0.2">
      <c r="A168" s="7" t="str">
        <f>IF(Checklist!A168="R","R","")</f>
        <v/>
      </c>
      <c r="B168" s="83">
        <f>Checklist!B168</f>
        <v>11.2309</v>
      </c>
      <c r="C168" s="84" t="str">
        <f>Checklist!C168</f>
        <v>N/A</v>
      </c>
      <c r="D168" s="381">
        <v>1</v>
      </c>
      <c r="E168" s="79" t="s">
        <v>227</v>
      </c>
      <c r="F168" s="287">
        <v>1</v>
      </c>
      <c r="G168" s="15"/>
    </row>
    <row r="169" spans="1:7" x14ac:dyDescent="0.2">
      <c r="A169" s="7" t="str">
        <f>IF(Checklist!A169="R","R","")</f>
        <v/>
      </c>
      <c r="B169" s="83">
        <f>Checklist!B169</f>
        <v>11.231</v>
      </c>
      <c r="C169" s="84" t="str">
        <f>Checklist!C169</f>
        <v>Others (describe)</v>
      </c>
      <c r="D169" s="381">
        <v>1</v>
      </c>
      <c r="E169" s="79" t="s">
        <v>227</v>
      </c>
      <c r="F169" s="287">
        <v>1</v>
      </c>
      <c r="G169" s="289"/>
    </row>
    <row r="170" spans="1:7" x14ac:dyDescent="0.2">
      <c r="A170" s="7" t="str">
        <f>IF(Checklist!A170="R","R","")</f>
        <v/>
      </c>
      <c r="B170" s="83">
        <f>Checklist!B170</f>
        <v>11.24</v>
      </c>
      <c r="C170" s="84" t="str">
        <f>Checklist!C170</f>
        <v>Are padlocks from other entities daisy-chained with company padlocks on perimeter gates?</v>
      </c>
      <c r="D170" s="381">
        <v>1</v>
      </c>
      <c r="E170" s="79" t="s">
        <v>227</v>
      </c>
      <c r="F170" s="287">
        <v>1</v>
      </c>
      <c r="G170" s="15"/>
    </row>
    <row r="171" spans="1:7" x14ac:dyDescent="0.2">
      <c r="A171" s="7" t="str">
        <f>IF(Checklist!A171="R","R","")</f>
        <v>R</v>
      </c>
      <c r="B171" s="83">
        <f>Checklist!B171</f>
        <v>11.25</v>
      </c>
      <c r="C171" s="84" t="str">
        <f>Checklist!C171</f>
        <v>Are “No Trespassing,” “Authorized Personnel Only,” or signs of similar meaning posted at intervals that are visible from any point of potential entry?</v>
      </c>
      <c r="D171" s="381">
        <v>1</v>
      </c>
      <c r="E171" s="79" t="s">
        <v>227</v>
      </c>
      <c r="F171" s="287">
        <v>1</v>
      </c>
      <c r="G171" s="15"/>
    </row>
    <row r="172" spans="1:7" x14ac:dyDescent="0.2">
      <c r="A172" s="7" t="str">
        <f>IF(Checklist!A172="R","R","")</f>
        <v/>
      </c>
      <c r="B172" s="83">
        <f>Checklist!B172</f>
        <v>11.26</v>
      </c>
      <c r="C172" s="84" t="str">
        <f>Checklist!C172</f>
        <v>Are electronic access control systems installed at the facility or restricted areas within a facility?</v>
      </c>
      <c r="D172" s="381">
        <v>1</v>
      </c>
      <c r="E172" s="79" t="s">
        <v>227</v>
      </c>
      <c r="F172" s="287">
        <v>1</v>
      </c>
      <c r="G172" s="289"/>
    </row>
    <row r="173" spans="1:7" x14ac:dyDescent="0.2">
      <c r="A173" s="7" t="str">
        <f>IF(Checklist!A173="R","R","")</f>
        <v/>
      </c>
      <c r="B173" s="83">
        <f>Checklist!B173</f>
        <v>11.27</v>
      </c>
      <c r="C173" s="84" t="str">
        <f>Checklist!C173</f>
        <v>Which access points are controlled by the electronic access control system? Select all that apply.</v>
      </c>
      <c r="D173" s="381">
        <v>1</v>
      </c>
      <c r="E173" s="79" t="s">
        <v>227</v>
      </c>
      <c r="F173" s="287">
        <v>1</v>
      </c>
      <c r="G173" s="15"/>
    </row>
    <row r="174" spans="1:7" x14ac:dyDescent="0.2">
      <c r="A174" s="7" t="str">
        <f>IF(Checklist!A174="R","R","")</f>
        <v/>
      </c>
      <c r="B174" s="83">
        <f>Checklist!B174</f>
        <v>11.270099999999999</v>
      </c>
      <c r="C174" s="84" t="str">
        <f>Checklist!C174</f>
        <v>Perimeter vehicle gates</v>
      </c>
      <c r="D174" s="381">
        <v>1</v>
      </c>
      <c r="E174" s="79" t="s">
        <v>227</v>
      </c>
      <c r="F174" s="287">
        <v>1</v>
      </c>
      <c r="G174" s="15"/>
    </row>
    <row r="175" spans="1:7" x14ac:dyDescent="0.2">
      <c r="A175" s="7" t="str">
        <f>IF(Checklist!A175="R","R","")</f>
        <v/>
      </c>
      <c r="B175" s="83">
        <f>Checklist!B175</f>
        <v>11.270200000000001</v>
      </c>
      <c r="C175" s="84" t="str">
        <f>Checklist!C175</f>
        <v>Interior vehicle gates</v>
      </c>
      <c r="D175" s="381">
        <v>1</v>
      </c>
      <c r="E175" s="79" t="s">
        <v>227</v>
      </c>
      <c r="F175" s="287">
        <v>1</v>
      </c>
      <c r="G175" s="15"/>
    </row>
    <row r="176" spans="1:7" x14ac:dyDescent="0.2">
      <c r="A176" s="7" t="str">
        <f>IF(Checklist!A176="R","R","")</f>
        <v/>
      </c>
      <c r="B176" s="83">
        <f>Checklist!B176</f>
        <v>11.270300000000001</v>
      </c>
      <c r="C176" s="84" t="str">
        <f>Checklist!C176</f>
        <v>Pedestrian gates</v>
      </c>
      <c r="D176" s="381">
        <v>1</v>
      </c>
      <c r="E176" s="79" t="s">
        <v>227</v>
      </c>
      <c r="F176" s="287">
        <v>1</v>
      </c>
      <c r="G176" s="15"/>
    </row>
    <row r="177" spans="1:7" x14ac:dyDescent="0.2">
      <c r="A177" s="7" t="str">
        <f>IF(Checklist!A177="R","R","")</f>
        <v/>
      </c>
      <c r="B177" s="83">
        <f>Checklist!B177</f>
        <v>11.2704</v>
      </c>
      <c r="C177" s="84" t="str">
        <f>Checklist!C177</f>
        <v>Exterior doors to facility buildings</v>
      </c>
      <c r="D177" s="381">
        <v>1</v>
      </c>
      <c r="E177" s="79" t="s">
        <v>227</v>
      </c>
      <c r="F177" s="287">
        <v>1</v>
      </c>
      <c r="G177" s="15"/>
    </row>
    <row r="178" spans="1:7" x14ac:dyDescent="0.2">
      <c r="A178" s="7" t="str">
        <f>IF(Checklist!A178="R","R","")</f>
        <v/>
      </c>
      <c r="B178" s="83">
        <f>Checklist!B178</f>
        <v>11.2705</v>
      </c>
      <c r="C178" s="84" t="str">
        <f>Checklist!C178</f>
        <v>Interior doors at facility buildings that lead to sensitive areas</v>
      </c>
      <c r="D178" s="381">
        <v>1</v>
      </c>
      <c r="E178" s="79" t="s">
        <v>227</v>
      </c>
      <c r="F178" s="287">
        <v>1</v>
      </c>
      <c r="G178" s="15"/>
    </row>
    <row r="179" spans="1:7" x14ac:dyDescent="0.2">
      <c r="A179" s="7" t="str">
        <f>IF(Checklist!A179="R","R","")</f>
        <v/>
      </c>
      <c r="B179" s="83">
        <f>Checklist!B179</f>
        <v>11.2706</v>
      </c>
      <c r="C179" s="84" t="str">
        <f>Checklist!C179</f>
        <v>Other (describe)</v>
      </c>
      <c r="D179" s="381">
        <v>1</v>
      </c>
      <c r="E179" s="79" t="s">
        <v>227</v>
      </c>
      <c r="F179" s="287">
        <v>1</v>
      </c>
      <c r="G179" s="15"/>
    </row>
    <row r="180" spans="1:7" x14ac:dyDescent="0.2">
      <c r="A180" s="7" t="str">
        <f>IF(Checklist!A180="R","R","")</f>
        <v/>
      </c>
      <c r="B180" s="83">
        <f>Checklist!B180</f>
        <v>11.2707</v>
      </c>
      <c r="C180" s="84" t="str">
        <f>Checklist!C180</f>
        <v>N/A</v>
      </c>
      <c r="D180" s="381">
        <v>1</v>
      </c>
      <c r="E180" s="79" t="s">
        <v>227</v>
      </c>
      <c r="F180" s="287">
        <v>1</v>
      </c>
      <c r="G180" s="15"/>
    </row>
    <row r="181" spans="1:7" x14ac:dyDescent="0.2">
      <c r="A181" s="7" t="str">
        <f>IF(Checklist!A181="R","R","")</f>
        <v/>
      </c>
      <c r="B181" s="83">
        <f>Checklist!B181</f>
        <v>11.270799999999999</v>
      </c>
      <c r="C181" s="84" t="str">
        <f>Checklist!C181</f>
        <v>Unknown</v>
      </c>
      <c r="D181" s="381">
        <v>1</v>
      </c>
      <c r="E181" s="79" t="s">
        <v>227</v>
      </c>
      <c r="F181" s="287">
        <v>1</v>
      </c>
      <c r="G181" s="15"/>
    </row>
    <row r="182" spans="1:7" x14ac:dyDescent="0.2">
      <c r="A182" s="7" t="str">
        <f>IF(Checklist!A182="R","R","")</f>
        <v/>
      </c>
      <c r="B182" s="83">
        <f>Checklist!B182</f>
        <v>11.28</v>
      </c>
      <c r="C182" s="84" t="str">
        <f>Checklist!C182</f>
        <v>Select the type(s) of authentication required by the system(s). Select all that apply.</v>
      </c>
      <c r="D182" s="381">
        <v>1</v>
      </c>
      <c r="E182" s="79" t="s">
        <v>227</v>
      </c>
      <c r="F182" s="287">
        <v>1</v>
      </c>
      <c r="G182" s="289"/>
    </row>
    <row r="183" spans="1:7" x14ac:dyDescent="0.2">
      <c r="A183" s="7" t="str">
        <f>IF(Checklist!A183="R","R","")</f>
        <v/>
      </c>
      <c r="B183" s="83">
        <f>Checklist!B183</f>
        <v>11.280099999999999</v>
      </c>
      <c r="C183" s="84" t="str">
        <f>Checklist!C183</f>
        <v>Proximity card reader</v>
      </c>
      <c r="D183" s="381">
        <v>1</v>
      </c>
      <c r="E183" s="79" t="s">
        <v>227</v>
      </c>
      <c r="F183" s="287">
        <v>1</v>
      </c>
      <c r="G183" s="15"/>
    </row>
    <row r="184" spans="1:7" x14ac:dyDescent="0.2">
      <c r="A184" s="7" t="str">
        <f>IF(Checklist!A184="R","R","")</f>
        <v/>
      </c>
      <c r="B184" s="83">
        <f>Checklist!B184</f>
        <v>11.280199999999999</v>
      </c>
      <c r="C184" s="84" t="str">
        <f>Checklist!C184</f>
        <v>Keypad/PIN Code</v>
      </c>
      <c r="D184" s="381">
        <v>1</v>
      </c>
      <c r="E184" s="79" t="s">
        <v>227</v>
      </c>
      <c r="F184" s="287">
        <v>1</v>
      </c>
      <c r="G184" s="15"/>
    </row>
    <row r="185" spans="1:7" x14ac:dyDescent="0.2">
      <c r="A185" s="7" t="str">
        <f>IF(Checklist!A185="R","R","")</f>
        <v/>
      </c>
      <c r="B185" s="83">
        <f>Checklist!B185</f>
        <v>11.280299999999999</v>
      </c>
      <c r="C185" s="84" t="str">
        <f>Checklist!C185</f>
        <v>Wireless/remote gate opener</v>
      </c>
      <c r="D185" s="381">
        <v>1</v>
      </c>
      <c r="E185" s="79" t="s">
        <v>227</v>
      </c>
      <c r="F185" s="287">
        <v>1</v>
      </c>
      <c r="G185" s="15"/>
    </row>
    <row r="186" spans="1:7" x14ac:dyDescent="0.2">
      <c r="A186" s="7" t="str">
        <f>IF(Checklist!A186="R","R","")</f>
        <v/>
      </c>
      <c r="B186" s="83">
        <f>Checklist!B186</f>
        <v>11.280399999999998</v>
      </c>
      <c r="C186" s="84" t="str">
        <f>Checklist!C186</f>
        <v>Physical key</v>
      </c>
      <c r="D186" s="381">
        <v>1</v>
      </c>
      <c r="E186" s="79" t="s">
        <v>227</v>
      </c>
      <c r="F186" s="287">
        <v>1</v>
      </c>
      <c r="G186" s="15"/>
    </row>
    <row r="187" spans="1:7" x14ac:dyDescent="0.2">
      <c r="A187" s="7" t="str">
        <f>IF(Checklist!A187="R","R","")</f>
        <v/>
      </c>
      <c r="B187" s="83">
        <f>Checklist!B187</f>
        <v>11.280499999999998</v>
      </c>
      <c r="C187" s="84" t="str">
        <f>Checklist!C187</f>
        <v>Biometric</v>
      </c>
      <c r="D187" s="381">
        <v>1</v>
      </c>
      <c r="E187" s="79" t="s">
        <v>227</v>
      </c>
      <c r="F187" s="287">
        <v>1</v>
      </c>
      <c r="G187" s="15"/>
    </row>
    <row r="188" spans="1:7" x14ac:dyDescent="0.2">
      <c r="A188" s="7" t="str">
        <f>IF(Checklist!A188="R","R","")</f>
        <v/>
      </c>
      <c r="B188" s="83">
        <f>Checklist!B188</f>
        <v>11.280599999999998</v>
      </c>
      <c r="C188" s="84" t="str">
        <f>Checklist!C188</f>
        <v>N/A</v>
      </c>
      <c r="D188" s="381">
        <v>1</v>
      </c>
      <c r="E188" s="79" t="s">
        <v>227</v>
      </c>
      <c r="F188" s="287">
        <v>1</v>
      </c>
      <c r="G188" s="15"/>
    </row>
    <row r="189" spans="1:7" x14ac:dyDescent="0.2">
      <c r="A189" s="7" t="str">
        <f>IF(Checklist!A189="R","R","")</f>
        <v/>
      </c>
      <c r="B189" s="83">
        <f>Checklist!B189</f>
        <v>11.280699999999998</v>
      </c>
      <c r="C189" s="84" t="str">
        <f>Checklist!C189</f>
        <v>Unknown</v>
      </c>
      <c r="D189" s="381">
        <v>1</v>
      </c>
      <c r="E189" s="79" t="s">
        <v>227</v>
      </c>
      <c r="F189" s="287">
        <v>1</v>
      </c>
      <c r="G189" s="15"/>
    </row>
    <row r="190" spans="1:7" x14ac:dyDescent="0.2">
      <c r="A190" s="7" t="str">
        <f>IF(Checklist!A190="R","R","")</f>
        <v/>
      </c>
      <c r="B190" s="83">
        <f>Checklist!B190</f>
        <v>11.280799999999997</v>
      </c>
      <c r="C190" s="84" t="str">
        <f>Checklist!C190</f>
        <v>Other (describe)</v>
      </c>
      <c r="D190" s="381">
        <v>1</v>
      </c>
      <c r="E190" s="79" t="s">
        <v>227</v>
      </c>
      <c r="F190" s="287">
        <v>1</v>
      </c>
      <c r="G190" s="15"/>
    </row>
    <row r="191" spans="1:7" x14ac:dyDescent="0.2">
      <c r="A191" s="7" t="str">
        <f>IF(Checklist!A191="R","R","")</f>
        <v/>
      </c>
      <c r="B191" s="83">
        <f>Checklist!B191</f>
        <v>11.29</v>
      </c>
      <c r="C191" s="84" t="str">
        <f>Checklist!C191</f>
        <v>Does the system log access by authorized personnel?</v>
      </c>
      <c r="D191" s="381">
        <v>1</v>
      </c>
      <c r="E191" s="79" t="s">
        <v>227</v>
      </c>
      <c r="F191" s="287">
        <v>1</v>
      </c>
      <c r="G191" s="15"/>
    </row>
    <row r="192" spans="1:7" x14ac:dyDescent="0.2">
      <c r="A192" s="7" t="str">
        <f>IF(Checklist!A192="R","R","")</f>
        <v/>
      </c>
      <c r="B192" s="83">
        <f>Checklist!B192</f>
        <v>11.299999999999999</v>
      </c>
      <c r="C192" s="84" t="str">
        <f>Checklist!C192</f>
        <v>Does the system record access attempts by unauthorized personnel?</v>
      </c>
      <c r="D192" s="381">
        <v>1</v>
      </c>
      <c r="E192" s="79" t="s">
        <v>227</v>
      </c>
      <c r="F192" s="287">
        <v>1</v>
      </c>
      <c r="G192" s="15"/>
    </row>
    <row r="193" spans="1:7" x14ac:dyDescent="0.2">
      <c r="A193" s="7" t="str">
        <f>IF(Checklist!A193="R","R","")</f>
        <v/>
      </c>
      <c r="B193" s="83">
        <f>Checklist!B193</f>
        <v>11.309999999999999</v>
      </c>
      <c r="C193" s="84" t="str">
        <f>Checklist!C193</f>
        <v>Does the system alert employees to access attempts by unauthorized personnel?</v>
      </c>
      <c r="D193" s="381">
        <v>1</v>
      </c>
      <c r="E193" s="79" t="s">
        <v>227</v>
      </c>
      <c r="F193" s="287">
        <v>1</v>
      </c>
      <c r="G193" s="15"/>
    </row>
    <row r="194" spans="1:7" x14ac:dyDescent="0.2">
      <c r="A194" s="7" t="str">
        <f>IF(Checklist!A194="R","R","")</f>
        <v/>
      </c>
      <c r="B194" s="83">
        <f>Checklist!B194</f>
        <v>11.319999999999999</v>
      </c>
      <c r="C194" s="84" t="str">
        <f>Checklist!C194</f>
        <v>Are access control records periodically reviewed to ensure compliance with policies and procedures?</v>
      </c>
      <c r="D194" s="381">
        <v>1</v>
      </c>
      <c r="E194" s="79" t="s">
        <v>227</v>
      </c>
      <c r="F194" s="287">
        <v>1</v>
      </c>
      <c r="G194" s="15"/>
    </row>
    <row r="195" spans="1:7" x14ac:dyDescent="0.2">
      <c r="A195" s="7" t="str">
        <f>IF(Checklist!A195="R","R","")</f>
        <v/>
      </c>
      <c r="B195" s="83">
        <f>Checklist!B195</f>
        <v>11.329999999999998</v>
      </c>
      <c r="C195" s="84" t="str">
        <f>Checklist!C195</f>
        <v>Other than employees who are assigned to the facility, which groups have authorized access to perimeter gates that utilize electronic access controls? Select all that apply.</v>
      </c>
      <c r="D195" s="381">
        <v>1</v>
      </c>
      <c r="E195" s="79" t="s">
        <v>227</v>
      </c>
      <c r="F195" s="287">
        <v>1</v>
      </c>
      <c r="G195" s="15"/>
    </row>
    <row r="196" spans="1:7" x14ac:dyDescent="0.2">
      <c r="A196" s="7" t="str">
        <f>IF(Checklist!A196="R","R","")</f>
        <v/>
      </c>
      <c r="B196" s="83">
        <f>Checklist!B196</f>
        <v>11.330099999999998</v>
      </c>
      <c r="C196" s="84" t="str">
        <f>Checklist!C196</f>
        <v>Company employees not assigned to the facility</v>
      </c>
      <c r="D196" s="381">
        <v>1</v>
      </c>
      <c r="E196" s="79" t="s">
        <v>227</v>
      </c>
      <c r="F196" s="287">
        <v>1</v>
      </c>
      <c r="G196" s="15"/>
    </row>
    <row r="197" spans="1:7" x14ac:dyDescent="0.2">
      <c r="A197" s="7" t="str">
        <f>IF(Checklist!A197="R","R","")</f>
        <v/>
      </c>
      <c r="B197" s="83">
        <f>Checklist!B197</f>
        <v>11.330199999999998</v>
      </c>
      <c r="C197" s="84" t="str">
        <f>Checklist!C197</f>
        <v>Long-term, trusted contractors</v>
      </c>
      <c r="D197" s="381">
        <v>1</v>
      </c>
      <c r="E197" s="79" t="s">
        <v>227</v>
      </c>
      <c r="F197" s="287">
        <v>1</v>
      </c>
      <c r="G197" s="15"/>
    </row>
    <row r="198" spans="1:7" x14ac:dyDescent="0.2">
      <c r="A198" s="7" t="str">
        <f>IF(Checklist!A198="R","R","")</f>
        <v/>
      </c>
      <c r="B198" s="83">
        <f>Checklist!B198</f>
        <v>11.330299999999998</v>
      </c>
      <c r="C198" s="84" t="str">
        <f>Checklist!C198</f>
        <v>Other Contractors</v>
      </c>
      <c r="D198" s="381">
        <v>1</v>
      </c>
      <c r="E198" s="79" t="s">
        <v>227</v>
      </c>
      <c r="F198" s="287">
        <v>1</v>
      </c>
      <c r="G198" s="289"/>
    </row>
    <row r="199" spans="1:7" x14ac:dyDescent="0.2">
      <c r="A199" s="7" t="str">
        <f>IF(Checklist!A199="R","R","")</f>
        <v/>
      </c>
      <c r="B199" s="83">
        <f>Checklist!B199</f>
        <v>11.330399999999997</v>
      </c>
      <c r="C199" s="84" t="str">
        <f>Checklist!C199</f>
        <v>Pipeline operators or utilities that share the site</v>
      </c>
      <c r="D199" s="381">
        <v>1</v>
      </c>
      <c r="E199" s="79" t="s">
        <v>227</v>
      </c>
      <c r="F199" s="287">
        <v>1</v>
      </c>
      <c r="G199" s="15"/>
    </row>
    <row r="200" spans="1:7" x14ac:dyDescent="0.2">
      <c r="A200" s="7" t="str">
        <f>IF(Checklist!A200="R","R","")</f>
        <v/>
      </c>
      <c r="B200" s="83">
        <f>Checklist!B200</f>
        <v>11.330499999999997</v>
      </c>
      <c r="C200" s="84" t="str">
        <f>Checklist!C200</f>
        <v>Visitors</v>
      </c>
      <c r="D200" s="381">
        <v>1</v>
      </c>
      <c r="E200" s="79" t="s">
        <v>227</v>
      </c>
      <c r="F200" s="287">
        <v>1</v>
      </c>
      <c r="G200" s="15"/>
    </row>
    <row r="201" spans="1:7" x14ac:dyDescent="0.2">
      <c r="A201" s="7" t="str">
        <f>IF(Checklist!A201="R","R","")</f>
        <v/>
      </c>
      <c r="B201" s="83">
        <f>Checklist!B201</f>
        <v>11.330599999999997</v>
      </c>
      <c r="C201" s="84" t="str">
        <f>Checklist!C201</f>
        <v>Emergency Responders</v>
      </c>
      <c r="D201" s="381">
        <v>1</v>
      </c>
      <c r="E201" s="79" t="s">
        <v>227</v>
      </c>
      <c r="F201" s="287">
        <v>1</v>
      </c>
      <c r="G201" s="15"/>
    </row>
    <row r="202" spans="1:7" x14ac:dyDescent="0.2">
      <c r="A202" s="7" t="str">
        <f>IF(Checklist!A202="R","R","")</f>
        <v/>
      </c>
      <c r="B202" s="83">
        <f>Checklist!B202</f>
        <v>11.330699999999997</v>
      </c>
      <c r="C202" s="84" t="str">
        <f>Checklist!C202</f>
        <v>Unknown</v>
      </c>
      <c r="D202" s="381">
        <v>1</v>
      </c>
      <c r="E202" s="79" t="s">
        <v>227</v>
      </c>
      <c r="F202" s="287">
        <v>1</v>
      </c>
      <c r="G202" s="15"/>
    </row>
    <row r="203" spans="1:7" x14ac:dyDescent="0.2">
      <c r="A203" s="7" t="str">
        <f>IF(Checklist!A203="R","R","")</f>
        <v/>
      </c>
      <c r="B203" s="83">
        <f>Checklist!B203</f>
        <v>11.330799999999996</v>
      </c>
      <c r="C203" s="84" t="str">
        <f>Checklist!C203</f>
        <v>N/A</v>
      </c>
      <c r="D203" s="381">
        <v>1</v>
      </c>
      <c r="E203" s="79" t="s">
        <v>227</v>
      </c>
      <c r="F203" s="287">
        <v>1</v>
      </c>
      <c r="G203" s="15"/>
    </row>
    <row r="204" spans="1:7" x14ac:dyDescent="0.2">
      <c r="A204" s="7" t="str">
        <f>IF(Checklist!A204="R","R","")</f>
        <v/>
      </c>
      <c r="B204" s="83">
        <f>Checklist!B204</f>
        <v>11.330899999999996</v>
      </c>
      <c r="C204" s="84" t="str">
        <f>Checklist!C204</f>
        <v>None</v>
      </c>
      <c r="D204" s="381">
        <v>1</v>
      </c>
      <c r="E204" s="79" t="s">
        <v>227</v>
      </c>
      <c r="F204" s="287">
        <v>1</v>
      </c>
      <c r="G204" s="15"/>
    </row>
    <row r="205" spans="1:7" x14ac:dyDescent="0.2">
      <c r="A205" s="7" t="str">
        <f>IF(Checklist!A205="R","R","")</f>
        <v/>
      </c>
      <c r="B205" s="83">
        <f>Checklist!B205</f>
        <v>11.330999999999996</v>
      </c>
      <c r="C205" s="84" t="str">
        <f>Checklist!C205</f>
        <v>Others (describe)</v>
      </c>
      <c r="D205" s="381">
        <v>1</v>
      </c>
      <c r="E205" s="79" t="s">
        <v>227</v>
      </c>
      <c r="F205" s="287">
        <v>1</v>
      </c>
      <c r="G205" s="15"/>
    </row>
    <row r="206" spans="1:7" x14ac:dyDescent="0.2">
      <c r="A206" s="7" t="str">
        <f>IF(Checklist!A206="R","R","")</f>
        <v/>
      </c>
      <c r="B206" s="83">
        <f>Checklist!B206</f>
        <v>11.34</v>
      </c>
      <c r="C206" s="84" t="str">
        <f>Checklist!C206</f>
        <v>Describe access controls for Company employees or long-term trusted contractors not assigned to the facility, if applicable.</v>
      </c>
      <c r="D206" s="381">
        <v>1</v>
      </c>
      <c r="E206" s="79" t="s">
        <v>227</v>
      </c>
      <c r="F206" s="287">
        <v>1</v>
      </c>
      <c r="G206" s="15"/>
    </row>
    <row r="207" spans="1:7" x14ac:dyDescent="0.2">
      <c r="A207" s="7" t="str">
        <f>IF(Checklist!A207="R","R","")</f>
        <v>R</v>
      </c>
      <c r="B207" s="83">
        <f>Checklist!B207</f>
        <v>11.35</v>
      </c>
      <c r="C207" s="84" t="str">
        <f>Checklist!C207</f>
        <v>Does the facility employ security measures to impede unauthorized persons from gaining access to a facility, and restricted areas within a facility?  If yes, select all that apply.</v>
      </c>
      <c r="D207" s="381">
        <v>1</v>
      </c>
      <c r="E207" s="79" t="s">
        <v>227</v>
      </c>
      <c r="F207" s="287">
        <v>1</v>
      </c>
      <c r="G207" s="15"/>
    </row>
    <row r="208" spans="1:7" x14ac:dyDescent="0.2">
      <c r="A208" s="7" t="str">
        <f>IF(Checklist!A208="R","R","")</f>
        <v/>
      </c>
      <c r="B208" s="83">
        <f>Checklist!B208</f>
        <v>11.350099999999999</v>
      </c>
      <c r="C208" s="84" t="str">
        <f>Checklist!C208</f>
        <v>None</v>
      </c>
      <c r="D208" s="381">
        <v>1</v>
      </c>
      <c r="E208" s="79" t="s">
        <v>227</v>
      </c>
      <c r="F208" s="287">
        <v>1</v>
      </c>
      <c r="G208" s="15"/>
    </row>
    <row r="209" spans="1:7" x14ac:dyDescent="0.2">
      <c r="A209" s="7" t="str">
        <f>IF(Checklist!A209="R","R","")</f>
        <v/>
      </c>
      <c r="B209" s="83">
        <f>Checklist!B209</f>
        <v>11.350199999999999</v>
      </c>
      <c r="C209" s="84" t="str">
        <f>Checklist!C209</f>
        <v>Verbal screening</v>
      </c>
      <c r="D209" s="381">
        <v>1</v>
      </c>
      <c r="E209" s="79" t="s">
        <v>227</v>
      </c>
      <c r="F209" s="287">
        <v>1</v>
      </c>
      <c r="G209" s="15"/>
    </row>
    <row r="210" spans="1:7" x14ac:dyDescent="0.2">
      <c r="A210" s="7" t="str">
        <f>IF(Checklist!A210="R","R","")</f>
        <v/>
      </c>
      <c r="B210" s="83">
        <f>Checklist!B210</f>
        <v>11.350299999999999</v>
      </c>
      <c r="C210" s="84" t="str">
        <f>Checklist!C210</f>
        <v>Visual screening</v>
      </c>
      <c r="D210" s="381">
        <v>1</v>
      </c>
      <c r="E210" s="79" t="s">
        <v>227</v>
      </c>
      <c r="F210" s="287">
        <v>1</v>
      </c>
      <c r="G210" s="15"/>
    </row>
    <row r="211" spans="1:7" x14ac:dyDescent="0.2">
      <c r="A211" s="7" t="str">
        <f>IF(Checklist!A211="R","R","")</f>
        <v/>
      </c>
      <c r="B211" s="83">
        <f>Checklist!B211</f>
        <v>11.350399999999999</v>
      </c>
      <c r="C211" s="84" t="str">
        <f>Checklist!C211</f>
        <v>Validate identification at access control point</v>
      </c>
      <c r="D211" s="381">
        <v>1</v>
      </c>
      <c r="E211" s="79" t="s">
        <v>227</v>
      </c>
      <c r="F211" s="287">
        <v>1</v>
      </c>
      <c r="G211" s="15"/>
    </row>
    <row r="212" spans="1:7" x14ac:dyDescent="0.2">
      <c r="A212" s="7" t="str">
        <f>IF(Checklist!A212="R","R","")</f>
        <v/>
      </c>
      <c r="B212" s="83">
        <f>Checklist!B212</f>
        <v>11.350499999999998</v>
      </c>
      <c r="C212" s="84" t="str">
        <f>Checklist!C212</f>
        <v>Scheduled appointments</v>
      </c>
      <c r="D212" s="381">
        <v>1</v>
      </c>
      <c r="E212" s="79" t="s">
        <v>227</v>
      </c>
      <c r="F212" s="287">
        <v>1</v>
      </c>
      <c r="G212" s="15"/>
    </row>
    <row r="213" spans="1:7" x14ac:dyDescent="0.2">
      <c r="A213" s="7" t="str">
        <f>IF(Checklist!A213="R","R","")</f>
        <v/>
      </c>
      <c r="B213" s="83">
        <f>Checklist!B213</f>
        <v>11.350599999999998</v>
      </c>
      <c r="C213" s="84" t="str">
        <f>Checklist!C213</f>
        <v>Verification with visitor's employer</v>
      </c>
      <c r="D213" s="381">
        <v>1</v>
      </c>
      <c r="E213" s="79" t="s">
        <v>227</v>
      </c>
      <c r="F213" s="287">
        <v>1</v>
      </c>
      <c r="G213" s="15"/>
    </row>
    <row r="214" spans="1:7" x14ac:dyDescent="0.2">
      <c r="A214" s="7" t="str">
        <f>IF(Checklist!A214="R","R","")</f>
        <v/>
      </c>
      <c r="B214" s="83">
        <f>Checklist!B214</f>
        <v>11.3507</v>
      </c>
      <c r="C214" s="84" t="str">
        <f>Checklist!C214</f>
        <v>Proximity card reader</v>
      </c>
      <c r="D214" s="381">
        <v>1</v>
      </c>
      <c r="E214" s="79" t="s">
        <v>227</v>
      </c>
      <c r="F214" s="287">
        <v>1</v>
      </c>
      <c r="G214" s="15"/>
    </row>
    <row r="215" spans="1:7" x14ac:dyDescent="0.2">
      <c r="A215" s="7" t="str">
        <f>IF(Checklist!A215="R","R","")</f>
        <v/>
      </c>
      <c r="B215" s="83">
        <f>Checklist!B215</f>
        <v>11.3508</v>
      </c>
      <c r="C215" s="84" t="str">
        <f>Checklist!C215</f>
        <v>Physical Key</v>
      </c>
      <c r="D215" s="381">
        <v>1</v>
      </c>
      <c r="E215" s="79" t="s">
        <v>227</v>
      </c>
      <c r="F215" s="287">
        <v>1</v>
      </c>
      <c r="G215" s="15"/>
    </row>
    <row r="216" spans="1:7" x14ac:dyDescent="0.2">
      <c r="A216" s="7" t="str">
        <f>IF(Checklist!A216="R","R","")</f>
        <v/>
      </c>
      <c r="B216" s="83">
        <f>Checklist!B216</f>
        <v>11.350899999999999</v>
      </c>
      <c r="C216" s="84" t="str">
        <f>Checklist!C216</f>
        <v>Keypad/PIN Code</v>
      </c>
      <c r="D216" s="381">
        <v>1</v>
      </c>
      <c r="E216" s="79" t="s">
        <v>227</v>
      </c>
      <c r="F216" s="287">
        <v>1</v>
      </c>
      <c r="G216" s="15"/>
    </row>
    <row r="217" spans="1:7" x14ac:dyDescent="0.2">
      <c r="A217" s="7" t="str">
        <f>IF(Checklist!A217="R","R","")</f>
        <v/>
      </c>
      <c r="B217" s="83">
        <f>Checklist!B217</f>
        <v>11.351000000000001</v>
      </c>
      <c r="C217" s="84" t="str">
        <f>Checklist!C217</f>
        <v>Intrusion Detection System (IDS)</v>
      </c>
      <c r="D217" s="381">
        <v>1</v>
      </c>
      <c r="E217" s="79" t="s">
        <v>227</v>
      </c>
      <c r="F217" s="287">
        <v>1</v>
      </c>
      <c r="G217" s="15"/>
    </row>
    <row r="218" spans="1:7" x14ac:dyDescent="0.2">
      <c r="A218" s="7" t="str">
        <f>IF(Checklist!A218="R","R","")</f>
        <v/>
      </c>
      <c r="B218" s="83">
        <f>Checklist!B218</f>
        <v>11.351100000000001</v>
      </c>
      <c r="C218" s="84" t="str">
        <f>Checklist!C218</f>
        <v>Unknown</v>
      </c>
      <c r="D218" s="381">
        <v>1</v>
      </c>
      <c r="E218" s="79" t="s">
        <v>227</v>
      </c>
      <c r="F218" s="287">
        <v>1</v>
      </c>
      <c r="G218" s="15"/>
    </row>
    <row r="219" spans="1:7" x14ac:dyDescent="0.2">
      <c r="A219" s="7" t="str">
        <f>IF(Checklist!A219="R","R","")</f>
        <v/>
      </c>
      <c r="B219" s="83">
        <f>Checklist!B219</f>
        <v>11.3512</v>
      </c>
      <c r="C219" s="84" t="str">
        <f>Checklist!C219</f>
        <v>Other (describe)</v>
      </c>
      <c r="D219" s="381">
        <v>1</v>
      </c>
      <c r="E219" s="79" t="s">
        <v>227</v>
      </c>
      <c r="F219" s="287">
        <v>1</v>
      </c>
      <c r="G219" s="15"/>
    </row>
    <row r="220" spans="1:7" x14ac:dyDescent="0.2">
      <c r="A220" s="7" t="str">
        <f>IF(Checklist!A220="R","R","")</f>
        <v>R</v>
      </c>
      <c r="B220" s="83">
        <f>Checklist!B220</f>
        <v>11.36</v>
      </c>
      <c r="C220" s="84" t="str">
        <f>Checklist!C220</f>
        <v>Does the facility implement procedures such as manual or electronic sign in/out) for controlling access to the facility and restricted buildings or areas within the facility?</v>
      </c>
      <c r="D220" s="381">
        <v>1</v>
      </c>
      <c r="E220" s="79" t="s">
        <v>227</v>
      </c>
      <c r="F220" s="287">
        <v>1</v>
      </c>
      <c r="G220" s="15"/>
    </row>
    <row r="221" spans="1:7" x14ac:dyDescent="0.2">
      <c r="A221" s="7" t="str">
        <f>IF(Checklist!A221="R","R","")</f>
        <v>R</v>
      </c>
      <c r="B221" s="83">
        <f>Checklist!B221</f>
        <v>11.37</v>
      </c>
      <c r="C221" s="84" t="str">
        <f>Checklist!C221</f>
        <v>Does the facility employ security measures to monitor, detect, and assess unauthorized access to the facility, within the facility and around critical areas of the facility 24 hours a day, 7 days a week?</v>
      </c>
      <c r="D221" s="381">
        <v>1</v>
      </c>
      <c r="E221" s="79" t="s">
        <v>227</v>
      </c>
      <c r="F221" s="287">
        <v>1</v>
      </c>
      <c r="G221" s="15"/>
    </row>
    <row r="222" spans="1:7" x14ac:dyDescent="0.2">
      <c r="A222" s="7" t="str">
        <f>IF(Checklist!A222="R","R","")</f>
        <v/>
      </c>
      <c r="B222" s="83">
        <f>Checklist!B222</f>
        <v>11.379999999999999</v>
      </c>
      <c r="C222" s="84" t="str">
        <f>Checklist!C222</f>
        <v>Is a CCTV system installed at the facility?</v>
      </c>
      <c r="D222" s="381">
        <v>1</v>
      </c>
      <c r="E222" s="79" t="s">
        <v>227</v>
      </c>
      <c r="F222" s="287">
        <v>1</v>
      </c>
      <c r="G222" s="15"/>
    </row>
    <row r="223" spans="1:7" x14ac:dyDescent="0.2">
      <c r="A223" s="7" t="str">
        <f>IF(Checklist!A223="R","R","")</f>
        <v/>
      </c>
      <c r="B223" s="83">
        <f>Checklist!B223</f>
        <v>11.389999999999999</v>
      </c>
      <c r="C223" s="84" t="str">
        <f>Checklist!C223</f>
        <v>Is the CCTV system fully functional?</v>
      </c>
      <c r="D223" s="381">
        <v>1</v>
      </c>
      <c r="E223" s="79" t="s">
        <v>227</v>
      </c>
      <c r="F223" s="287">
        <v>1</v>
      </c>
      <c r="G223" s="15"/>
    </row>
    <row r="224" spans="1:7" x14ac:dyDescent="0.2">
      <c r="A224" s="7" t="str">
        <f>IF(Checklist!A224="R","R","")</f>
        <v/>
      </c>
      <c r="B224" s="83">
        <f>Checklist!B224</f>
        <v>11.399999999999999</v>
      </c>
      <c r="C224" s="84" t="str">
        <f>Checklist!C224</f>
        <v>How many total cameras are installed?</v>
      </c>
      <c r="D224" s="381">
        <v>1</v>
      </c>
      <c r="E224" s="79" t="s">
        <v>227</v>
      </c>
      <c r="F224" s="287">
        <v>1</v>
      </c>
      <c r="G224" s="15"/>
    </row>
    <row r="225" spans="1:7" x14ac:dyDescent="0.2">
      <c r="A225" s="7" t="str">
        <f>IF(Checklist!A225="R","R","")</f>
        <v/>
      </c>
      <c r="B225" s="83">
        <f>Checklist!B225</f>
        <v>11.409999999999998</v>
      </c>
      <c r="C225" s="84" t="str">
        <f>Checklist!C225</f>
        <v>How many of the installed cameras offer pan-tilt-zoom (PTZ) capability?</v>
      </c>
      <c r="D225" s="381">
        <v>1</v>
      </c>
      <c r="E225" s="79" t="s">
        <v>227</v>
      </c>
      <c r="F225" s="287">
        <v>1</v>
      </c>
      <c r="G225" s="289"/>
    </row>
    <row r="226" spans="1:7" x14ac:dyDescent="0.2">
      <c r="A226" s="7" t="str">
        <f>IF(Checklist!A226="R","R","")</f>
        <v/>
      </c>
      <c r="B226" s="83">
        <f>Checklist!B226</f>
        <v>11.419999999999998</v>
      </c>
      <c r="C226" s="84" t="str">
        <f>Checklist!C226</f>
        <v>Where are video images displayed?</v>
      </c>
      <c r="D226" s="381">
        <v>1</v>
      </c>
      <c r="E226" s="79" t="s">
        <v>227</v>
      </c>
      <c r="F226" s="287">
        <v>1</v>
      </c>
      <c r="G226" s="15"/>
    </row>
    <row r="227" spans="1:7" x14ac:dyDescent="0.2">
      <c r="A227" s="7" t="str">
        <f>IF(Checklist!A227="R","R","")</f>
        <v/>
      </c>
      <c r="B227" s="83">
        <f>Checklist!B227</f>
        <v>11.420099999999998</v>
      </c>
      <c r="C227" s="84" t="str">
        <f>Checklist!C227</f>
        <v>At the facility</v>
      </c>
      <c r="D227" s="381">
        <v>1</v>
      </c>
      <c r="E227" s="79" t="s">
        <v>227</v>
      </c>
      <c r="F227" s="287">
        <v>1</v>
      </c>
      <c r="G227" s="15"/>
    </row>
    <row r="228" spans="1:7" x14ac:dyDescent="0.2">
      <c r="A228" s="7" t="str">
        <f>IF(Checklist!A228="R","R","")</f>
        <v/>
      </c>
      <c r="B228" s="83">
        <f>Checklist!B228</f>
        <v>11.420199999999998</v>
      </c>
      <c r="C228" s="84" t="str">
        <f>Checklist!C228</f>
        <v>Remotely at pipeline control center</v>
      </c>
      <c r="D228" s="381">
        <v>1</v>
      </c>
      <c r="E228" s="79" t="s">
        <v>227</v>
      </c>
      <c r="F228" s="287">
        <v>1</v>
      </c>
      <c r="G228" s="15"/>
    </row>
    <row r="229" spans="1:7" x14ac:dyDescent="0.2">
      <c r="A229" s="7" t="str">
        <f>IF(Checklist!A229="R","R","")</f>
        <v/>
      </c>
      <c r="B229" s="83">
        <f>Checklist!B229</f>
        <v>11.420299999999997</v>
      </c>
      <c r="C229" s="84" t="str">
        <f>Checklist!C229</f>
        <v>Remotely at a security control center</v>
      </c>
      <c r="D229" s="381">
        <v>1</v>
      </c>
      <c r="E229" s="79" t="s">
        <v>227</v>
      </c>
      <c r="F229" s="287">
        <v>1</v>
      </c>
      <c r="G229" s="15"/>
    </row>
    <row r="230" spans="1:7" x14ac:dyDescent="0.2">
      <c r="A230" s="7" t="str">
        <f>IF(Checklist!A230="R","R","")</f>
        <v/>
      </c>
      <c r="B230" s="83">
        <f>Checklist!B230</f>
        <v>11.420399999999997</v>
      </c>
      <c r="C230" s="84" t="str">
        <f>Checklist!C230</f>
        <v>Remotely at a third party monitoring service</v>
      </c>
      <c r="D230" s="381">
        <v>1</v>
      </c>
      <c r="E230" s="79" t="s">
        <v>227</v>
      </c>
      <c r="F230" s="287">
        <v>1</v>
      </c>
      <c r="G230" s="15"/>
    </row>
    <row r="231" spans="1:7" x14ac:dyDescent="0.2">
      <c r="A231" s="7" t="str">
        <f>IF(Checklist!A231="R","R","")</f>
        <v/>
      </c>
      <c r="B231" s="83">
        <f>Checklist!B231</f>
        <v>11.420499999999997</v>
      </c>
      <c r="C231" s="84" t="str">
        <f>Checklist!C231</f>
        <v>Remotely at another Company facility</v>
      </c>
      <c r="D231" s="381">
        <v>1</v>
      </c>
      <c r="E231" s="79" t="s">
        <v>227</v>
      </c>
      <c r="F231" s="287">
        <v>1</v>
      </c>
      <c r="G231" s="15"/>
    </row>
    <row r="232" spans="1:7" x14ac:dyDescent="0.2">
      <c r="A232" s="7" t="str">
        <f>IF(Checklist!A232="R","R","")</f>
        <v/>
      </c>
      <c r="B232" s="83">
        <f>Checklist!B232</f>
        <v>11.420599999999997</v>
      </c>
      <c r="C232" s="84" t="str">
        <f>Checklist!C232</f>
        <v>Unknown</v>
      </c>
      <c r="D232" s="381">
        <v>1</v>
      </c>
      <c r="E232" s="79" t="s">
        <v>227</v>
      </c>
      <c r="F232" s="287">
        <v>1</v>
      </c>
      <c r="G232" s="15"/>
    </row>
    <row r="233" spans="1:7" x14ac:dyDescent="0.2">
      <c r="A233" s="7" t="str">
        <f>IF(Checklist!A233="R","R","")</f>
        <v/>
      </c>
      <c r="B233" s="83">
        <f>Checklist!B233</f>
        <v>11.420699999999997</v>
      </c>
      <c r="C233" s="84" t="str">
        <f>Checklist!C233</f>
        <v>Not displayed</v>
      </c>
      <c r="D233" s="381">
        <v>1</v>
      </c>
      <c r="E233" s="79" t="s">
        <v>227</v>
      </c>
      <c r="F233" s="287">
        <v>1</v>
      </c>
      <c r="G233" s="289"/>
    </row>
    <row r="234" spans="1:7" x14ac:dyDescent="0.2">
      <c r="A234" s="7" t="str">
        <f>IF(Checklist!A234="R","R","")</f>
        <v/>
      </c>
      <c r="B234" s="83">
        <f>Checklist!B234</f>
        <v>11.420799999999996</v>
      </c>
      <c r="C234" s="84" t="str">
        <f>Checklist!C234</f>
        <v>N/A</v>
      </c>
      <c r="D234" s="381">
        <v>1</v>
      </c>
      <c r="E234" s="79" t="s">
        <v>227</v>
      </c>
      <c r="F234" s="287">
        <v>1</v>
      </c>
      <c r="G234" s="15"/>
    </row>
    <row r="235" spans="1:7" x14ac:dyDescent="0.2">
      <c r="A235" s="7" t="str">
        <f>IF(Checklist!A235="R","R","")</f>
        <v/>
      </c>
      <c r="B235" s="83">
        <f>Checklist!B235</f>
        <v>11.420899999999996</v>
      </c>
      <c r="C235" s="84" t="str">
        <f>Checklist!C235</f>
        <v>At another location (describe)</v>
      </c>
      <c r="D235" s="381">
        <v>1</v>
      </c>
      <c r="E235" s="79" t="s">
        <v>227</v>
      </c>
      <c r="F235" s="287">
        <v>1</v>
      </c>
      <c r="G235" s="15"/>
    </row>
    <row r="236" spans="1:7" x14ac:dyDescent="0.2">
      <c r="A236" s="7" t="str">
        <f>IF(Checklist!A236="R","R","")</f>
        <v/>
      </c>
      <c r="B236" s="83">
        <f>Checklist!B236</f>
        <v>11.43</v>
      </c>
      <c r="C236" s="84" t="str">
        <f>Checklist!C236</f>
        <v>Select all enhanced capabilities of the camera system.</v>
      </c>
      <c r="D236" s="381">
        <v>1</v>
      </c>
      <c r="E236" s="79" t="s">
        <v>227</v>
      </c>
      <c r="F236" s="287">
        <v>1</v>
      </c>
      <c r="G236" s="15"/>
    </row>
    <row r="237" spans="1:7" x14ac:dyDescent="0.2">
      <c r="A237" s="7" t="str">
        <f>IF(Checklist!A237="R","R","")</f>
        <v/>
      </c>
      <c r="B237" s="83">
        <f>Checklist!B237</f>
        <v>11.430099999999999</v>
      </c>
      <c r="C237" s="84" t="str">
        <f>Checklist!C237</f>
        <v>Motion-activated alerts</v>
      </c>
      <c r="D237" s="381">
        <v>1</v>
      </c>
      <c r="E237" s="79" t="s">
        <v>227</v>
      </c>
      <c r="F237" s="287">
        <v>1</v>
      </c>
      <c r="G237" s="15"/>
    </row>
    <row r="238" spans="1:7" x14ac:dyDescent="0.2">
      <c r="A238" s="7" t="str">
        <f>IF(Checklist!A238="R","R","")</f>
        <v/>
      </c>
      <c r="B238" s="83">
        <f>Checklist!B238</f>
        <v>11.430199999999999</v>
      </c>
      <c r="C238" s="84" t="str">
        <f>Checklist!C238</f>
        <v>Motion-activated recording</v>
      </c>
      <c r="D238" s="381">
        <v>1</v>
      </c>
      <c r="E238" s="79" t="s">
        <v>227</v>
      </c>
      <c r="F238" s="287">
        <v>1</v>
      </c>
      <c r="G238" s="15"/>
    </row>
    <row r="239" spans="1:7" x14ac:dyDescent="0.2">
      <c r="A239" s="7" t="str">
        <f>IF(Checklist!A239="R","R","")</f>
        <v/>
      </c>
      <c r="B239" s="83">
        <f>Checklist!B239</f>
        <v>11.430299999999999</v>
      </c>
      <c r="C239" s="84" t="str">
        <f>Checklist!C239</f>
        <v>Video analytics</v>
      </c>
      <c r="D239" s="381">
        <v>1</v>
      </c>
      <c r="E239" s="79" t="s">
        <v>227</v>
      </c>
      <c r="F239" s="287">
        <v>1</v>
      </c>
      <c r="G239" s="15"/>
    </row>
    <row r="240" spans="1:7" x14ac:dyDescent="0.2">
      <c r="A240" s="7" t="str">
        <f>IF(Checklist!A240="R","R","")</f>
        <v/>
      </c>
      <c r="B240" s="83">
        <f>Checklist!B240</f>
        <v>11.430399999999999</v>
      </c>
      <c r="C240" s="84" t="str">
        <f>Checklist!C240</f>
        <v>IR Illumination</v>
      </c>
      <c r="D240" s="381">
        <v>1</v>
      </c>
      <c r="E240" s="79" t="s">
        <v>227</v>
      </c>
      <c r="F240" s="287">
        <v>1</v>
      </c>
      <c r="G240" s="15"/>
    </row>
    <row r="241" spans="1:7" x14ac:dyDescent="0.2">
      <c r="A241" s="7" t="str">
        <f>IF(Checklist!A241="R","R","")</f>
        <v/>
      </c>
      <c r="B241" s="83">
        <f>Checklist!B241</f>
        <v>11.430499999999999</v>
      </c>
      <c r="C241" s="84" t="str">
        <f>Checklist!C241</f>
        <v>None</v>
      </c>
      <c r="D241" s="381">
        <v>1</v>
      </c>
      <c r="E241" s="79" t="s">
        <v>227</v>
      </c>
      <c r="F241" s="287">
        <v>1</v>
      </c>
      <c r="G241" s="15"/>
    </row>
    <row r="242" spans="1:7" x14ac:dyDescent="0.2">
      <c r="A242" s="7" t="str">
        <f>IF(Checklist!A242="R","R","")</f>
        <v/>
      </c>
      <c r="B242" s="83">
        <f>Checklist!B242</f>
        <v>11.430599999999998</v>
      </c>
      <c r="C242" s="84" t="str">
        <f>Checklist!C242</f>
        <v>N/A</v>
      </c>
      <c r="D242" s="381">
        <v>1</v>
      </c>
      <c r="E242" s="79" t="s">
        <v>227</v>
      </c>
      <c r="F242" s="287">
        <v>1</v>
      </c>
      <c r="G242" s="15"/>
    </row>
    <row r="243" spans="1:7" x14ac:dyDescent="0.2">
      <c r="A243" s="7" t="str">
        <f>IF(Checklist!A243="R","R","")</f>
        <v/>
      </c>
      <c r="B243" s="83">
        <f>Checklist!B243</f>
        <v>11.430699999999998</v>
      </c>
      <c r="C243" s="84" t="str">
        <f>Checklist!C243</f>
        <v>Unknown</v>
      </c>
      <c r="D243" s="381">
        <v>1</v>
      </c>
      <c r="E243" s="79" t="s">
        <v>227</v>
      </c>
      <c r="F243" s="287">
        <v>1</v>
      </c>
      <c r="G243" s="15"/>
    </row>
    <row r="244" spans="1:7" x14ac:dyDescent="0.2">
      <c r="A244" s="7" t="str">
        <f>IF(Checklist!A244="R","R","")</f>
        <v/>
      </c>
      <c r="B244" s="83">
        <f>Checklist!B244</f>
        <v>11.430799999999998</v>
      </c>
      <c r="C244" s="84" t="str">
        <f>Checklist!C244</f>
        <v>Other (describe)</v>
      </c>
      <c r="D244" s="381">
        <v>1</v>
      </c>
      <c r="E244" s="79" t="s">
        <v>227</v>
      </c>
      <c r="F244" s="287">
        <v>1</v>
      </c>
      <c r="G244" s="15"/>
    </row>
    <row r="245" spans="1:7" x14ac:dyDescent="0.2">
      <c r="A245" s="7" t="str">
        <f>IF(Checklist!A245="R","R","")</f>
        <v/>
      </c>
      <c r="B245" s="83">
        <f>Checklist!B245</f>
        <v>11.44</v>
      </c>
      <c r="C245" s="84" t="str">
        <f>Checklist!C245</f>
        <v>Does the CCTV system monitor or record activity around vital components?</v>
      </c>
      <c r="D245" s="381">
        <v>1</v>
      </c>
      <c r="E245" s="79" t="s">
        <v>227</v>
      </c>
      <c r="F245" s="287">
        <v>1</v>
      </c>
      <c r="G245" s="289"/>
    </row>
    <row r="246" spans="1:7" x14ac:dyDescent="0.2">
      <c r="A246" s="7" t="str">
        <f>IF(Checklist!A246="R","R","")</f>
        <v/>
      </c>
      <c r="B246" s="83">
        <f>Checklist!B246</f>
        <v>11.45</v>
      </c>
      <c r="C246" s="84" t="str">
        <f>Checklist!C246</f>
        <v>Does the CCTV system enable personnel to screen visitors prior to granting entry?</v>
      </c>
      <c r="D246" s="381">
        <v>1</v>
      </c>
      <c r="E246" s="79" t="s">
        <v>227</v>
      </c>
      <c r="F246" s="287">
        <v>1</v>
      </c>
      <c r="G246" s="15"/>
    </row>
    <row r="247" spans="1:7" x14ac:dyDescent="0.2">
      <c r="A247" s="7" t="str">
        <f>IF(Checklist!A247="R","R","")</f>
        <v/>
      </c>
      <c r="B247" s="83">
        <f>Checklist!B247</f>
        <v>11.459999999999999</v>
      </c>
      <c r="C247" s="84" t="str">
        <f>Checklist!C247</f>
        <v>To support incident response, can real-time video feeds be monitored off-site by those with valid log-in credentials?</v>
      </c>
      <c r="D247" s="381">
        <v>1</v>
      </c>
      <c r="E247" s="79" t="s">
        <v>227</v>
      </c>
      <c r="F247" s="287">
        <v>1</v>
      </c>
      <c r="G247" s="15"/>
    </row>
    <row r="248" spans="1:7" x14ac:dyDescent="0.2">
      <c r="A248" s="7" t="str">
        <f>IF(Checklist!A248="R","R","")</f>
        <v/>
      </c>
      <c r="B248" s="83">
        <f>Checklist!B248</f>
        <v>11.469999999999999</v>
      </c>
      <c r="C248" s="84" t="str">
        <f>Checklist!C248</f>
        <v>How many days of video imagery are stored before they are deleted or recorded over?</v>
      </c>
      <c r="D248" s="381">
        <v>1</v>
      </c>
      <c r="E248" s="79" t="s">
        <v>227</v>
      </c>
      <c r="F248" s="287">
        <v>1</v>
      </c>
      <c r="G248" s="15"/>
    </row>
    <row r="249" spans="1:7" x14ac:dyDescent="0.2">
      <c r="A249" s="7" t="str">
        <f>IF(Checklist!A249="R","R","")</f>
        <v/>
      </c>
      <c r="B249" s="83">
        <f>Checklist!B249</f>
        <v>11.479999999999999</v>
      </c>
      <c r="C249" s="84" t="str">
        <f>Checklist!C249</f>
        <v>Did the review team review image quality from the CCTV cameras?</v>
      </c>
      <c r="D249" s="381">
        <v>1</v>
      </c>
      <c r="E249" s="79" t="s">
        <v>227</v>
      </c>
      <c r="F249" s="287">
        <v>1</v>
      </c>
      <c r="G249" s="15"/>
    </row>
    <row r="250" spans="1:7" x14ac:dyDescent="0.2">
      <c r="A250" s="7" t="str">
        <f>IF(Checklist!A250="R","R","")</f>
        <v/>
      </c>
      <c r="B250" s="83">
        <f>Checklist!B250</f>
        <v>11.489999999999998</v>
      </c>
      <c r="C250" s="84" t="str">
        <f>Checklist!C250</f>
        <v>Is there an electronic intrusion detection system (IDS) installed at the facility?</v>
      </c>
      <c r="D250" s="381">
        <v>1</v>
      </c>
      <c r="E250" s="79" t="s">
        <v>227</v>
      </c>
      <c r="F250" s="287">
        <v>1</v>
      </c>
      <c r="G250" s="15"/>
    </row>
    <row r="251" spans="1:7" x14ac:dyDescent="0.2">
      <c r="A251" s="7" t="str">
        <f>IF(Checklist!A251="R","R","")</f>
        <v/>
      </c>
      <c r="B251" s="83">
        <f>Checklist!B251</f>
        <v>11.499999999999998</v>
      </c>
      <c r="C251" s="84" t="str">
        <f>Checklist!C251</f>
        <v>Is the IDS fully functional?</v>
      </c>
      <c r="D251" s="381">
        <v>1</v>
      </c>
      <c r="E251" s="79" t="s">
        <v>227</v>
      </c>
      <c r="F251" s="287">
        <v>1</v>
      </c>
      <c r="G251" s="15"/>
    </row>
    <row r="252" spans="1:7" x14ac:dyDescent="0.2">
      <c r="A252" s="7" t="str">
        <f>IF(Checklist!A252="R","R","")</f>
        <v/>
      </c>
      <c r="B252" s="83">
        <f>Checklist!B252</f>
        <v>11.509999999999998</v>
      </c>
      <c r="C252" s="84" t="str">
        <f>Checklist!C252</f>
        <v>What types of sensors are installed and operational? Select all that apply.</v>
      </c>
      <c r="D252" s="381">
        <v>1</v>
      </c>
      <c r="E252" s="79" t="s">
        <v>227</v>
      </c>
      <c r="F252" s="287">
        <v>1</v>
      </c>
      <c r="G252" s="15"/>
    </row>
    <row r="253" spans="1:7" x14ac:dyDescent="0.2">
      <c r="A253" s="7" t="str">
        <f>IF(Checklist!A253="R","R","")</f>
        <v/>
      </c>
      <c r="B253" s="83">
        <f>Checklist!B253</f>
        <v>11.510099999999998</v>
      </c>
      <c r="C253" s="84" t="str">
        <f>Checklist!C253</f>
        <v>Microwave</v>
      </c>
      <c r="D253" s="381">
        <v>1</v>
      </c>
      <c r="E253" s="79" t="s">
        <v>227</v>
      </c>
      <c r="F253" s="287">
        <v>1</v>
      </c>
      <c r="G253" s="15"/>
    </row>
    <row r="254" spans="1:7" x14ac:dyDescent="0.2">
      <c r="A254" s="7" t="str">
        <f>IF(Checklist!A254="R","R","")</f>
        <v/>
      </c>
      <c r="B254" s="83">
        <f>Checklist!B254</f>
        <v>11.510199999999998</v>
      </c>
      <c r="C254" s="84" t="str">
        <f>Checklist!C254</f>
        <v>Mechanical switches</v>
      </c>
      <c r="D254" s="381">
        <v>1</v>
      </c>
      <c r="E254" s="79" t="s">
        <v>227</v>
      </c>
      <c r="F254" s="287">
        <v>1</v>
      </c>
      <c r="G254" s="15"/>
    </row>
    <row r="255" spans="1:7" x14ac:dyDescent="0.2">
      <c r="A255" s="7" t="str">
        <f>IF(Checklist!A255="R","R","")</f>
        <v/>
      </c>
      <c r="B255" s="83">
        <f>Checklist!B255</f>
        <v>11.510299999999997</v>
      </c>
      <c r="C255" s="84" t="str">
        <f>Checklist!C255</f>
        <v>Magnetic contacts</v>
      </c>
      <c r="D255" s="381">
        <v>1</v>
      </c>
      <c r="E255" s="79" t="s">
        <v>227</v>
      </c>
      <c r="F255" s="287">
        <v>1</v>
      </c>
      <c r="G255" s="15"/>
    </row>
    <row r="256" spans="1:7" x14ac:dyDescent="0.2">
      <c r="A256" s="7" t="str">
        <f>IF(Checklist!A256="R","R","")</f>
        <v/>
      </c>
      <c r="B256" s="83">
        <f>Checklist!B256</f>
        <v>11.510399999999997</v>
      </c>
      <c r="C256" s="84" t="str">
        <f>Checklist!C256</f>
        <v>N/A</v>
      </c>
      <c r="D256" s="381">
        <v>1</v>
      </c>
      <c r="E256" s="79" t="s">
        <v>227</v>
      </c>
      <c r="F256" s="287">
        <v>1</v>
      </c>
      <c r="G256" s="15"/>
    </row>
    <row r="257" spans="1:7" x14ac:dyDescent="0.2">
      <c r="A257" s="7" t="str">
        <f>IF(Checklist!A257="R","R","")</f>
        <v/>
      </c>
      <c r="B257" s="83">
        <f>Checklist!B257</f>
        <v>11.510499999999997</v>
      </c>
      <c r="C257" s="84" t="str">
        <f>Checklist!C257</f>
        <v>Passive infrared (PIR)</v>
      </c>
      <c r="D257" s="381">
        <v>1</v>
      </c>
      <c r="E257" s="79" t="s">
        <v>227</v>
      </c>
      <c r="F257" s="287">
        <v>1</v>
      </c>
      <c r="G257" s="15"/>
    </row>
    <row r="258" spans="1:7" x14ac:dyDescent="0.2">
      <c r="A258" s="7" t="str">
        <f>IF(Checklist!A258="R","R","")</f>
        <v/>
      </c>
      <c r="B258" s="83">
        <f>Checklist!B258</f>
        <v>11.510599999999997</v>
      </c>
      <c r="C258" s="84" t="str">
        <f>Checklist!C258</f>
        <v>Unknown</v>
      </c>
      <c r="D258" s="381">
        <v>1</v>
      </c>
      <c r="E258" s="79" t="s">
        <v>227</v>
      </c>
      <c r="F258" s="287">
        <v>1</v>
      </c>
      <c r="G258" s="15"/>
    </row>
    <row r="259" spans="1:7" x14ac:dyDescent="0.2">
      <c r="A259" s="7" t="str">
        <f>IF(Checklist!A259="R","R","")</f>
        <v/>
      </c>
      <c r="B259" s="83">
        <f>Checklist!B259</f>
        <v>11.510699999999996</v>
      </c>
      <c r="C259" s="84" t="str">
        <f>Checklist!C259</f>
        <v>Fence disturbance sensors</v>
      </c>
      <c r="D259" s="381">
        <v>1</v>
      </c>
      <c r="E259" s="79" t="s">
        <v>227</v>
      </c>
      <c r="F259" s="287">
        <v>1</v>
      </c>
      <c r="G259" s="15"/>
    </row>
    <row r="260" spans="1:7" x14ac:dyDescent="0.2">
      <c r="A260" s="7" t="str">
        <f>IF(Checklist!A260="R","R","")</f>
        <v/>
      </c>
      <c r="B260" s="83">
        <f>Checklist!B260</f>
        <v>11.510799999999996</v>
      </c>
      <c r="C260" s="84" t="str">
        <f>Checklist!C260</f>
        <v>Other (describe)</v>
      </c>
      <c r="D260" s="381">
        <v>1</v>
      </c>
      <c r="E260" s="79" t="s">
        <v>227</v>
      </c>
      <c r="F260" s="287">
        <v>1</v>
      </c>
      <c r="G260" s="15"/>
    </row>
    <row r="261" spans="1:7" x14ac:dyDescent="0.2">
      <c r="A261" s="7" t="str">
        <f>IF(Checklist!A261="R","R","")</f>
        <v/>
      </c>
      <c r="B261" s="83">
        <f>Checklist!B261</f>
        <v>11.52</v>
      </c>
      <c r="C261" s="84" t="str">
        <f>Checklist!C261</f>
        <v>Does a siren, horn, or similar device broadcast IDS alarms across the facility in a manner that alerts personnel of a potential security event?</v>
      </c>
      <c r="D261" s="381">
        <v>1</v>
      </c>
      <c r="E261" s="79" t="s">
        <v>227</v>
      </c>
      <c r="F261" s="287">
        <v>1</v>
      </c>
      <c r="G261" s="15"/>
    </row>
    <row r="262" spans="1:7" x14ac:dyDescent="0.2">
      <c r="A262" s="7" t="str">
        <f>IF(Checklist!A262="R","R","")</f>
        <v/>
      </c>
      <c r="B262" s="83">
        <f>Checklist!B262</f>
        <v>11.53</v>
      </c>
      <c r="C262" s="84" t="str">
        <f>Checklist!C262</f>
        <v>Does the frequency of false or nuisance alarms impact the effectiveness of the IDS system?</v>
      </c>
      <c r="D262" s="381">
        <v>1</v>
      </c>
      <c r="E262" s="79" t="s">
        <v>227</v>
      </c>
      <c r="F262" s="287">
        <v>1</v>
      </c>
      <c r="G262" s="15"/>
    </row>
    <row r="263" spans="1:7" x14ac:dyDescent="0.2">
      <c r="A263" s="7" t="str">
        <f>IF(Checklist!A263="R","R","")</f>
        <v>R</v>
      </c>
      <c r="B263" s="83">
        <f>Checklist!B263</f>
        <v>11.54</v>
      </c>
      <c r="C263" s="84" t="str">
        <f>Checklist!C263</f>
        <v>Does the lighting at the facility provide sufficient illumination for human or technological recognition of intrusion into the facility perimeter or critical areas?</v>
      </c>
      <c r="D263" s="381">
        <v>1</v>
      </c>
      <c r="E263" s="79" t="s">
        <v>227</v>
      </c>
      <c r="F263" s="287">
        <v>1</v>
      </c>
      <c r="G263" s="15"/>
    </row>
    <row r="264" spans="1:7" x14ac:dyDescent="0.2">
      <c r="A264" s="76" t="str">
        <f>Checklist!A264</f>
        <v>SAI</v>
      </c>
      <c r="B264" s="86">
        <f>Checklist!B264</f>
        <v>12</v>
      </c>
      <c r="C264" s="380" t="str">
        <f>Checklist!C264</f>
        <v>Personnel Security</v>
      </c>
      <c r="D264" s="382">
        <v>1</v>
      </c>
      <c r="E264" s="79" t="s">
        <v>227</v>
      </c>
      <c r="F264" s="89">
        <v>1</v>
      </c>
      <c r="G264" s="15"/>
    </row>
    <row r="265" spans="1:7" x14ac:dyDescent="0.2">
      <c r="A265" s="7" t="str">
        <f>IF(Checklist!A265="R","R","")</f>
        <v>R</v>
      </c>
      <c r="B265" s="83">
        <f>Checklist!B265</f>
        <v>12.01</v>
      </c>
      <c r="C265" s="84" t="str">
        <f>Checklist!C265</f>
        <v>Does the facility have an identification and badging policy for personnel who have access to secure areas or sensitive information? Policy should address lost or stolen identification cards or badges, temporary badges, and personnel termination.</v>
      </c>
      <c r="D265" s="381">
        <v>1</v>
      </c>
      <c r="E265" s="79" t="s">
        <v>227</v>
      </c>
      <c r="F265" s="287">
        <v>1</v>
      </c>
      <c r="G265" s="15"/>
    </row>
    <row r="266" spans="1:7" x14ac:dyDescent="0.2">
      <c r="A266" s="7" t="str">
        <f>IF(Checklist!A266="R","R","")</f>
        <v>R</v>
      </c>
      <c r="B266" s="83">
        <f>Checklist!B266</f>
        <v>12.02</v>
      </c>
      <c r="C266" s="84" t="str">
        <f>Checklist!C266</f>
        <v>Does the facility ensure personnel identification cards, or badges are secure from tampering, and contain the individuals photograph and name?</v>
      </c>
      <c r="D266" s="381">
        <v>1</v>
      </c>
      <c r="E266" s="79" t="s">
        <v>227</v>
      </c>
      <c r="F266" s="287">
        <v>1</v>
      </c>
      <c r="G266" s="15"/>
    </row>
    <row r="267" spans="1:7" x14ac:dyDescent="0.2">
      <c r="A267" s="7" t="str">
        <f>IF(Checklist!A267="R","R","")</f>
        <v>R</v>
      </c>
      <c r="B267" s="83">
        <f>Checklist!B267</f>
        <v>12.03</v>
      </c>
      <c r="C267" s="84" t="str">
        <f>Checklist!C267</f>
        <v>Does the facility ensure that company or vendor identification is available for examination by being visibly displayed or carried by personnel while on-site?</v>
      </c>
      <c r="D267" s="381">
        <v>1</v>
      </c>
      <c r="E267" s="79" t="s">
        <v>227</v>
      </c>
      <c r="F267" s="287">
        <v>1</v>
      </c>
      <c r="G267" s="15"/>
    </row>
    <row r="268" spans="1:7" x14ac:dyDescent="0.2">
      <c r="A268" s="76" t="str">
        <f>Checklist!A268</f>
        <v>SAI</v>
      </c>
      <c r="B268" s="86">
        <f>Checklist!B268</f>
        <v>13</v>
      </c>
      <c r="C268" s="380" t="str">
        <f>Checklist!C268</f>
        <v>Equipment Maintenance and Testing</v>
      </c>
      <c r="D268" s="382">
        <v>1</v>
      </c>
      <c r="E268" s="79" t="s">
        <v>227</v>
      </c>
      <c r="F268" s="89">
        <v>1</v>
      </c>
      <c r="G268" s="15"/>
    </row>
    <row r="269" spans="1:7" x14ac:dyDescent="0.2">
      <c r="A269" s="7" t="str">
        <f>IF(Checklist!A269="R","R","")</f>
        <v>R</v>
      </c>
      <c r="B269" s="83">
        <f>Checklist!B269</f>
        <v>13.01</v>
      </c>
      <c r="C269" s="84" t="str">
        <f>Checklist!C269</f>
        <v>Has the operator developed and implemented a maintenance program to ensure security systems are in good working order?</v>
      </c>
      <c r="D269" s="381">
        <v>1</v>
      </c>
      <c r="E269" s="79" t="s">
        <v>227</v>
      </c>
      <c r="F269" s="287">
        <v>1</v>
      </c>
      <c r="G269" s="15"/>
    </row>
    <row r="270" spans="1:7" x14ac:dyDescent="0.2">
      <c r="A270" s="7" t="str">
        <f>IF(Checklist!A270="R","R","")</f>
        <v>R</v>
      </c>
      <c r="B270" s="83">
        <f>Checklist!B270</f>
        <v>13.02</v>
      </c>
      <c r="C270" s="84" t="str">
        <f>Checklist!C270</f>
        <v>Does the operator verify the proper operation and/or condition of all security equipment through routine use or quarterly examination?</v>
      </c>
      <c r="D270" s="381">
        <v>1</v>
      </c>
      <c r="E270" s="79" t="s">
        <v>227</v>
      </c>
      <c r="F270" s="287">
        <v>1</v>
      </c>
      <c r="G270" s="15"/>
    </row>
    <row r="271" spans="1:7" x14ac:dyDescent="0.2">
      <c r="A271" s="7" t="str">
        <f>IF(Checklist!A271="R","R","")</f>
        <v>R</v>
      </c>
      <c r="B271" s="83">
        <f>Checklist!B271</f>
        <v>13.03</v>
      </c>
      <c r="C271" s="84" t="str">
        <f>Checklist!C271</f>
        <v>Does the operator identify and respond to security equipment malfunctions or failures in a timely manner?</v>
      </c>
      <c r="D271" s="381">
        <v>1</v>
      </c>
      <c r="E271" s="79" t="s">
        <v>227</v>
      </c>
      <c r="F271" s="287">
        <v>1</v>
      </c>
      <c r="G271" s="15"/>
    </row>
    <row r="272" spans="1:7" x14ac:dyDescent="0.2">
      <c r="A272" s="7" t="str">
        <f>IF(Checklist!A272="R","R","")</f>
        <v>R</v>
      </c>
      <c r="B272" s="83">
        <f>Checklist!B272</f>
        <v>13.04</v>
      </c>
      <c r="C272" s="84" t="str">
        <f>Checklist!C272</f>
        <v>Does the facility provide an equivalent level of protective security measures to mitigate risk during power outages, security equipment failure, or extended repair of security systems?</v>
      </c>
      <c r="D272" s="381">
        <v>1</v>
      </c>
      <c r="E272" s="79" t="s">
        <v>227</v>
      </c>
      <c r="F272" s="287">
        <v>1</v>
      </c>
      <c r="G272" s="15"/>
    </row>
    <row r="273" spans="1:7" x14ac:dyDescent="0.2">
      <c r="A273" s="7" t="str">
        <f>IF(Checklist!A273="R","R","")</f>
        <v/>
      </c>
      <c r="B273" s="83">
        <f>Checklist!B273</f>
        <v>13.05</v>
      </c>
      <c r="C273" s="84" t="str">
        <f>Checklist!C273</f>
        <v>If alternate power sources are used to mitigate risks during power outages, are they tested on a quarterly basis?</v>
      </c>
      <c r="D273" s="381">
        <v>1</v>
      </c>
      <c r="E273" s="79" t="s">
        <v>227</v>
      </c>
      <c r="F273" s="287">
        <v>1</v>
      </c>
      <c r="G273" s="15"/>
    </row>
    <row r="274" spans="1:7" x14ac:dyDescent="0.2">
      <c r="A274" s="76" t="str">
        <f>Checklist!A274</f>
        <v>SAI</v>
      </c>
      <c r="B274" s="86">
        <f>Checklist!B274</f>
        <v>14</v>
      </c>
      <c r="C274" s="380" t="str">
        <f>Checklist!C274</f>
        <v>Recordkeeping</v>
      </c>
      <c r="D274" s="382">
        <v>1</v>
      </c>
      <c r="E274" s="79" t="s">
        <v>227</v>
      </c>
      <c r="F274" s="89">
        <v>1</v>
      </c>
      <c r="G274" s="15"/>
    </row>
    <row r="275" spans="1:7" x14ac:dyDescent="0.2">
      <c r="A275" s="7" t="str">
        <f>IF(Checklist!A275="R","R","")</f>
        <v>R</v>
      </c>
      <c r="B275" s="83">
        <f>Checklist!B275</f>
        <v>14.01</v>
      </c>
      <c r="C275" s="84" t="str">
        <f>Checklist!C275</f>
        <v>Has the facility developed and documented recordkeeping policies and procedures for security information? Is SSI information being protected in accordance with the provisions of 49 CFR Parts 15 and 1520.  (e.g.. locked in a file cabinet or desk when not in use).</v>
      </c>
      <c r="D275" s="381">
        <v>1</v>
      </c>
      <c r="E275" s="79" t="s">
        <v>227</v>
      </c>
      <c r="F275" s="287">
        <v>1</v>
      </c>
      <c r="G275" s="15"/>
    </row>
    <row r="276" spans="1:7" x14ac:dyDescent="0.2">
      <c r="A276" s="7" t="str">
        <f>IF(Checklist!A276="R","R","")</f>
        <v/>
      </c>
      <c r="B276" s="83">
        <f>Checklist!B276</f>
        <v>14.02</v>
      </c>
      <c r="C276" s="84" t="str">
        <f>Checklist!C276</f>
        <v>Question Removed.  Space Reserved for Future Use.</v>
      </c>
      <c r="D276" s="381">
        <v>1</v>
      </c>
      <c r="E276" s="79" t="s">
        <v>227</v>
      </c>
      <c r="F276" s="287">
        <v>1</v>
      </c>
      <c r="G276" s="15"/>
    </row>
    <row r="277" spans="1:7" x14ac:dyDescent="0.2">
      <c r="A277" s="7" t="str">
        <f>IF(Checklist!A277="R","R","")</f>
        <v>R</v>
      </c>
      <c r="B277" s="83">
        <f>Checklist!B277</f>
        <v>14.03</v>
      </c>
      <c r="C277" s="84" t="str">
        <f>Checklist!C277</f>
        <v>Does the operator retain all security testing and audit documents until superseded or replaced?</v>
      </c>
      <c r="D277" s="381">
        <v>1</v>
      </c>
      <c r="E277" s="79" t="s">
        <v>227</v>
      </c>
      <c r="F277" s="287">
        <v>1</v>
      </c>
      <c r="G277" s="15"/>
    </row>
    <row r="278" spans="1:7" x14ac:dyDescent="0.2">
      <c r="A278" s="7"/>
      <c r="B278" s="83"/>
      <c r="C278" s="84"/>
      <c r="D278" s="87"/>
      <c r="E278" s="2"/>
      <c r="F278" s="7"/>
      <c r="G278" s="2"/>
    </row>
    <row r="279" spans="1:7" x14ac:dyDescent="0.2">
      <c r="A279" s="7"/>
      <c r="B279" s="83"/>
      <c r="C279" s="84"/>
      <c r="D279" s="87"/>
      <c r="E279" s="2"/>
      <c r="F279" s="7"/>
      <c r="G279" s="2"/>
    </row>
    <row r="280" spans="1:7" x14ac:dyDescent="0.2">
      <c r="A280" s="7"/>
      <c r="B280" s="83"/>
      <c r="C280" s="84"/>
      <c r="D280" s="87"/>
      <c r="E280" s="2"/>
      <c r="F280" s="7"/>
      <c r="G280" s="2"/>
    </row>
  </sheetData>
  <sheetProtection password="CC3D" sheet="1" objects="1" scenarios="1"/>
  <autoFilter ref="A8:G277"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G37"/>
  <sheetViews>
    <sheetView topLeftCell="A4" zoomScaleNormal="100" workbookViewId="0">
      <selection activeCell="A17" sqref="A17:XFD17"/>
    </sheetView>
  </sheetViews>
  <sheetFormatPr defaultRowHeight="12.75" x14ac:dyDescent="0.2"/>
  <cols>
    <col min="2" max="2" width="60.28515625" bestFit="1" customWidth="1"/>
    <col min="3" max="3" width="16.7109375" customWidth="1"/>
    <col min="4" max="4" width="16" bestFit="1" customWidth="1"/>
    <col min="7" max="7" width="20.28515625" customWidth="1"/>
  </cols>
  <sheetData>
    <row r="1" spans="1:7" ht="16.5" thickBot="1" x14ac:dyDescent="0.25">
      <c r="A1" s="822" t="s">
        <v>9</v>
      </c>
      <c r="B1" s="822"/>
      <c r="C1" s="822"/>
      <c r="D1" s="822"/>
      <c r="E1" s="822"/>
      <c r="F1" s="822"/>
      <c r="G1" s="822"/>
    </row>
    <row r="2" spans="1:7" ht="19.5" thickTop="1" x14ac:dyDescent="0.3">
      <c r="A2" s="823" t="s">
        <v>14</v>
      </c>
      <c r="B2" s="824"/>
      <c r="C2" s="824"/>
      <c r="D2" s="824"/>
      <c r="E2" s="824"/>
      <c r="F2" s="824"/>
      <c r="G2" s="825"/>
    </row>
    <row r="3" spans="1:7" ht="19.5" thickBot="1" x14ac:dyDescent="0.35">
      <c r="A3" s="826" t="s">
        <v>15</v>
      </c>
      <c r="B3" s="827"/>
      <c r="C3" s="827"/>
      <c r="D3" s="827"/>
      <c r="E3" s="827"/>
      <c r="F3" s="827"/>
      <c r="G3" s="828"/>
    </row>
    <row r="4" spans="1:7" ht="24" thickTop="1" thickBot="1" x14ac:dyDescent="0.35">
      <c r="A4" s="829" t="s">
        <v>584</v>
      </c>
      <c r="B4" s="829"/>
      <c r="C4" s="829"/>
      <c r="D4" s="829"/>
      <c r="E4" s="829"/>
      <c r="F4" s="830" t="s">
        <v>698</v>
      </c>
      <c r="G4" s="830"/>
    </row>
    <row r="5" spans="1:7" ht="16.5" thickTop="1" x14ac:dyDescent="0.25">
      <c r="A5" s="831" t="s">
        <v>555</v>
      </c>
      <c r="B5" s="832"/>
      <c r="C5" s="163"/>
      <c r="D5" s="833" t="s">
        <v>32</v>
      </c>
      <c r="E5" s="833"/>
      <c r="F5" s="832">
        <f>Profile!A69</f>
        <v>0</v>
      </c>
      <c r="G5" s="834"/>
    </row>
    <row r="6" spans="1:7" ht="21" thickBot="1" x14ac:dyDescent="0.35">
      <c r="A6" s="817">
        <f>Profile!I14</f>
        <v>0</v>
      </c>
      <c r="B6" s="818"/>
      <c r="C6" s="162"/>
      <c r="D6" s="819" t="s">
        <v>33</v>
      </c>
      <c r="E6" s="819"/>
      <c r="F6" s="820">
        <f>Profile!G5</f>
        <v>45513</v>
      </c>
      <c r="G6" s="821"/>
    </row>
    <row r="7" spans="1:7" ht="16.5" thickTop="1" thickBot="1" x14ac:dyDescent="0.3">
      <c r="A7" s="28"/>
      <c r="B7" s="29"/>
      <c r="C7" s="29"/>
      <c r="D7" s="29"/>
      <c r="E7" s="30"/>
      <c r="F7" s="30"/>
      <c r="G7" s="31"/>
    </row>
    <row r="8" spans="1:7" ht="33" thickTop="1" thickBot="1" x14ac:dyDescent="0.25">
      <c r="A8" s="121" t="s">
        <v>149</v>
      </c>
      <c r="B8" s="143" t="s">
        <v>150</v>
      </c>
      <c r="C8" s="151" t="s">
        <v>180</v>
      </c>
      <c r="D8" s="32"/>
      <c r="E8" s="141" t="s">
        <v>229</v>
      </c>
      <c r="G8" s="185" t="s">
        <v>303</v>
      </c>
    </row>
    <row r="9" spans="1:7" ht="16.5" thickTop="1" x14ac:dyDescent="0.2">
      <c r="A9" s="142">
        <v>1</v>
      </c>
      <c r="B9" s="144" t="s">
        <v>220</v>
      </c>
      <c r="C9" s="5" t="s">
        <v>34</v>
      </c>
      <c r="D9" s="27"/>
      <c r="E9" s="150" t="s">
        <v>34</v>
      </c>
      <c r="G9" s="207">
        <f>Technical!$T9</f>
        <v>0</v>
      </c>
    </row>
    <row r="10" spans="1:7" ht="15.75" x14ac:dyDescent="0.2">
      <c r="A10" s="139">
        <v>2</v>
      </c>
      <c r="B10" s="145" t="s">
        <v>222</v>
      </c>
      <c r="C10" s="3" t="s">
        <v>34</v>
      </c>
      <c r="D10" s="27"/>
      <c r="E10" s="3" t="s">
        <v>34</v>
      </c>
      <c r="G10" s="208">
        <f>Technical!$T10</f>
        <v>0</v>
      </c>
    </row>
    <row r="11" spans="1:7" ht="15.75" x14ac:dyDescent="0.2">
      <c r="A11" s="139">
        <v>3</v>
      </c>
      <c r="B11" s="146" t="s">
        <v>214</v>
      </c>
      <c r="C11" s="3">
        <f>Technical!I23</f>
        <v>0</v>
      </c>
      <c r="D11" s="27"/>
      <c r="E11" s="3">
        <f>Technical!P23</f>
        <v>0</v>
      </c>
      <c r="G11" s="208">
        <f>Technical!$T11</f>
        <v>0</v>
      </c>
    </row>
    <row r="12" spans="1:7" ht="15.75" x14ac:dyDescent="0.2">
      <c r="A12" s="139">
        <v>4</v>
      </c>
      <c r="B12" s="146" t="s">
        <v>211</v>
      </c>
      <c r="C12" s="3">
        <f>Technical!I27</f>
        <v>0</v>
      </c>
      <c r="D12" s="27"/>
      <c r="E12" s="3">
        <f>Technical!P27</f>
        <v>0</v>
      </c>
      <c r="G12" s="208">
        <f>Technical!$T12</f>
        <v>0</v>
      </c>
    </row>
    <row r="13" spans="1:7" ht="15.75" x14ac:dyDescent="0.2">
      <c r="A13" s="139">
        <v>5</v>
      </c>
      <c r="B13" s="147" t="s">
        <v>213</v>
      </c>
      <c r="C13" s="3">
        <f>Technical!I34</f>
        <v>0</v>
      </c>
      <c r="D13" s="27"/>
      <c r="E13" s="3">
        <f>Technical!P34</f>
        <v>0</v>
      </c>
      <c r="G13" s="208">
        <f>Technical!$T13</f>
        <v>0</v>
      </c>
    </row>
    <row r="14" spans="1:7" ht="15.75" x14ac:dyDescent="0.2">
      <c r="A14" s="139">
        <v>6</v>
      </c>
      <c r="B14" s="147" t="s">
        <v>215</v>
      </c>
      <c r="C14" s="3">
        <f>Technical!I42</f>
        <v>0</v>
      </c>
      <c r="D14" s="27"/>
      <c r="E14" s="3">
        <f>Technical!P42</f>
        <v>0</v>
      </c>
      <c r="G14" s="208">
        <f>Technical!$T14</f>
        <v>0</v>
      </c>
    </row>
    <row r="15" spans="1:7" ht="15.75" x14ac:dyDescent="0.2">
      <c r="A15" s="139">
        <v>7</v>
      </c>
      <c r="B15" s="147" t="s">
        <v>209</v>
      </c>
      <c r="C15" s="3">
        <f>Technical!I53</f>
        <v>0</v>
      </c>
      <c r="D15" s="27"/>
      <c r="E15" s="3">
        <f>Technical!P53</f>
        <v>0</v>
      </c>
      <c r="G15" s="208">
        <f>Technical!$T15</f>
        <v>0</v>
      </c>
    </row>
    <row r="16" spans="1:7" ht="15.75" x14ac:dyDescent="0.2">
      <c r="A16" s="139">
        <v>8</v>
      </c>
      <c r="B16" s="147" t="s">
        <v>221</v>
      </c>
      <c r="C16" s="3" t="s">
        <v>34</v>
      </c>
      <c r="D16" s="27"/>
      <c r="E16" s="3" t="s">
        <v>34</v>
      </c>
      <c r="G16" s="208">
        <f>Technical!$T16</f>
        <v>0</v>
      </c>
    </row>
    <row r="17" spans="1:7" ht="15.75" x14ac:dyDescent="0.2">
      <c r="A17" s="139">
        <v>9</v>
      </c>
      <c r="B17" s="147" t="s">
        <v>224</v>
      </c>
      <c r="C17" s="3">
        <f>Technical!I99</f>
        <v>0</v>
      </c>
      <c r="D17" s="27"/>
      <c r="E17" s="3">
        <f>Technical!P99</f>
        <v>0</v>
      </c>
      <c r="G17" s="208">
        <f>Technical!$T17</f>
        <v>0</v>
      </c>
    </row>
    <row r="18" spans="1:7" ht="15.75" x14ac:dyDescent="0.2">
      <c r="A18" s="139">
        <v>10</v>
      </c>
      <c r="B18" s="147" t="s">
        <v>218</v>
      </c>
      <c r="C18" s="3">
        <f>Technical!I103</f>
        <v>0</v>
      </c>
      <c r="D18" s="27"/>
      <c r="E18" s="3">
        <f>Technical!P103</f>
        <v>0</v>
      </c>
      <c r="G18" s="208">
        <f>Technical!$T18</f>
        <v>0</v>
      </c>
    </row>
    <row r="19" spans="1:7" ht="15.75" x14ac:dyDescent="0.2">
      <c r="A19" s="139">
        <v>11</v>
      </c>
      <c r="B19" s="147" t="s">
        <v>225</v>
      </c>
      <c r="C19" s="3">
        <f>Technical!I113</f>
        <v>0</v>
      </c>
      <c r="D19" s="27"/>
      <c r="E19" s="3">
        <f>Technical!P113</f>
        <v>0</v>
      </c>
      <c r="G19" s="208">
        <f>Technical!$T19</f>
        <v>0</v>
      </c>
    </row>
    <row r="20" spans="1:7" ht="15.75" x14ac:dyDescent="0.2">
      <c r="A20" s="139">
        <v>12</v>
      </c>
      <c r="B20" s="147" t="s">
        <v>219</v>
      </c>
      <c r="C20" s="3">
        <f>Technical!I264</f>
        <v>0</v>
      </c>
      <c r="D20" s="27"/>
      <c r="E20" s="3">
        <f>Technical!P264</f>
        <v>0</v>
      </c>
      <c r="G20" s="208">
        <f>Technical!$T20</f>
        <v>0</v>
      </c>
    </row>
    <row r="21" spans="1:7" ht="15.75" x14ac:dyDescent="0.2">
      <c r="A21" s="139">
        <v>13</v>
      </c>
      <c r="B21" s="147" t="s">
        <v>210</v>
      </c>
      <c r="C21" s="3">
        <f>Technical!I268</f>
        <v>0</v>
      </c>
      <c r="D21" s="27"/>
      <c r="E21" s="3">
        <f>Technical!P268</f>
        <v>0</v>
      </c>
      <c r="G21" s="208">
        <f>Technical!$T21</f>
        <v>0</v>
      </c>
    </row>
    <row r="22" spans="1:7" ht="16.5" thickBot="1" x14ac:dyDescent="0.25">
      <c r="A22" s="140">
        <v>14</v>
      </c>
      <c r="B22" s="148" t="s">
        <v>212</v>
      </c>
      <c r="C22" s="149">
        <f>Technical!I274</f>
        <v>0</v>
      </c>
      <c r="D22" s="27"/>
      <c r="E22" s="149">
        <f>Technical!P274</f>
        <v>0</v>
      </c>
      <c r="G22" s="209">
        <f>Technical!$T22</f>
        <v>0</v>
      </c>
    </row>
    <row r="23" spans="1:7" ht="17.25" thickTop="1" thickBot="1" x14ac:dyDescent="0.25">
      <c r="A23" s="33"/>
      <c r="B23" s="34"/>
      <c r="C23" s="4"/>
      <c r="D23" s="27"/>
      <c r="E23" s="4"/>
      <c r="G23" s="210"/>
    </row>
    <row r="24" spans="1:7" ht="17.25" thickTop="1" thickBot="1" x14ac:dyDescent="0.25">
      <c r="A24" s="33"/>
      <c r="B24" s="35" t="s">
        <v>181</v>
      </c>
      <c r="C24" s="10">
        <f>Technical!$I$7</f>
        <v>0</v>
      </c>
      <c r="D24" s="27"/>
      <c r="E24" s="10">
        <f>Technical!$P$7</f>
        <v>0</v>
      </c>
      <c r="G24" s="211">
        <f>Technical!$T24</f>
        <v>0</v>
      </c>
    </row>
    <row r="25" spans="1:7" ht="16.5" thickTop="1" x14ac:dyDescent="0.2">
      <c r="A25" s="33"/>
      <c r="B25" s="36"/>
      <c r="C25" s="36"/>
      <c r="D25" s="4"/>
      <c r="E25" s="27"/>
      <c r="F25" s="27"/>
      <c r="G25" s="27"/>
    </row>
    <row r="26" spans="1:7" x14ac:dyDescent="0.2">
      <c r="A26" s="27"/>
      <c r="B26" s="27"/>
      <c r="C26" s="27"/>
      <c r="D26" s="27"/>
      <c r="E26" s="27"/>
      <c r="F26" s="27"/>
      <c r="G26" s="27"/>
    </row>
    <row r="27" spans="1:7" ht="15.75" x14ac:dyDescent="0.25">
      <c r="A27" s="37" t="s">
        <v>1</v>
      </c>
      <c r="B27" s="38"/>
      <c r="C27" s="38"/>
      <c r="D27" s="27"/>
      <c r="E27" s="27"/>
      <c r="F27" s="27"/>
      <c r="G27" s="27"/>
    </row>
    <row r="28" spans="1:7" x14ac:dyDescent="0.2">
      <c r="A28" s="39"/>
      <c r="B28" s="39"/>
      <c r="C28" s="39"/>
      <c r="D28" s="27"/>
      <c r="E28" s="27"/>
      <c r="F28" s="27"/>
      <c r="G28" s="27"/>
    </row>
    <row r="29" spans="1:7" x14ac:dyDescent="0.2">
      <c r="A29" s="40"/>
      <c r="B29" s="41" t="s">
        <v>8</v>
      </c>
      <c r="C29" s="184"/>
      <c r="D29" s="27"/>
      <c r="E29" s="27"/>
      <c r="F29" s="27"/>
      <c r="G29" s="27"/>
    </row>
    <row r="30" spans="1:7" x14ac:dyDescent="0.2">
      <c r="A30" s="40"/>
      <c r="B30" s="41" t="s">
        <v>7</v>
      </c>
      <c r="C30" s="184"/>
      <c r="D30" s="27"/>
      <c r="E30" s="27"/>
      <c r="F30" s="27"/>
      <c r="G30" s="27"/>
    </row>
    <row r="31" spans="1:7" x14ac:dyDescent="0.2">
      <c r="A31" s="40"/>
      <c r="B31" s="41" t="s">
        <v>6</v>
      </c>
      <c r="C31" s="184"/>
      <c r="D31" s="27"/>
      <c r="E31" s="27"/>
      <c r="F31" s="27"/>
      <c r="G31" s="27"/>
    </row>
    <row r="32" spans="1:7" x14ac:dyDescent="0.2">
      <c r="A32" s="39"/>
      <c r="B32" s="39"/>
      <c r="C32" s="39"/>
      <c r="D32" s="27"/>
      <c r="E32" s="27"/>
      <c r="F32" s="27"/>
      <c r="G32" s="27"/>
    </row>
    <row r="33" spans="1:7" x14ac:dyDescent="0.2">
      <c r="A33" s="27"/>
      <c r="B33" s="27"/>
      <c r="C33" s="27"/>
      <c r="D33" s="27"/>
      <c r="E33" s="27"/>
      <c r="F33" s="27"/>
      <c r="G33" s="27"/>
    </row>
    <row r="34" spans="1:7" x14ac:dyDescent="0.2">
      <c r="A34" s="42"/>
      <c r="B34" s="43"/>
      <c r="C34" s="43"/>
      <c r="D34" s="27"/>
      <c r="E34" s="27"/>
      <c r="F34" s="27"/>
      <c r="G34" s="27"/>
    </row>
    <row r="35" spans="1:7" x14ac:dyDescent="0.2">
      <c r="A35" s="27"/>
      <c r="B35" s="27"/>
      <c r="C35" s="27"/>
      <c r="D35" s="27"/>
      <c r="E35" s="27"/>
      <c r="F35" s="27"/>
      <c r="G35" s="27"/>
    </row>
    <row r="36" spans="1:7" x14ac:dyDescent="0.2">
      <c r="A36" s="27"/>
      <c r="B36" s="27"/>
      <c r="C36" s="27"/>
      <c r="D36" s="27"/>
      <c r="E36" s="27"/>
      <c r="F36" s="27"/>
      <c r="G36" s="27"/>
    </row>
    <row r="37" spans="1:7" x14ac:dyDescent="0.2">
      <c r="A37" s="27"/>
      <c r="B37" s="27"/>
      <c r="C37" s="27"/>
      <c r="D37" s="27"/>
      <c r="E37" s="27"/>
      <c r="F37" s="27"/>
      <c r="G37" s="27"/>
    </row>
  </sheetData>
  <mergeCells count="11">
    <mergeCell ref="A6:B6"/>
    <mergeCell ref="D6:E6"/>
    <mergeCell ref="F6:G6"/>
    <mergeCell ref="A1:G1"/>
    <mergeCell ref="A2:G2"/>
    <mergeCell ref="A3:G3"/>
    <mergeCell ref="A4:E4"/>
    <mergeCell ref="F4:G4"/>
    <mergeCell ref="A5:B5"/>
    <mergeCell ref="D5:E5"/>
    <mergeCell ref="F5:G5"/>
  </mergeCells>
  <conditionalFormatting sqref="C9:C22 C24">
    <cfRule type="cellIs" dxfId="23" priority="21" operator="greaterThanOrEqual">
      <formula>0.9</formula>
    </cfRule>
    <cfRule type="cellIs" dxfId="22" priority="22" operator="between">
      <formula>0.7</formula>
      <formula>0.9</formula>
    </cfRule>
    <cfRule type="cellIs" dxfId="21" priority="23" operator="lessThan">
      <formula>0.7</formula>
    </cfRule>
  </conditionalFormatting>
  <conditionalFormatting sqref="C9:C22">
    <cfRule type="containsText" dxfId="20" priority="20" stopIfTrue="1" operator="containsText" text="N/A">
      <formula>NOT(ISERROR(SEARCH("N/A",C9)))</formula>
    </cfRule>
  </conditionalFormatting>
  <conditionalFormatting sqref="E9:E22">
    <cfRule type="containsText" dxfId="19" priority="12" stopIfTrue="1" operator="containsText" text="N/A">
      <formula>NOT(ISERROR(SEARCH("N/A",E9)))</formula>
    </cfRule>
    <cfRule type="cellIs" dxfId="18" priority="13" operator="greaterThanOrEqual">
      <formula>0.9</formula>
    </cfRule>
    <cfRule type="cellIs" dxfId="17" priority="14" operator="between">
      <formula>0.7</formula>
      <formula>0.9</formula>
    </cfRule>
    <cfRule type="cellIs" dxfId="16" priority="15" operator="lessThan">
      <formula>0.7</formula>
    </cfRule>
  </conditionalFormatting>
  <conditionalFormatting sqref="E24">
    <cfRule type="cellIs" dxfId="15" priority="1" operator="greaterThanOrEqual">
      <formula>0.9</formula>
    </cfRule>
    <cfRule type="cellIs" dxfId="14" priority="2" operator="between">
      <formula>0.7</formula>
      <formula>0.9</formula>
    </cfRule>
    <cfRule type="cellIs" dxfId="13" priority="3" operator="lessThan">
      <formula>0.7</formula>
    </cfRule>
  </conditionalFormatting>
  <conditionalFormatting sqref="G9:G22">
    <cfRule type="cellIs" dxfId="12" priority="5" operator="greaterThan">
      <formula>0</formula>
    </cfRule>
  </conditionalFormatting>
  <conditionalFormatting sqref="G24">
    <cfRule type="cellIs" dxfId="11" priority="4" operator="greaterThan">
      <formula>0</formula>
    </cfRule>
  </conditionalFormatting>
  <pageMargins left="0.7" right="0.7" top="0.75" bottom="0.75" header="0.3" footer="0.3"/>
  <pageSetup scale="65" fitToHeight="0" orientation="portrait" horizontalDpi="1200" verticalDpi="1200" r:id="rId1"/>
  <headerFooter>
    <oddHeader>&amp;C&amp;"Arial,Bold"&amp;14&amp;KFF0000SENSITIVE SECURITY INFORMATION</oddHeader>
    <oddFooter>&amp;C&amp;G
OMB Control # 1652-0050</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S52"/>
  <sheetViews>
    <sheetView zoomScaleNormal="100" workbookViewId="0">
      <selection sqref="A1:P1"/>
    </sheetView>
  </sheetViews>
  <sheetFormatPr defaultColWidth="9.28515625" defaultRowHeight="12.75" x14ac:dyDescent="0.2"/>
  <cols>
    <col min="1" max="1" width="49.28515625" style="44" bestFit="1" customWidth="1"/>
    <col min="2" max="16" width="9.28515625" style="44"/>
    <col min="17" max="17" width="3" style="44" customWidth="1"/>
    <col min="18" max="18" width="9.7109375" style="44" customWidth="1"/>
    <col min="19" max="19" width="10.42578125" style="45" customWidth="1"/>
    <col min="20" max="16384" width="9.28515625" style="45"/>
  </cols>
  <sheetData>
    <row r="1" spans="1:19" ht="24.75" thickTop="1" thickBot="1" x14ac:dyDescent="0.4">
      <c r="A1" s="838">
        <f>Profile!$I$14</f>
        <v>0</v>
      </c>
      <c r="B1" s="839"/>
      <c r="C1" s="839"/>
      <c r="D1" s="839"/>
      <c r="E1" s="839"/>
      <c r="F1" s="839"/>
      <c r="G1" s="839"/>
      <c r="H1" s="839"/>
      <c r="I1" s="839"/>
      <c r="J1" s="839"/>
      <c r="K1" s="839"/>
      <c r="L1" s="839"/>
      <c r="M1" s="839"/>
      <c r="N1" s="839"/>
      <c r="O1" s="839"/>
      <c r="P1" s="840"/>
    </row>
    <row r="2" spans="1:19" ht="21" thickTop="1" x14ac:dyDescent="0.3">
      <c r="A2" s="835" t="s">
        <v>551</v>
      </c>
      <c r="B2" s="836"/>
      <c r="C2" s="836"/>
      <c r="D2" s="836"/>
      <c r="E2" s="836"/>
      <c r="F2" s="836"/>
      <c r="G2" s="836"/>
      <c r="H2" s="836"/>
      <c r="I2" s="836"/>
      <c r="J2" s="836"/>
      <c r="K2" s="836"/>
      <c r="L2" s="836"/>
      <c r="M2" s="836"/>
      <c r="N2" s="836"/>
      <c r="O2" s="836"/>
      <c r="P2" s="837"/>
    </row>
    <row r="3" spans="1:19" x14ac:dyDescent="0.2">
      <c r="A3" s="46"/>
      <c r="B3" s="47" t="s">
        <v>153</v>
      </c>
      <c r="C3" s="47" t="s">
        <v>154</v>
      </c>
      <c r="D3" s="47" t="s">
        <v>155</v>
      </c>
      <c r="E3" s="47" t="s">
        <v>156</v>
      </c>
      <c r="F3" s="47" t="s">
        <v>157</v>
      </c>
      <c r="G3" s="47" t="s">
        <v>158</v>
      </c>
      <c r="H3" s="47" t="s">
        <v>159</v>
      </c>
      <c r="I3" s="47" t="s">
        <v>160</v>
      </c>
      <c r="J3" s="47" t="s">
        <v>161</v>
      </c>
      <c r="K3" s="47" t="s">
        <v>162</v>
      </c>
      <c r="L3" s="47" t="s">
        <v>163</v>
      </c>
      <c r="M3" s="47" t="s">
        <v>164</v>
      </c>
      <c r="N3" s="47" t="s">
        <v>165</v>
      </c>
      <c r="O3" s="47" t="s">
        <v>166</v>
      </c>
      <c r="P3" s="48" t="s">
        <v>151</v>
      </c>
    </row>
    <row r="4" spans="1:19" x14ac:dyDescent="0.2">
      <c r="A4" s="49" t="s">
        <v>549</v>
      </c>
      <c r="B4" s="50" t="s">
        <v>34</v>
      </c>
      <c r="C4" s="50" t="s">
        <v>34</v>
      </c>
      <c r="D4" s="50">
        <f>'Comprehensive Summary'!$E$11</f>
        <v>0</v>
      </c>
      <c r="E4" s="50">
        <f>'Comprehensive Summary'!$E$12</f>
        <v>0</v>
      </c>
      <c r="F4" s="50">
        <f>'Comprehensive Summary'!$E$13</f>
        <v>0</v>
      </c>
      <c r="G4" s="50">
        <f>'Comprehensive Summary'!$E$14</f>
        <v>0</v>
      </c>
      <c r="H4" s="50">
        <f>'Comprehensive Summary'!$E$15</f>
        <v>0</v>
      </c>
      <c r="I4" s="50" t="s">
        <v>34</v>
      </c>
      <c r="J4" s="50">
        <f>'Comprehensive Summary'!$E$17</f>
        <v>0</v>
      </c>
      <c r="K4" s="50">
        <f>'Comprehensive Summary'!$E$18</f>
        <v>0</v>
      </c>
      <c r="L4" s="50">
        <f>'Comprehensive Summary'!$E$19</f>
        <v>0</v>
      </c>
      <c r="M4" s="50">
        <f>'Comprehensive Summary'!$E$20</f>
        <v>0</v>
      </c>
      <c r="N4" s="50">
        <f>'Comprehensive Summary'!$E$21</f>
        <v>0</v>
      </c>
      <c r="O4" s="50">
        <f>'Comprehensive Summary'!$E$22</f>
        <v>0</v>
      </c>
      <c r="P4" s="51">
        <f>'Comprehensive Summary'!$E$24</f>
        <v>0</v>
      </c>
    </row>
    <row r="5" spans="1:19" ht="13.5" thickBot="1" x14ac:dyDescent="0.25">
      <c r="A5" s="52" t="s">
        <v>550</v>
      </c>
      <c r="B5" s="53" t="s">
        <v>34</v>
      </c>
      <c r="C5" s="53" t="s">
        <v>34</v>
      </c>
      <c r="D5" s="53">
        <f>'Previous CFSR Implementation'!$D$2</f>
        <v>0</v>
      </c>
      <c r="E5" s="53">
        <f>'Previous CFSR Implementation'!$E$2</f>
        <v>0</v>
      </c>
      <c r="F5" s="53">
        <f>'Previous CFSR Implementation'!$F$2</f>
        <v>0</v>
      </c>
      <c r="G5" s="53">
        <f>'Previous CFSR Implementation'!$G$2</f>
        <v>0</v>
      </c>
      <c r="H5" s="53">
        <f>'Previous CFSR Implementation'!$H$2</f>
        <v>0</v>
      </c>
      <c r="I5" s="53" t="s">
        <v>34</v>
      </c>
      <c r="J5" s="53">
        <f>'Previous CFSR Implementation'!$J$2</f>
        <v>0</v>
      </c>
      <c r="K5" s="53">
        <f>'Previous CFSR Implementation'!$K$2</f>
        <v>0</v>
      </c>
      <c r="L5" s="53">
        <f>'Previous CFSR Implementation'!$L$2</f>
        <v>0</v>
      </c>
      <c r="M5" s="53">
        <f>'Previous CFSR Implementation'!$M$2</f>
        <v>0</v>
      </c>
      <c r="N5" s="53">
        <f>'Previous CFSR Implementation'!$N$2</f>
        <v>0</v>
      </c>
      <c r="O5" s="53">
        <f>'Previous CFSR Implementation'!$O$2</f>
        <v>0</v>
      </c>
      <c r="P5" s="54">
        <f>'Previous CFSR Implementation'!$P$2</f>
        <v>0</v>
      </c>
      <c r="R5" s="60"/>
      <c r="S5" s="61"/>
    </row>
    <row r="6" spans="1:19" ht="14.25" thickTop="1" thickBot="1" x14ac:dyDescent="0.25"/>
    <row r="7" spans="1:19" ht="14.25" thickTop="1" thickBot="1" x14ac:dyDescent="0.25">
      <c r="A7" s="55" t="s">
        <v>167</v>
      </c>
      <c r="B7" s="56" t="s">
        <v>34</v>
      </c>
      <c r="C7" s="56" t="s">
        <v>34</v>
      </c>
      <c r="D7" s="56">
        <f t="shared" ref="D7:P7" si="0">D4-D5</f>
        <v>0</v>
      </c>
      <c r="E7" s="56">
        <f t="shared" si="0"/>
        <v>0</v>
      </c>
      <c r="F7" s="56">
        <f t="shared" si="0"/>
        <v>0</v>
      </c>
      <c r="G7" s="56">
        <f t="shared" si="0"/>
        <v>0</v>
      </c>
      <c r="H7" s="56">
        <f t="shared" si="0"/>
        <v>0</v>
      </c>
      <c r="I7" s="56" t="s">
        <v>34</v>
      </c>
      <c r="J7" s="56">
        <f t="shared" si="0"/>
        <v>0</v>
      </c>
      <c r="K7" s="56">
        <f t="shared" si="0"/>
        <v>0</v>
      </c>
      <c r="L7" s="56">
        <f t="shared" si="0"/>
        <v>0</v>
      </c>
      <c r="M7" s="56">
        <f t="shared" si="0"/>
        <v>0</v>
      </c>
      <c r="N7" s="56">
        <f t="shared" si="0"/>
        <v>0</v>
      </c>
      <c r="O7" s="56">
        <f t="shared" si="0"/>
        <v>0</v>
      </c>
      <c r="P7" s="57">
        <f t="shared" si="0"/>
        <v>0</v>
      </c>
    </row>
    <row r="8" spans="1:19" ht="13.5" thickTop="1" x14ac:dyDescent="0.2">
      <c r="A8" s="45"/>
      <c r="E8" s="45"/>
      <c r="F8" s="45"/>
      <c r="G8" s="45"/>
      <c r="H8" s="45"/>
      <c r="I8" s="45"/>
      <c r="J8" s="45"/>
      <c r="K8" s="45"/>
      <c r="L8" s="45"/>
      <c r="M8" s="45"/>
      <c r="N8" s="45"/>
      <c r="O8" s="45"/>
      <c r="P8" s="45"/>
      <c r="Q8" s="45"/>
      <c r="R8" s="45"/>
    </row>
    <row r="11" spans="1:19" x14ac:dyDescent="0.2">
      <c r="A11" s="45"/>
      <c r="B11" s="58"/>
      <c r="C11" s="58"/>
      <c r="D11" s="58"/>
      <c r="E11" s="45"/>
      <c r="F11" s="45"/>
      <c r="G11" s="45"/>
      <c r="H11" s="45"/>
      <c r="I11" s="45"/>
      <c r="J11" s="45"/>
      <c r="K11" s="45"/>
      <c r="L11" s="45"/>
      <c r="M11" s="45"/>
      <c r="N11" s="45"/>
      <c r="O11" s="45"/>
      <c r="P11" s="45"/>
      <c r="Q11" s="45"/>
      <c r="R11" s="45"/>
    </row>
    <row r="12" spans="1:19" x14ac:dyDescent="0.2">
      <c r="A12" s="45"/>
      <c r="B12" s="59"/>
      <c r="C12" s="58"/>
      <c r="D12" s="58"/>
      <c r="E12" s="45"/>
      <c r="F12" s="45"/>
      <c r="G12" s="45"/>
      <c r="H12" s="45"/>
      <c r="I12" s="45"/>
      <c r="J12" s="45"/>
      <c r="K12" s="45"/>
      <c r="L12" s="45"/>
      <c r="M12" s="45"/>
      <c r="N12" s="45"/>
      <c r="O12" s="45"/>
      <c r="P12" s="45"/>
      <c r="Q12" s="45"/>
      <c r="R12" s="45"/>
    </row>
    <row r="13" spans="1:19" x14ac:dyDescent="0.2">
      <c r="A13" s="45"/>
      <c r="B13" s="59"/>
      <c r="C13" s="58"/>
      <c r="D13" s="58"/>
      <c r="E13" s="45"/>
      <c r="F13" s="45"/>
      <c r="G13" s="45"/>
      <c r="H13" s="45"/>
      <c r="I13" s="45"/>
      <c r="J13" s="45"/>
      <c r="K13" s="45"/>
      <c r="L13" s="45"/>
      <c r="M13" s="45"/>
      <c r="N13" s="45"/>
      <c r="O13" s="45"/>
      <c r="P13" s="45"/>
      <c r="Q13" s="45"/>
      <c r="R13" s="45"/>
    </row>
    <row r="14" spans="1:19" x14ac:dyDescent="0.2">
      <c r="A14" s="45"/>
      <c r="B14" s="58"/>
      <c r="C14" s="58"/>
      <c r="D14" s="58"/>
      <c r="E14" s="45"/>
      <c r="F14" s="45"/>
      <c r="G14" s="45"/>
      <c r="H14" s="45"/>
      <c r="I14" s="45"/>
      <c r="J14" s="45"/>
      <c r="K14" s="45"/>
      <c r="L14" s="45"/>
      <c r="M14" s="45"/>
      <c r="N14" s="45"/>
      <c r="O14" s="45"/>
      <c r="P14" s="45"/>
      <c r="Q14" s="45"/>
      <c r="R14" s="45"/>
    </row>
    <row r="15" spans="1:19" x14ac:dyDescent="0.2">
      <c r="A15" s="45"/>
      <c r="B15" s="58"/>
      <c r="C15" s="58"/>
      <c r="D15" s="58"/>
      <c r="E15" s="45"/>
      <c r="F15" s="45"/>
      <c r="G15" s="45"/>
      <c r="H15" s="45"/>
      <c r="I15" s="45"/>
      <c r="J15" s="45"/>
      <c r="K15" s="45"/>
      <c r="L15" s="45"/>
      <c r="M15" s="45"/>
      <c r="N15" s="45"/>
      <c r="O15" s="45"/>
      <c r="P15" s="45"/>
      <c r="Q15" s="45"/>
      <c r="R15" s="45"/>
    </row>
    <row r="44" spans="1:16" ht="13.5" thickBot="1" x14ac:dyDescent="0.25"/>
    <row r="45" spans="1:16" ht="24.75" thickTop="1" thickBot="1" x14ac:dyDescent="0.4">
      <c r="A45" s="838">
        <f>Profile!$I$14</f>
        <v>0</v>
      </c>
      <c r="B45" s="839"/>
      <c r="C45" s="839"/>
      <c r="D45" s="839"/>
      <c r="E45" s="839"/>
      <c r="F45" s="839"/>
      <c r="G45" s="839"/>
      <c r="H45" s="839"/>
      <c r="I45" s="839"/>
      <c r="J45" s="839"/>
      <c r="K45" s="839"/>
      <c r="L45" s="839"/>
      <c r="M45" s="839"/>
      <c r="N45" s="839"/>
      <c r="O45" s="839"/>
      <c r="P45" s="840"/>
    </row>
    <row r="46" spans="1:16" ht="21" thickTop="1" x14ac:dyDescent="0.3">
      <c r="A46" s="835" t="s">
        <v>546</v>
      </c>
      <c r="B46" s="836"/>
      <c r="C46" s="836"/>
      <c r="D46" s="836"/>
      <c r="E46" s="836"/>
      <c r="F46" s="836"/>
      <c r="G46" s="836"/>
      <c r="H46" s="836"/>
      <c r="I46" s="836"/>
      <c r="J46" s="836"/>
      <c r="K46" s="836"/>
      <c r="L46" s="836"/>
      <c r="M46" s="836"/>
      <c r="N46" s="836"/>
      <c r="O46" s="836"/>
      <c r="P46" s="837"/>
    </row>
    <row r="47" spans="1:16" x14ac:dyDescent="0.2">
      <c r="A47" s="46"/>
      <c r="B47" s="47" t="s">
        <v>153</v>
      </c>
      <c r="C47" s="47" t="s">
        <v>154</v>
      </c>
      <c r="D47" s="47" t="s">
        <v>155</v>
      </c>
      <c r="E47" s="47" t="s">
        <v>156</v>
      </c>
      <c r="F47" s="47" t="s">
        <v>157</v>
      </c>
      <c r="G47" s="47" t="s">
        <v>158</v>
      </c>
      <c r="H47" s="47" t="s">
        <v>159</v>
      </c>
      <c r="I47" s="47" t="s">
        <v>160</v>
      </c>
      <c r="J47" s="47" t="s">
        <v>161</v>
      </c>
      <c r="K47" s="47" t="s">
        <v>162</v>
      </c>
      <c r="L47" s="47" t="s">
        <v>163</v>
      </c>
      <c r="M47" s="47" t="s">
        <v>164</v>
      </c>
      <c r="N47" s="47" t="s">
        <v>165</v>
      </c>
      <c r="O47" s="47" t="s">
        <v>166</v>
      </c>
      <c r="P47" s="48" t="s">
        <v>304</v>
      </c>
    </row>
    <row r="48" spans="1:16" x14ac:dyDescent="0.2">
      <c r="A48" s="49" t="s">
        <v>547</v>
      </c>
      <c r="B48" s="214" t="s">
        <v>34</v>
      </c>
      <c r="C48" s="214" t="s">
        <v>34</v>
      </c>
      <c r="D48" s="214">
        <f>'Comprehensive Summary'!$G$11</f>
        <v>0</v>
      </c>
      <c r="E48" s="214">
        <f>'Comprehensive Summary'!$G$12</f>
        <v>0</v>
      </c>
      <c r="F48" s="214">
        <f>'Comprehensive Summary'!$G$13</f>
        <v>0</v>
      </c>
      <c r="G48" s="214">
        <f>'Comprehensive Summary'!$G$14</f>
        <v>0</v>
      </c>
      <c r="H48" s="214">
        <f>'Comprehensive Summary'!$G$15</f>
        <v>0</v>
      </c>
      <c r="I48" s="214" t="s">
        <v>34</v>
      </c>
      <c r="J48" s="214">
        <f>'Comprehensive Summary'!$G$17</f>
        <v>0</v>
      </c>
      <c r="K48" s="214">
        <f>'Comprehensive Summary'!$G$18</f>
        <v>0</v>
      </c>
      <c r="L48" s="214">
        <f>'Comprehensive Summary'!$G$19</f>
        <v>0</v>
      </c>
      <c r="M48" s="214">
        <f>'Comprehensive Summary'!$G$20</f>
        <v>0</v>
      </c>
      <c r="N48" s="214">
        <f>'Comprehensive Summary'!$G$21</f>
        <v>0</v>
      </c>
      <c r="O48" s="214">
        <f>'Comprehensive Summary'!$G$22</f>
        <v>0</v>
      </c>
      <c r="P48" s="215">
        <f>'Comprehensive Summary'!$G$24</f>
        <v>0</v>
      </c>
    </row>
    <row r="49" spans="1:16" ht="13.5" thickBot="1" x14ac:dyDescent="0.25">
      <c r="A49" s="52" t="s">
        <v>548</v>
      </c>
      <c r="B49" s="216" t="s">
        <v>34</v>
      </c>
      <c r="C49" s="216" t="s">
        <v>34</v>
      </c>
      <c r="D49" s="216">
        <f>'Previous CFSR Implementation'!$D$19</f>
        <v>0</v>
      </c>
      <c r="E49" s="216">
        <f>'Previous CFSR Implementation'!$E$19</f>
        <v>0</v>
      </c>
      <c r="F49" s="216">
        <f>'Previous CFSR Implementation'!$F$19</f>
        <v>0</v>
      </c>
      <c r="G49" s="216">
        <f>'Previous CFSR Implementation'!$G$19</f>
        <v>0</v>
      </c>
      <c r="H49" s="216">
        <f>'Previous CFSR Implementation'!$H$19</f>
        <v>0</v>
      </c>
      <c r="I49" s="216" t="s">
        <v>34</v>
      </c>
      <c r="J49" s="216">
        <f>'Previous CFSR Implementation'!$J$19</f>
        <v>0</v>
      </c>
      <c r="K49" s="216">
        <f>'Previous CFSR Implementation'!$K$19</f>
        <v>0</v>
      </c>
      <c r="L49" s="216">
        <f>'Previous CFSR Implementation'!$L$19</f>
        <v>0</v>
      </c>
      <c r="M49" s="216">
        <f>'Previous CFSR Implementation'!$M$19</f>
        <v>0</v>
      </c>
      <c r="N49" s="216">
        <f>'Previous CFSR Implementation'!$N$19</f>
        <v>0</v>
      </c>
      <c r="O49" s="216">
        <f>'Previous CFSR Implementation'!$O$19</f>
        <v>0</v>
      </c>
      <c r="P49" s="217">
        <f>'Previous CFSR Implementation'!$P$19</f>
        <v>0</v>
      </c>
    </row>
    <row r="50" spans="1:16" ht="14.25" thickTop="1" thickBot="1" x14ac:dyDescent="0.25">
      <c r="B50" s="218"/>
      <c r="C50" s="218"/>
      <c r="D50" s="218"/>
      <c r="E50" s="218"/>
      <c r="F50" s="218"/>
      <c r="G50" s="218"/>
      <c r="H50" s="218"/>
      <c r="I50" s="218"/>
      <c r="J50" s="218"/>
      <c r="K50" s="218"/>
      <c r="L50" s="218"/>
      <c r="M50" s="218"/>
      <c r="N50" s="218"/>
      <c r="O50" s="218"/>
      <c r="P50" s="218"/>
    </row>
    <row r="51" spans="1:16" ht="14.25" thickTop="1" thickBot="1" x14ac:dyDescent="0.25">
      <c r="A51" s="55" t="s">
        <v>167</v>
      </c>
      <c r="B51" s="219" t="s">
        <v>34</v>
      </c>
      <c r="C51" s="219" t="s">
        <v>34</v>
      </c>
      <c r="D51" s="219">
        <f t="shared" ref="D51:P51" si="1">D48-D49</f>
        <v>0</v>
      </c>
      <c r="E51" s="219">
        <f t="shared" si="1"/>
        <v>0</v>
      </c>
      <c r="F51" s="219">
        <f t="shared" si="1"/>
        <v>0</v>
      </c>
      <c r="G51" s="219">
        <f t="shared" si="1"/>
        <v>0</v>
      </c>
      <c r="H51" s="219">
        <f t="shared" si="1"/>
        <v>0</v>
      </c>
      <c r="I51" s="219" t="s">
        <v>34</v>
      </c>
      <c r="J51" s="219">
        <f t="shared" si="1"/>
        <v>0</v>
      </c>
      <c r="K51" s="219">
        <f t="shared" si="1"/>
        <v>0</v>
      </c>
      <c r="L51" s="219">
        <f t="shared" si="1"/>
        <v>0</v>
      </c>
      <c r="M51" s="219">
        <f t="shared" si="1"/>
        <v>0</v>
      </c>
      <c r="N51" s="219">
        <f t="shared" si="1"/>
        <v>0</v>
      </c>
      <c r="O51" s="219">
        <f t="shared" si="1"/>
        <v>0</v>
      </c>
      <c r="P51" s="220">
        <f t="shared" si="1"/>
        <v>0</v>
      </c>
    </row>
    <row r="52" spans="1:16" ht="13.5" thickTop="1" x14ac:dyDescent="0.2"/>
  </sheetData>
  <sheetProtection formatColumns="0" formatRows="0"/>
  <mergeCells count="4">
    <mergeCell ref="A2:P2"/>
    <mergeCell ref="A1:P1"/>
    <mergeCell ref="A46:P46"/>
    <mergeCell ref="A45:P45"/>
  </mergeCells>
  <conditionalFormatting sqref="B4:P5">
    <cfRule type="cellIs" dxfId="10" priority="54" operator="between">
      <formula>0.7</formula>
      <formula>0.899999</formula>
    </cfRule>
    <cfRule type="cellIs" dxfId="9" priority="55" operator="greaterThanOrEqual">
      <formula>0.9</formula>
    </cfRule>
    <cfRule type="cellIs" dxfId="8" priority="56" operator="lessThan">
      <formula>0.7</formula>
    </cfRule>
  </conditionalFormatting>
  <conditionalFormatting sqref="B7:P7">
    <cfRule type="cellIs" dxfId="7" priority="39" operator="equal">
      <formula>0</formula>
    </cfRule>
    <cfRule type="cellIs" dxfId="6" priority="40" operator="greaterThan">
      <formula>0</formula>
    </cfRule>
    <cfRule type="cellIs" dxfId="5" priority="41" operator="lessThan">
      <formula>0</formula>
    </cfRule>
  </conditionalFormatting>
  <conditionalFormatting sqref="B48:P49">
    <cfRule type="cellIs" dxfId="4" priority="3" operator="greaterThan">
      <formula>0</formula>
    </cfRule>
  </conditionalFormatting>
  <conditionalFormatting sqref="B51:P51">
    <cfRule type="cellIs" dxfId="3" priority="1" operator="lessThan">
      <formula>0</formula>
    </cfRule>
    <cfRule type="cellIs" dxfId="2" priority="2" operator="greaterThan">
      <formula>0</formula>
    </cfRule>
  </conditionalFormatting>
  <pageMargins left="0.7" right="0.7" top="0.75" bottom="0.75" header="0.3" footer="0.3"/>
  <pageSetup scale="48" fitToHeight="0" orientation="portrait" horizontalDpi="4294967293" verticalDpi="1200" r:id="rId1"/>
  <headerFooter>
    <oddHeader>&amp;C&amp;"Arial,Bold"&amp;20&amp;KFF0000SENSITIVE SECURITY INFORMATION</oddHeader>
    <oddFooter>&amp;C&amp;G
OMB Control # 1652-0050</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1c4fa67b-39d9-443b-a254-975d052b0883" xsi:nil="true"/>
    <DocumentType xmlns="691df8af-7086-4421-8f52-c32338537775">Instrument/Instruction</DocumentType>
    <lcf76f155ced4ddcb4097134ff3c332f xmlns="691df8af-7086-4421-8f52-c32338537775">
      <Terms xmlns="http://schemas.microsoft.com/office/infopath/2007/PartnerControls"/>
    </lcf76f155ced4ddcb4097134ff3c332f>
    <ReviewerComments xmlns="691df8af-7086-4421-8f52-c32338537775">Current instrument.  See .900 &amp; 10.0100.</ReviewerComments>
    <Type_x0020_of_x0020_Review xmlns="691df8af-7086-4421-8f52-c32338537775">EXT</Type_x0020_of_x0020_Review>
    <Status xmlns="691df8af-7086-4421-8f52-c32338537775">ROCIS</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11C6A5B15AC2419F344121471FFD1F" ma:contentTypeVersion="23" ma:contentTypeDescription="Create a new document." ma:contentTypeScope="" ma:versionID="b086fdddc7df3bd774cd5815fcef9e6e">
  <xsd:schema xmlns:xsd="http://www.w3.org/2001/XMLSchema" xmlns:xs="http://www.w3.org/2001/XMLSchema" xmlns:p="http://schemas.microsoft.com/office/2006/metadata/properties" xmlns:ns2="691df8af-7086-4421-8f52-c32338537775" xmlns:ns3="1c4fa67b-39d9-443b-a254-975d052b0883" targetNamespace="http://schemas.microsoft.com/office/2006/metadata/properties" ma:root="true" ma:fieldsID="8ee1db2bca86cf7bab89f9b0f58b7abb" ns2:_="" ns3:_="">
    <xsd:import namespace="691df8af-7086-4421-8f52-c32338537775"/>
    <xsd:import namespace="1c4fa67b-39d9-443b-a254-975d052b08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DocumentType" minOccurs="0"/>
                <xsd:element ref="ns2:ReviewerComments" minOccurs="0"/>
                <xsd:element ref="ns2:MediaServiceSearchProperties" minOccurs="0"/>
                <xsd:element ref="ns2:Status" minOccurs="0"/>
                <xsd:element ref="ns2:Type_x0020_of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df8af-7086-4421-8f52-c32338537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6acea8e-d04a-430b-a9a7-7015c05d4b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DocumentType" ma:index="20" nillable="true" ma:displayName="Type of Document" ma:format="Dropdown" ma:internalName="DocumentType">
      <xsd:simpleType>
        <xsd:union memberTypes="dms:Text">
          <xsd:simpleType>
            <xsd:restriction base="dms:Choice">
              <xsd:enumeration value="60DN"/>
              <xsd:enumeration value="30DN"/>
              <xsd:enumeration value="FR Pub 60DN"/>
              <xsd:enumeration value="FR Pub 30DN"/>
              <xsd:enumeration value="SS Pt. A"/>
              <xsd:enumeration value="SS Pt. B"/>
              <xsd:enumeration value="Kick Off"/>
              <xsd:enumeration value="Instrument/Instruction"/>
              <xsd:enumeration value="Screenshots"/>
              <xsd:enumeration value="PTA"/>
              <xsd:enumeration value="Privacy Impact Assessment"/>
              <xsd:enumeration value="SORN"/>
              <xsd:enumeration value="Authorities"/>
              <xsd:enumeration value="UX"/>
              <xsd:enumeration value="NOA"/>
            </xsd:restriction>
          </xsd:simpleType>
        </xsd:union>
      </xsd:simpleType>
    </xsd:element>
    <xsd:element name="ReviewerComments" ma:index="21" nillable="true" ma:displayName="Reviewer Comments" ma:format="Dropdown" ma:internalName="ReviewerComments">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Status" ma:index="23" nillable="true" ma:displayName="Next Action" ma:description="Next action for document." ma:format="Dropdown" ma:internalName="Status">
      <xsd:simpleType>
        <xsd:union memberTypes="dms:Text">
          <xsd:simpleType>
            <xsd:restriction base="dms:Choice">
              <xsd:enumeration value="Program Office"/>
              <xsd:enumeration value="PO/EAB"/>
              <xsd:enumeration value="CC"/>
              <xsd:enumeration value="DocTracker"/>
              <xsd:enumeration value="PO/Privacy"/>
              <xsd:enumeration value="CIO"/>
              <xsd:enumeration value="ROCIS"/>
              <xsd:enumeration value="CC Admin"/>
              <xsd:enumeration value="Archive"/>
              <xsd:enumeration value="MAESTRO"/>
              <xsd:enumeration value="DHS CIO"/>
            </xsd:restriction>
          </xsd:simpleType>
        </xsd:union>
      </xsd:simpleType>
    </xsd:element>
    <xsd:element name="Type_x0020_of_x0020_Review" ma:index="24" nillable="true" ma:displayName="Type of Request" ma:default="EXT" ma:format="Dropdown" ma:internalName="Type_x0020_of_x0020_Review">
      <xsd:simpleType>
        <xsd:union memberTypes="dms:Text">
          <xsd:simpleType>
            <xsd:restriction base="dms:Choice">
              <xsd:enumeration value="EXT"/>
              <xsd:enumeration value="NEW"/>
              <xsd:enumeration value="REV"/>
              <xsd:enumeration value="GenIC"/>
              <xsd:enumeration value="EmerICR"/>
              <xsd:enumeration value="NPRM/FR"/>
              <xsd:enumeration value="Discontinuatio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1c4fa67b-39d9-443b-a254-975d052b088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a50e92-09c8-46da-ba98-30b03fbbcb33}" ma:internalName="TaxCatchAll" ma:showField="CatchAllData" ma:web="1c4fa67b-39d9-443b-a254-975d052b088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7535EB-F942-419F-B30C-495D76F6A261}">
  <ds:schemaRefs>
    <ds:schemaRef ds:uri="http://www.w3.org/XML/1998/namespace"/>
    <ds:schemaRef ds:uri="http://schemas.microsoft.com/office/2006/metadata/properties"/>
    <ds:schemaRef ds:uri="http://schemas.microsoft.com/office/2006/documentManagement/types"/>
    <ds:schemaRef ds:uri="1c4fa67b-39d9-443b-a254-975d052b0883"/>
    <ds:schemaRef ds:uri="http://schemas.openxmlformats.org/package/2006/metadata/core-properties"/>
    <ds:schemaRef ds:uri="http://purl.org/dc/elements/1.1/"/>
    <ds:schemaRef ds:uri="http://purl.org/dc/dcmitype/"/>
    <ds:schemaRef ds:uri="691df8af-7086-4421-8f52-c32338537775"/>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E20C750F-A602-45B4-9E81-D3827EDB7DD5}">
  <ds:schemaRefs>
    <ds:schemaRef ds:uri="http://schemas.microsoft.com/sharepoint/v3/contenttype/forms"/>
  </ds:schemaRefs>
</ds:datastoreItem>
</file>

<file path=customXml/itemProps3.xml><?xml version="1.0" encoding="utf-8"?>
<ds:datastoreItem xmlns:ds="http://schemas.openxmlformats.org/officeDocument/2006/customXml" ds:itemID="{6283165B-7C8E-414A-B2F0-482A3ADC8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df8af-7086-4421-8f52-c32338537775"/>
    <ds:schemaRef ds:uri="1c4fa67b-39d9-443b-a254-975d052b0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SSI Cover Sheet</vt:lpstr>
      <vt:lpstr>Profile</vt:lpstr>
      <vt:lpstr>Checklist</vt:lpstr>
      <vt:lpstr>Comprehensive Summary</vt:lpstr>
      <vt:lpstr>6 Comments</vt:lpstr>
      <vt:lpstr>7 Recommendations</vt:lpstr>
      <vt:lpstr>8 Considerations</vt:lpstr>
      <vt:lpstr>9 Best Practices</vt:lpstr>
      <vt:lpstr>10 Photographs</vt:lpstr>
      <vt:lpstr>11 Meeting Attendees</vt:lpstr>
      <vt:lpstr>SAI List</vt:lpstr>
      <vt:lpstr>12 Definitions</vt:lpstr>
      <vt:lpstr>PRA Burden Statement</vt:lpstr>
      <vt:lpstr>'11 Meeting Attendees'!Print_Area</vt:lpstr>
      <vt:lpstr>'6 Comments'!Print_Area</vt:lpstr>
      <vt:lpstr>'7 Recommendations'!Print_Area</vt:lpstr>
      <vt:lpstr>'8 Considerations'!Print_Area</vt:lpstr>
      <vt:lpstr>'9 Best Practices'!Print_Area</vt:lpstr>
      <vt:lpstr>Checklist!Print_Area</vt:lpstr>
      <vt:lpstr>'Comprehensive Charting'!Print_Area</vt:lpstr>
      <vt:lpstr>'Comprehensive Summary'!Print_Area</vt:lpstr>
      <vt:lpstr>'Previous CFSR Implementation'!Print_Area</vt:lpstr>
      <vt:lpstr>Profile!Print_Area</vt:lpstr>
      <vt:lpstr>'SSI Cover Sheet'!Print_Area</vt:lpstr>
    </vt:vector>
  </TitlesOfParts>
  <Company>DHS/TSA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FY2013 BASE MT Template</dc:title>
  <dc:subject>BASE MT</dc:subject>
  <dc:creator>Keith DeYoung</dc:creator>
  <cp:keywords>BASE</cp:keywords>
  <dc:description>FY2013 BASE Template</dc:description>
  <cp:lastModifiedBy>Walsh, Christina AP</cp:lastModifiedBy>
  <cp:lastPrinted>2020-05-11T18:09:50Z</cp:lastPrinted>
  <dcterms:created xsi:type="dcterms:W3CDTF">2006-07-16T17:45:38Z</dcterms:created>
  <dcterms:modified xsi:type="dcterms:W3CDTF">2026-05-04T18:53:00Z</dcterms:modified>
  <cp:category>BASE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0x0101004211C6A5B15AC2419F344121471FFD1F</vt:lpwstr>
  </property>
  <property fmtid="{D5CDD505-2E9C-101B-9397-08002B2CF9AE}" pid="4" name="Checked by">
    <vt:lpwstr>Keith DeYoung</vt:lpwstr>
  </property>
  <property fmtid="{D5CDD505-2E9C-101B-9397-08002B2CF9AE}" pid="5" name="MediaServiceImageTags">
    <vt:lpwstr/>
  </property>
</Properties>
</file>