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https://usepa-my.sharepoint.com/personal/bernales_barbara_epa_gov/Documents/ICR Program - Non OAQPS/2060-0338/Forms/"/>
    </mc:Choice>
  </mc:AlternateContent>
  <xr:revisionPtr revIDLastSave="1" documentId="13_ncr:1_{FF9A1B80-7953-4285-8A0C-18F344E05BD0}" xr6:coauthVersionLast="47" xr6:coauthVersionMax="47" xr10:uidLastSave="{D87E0E81-D45D-40BF-88D4-F9D8C1CF3E7D}"/>
  <bookViews>
    <workbookView xWindow="-28920" yWindow="-90" windowWidth="29040" windowHeight="15720" activeTab="3" xr2:uid="{00000000-000D-0000-FFFF-FFFF00000000}"/>
  </bookViews>
  <sheets>
    <sheet name="Instructions" sheetId="10" r:id="rId1"/>
    <sheet name="Submission Template" sheetId="1" r:id="rId2"/>
    <sheet name="Calculations" sheetId="8" r:id="rId3"/>
    <sheet name="Notes" sheetId="11" r:id="rId4"/>
  </sheets>
  <definedNames>
    <definedName name="canbeinvalid">'Submission Template'!$AY$34:$AY$35</definedName>
    <definedName name="canbeinvalid1">'Submission Template'!$BB$31:$BB$32</definedName>
    <definedName name="cantbeinvalid1">'Submission Template'!$BC$31</definedName>
    <definedName name="final">'Submission Template'!$AT$50:$AT$51</definedName>
    <definedName name="FUELS">'Submission Template'!$AS$55:$AS$60</definedName>
    <definedName name="invalid">'Submission Template'!$BB$27:$BB$28</definedName>
    <definedName name="NOINVALID">'Submission Template'!$BC$31</definedName>
    <definedName name="_xlnm.Print_Area" localSheetId="2">Calculations!$A$1:$AK$336</definedName>
    <definedName name="_xlnm.Print_Area" localSheetId="0">Instructions!$B$1:$R$131</definedName>
    <definedName name="_xlnm.Print_Area" localSheetId="3">Notes!$B$1:$O$69</definedName>
    <definedName name="_xlnm.Print_Area" localSheetId="1">'Submission Template'!$A$1:$AH$335</definedName>
    <definedName name="RESULTTYPE">'Submission Template'!$AR$50:$AR$52</definedName>
    <definedName name="YESNO">'Submission Template'!$AU$39:$AU$40</definedName>
    <definedName name="YESNOINVALID">'Submission Template'!$BB$31:$BB$32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35" i="1" l="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P81" i="1"/>
  <c r="P82" i="1"/>
  <c r="P83" i="1"/>
  <c r="P84" i="1"/>
  <c r="P85" i="1"/>
  <c r="P86" i="1"/>
  <c r="P87" i="1"/>
  <c r="P88" i="1"/>
  <c r="P89" i="1"/>
  <c r="P90" i="1"/>
  <c r="P91" i="1"/>
  <c r="P92" i="1"/>
  <c r="P93" i="1"/>
  <c r="P94" i="1"/>
  <c r="P95" i="1"/>
  <c r="P96" i="1"/>
  <c r="P97" i="1"/>
  <c r="P98" i="1"/>
  <c r="P99" i="1"/>
  <c r="P100" i="1"/>
  <c r="P101" i="1"/>
  <c r="P102" i="1"/>
  <c r="P103" i="1"/>
  <c r="P104" i="1"/>
  <c r="P105" i="1"/>
  <c r="P106" i="1"/>
  <c r="P107" i="1"/>
  <c r="P108" i="1"/>
  <c r="P109" i="1"/>
  <c r="P110" i="1"/>
  <c r="P111" i="1"/>
  <c r="P112" i="1"/>
  <c r="P113" i="1"/>
  <c r="P114" i="1"/>
  <c r="P115" i="1"/>
  <c r="P116" i="1"/>
  <c r="P117" i="1"/>
  <c r="P118" i="1"/>
  <c r="P119" i="1"/>
  <c r="P120" i="1"/>
  <c r="P121" i="1"/>
  <c r="P122" i="1"/>
  <c r="P123" i="1"/>
  <c r="P124" i="1"/>
  <c r="P125" i="1"/>
  <c r="P126" i="1"/>
  <c r="P127" i="1"/>
  <c r="P128" i="1"/>
  <c r="P129" i="1"/>
  <c r="P130" i="1"/>
  <c r="P131" i="1"/>
  <c r="P132" i="1"/>
  <c r="P133" i="1"/>
  <c r="P134" i="1"/>
  <c r="P135" i="1"/>
  <c r="P136" i="1"/>
  <c r="P137" i="1"/>
  <c r="P138" i="1"/>
  <c r="P139" i="1"/>
  <c r="P140" i="1"/>
  <c r="P141" i="1"/>
  <c r="P142" i="1"/>
  <c r="P143" i="1"/>
  <c r="P144" i="1"/>
  <c r="P145" i="1"/>
  <c r="P146" i="1"/>
  <c r="P147" i="1"/>
  <c r="P148" i="1"/>
  <c r="P149" i="1"/>
  <c r="P150" i="1"/>
  <c r="P151" i="1"/>
  <c r="P152" i="1"/>
  <c r="P153" i="1"/>
  <c r="P154" i="1"/>
  <c r="P155" i="1"/>
  <c r="P156" i="1"/>
  <c r="P157" i="1"/>
  <c r="P158" i="1"/>
  <c r="P159" i="1"/>
  <c r="P160" i="1"/>
  <c r="P161" i="1"/>
  <c r="P162" i="1"/>
  <c r="P163" i="1"/>
  <c r="P164" i="1"/>
  <c r="P165" i="1"/>
  <c r="P166" i="1"/>
  <c r="P167" i="1"/>
  <c r="P168" i="1"/>
  <c r="P169" i="1"/>
  <c r="P170" i="1"/>
  <c r="P171" i="1"/>
  <c r="P172" i="1"/>
  <c r="P173" i="1"/>
  <c r="P174" i="1"/>
  <c r="P175" i="1"/>
  <c r="P176" i="1"/>
  <c r="P177" i="1"/>
  <c r="P178" i="1"/>
  <c r="P179" i="1"/>
  <c r="P180" i="1"/>
  <c r="P181" i="1"/>
  <c r="P182" i="1"/>
  <c r="P183" i="1"/>
  <c r="P184" i="1"/>
  <c r="P185" i="1"/>
  <c r="P186" i="1"/>
  <c r="P187" i="1"/>
  <c r="P188" i="1"/>
  <c r="P189" i="1"/>
  <c r="P190" i="1"/>
  <c r="P191" i="1"/>
  <c r="P192" i="1"/>
  <c r="P193" i="1"/>
  <c r="P194" i="1"/>
  <c r="P195" i="1"/>
  <c r="P196" i="1"/>
  <c r="P197" i="1"/>
  <c r="P198" i="1"/>
  <c r="P199" i="1"/>
  <c r="P200" i="1"/>
  <c r="P201" i="1"/>
  <c r="P202" i="1"/>
  <c r="P203" i="1"/>
  <c r="P204" i="1"/>
  <c r="P205" i="1"/>
  <c r="P206" i="1"/>
  <c r="P207" i="1"/>
  <c r="P208" i="1"/>
  <c r="P209" i="1"/>
  <c r="P210" i="1"/>
  <c r="P211" i="1"/>
  <c r="P212" i="1"/>
  <c r="P213" i="1"/>
  <c r="P214" i="1"/>
  <c r="P215" i="1"/>
  <c r="P216" i="1"/>
  <c r="P217" i="1"/>
  <c r="P218" i="1"/>
  <c r="P219" i="1"/>
  <c r="P220" i="1"/>
  <c r="P221" i="1"/>
  <c r="P222" i="1"/>
  <c r="P223" i="1"/>
  <c r="P224" i="1"/>
  <c r="P225" i="1"/>
  <c r="P226" i="1"/>
  <c r="P227" i="1"/>
  <c r="P228" i="1"/>
  <c r="P229" i="1"/>
  <c r="P230" i="1"/>
  <c r="P231" i="1"/>
  <c r="P232" i="1"/>
  <c r="P233" i="1"/>
  <c r="P234" i="1"/>
  <c r="P235" i="1"/>
  <c r="P236" i="1"/>
  <c r="P237" i="1"/>
  <c r="P238" i="1"/>
  <c r="P239" i="1"/>
  <c r="P240" i="1"/>
  <c r="P241" i="1"/>
  <c r="P242" i="1"/>
  <c r="P243" i="1"/>
  <c r="P244" i="1"/>
  <c r="P245" i="1"/>
  <c r="P246" i="1"/>
  <c r="P247" i="1"/>
  <c r="P248" i="1"/>
  <c r="P249" i="1"/>
  <c r="P250" i="1"/>
  <c r="P251" i="1"/>
  <c r="P252" i="1"/>
  <c r="P253" i="1"/>
  <c r="P254" i="1"/>
  <c r="P255" i="1"/>
  <c r="P256" i="1"/>
  <c r="P257" i="1"/>
  <c r="P258" i="1"/>
  <c r="P259" i="1"/>
  <c r="P260" i="1"/>
  <c r="P261" i="1"/>
  <c r="P262" i="1"/>
  <c r="P263" i="1"/>
  <c r="P264" i="1"/>
  <c r="P265" i="1"/>
  <c r="P266" i="1"/>
  <c r="P267" i="1"/>
  <c r="P268" i="1"/>
  <c r="P269" i="1"/>
  <c r="P270" i="1"/>
  <c r="P271" i="1"/>
  <c r="P272" i="1"/>
  <c r="P273" i="1"/>
  <c r="P274" i="1"/>
  <c r="P275" i="1"/>
  <c r="P276" i="1"/>
  <c r="P277" i="1"/>
  <c r="P278" i="1"/>
  <c r="P279" i="1"/>
  <c r="P280" i="1"/>
  <c r="P281" i="1"/>
  <c r="P282" i="1"/>
  <c r="P283" i="1"/>
  <c r="P284" i="1"/>
  <c r="P285" i="1"/>
  <c r="P286" i="1"/>
  <c r="P287" i="1"/>
  <c r="P288" i="1"/>
  <c r="P289" i="1"/>
  <c r="P290" i="1"/>
  <c r="P291" i="1"/>
  <c r="P292" i="1"/>
  <c r="P293" i="1"/>
  <c r="P294" i="1"/>
  <c r="P295" i="1"/>
  <c r="P296" i="1"/>
  <c r="P297" i="1"/>
  <c r="P298" i="1"/>
  <c r="P299" i="1"/>
  <c r="P300" i="1"/>
  <c r="P301" i="1"/>
  <c r="P302" i="1"/>
  <c r="P303" i="1"/>
  <c r="P304" i="1"/>
  <c r="P305" i="1"/>
  <c r="P306" i="1"/>
  <c r="P307" i="1"/>
  <c r="P308" i="1"/>
  <c r="P309" i="1"/>
  <c r="P310" i="1"/>
  <c r="P311" i="1"/>
  <c r="P312" i="1"/>
  <c r="P313" i="1"/>
  <c r="P314" i="1"/>
  <c r="P315" i="1"/>
  <c r="P316" i="1"/>
  <c r="P317" i="1"/>
  <c r="P318" i="1"/>
  <c r="P319" i="1"/>
  <c r="P320" i="1"/>
  <c r="P321" i="1"/>
  <c r="P322" i="1"/>
  <c r="P323" i="1"/>
  <c r="P324" i="1"/>
  <c r="P325" i="1"/>
  <c r="P326" i="1"/>
  <c r="P327" i="1"/>
  <c r="P328" i="1"/>
  <c r="P329" i="1"/>
  <c r="P330" i="1"/>
  <c r="P331" i="1"/>
  <c r="P332" i="1"/>
  <c r="P333" i="1"/>
  <c r="P34" i="1"/>
  <c r="BD26" i="1"/>
  <c r="P27" i="1"/>
  <c r="N27"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68" i="1"/>
  <c r="O169" i="1"/>
  <c r="O170" i="1"/>
  <c r="O171" i="1"/>
  <c r="O172" i="1"/>
  <c r="O173" i="1"/>
  <c r="O174" i="1"/>
  <c r="O175" i="1"/>
  <c r="O176" i="1"/>
  <c r="O177" i="1"/>
  <c r="O178" i="1"/>
  <c r="O179" i="1"/>
  <c r="O180" i="1"/>
  <c r="O181" i="1"/>
  <c r="O182" i="1"/>
  <c r="O183" i="1"/>
  <c r="O184" i="1"/>
  <c r="O185" i="1"/>
  <c r="O186" i="1"/>
  <c r="O187" i="1"/>
  <c r="O188" i="1"/>
  <c r="O189" i="1"/>
  <c r="O190" i="1"/>
  <c r="O191" i="1"/>
  <c r="O192" i="1"/>
  <c r="O193" i="1"/>
  <c r="O194" i="1"/>
  <c r="O195" i="1"/>
  <c r="O196" i="1"/>
  <c r="O197" i="1"/>
  <c r="O198" i="1"/>
  <c r="O199" i="1"/>
  <c r="O200" i="1"/>
  <c r="O201" i="1"/>
  <c r="O202" i="1"/>
  <c r="O203" i="1"/>
  <c r="O204" i="1"/>
  <c r="O205" i="1"/>
  <c r="O206" i="1"/>
  <c r="O207" i="1"/>
  <c r="O208" i="1"/>
  <c r="O209" i="1"/>
  <c r="O210" i="1"/>
  <c r="O211" i="1"/>
  <c r="O212" i="1"/>
  <c r="O213" i="1"/>
  <c r="O214" i="1"/>
  <c r="O215" i="1"/>
  <c r="O216" i="1"/>
  <c r="O217" i="1"/>
  <c r="O218" i="1"/>
  <c r="O219" i="1"/>
  <c r="O220" i="1"/>
  <c r="O221" i="1"/>
  <c r="O222" i="1"/>
  <c r="O223" i="1"/>
  <c r="O224" i="1"/>
  <c r="O225" i="1"/>
  <c r="O226" i="1"/>
  <c r="O227" i="1"/>
  <c r="O228" i="1"/>
  <c r="O229" i="1"/>
  <c r="O230" i="1"/>
  <c r="O231" i="1"/>
  <c r="O232" i="1"/>
  <c r="O233" i="1"/>
  <c r="O234" i="1"/>
  <c r="O235" i="1"/>
  <c r="O236" i="1"/>
  <c r="O237" i="1"/>
  <c r="O238" i="1"/>
  <c r="O239" i="1"/>
  <c r="O240" i="1"/>
  <c r="O241" i="1"/>
  <c r="O242" i="1"/>
  <c r="O243" i="1"/>
  <c r="O244" i="1"/>
  <c r="O245" i="1"/>
  <c r="O246" i="1"/>
  <c r="O247" i="1"/>
  <c r="O248" i="1"/>
  <c r="O249" i="1"/>
  <c r="O250" i="1"/>
  <c r="O251" i="1"/>
  <c r="O252" i="1"/>
  <c r="O253" i="1"/>
  <c r="O254" i="1"/>
  <c r="O255" i="1"/>
  <c r="O256" i="1"/>
  <c r="O257" i="1"/>
  <c r="O258" i="1"/>
  <c r="O259" i="1"/>
  <c r="O260" i="1"/>
  <c r="O261" i="1"/>
  <c r="O262" i="1"/>
  <c r="O263" i="1"/>
  <c r="O264" i="1"/>
  <c r="O265" i="1"/>
  <c r="O266" i="1"/>
  <c r="O267" i="1"/>
  <c r="O268" i="1"/>
  <c r="O269" i="1"/>
  <c r="O270" i="1"/>
  <c r="O271" i="1"/>
  <c r="O272" i="1"/>
  <c r="O273" i="1"/>
  <c r="O274" i="1"/>
  <c r="O275" i="1"/>
  <c r="O276" i="1"/>
  <c r="O277" i="1"/>
  <c r="O278" i="1"/>
  <c r="O279" i="1"/>
  <c r="O280" i="1"/>
  <c r="O281" i="1"/>
  <c r="O282" i="1"/>
  <c r="O283" i="1"/>
  <c r="O284" i="1"/>
  <c r="O285" i="1"/>
  <c r="O286" i="1"/>
  <c r="O287" i="1"/>
  <c r="O288" i="1"/>
  <c r="O289" i="1"/>
  <c r="O290" i="1"/>
  <c r="O291" i="1"/>
  <c r="O292" i="1"/>
  <c r="O293" i="1"/>
  <c r="O294" i="1"/>
  <c r="O295" i="1"/>
  <c r="O296" i="1"/>
  <c r="O297" i="1"/>
  <c r="O298" i="1"/>
  <c r="O299" i="1"/>
  <c r="O300" i="1"/>
  <c r="O301" i="1"/>
  <c r="O302" i="1"/>
  <c r="O303" i="1"/>
  <c r="O304" i="1"/>
  <c r="O305" i="1"/>
  <c r="O306" i="1"/>
  <c r="O307" i="1"/>
  <c r="O308" i="1"/>
  <c r="O309" i="1"/>
  <c r="O310" i="1"/>
  <c r="O311" i="1"/>
  <c r="O312" i="1"/>
  <c r="O313" i="1"/>
  <c r="O314" i="1"/>
  <c r="O315" i="1"/>
  <c r="O316" i="1"/>
  <c r="O317" i="1"/>
  <c r="O318" i="1"/>
  <c r="O319" i="1"/>
  <c r="O320" i="1"/>
  <c r="O321" i="1"/>
  <c r="O322" i="1"/>
  <c r="O323" i="1"/>
  <c r="O324" i="1"/>
  <c r="O325" i="1"/>
  <c r="O326" i="1"/>
  <c r="O327" i="1"/>
  <c r="O328" i="1"/>
  <c r="O329" i="1"/>
  <c r="O330" i="1"/>
  <c r="O331" i="1"/>
  <c r="O332" i="1"/>
  <c r="O333" i="1"/>
  <c r="O34" i="1"/>
  <c r="Z15" i="1" l="1"/>
  <c r="Z16" i="1"/>
  <c r="Z17" i="1"/>
  <c r="K18" i="8" l="1"/>
  <c r="D18" i="8"/>
  <c r="K34" i="8"/>
  <c r="J34" i="8"/>
  <c r="F31" i="8"/>
  <c r="D29" i="8"/>
  <c r="AU36" i="1" l="1"/>
  <c r="R27" i="1" l="1"/>
  <c r="P30" i="1"/>
  <c r="O30" i="1"/>
  <c r="L30" i="1"/>
  <c r="K30" i="1"/>
  <c r="K27" i="1"/>
  <c r="BR37" i="8" l="1"/>
  <c r="CB18" i="8" l="1"/>
  <c r="Q336" i="8" l="1"/>
  <c r="U336" i="8" s="1"/>
  <c r="R336" i="8" l="1"/>
  <c r="T336" i="8"/>
  <c r="BX336" i="8" l="1"/>
  <c r="BW336" i="8"/>
  <c r="BX335" i="8"/>
  <c r="BW335" i="8"/>
  <c r="BX334" i="8"/>
  <c r="BW334" i="8"/>
  <c r="BX333" i="8"/>
  <c r="BW333" i="8"/>
  <c r="BX332" i="8"/>
  <c r="BW332" i="8"/>
  <c r="BX331" i="8"/>
  <c r="BW331" i="8"/>
  <c r="BX330" i="8"/>
  <c r="BW330" i="8"/>
  <c r="BX329" i="8"/>
  <c r="BW329" i="8"/>
  <c r="BX328" i="8"/>
  <c r="BW328" i="8"/>
  <c r="BX327" i="8"/>
  <c r="BW327" i="8"/>
  <c r="BX326" i="8"/>
  <c r="BW326" i="8"/>
  <c r="BX325" i="8"/>
  <c r="BW325" i="8"/>
  <c r="BX324" i="8"/>
  <c r="BW324" i="8"/>
  <c r="BX323" i="8"/>
  <c r="BW323" i="8"/>
  <c r="BX322" i="8"/>
  <c r="BW322" i="8"/>
  <c r="BX321" i="8"/>
  <c r="BW321" i="8"/>
  <c r="BX320" i="8"/>
  <c r="BW320" i="8"/>
  <c r="BX319" i="8"/>
  <c r="BW319" i="8"/>
  <c r="BX318" i="8"/>
  <c r="BW318" i="8"/>
  <c r="BX317" i="8"/>
  <c r="BW317" i="8"/>
  <c r="BX316" i="8"/>
  <c r="BW316" i="8"/>
  <c r="BX315" i="8"/>
  <c r="BW315" i="8"/>
  <c r="BX314" i="8"/>
  <c r="BW314" i="8"/>
  <c r="BX313" i="8"/>
  <c r="BW313" i="8"/>
  <c r="BX312" i="8"/>
  <c r="BW312" i="8"/>
  <c r="BX311" i="8"/>
  <c r="BW311" i="8"/>
  <c r="BX310" i="8"/>
  <c r="BW310" i="8"/>
  <c r="BX309" i="8"/>
  <c r="BW309" i="8"/>
  <c r="BX308" i="8"/>
  <c r="BW308" i="8"/>
  <c r="BX307" i="8"/>
  <c r="BW307" i="8"/>
  <c r="BX306" i="8"/>
  <c r="BW306" i="8"/>
  <c r="BX305" i="8"/>
  <c r="BW305" i="8"/>
  <c r="BX304" i="8"/>
  <c r="BW304" i="8"/>
  <c r="BX303" i="8"/>
  <c r="BW303" i="8"/>
  <c r="BX302" i="8"/>
  <c r="BW302" i="8"/>
  <c r="BX301" i="8"/>
  <c r="BW301" i="8"/>
  <c r="BX300" i="8"/>
  <c r="BW300" i="8"/>
  <c r="BX299" i="8"/>
  <c r="BW299" i="8"/>
  <c r="BX298" i="8"/>
  <c r="BW298" i="8"/>
  <c r="BX297" i="8"/>
  <c r="BW297" i="8"/>
  <c r="BX296" i="8"/>
  <c r="BW296" i="8"/>
  <c r="BX295" i="8"/>
  <c r="BW295" i="8"/>
  <c r="BX294" i="8"/>
  <c r="BW294" i="8"/>
  <c r="AM336" i="8" l="1"/>
  <c r="AM335" i="8"/>
  <c r="AM334" i="8"/>
  <c r="AM333" i="8"/>
  <c r="AM332" i="8"/>
  <c r="AM331" i="8"/>
  <c r="AM330" i="8"/>
  <c r="AM329" i="8"/>
  <c r="AM328" i="8"/>
  <c r="AM327" i="8"/>
  <c r="AM326" i="8"/>
  <c r="AM325" i="8"/>
  <c r="AM324" i="8"/>
  <c r="AM323" i="8"/>
  <c r="AM322" i="8"/>
  <c r="AM321" i="8"/>
  <c r="AM320" i="8"/>
  <c r="AM319" i="8"/>
  <c r="AM318" i="8"/>
  <c r="AM317" i="8"/>
  <c r="AM316" i="8"/>
  <c r="AM315" i="8"/>
  <c r="AM314" i="8"/>
  <c r="AM313" i="8"/>
  <c r="AM312" i="8"/>
  <c r="AM311" i="8"/>
  <c r="AM310" i="8"/>
  <c r="AM309" i="8"/>
  <c r="AM308" i="8"/>
  <c r="AM307" i="8"/>
  <c r="AM306" i="8"/>
  <c r="AM305" i="8"/>
  <c r="AM304" i="8"/>
  <c r="AM303" i="8"/>
  <c r="AM302" i="8"/>
  <c r="AM301" i="8"/>
  <c r="AM300" i="8"/>
  <c r="AM299" i="8"/>
  <c r="AM298" i="8"/>
  <c r="AM297" i="8"/>
  <c r="AM296" i="8"/>
  <c r="AM295" i="8"/>
  <c r="AM294" i="8"/>
  <c r="AL336" i="8"/>
  <c r="AL335" i="8"/>
  <c r="AL334" i="8"/>
  <c r="AL333" i="8"/>
  <c r="AL332" i="8"/>
  <c r="AL331" i="8"/>
  <c r="AL330" i="8"/>
  <c r="AL329" i="8"/>
  <c r="AL328" i="8"/>
  <c r="AL327" i="8"/>
  <c r="AL326" i="8"/>
  <c r="AL325" i="8"/>
  <c r="AL324" i="8"/>
  <c r="AL323" i="8"/>
  <c r="AL322" i="8"/>
  <c r="AL321" i="8"/>
  <c r="AL320" i="8"/>
  <c r="AL319" i="8"/>
  <c r="AL318" i="8"/>
  <c r="AL317" i="8"/>
  <c r="AL316" i="8"/>
  <c r="AL315" i="8"/>
  <c r="AL314" i="8"/>
  <c r="AL313" i="8"/>
  <c r="AL312" i="8"/>
  <c r="AL311" i="8"/>
  <c r="AL310" i="8"/>
  <c r="AL309" i="8"/>
  <c r="AL308" i="8"/>
  <c r="AL307" i="8"/>
  <c r="AL306" i="8"/>
  <c r="AL305" i="8"/>
  <c r="AL304" i="8"/>
  <c r="AL303" i="8"/>
  <c r="AL302" i="8"/>
  <c r="AL301" i="8"/>
  <c r="AL300" i="8"/>
  <c r="AL299" i="8"/>
  <c r="AL298" i="8"/>
  <c r="AL297" i="8"/>
  <c r="AL296" i="8"/>
  <c r="AL295" i="8"/>
  <c r="AL294" i="8"/>
  <c r="AN27" i="8"/>
  <c r="AN37" i="8" l="1"/>
  <c r="AQ37" i="8"/>
  <c r="BD333" i="1" l="1"/>
  <c r="BD332" i="1"/>
  <c r="BD331" i="1"/>
  <c r="BD330" i="1"/>
  <c r="BD329" i="1"/>
  <c r="BD328" i="1"/>
  <c r="BD327" i="1"/>
  <c r="BD326" i="1"/>
  <c r="BD325" i="1"/>
  <c r="BD324" i="1"/>
  <c r="BD323" i="1"/>
  <c r="BD322" i="1"/>
  <c r="BD321" i="1"/>
  <c r="BD320" i="1"/>
  <c r="BD319" i="1"/>
  <c r="BD318" i="1"/>
  <c r="BD317" i="1"/>
  <c r="BD316" i="1"/>
  <c r="BD315" i="1"/>
  <c r="BD314" i="1"/>
  <c r="BD313" i="1"/>
  <c r="BD312" i="1"/>
  <c r="BD311" i="1"/>
  <c r="BD310" i="1"/>
  <c r="BD309" i="1"/>
  <c r="BD308" i="1"/>
  <c r="BD307" i="1"/>
  <c r="BD306" i="1"/>
  <c r="BD305" i="1"/>
  <c r="BD304" i="1"/>
  <c r="BD303" i="1"/>
  <c r="BD302" i="1"/>
  <c r="BD301" i="1"/>
  <c r="BD300" i="1"/>
  <c r="BD299" i="1"/>
  <c r="BD298" i="1"/>
  <c r="BD297" i="1"/>
  <c r="BD296" i="1"/>
  <c r="BD295" i="1"/>
  <c r="BD294" i="1"/>
  <c r="BD293" i="1"/>
  <c r="BD292" i="1"/>
  <c r="BD291" i="1"/>
  <c r="BD290" i="1"/>
  <c r="BD289" i="1"/>
  <c r="BD288" i="1"/>
  <c r="BD287" i="1"/>
  <c r="BD286" i="1"/>
  <c r="BD285" i="1"/>
  <c r="BD284" i="1"/>
  <c r="BD283" i="1"/>
  <c r="BD282" i="1"/>
  <c r="BD281" i="1"/>
  <c r="BD280" i="1"/>
  <c r="BD279" i="1"/>
  <c r="BD278" i="1"/>
  <c r="BD277" i="1"/>
  <c r="BD276" i="1"/>
  <c r="BD275" i="1"/>
  <c r="BD274" i="1"/>
  <c r="BD273" i="1"/>
  <c r="BD272" i="1"/>
  <c r="BD271" i="1"/>
  <c r="BD270" i="1"/>
  <c r="BD269" i="1"/>
  <c r="BD268" i="1"/>
  <c r="BD267" i="1"/>
  <c r="BD266" i="1"/>
  <c r="BD265" i="1"/>
  <c r="BD264" i="1"/>
  <c r="BD263" i="1"/>
  <c r="BD262" i="1"/>
  <c r="BD261" i="1"/>
  <c r="BD260" i="1"/>
  <c r="BD259" i="1"/>
  <c r="BD258" i="1"/>
  <c r="BD257" i="1"/>
  <c r="BD256" i="1"/>
  <c r="BD255" i="1"/>
  <c r="BD254" i="1"/>
  <c r="BD253" i="1"/>
  <c r="BD252" i="1"/>
  <c r="BD251" i="1"/>
  <c r="BD250" i="1"/>
  <c r="BD249" i="1"/>
  <c r="BD248" i="1"/>
  <c r="BD247" i="1"/>
  <c r="BD246" i="1"/>
  <c r="BD245" i="1"/>
  <c r="BD244" i="1"/>
  <c r="BD243" i="1"/>
  <c r="BD242" i="1"/>
  <c r="BD241" i="1"/>
  <c r="BD240" i="1"/>
  <c r="BD239" i="1"/>
  <c r="BD238" i="1"/>
  <c r="BD237" i="1"/>
  <c r="BD236" i="1"/>
  <c r="BD235" i="1"/>
  <c r="BD234" i="1"/>
  <c r="BD233" i="1"/>
  <c r="BD232" i="1"/>
  <c r="BD231" i="1"/>
  <c r="BD230" i="1"/>
  <c r="BD229" i="1"/>
  <c r="BD228" i="1"/>
  <c r="BD227" i="1"/>
  <c r="BD226" i="1"/>
  <c r="BD225" i="1"/>
  <c r="BD224" i="1"/>
  <c r="BD223" i="1"/>
  <c r="BD222" i="1"/>
  <c r="BD221" i="1"/>
  <c r="BD220" i="1"/>
  <c r="BD219" i="1"/>
  <c r="BD218" i="1"/>
  <c r="BD217" i="1"/>
  <c r="BD216" i="1"/>
  <c r="BD215" i="1"/>
  <c r="BD214" i="1"/>
  <c r="BD213" i="1"/>
  <c r="BD212" i="1"/>
  <c r="BD211" i="1"/>
  <c r="BD210" i="1"/>
  <c r="BD209" i="1"/>
  <c r="BD208" i="1"/>
  <c r="BD207" i="1"/>
  <c r="BD206" i="1"/>
  <c r="BD205" i="1"/>
  <c r="BD204" i="1"/>
  <c r="BD203" i="1"/>
  <c r="BD202" i="1"/>
  <c r="BD201" i="1"/>
  <c r="BD200" i="1"/>
  <c r="BD199" i="1"/>
  <c r="BD198" i="1"/>
  <c r="BD197" i="1"/>
  <c r="BD196" i="1"/>
  <c r="BD195" i="1"/>
  <c r="BD194" i="1"/>
  <c r="BD193" i="1"/>
  <c r="BD192" i="1"/>
  <c r="BD191" i="1"/>
  <c r="BD190" i="1"/>
  <c r="BD189" i="1"/>
  <c r="BD188" i="1"/>
  <c r="BD187" i="1"/>
  <c r="BD186" i="1"/>
  <c r="BD185" i="1"/>
  <c r="BD184" i="1"/>
  <c r="BD183" i="1"/>
  <c r="BD182" i="1"/>
  <c r="BD181" i="1"/>
  <c r="BD180" i="1"/>
  <c r="BD179" i="1"/>
  <c r="BD178" i="1"/>
  <c r="BD177" i="1"/>
  <c r="BD176" i="1"/>
  <c r="BD175" i="1"/>
  <c r="BD174" i="1"/>
  <c r="BD173" i="1"/>
  <c r="BD172" i="1"/>
  <c r="BD171" i="1"/>
  <c r="BD170" i="1"/>
  <c r="BD169" i="1"/>
  <c r="BD168" i="1"/>
  <c r="BD167" i="1"/>
  <c r="BD166" i="1"/>
  <c r="BD165" i="1"/>
  <c r="BD164" i="1"/>
  <c r="BD163" i="1"/>
  <c r="BD162" i="1"/>
  <c r="BD161" i="1"/>
  <c r="BD160" i="1"/>
  <c r="BD159" i="1"/>
  <c r="BD158" i="1"/>
  <c r="BD157" i="1"/>
  <c r="BD156" i="1"/>
  <c r="BD155" i="1"/>
  <c r="BD154" i="1"/>
  <c r="BD153" i="1"/>
  <c r="BD152" i="1"/>
  <c r="BD151" i="1"/>
  <c r="BD150" i="1"/>
  <c r="BD149" i="1"/>
  <c r="BD148" i="1"/>
  <c r="BD147" i="1"/>
  <c r="BD146" i="1"/>
  <c r="BD145" i="1"/>
  <c r="BD144" i="1"/>
  <c r="BD143" i="1"/>
  <c r="BD142" i="1"/>
  <c r="BD141" i="1"/>
  <c r="BD140" i="1"/>
  <c r="BD139" i="1"/>
  <c r="BD138" i="1"/>
  <c r="BD137" i="1"/>
  <c r="BD136" i="1"/>
  <c r="BD135" i="1"/>
  <c r="BD134" i="1"/>
  <c r="BD133" i="1"/>
  <c r="BD132" i="1"/>
  <c r="BD131" i="1"/>
  <c r="BD130" i="1"/>
  <c r="BD129" i="1"/>
  <c r="BD128" i="1"/>
  <c r="BD127" i="1"/>
  <c r="BD126" i="1"/>
  <c r="BD125" i="1"/>
  <c r="BD124" i="1"/>
  <c r="BD123" i="1"/>
  <c r="BD122" i="1"/>
  <c r="BD121" i="1"/>
  <c r="BD120" i="1"/>
  <c r="BD119" i="1"/>
  <c r="BD118" i="1"/>
  <c r="BD117" i="1"/>
  <c r="BD116" i="1"/>
  <c r="BD115" i="1"/>
  <c r="BD114" i="1"/>
  <c r="BD113" i="1"/>
  <c r="BD112" i="1"/>
  <c r="BD111" i="1"/>
  <c r="BD110" i="1"/>
  <c r="BD109" i="1"/>
  <c r="BD108" i="1"/>
  <c r="BD107" i="1"/>
  <c r="BD106" i="1"/>
  <c r="BD105" i="1"/>
  <c r="BD104" i="1"/>
  <c r="BD103" i="1"/>
  <c r="BD102" i="1"/>
  <c r="BD101" i="1"/>
  <c r="BX333" i="1" l="1"/>
  <c r="BX332" i="1"/>
  <c r="BX331" i="1"/>
  <c r="BX330" i="1"/>
  <c r="BX329" i="1"/>
  <c r="BX328" i="1"/>
  <c r="BX327" i="1"/>
  <c r="BX326" i="1"/>
  <c r="BX325" i="1"/>
  <c r="BX324" i="1"/>
  <c r="BX323" i="1"/>
  <c r="BX322" i="1"/>
  <c r="BX321" i="1"/>
  <c r="BX320" i="1"/>
  <c r="BX319" i="1"/>
  <c r="BX318" i="1"/>
  <c r="BX317" i="1"/>
  <c r="BX316" i="1"/>
  <c r="BX315" i="1"/>
  <c r="BX314" i="1"/>
  <c r="BX313" i="1"/>
  <c r="BX312" i="1"/>
  <c r="BX311" i="1"/>
  <c r="BX310" i="1"/>
  <c r="BX309" i="1"/>
  <c r="BX308" i="1"/>
  <c r="BX307" i="1"/>
  <c r="BX306" i="1"/>
  <c r="BX305" i="1"/>
  <c r="BX304" i="1"/>
  <c r="BX303" i="1"/>
  <c r="BX302" i="1"/>
  <c r="BX301" i="1"/>
  <c r="BX300" i="1"/>
  <c r="BX299" i="1"/>
  <c r="BX298" i="1"/>
  <c r="BX297" i="1"/>
  <c r="BX296" i="1"/>
  <c r="BX295" i="1"/>
  <c r="BX294" i="1"/>
  <c r="BX293" i="1"/>
  <c r="BX292" i="1"/>
  <c r="BX291" i="1"/>
  <c r="BX290" i="1"/>
  <c r="BX289" i="1"/>
  <c r="BX288" i="1"/>
  <c r="BX287" i="1"/>
  <c r="BX286" i="1"/>
  <c r="BX285" i="1"/>
  <c r="BX284" i="1"/>
  <c r="BX283" i="1"/>
  <c r="BX282" i="1"/>
  <c r="BX281" i="1"/>
  <c r="BX280" i="1"/>
  <c r="BX279" i="1"/>
  <c r="BX278" i="1"/>
  <c r="BX277" i="1"/>
  <c r="BX276" i="1"/>
  <c r="BX275" i="1"/>
  <c r="BX274" i="1"/>
  <c r="BX273" i="1"/>
  <c r="BX272" i="1"/>
  <c r="BX271" i="1"/>
  <c r="BX270" i="1"/>
  <c r="BX269" i="1"/>
  <c r="BX268" i="1"/>
  <c r="BX267" i="1"/>
  <c r="BX266" i="1"/>
  <c r="BX265" i="1"/>
  <c r="BX264" i="1"/>
  <c r="BX263" i="1"/>
  <c r="BX262" i="1"/>
  <c r="BX261" i="1"/>
  <c r="BX260" i="1"/>
  <c r="BX259" i="1"/>
  <c r="BX258" i="1"/>
  <c r="BX257" i="1"/>
  <c r="BX256" i="1"/>
  <c r="BX255" i="1"/>
  <c r="BX254" i="1"/>
  <c r="BX253" i="1"/>
  <c r="BX252" i="1"/>
  <c r="BX251" i="1"/>
  <c r="BX250" i="1"/>
  <c r="BX249" i="1"/>
  <c r="BX248" i="1"/>
  <c r="BX247" i="1"/>
  <c r="BX246" i="1"/>
  <c r="BX245" i="1"/>
  <c r="BX244" i="1"/>
  <c r="BX243" i="1"/>
  <c r="BX242" i="1"/>
  <c r="BX241" i="1"/>
  <c r="BX240" i="1"/>
  <c r="BX239" i="1"/>
  <c r="BX238" i="1"/>
  <c r="BX237" i="1"/>
  <c r="BX236" i="1"/>
  <c r="BX235" i="1"/>
  <c r="BX234" i="1"/>
  <c r="BX233" i="1"/>
  <c r="BX232" i="1"/>
  <c r="BX231" i="1"/>
  <c r="BX230" i="1"/>
  <c r="BX229" i="1"/>
  <c r="BX228" i="1"/>
  <c r="BX227" i="1"/>
  <c r="BX226" i="1"/>
  <c r="BX225" i="1"/>
  <c r="BX224" i="1"/>
  <c r="BX223" i="1"/>
  <c r="BX222" i="1"/>
  <c r="BX221" i="1"/>
  <c r="BX220" i="1"/>
  <c r="BX219" i="1"/>
  <c r="BX218" i="1"/>
  <c r="BX217" i="1"/>
  <c r="BX216" i="1"/>
  <c r="BX215" i="1"/>
  <c r="BX214" i="1"/>
  <c r="BX213" i="1"/>
  <c r="BX212" i="1"/>
  <c r="BX211" i="1"/>
  <c r="BX210" i="1"/>
  <c r="BX209" i="1"/>
  <c r="BX208" i="1"/>
  <c r="BX207" i="1"/>
  <c r="BX206" i="1"/>
  <c r="BX205" i="1"/>
  <c r="BX204" i="1"/>
  <c r="BX203" i="1"/>
  <c r="BX202" i="1"/>
  <c r="BX201" i="1"/>
  <c r="BX200" i="1"/>
  <c r="BX199" i="1"/>
  <c r="BX198" i="1"/>
  <c r="BX197" i="1"/>
  <c r="BX196" i="1"/>
  <c r="BX195" i="1"/>
  <c r="BX194" i="1"/>
  <c r="BX193" i="1"/>
  <c r="BX192" i="1"/>
  <c r="BX191" i="1"/>
  <c r="BX190" i="1"/>
  <c r="BX189" i="1"/>
  <c r="BX188" i="1"/>
  <c r="BX187" i="1"/>
  <c r="BX186" i="1"/>
  <c r="BX185" i="1"/>
  <c r="BX184" i="1"/>
  <c r="BX183" i="1"/>
  <c r="BX182" i="1"/>
  <c r="BX181" i="1"/>
  <c r="BX180" i="1"/>
  <c r="BX179" i="1"/>
  <c r="BX178" i="1"/>
  <c r="BX177" i="1"/>
  <c r="BX176" i="1"/>
  <c r="BX175" i="1"/>
  <c r="BX174" i="1"/>
  <c r="BX173" i="1"/>
  <c r="BX172" i="1"/>
  <c r="BX171" i="1"/>
  <c r="BX170" i="1"/>
  <c r="BX169" i="1"/>
  <c r="BX168" i="1"/>
  <c r="BX167" i="1"/>
  <c r="BX166" i="1"/>
  <c r="BX165" i="1"/>
  <c r="BX164" i="1"/>
  <c r="BX163" i="1"/>
  <c r="BX162" i="1"/>
  <c r="BX161" i="1"/>
  <c r="BX160" i="1"/>
  <c r="BX159" i="1"/>
  <c r="BX158" i="1"/>
  <c r="BX157" i="1"/>
  <c r="BX156" i="1"/>
  <c r="BX155" i="1"/>
  <c r="BX154" i="1"/>
  <c r="BX153" i="1"/>
  <c r="BX152" i="1"/>
  <c r="BX151" i="1"/>
  <c r="BX150" i="1"/>
  <c r="BX149" i="1"/>
  <c r="BX148" i="1"/>
  <c r="BX147" i="1"/>
  <c r="BX146" i="1"/>
  <c r="BX145" i="1"/>
  <c r="BX144" i="1"/>
  <c r="BX143" i="1"/>
  <c r="BX142" i="1"/>
  <c r="BX141" i="1"/>
  <c r="BX140" i="1"/>
  <c r="BX139" i="1"/>
  <c r="BX138" i="1"/>
  <c r="BX137" i="1"/>
  <c r="BX136" i="1"/>
  <c r="BX135" i="1"/>
  <c r="BX134" i="1"/>
  <c r="BX133" i="1"/>
  <c r="BX132" i="1"/>
  <c r="BX131" i="1"/>
  <c r="BX130" i="1"/>
  <c r="BX129" i="1"/>
  <c r="BX128" i="1"/>
  <c r="BX127" i="1"/>
  <c r="BX126" i="1"/>
  <c r="BX125" i="1"/>
  <c r="BX124" i="1"/>
  <c r="BX123" i="1"/>
  <c r="BX122" i="1"/>
  <c r="BX121" i="1"/>
  <c r="BX120" i="1"/>
  <c r="BX119" i="1"/>
  <c r="BX118" i="1"/>
  <c r="BX117" i="1"/>
  <c r="BX116" i="1"/>
  <c r="BX115" i="1"/>
  <c r="BX114" i="1"/>
  <c r="BX113" i="1"/>
  <c r="BX112" i="1"/>
  <c r="BX111" i="1"/>
  <c r="BX110" i="1"/>
  <c r="BX109" i="1"/>
  <c r="BX108" i="1"/>
  <c r="BX107" i="1"/>
  <c r="BX106" i="1"/>
  <c r="BX105" i="1"/>
  <c r="BX104" i="1"/>
  <c r="BX103" i="1"/>
  <c r="BX102" i="1"/>
  <c r="BX101" i="1"/>
  <c r="BX100" i="1"/>
  <c r="BX99" i="1"/>
  <c r="BX98" i="1"/>
  <c r="BX97" i="1"/>
  <c r="BX96" i="1"/>
  <c r="BX95" i="1"/>
  <c r="BX94" i="1"/>
  <c r="BX93" i="1"/>
  <c r="BX92" i="1"/>
  <c r="BX91" i="1"/>
  <c r="BX90" i="1"/>
  <c r="BX89" i="1"/>
  <c r="BX88" i="1"/>
  <c r="BX87" i="1"/>
  <c r="BX86" i="1"/>
  <c r="BX85" i="1"/>
  <c r="BX84" i="1"/>
  <c r="BX83" i="1"/>
  <c r="BX82" i="1"/>
  <c r="BX81" i="1"/>
  <c r="BX80" i="1"/>
  <c r="BX79" i="1"/>
  <c r="BX78" i="1"/>
  <c r="BX77" i="1"/>
  <c r="BX76" i="1"/>
  <c r="BX75" i="1"/>
  <c r="BX74" i="1"/>
  <c r="BX73" i="1"/>
  <c r="BX72" i="1"/>
  <c r="BX71" i="1"/>
  <c r="BX70" i="1"/>
  <c r="BX69" i="1"/>
  <c r="BX68" i="1"/>
  <c r="BX67" i="1"/>
  <c r="BX66" i="1"/>
  <c r="BX65" i="1"/>
  <c r="BX64" i="1"/>
  <c r="BX63" i="1"/>
  <c r="BX62" i="1"/>
  <c r="BX61" i="1"/>
  <c r="BX60" i="1"/>
  <c r="BX59" i="1"/>
  <c r="BX58" i="1"/>
  <c r="BX57" i="1"/>
  <c r="BX56" i="1"/>
  <c r="BX55" i="1"/>
  <c r="BX54" i="1"/>
  <c r="BX53" i="1"/>
  <c r="BX52" i="1"/>
  <c r="BX51" i="1"/>
  <c r="BX50" i="1"/>
  <c r="BX49" i="1"/>
  <c r="BX48" i="1"/>
  <c r="BX47" i="1"/>
  <c r="BX46" i="1"/>
  <c r="BX45" i="1"/>
  <c r="BX44" i="1"/>
  <c r="BX43" i="1"/>
  <c r="BX42" i="1"/>
  <c r="BX41" i="1"/>
  <c r="BX40" i="1"/>
  <c r="BX39" i="1"/>
  <c r="BX38" i="1"/>
  <c r="BX37" i="1"/>
  <c r="BX36" i="1"/>
  <c r="BX35" i="1"/>
  <c r="BX34" i="1"/>
  <c r="BM333" i="1" l="1"/>
  <c r="BM332" i="1"/>
  <c r="BM331" i="1"/>
  <c r="BM330" i="1"/>
  <c r="BM329" i="1"/>
  <c r="BM328" i="1"/>
  <c r="BM327" i="1"/>
  <c r="BM326" i="1"/>
  <c r="BM325" i="1"/>
  <c r="BM324" i="1"/>
  <c r="BM323" i="1"/>
  <c r="BM322" i="1"/>
  <c r="BM321" i="1"/>
  <c r="BM320" i="1"/>
  <c r="BM319" i="1"/>
  <c r="BM318" i="1"/>
  <c r="BM317" i="1"/>
  <c r="BM316" i="1"/>
  <c r="BM315" i="1"/>
  <c r="BM314" i="1"/>
  <c r="BM313" i="1"/>
  <c r="BM312" i="1"/>
  <c r="BM311" i="1"/>
  <c r="BM310" i="1"/>
  <c r="BM309" i="1"/>
  <c r="BM308" i="1"/>
  <c r="BM307" i="1"/>
  <c r="BM306" i="1"/>
  <c r="BM305" i="1"/>
  <c r="BM304" i="1"/>
  <c r="BM303" i="1"/>
  <c r="BM302" i="1"/>
  <c r="BM301" i="1"/>
  <c r="BM300" i="1"/>
  <c r="BM299" i="1"/>
  <c r="BM298" i="1"/>
  <c r="BM297" i="1"/>
  <c r="BM296" i="1"/>
  <c r="BM295" i="1"/>
  <c r="BM294" i="1"/>
  <c r="BM293" i="1"/>
  <c r="BM292" i="1"/>
  <c r="BM291" i="1"/>
  <c r="BM290" i="1"/>
  <c r="BM289" i="1"/>
  <c r="BM288" i="1"/>
  <c r="BM287" i="1"/>
  <c r="BM286" i="1"/>
  <c r="BM285" i="1"/>
  <c r="BM284" i="1"/>
  <c r="BM283" i="1"/>
  <c r="BM282" i="1"/>
  <c r="BM281" i="1"/>
  <c r="BM280" i="1"/>
  <c r="BM279" i="1"/>
  <c r="BM278" i="1"/>
  <c r="BM277" i="1"/>
  <c r="BM276" i="1"/>
  <c r="BM275" i="1"/>
  <c r="BM274" i="1"/>
  <c r="BM273" i="1"/>
  <c r="BM272" i="1"/>
  <c r="BM271" i="1"/>
  <c r="BM270" i="1"/>
  <c r="BM269" i="1"/>
  <c r="BM268" i="1"/>
  <c r="BM267" i="1"/>
  <c r="BM266" i="1"/>
  <c r="BM265" i="1"/>
  <c r="BM264" i="1"/>
  <c r="BM263" i="1"/>
  <c r="BM262" i="1"/>
  <c r="BM261" i="1"/>
  <c r="BM260" i="1"/>
  <c r="BM259" i="1"/>
  <c r="BM258" i="1"/>
  <c r="BM257" i="1"/>
  <c r="BM256" i="1"/>
  <c r="BM255" i="1"/>
  <c r="BM254" i="1"/>
  <c r="BM253" i="1"/>
  <c r="BM252" i="1"/>
  <c r="BM251" i="1"/>
  <c r="BM250" i="1"/>
  <c r="BM249" i="1"/>
  <c r="BM248" i="1"/>
  <c r="BM247" i="1"/>
  <c r="BM246" i="1"/>
  <c r="BM245" i="1"/>
  <c r="BM244" i="1"/>
  <c r="BM243" i="1"/>
  <c r="BM242" i="1"/>
  <c r="BM241" i="1"/>
  <c r="BM240" i="1"/>
  <c r="BM239" i="1"/>
  <c r="BM238" i="1"/>
  <c r="BM237" i="1"/>
  <c r="BM236" i="1"/>
  <c r="BM235" i="1"/>
  <c r="BM234" i="1"/>
  <c r="BM233" i="1"/>
  <c r="BM232" i="1"/>
  <c r="BM231" i="1"/>
  <c r="BM230" i="1"/>
  <c r="BM229" i="1"/>
  <c r="BM228" i="1"/>
  <c r="BM227" i="1"/>
  <c r="BM226" i="1"/>
  <c r="BM225" i="1"/>
  <c r="BM224" i="1"/>
  <c r="BM223" i="1"/>
  <c r="BM222" i="1"/>
  <c r="BM221" i="1"/>
  <c r="BM220" i="1"/>
  <c r="BM219" i="1"/>
  <c r="BM218" i="1"/>
  <c r="BM217" i="1"/>
  <c r="BM216" i="1"/>
  <c r="BM215" i="1"/>
  <c r="BM214" i="1"/>
  <c r="BM213" i="1"/>
  <c r="BM212" i="1"/>
  <c r="BM211" i="1"/>
  <c r="BM210" i="1"/>
  <c r="BM209" i="1"/>
  <c r="BM208" i="1"/>
  <c r="BM207" i="1"/>
  <c r="BM206" i="1"/>
  <c r="BM205" i="1"/>
  <c r="BM204" i="1"/>
  <c r="BM203" i="1"/>
  <c r="BM202" i="1"/>
  <c r="BM201" i="1"/>
  <c r="BM200" i="1"/>
  <c r="BM199" i="1"/>
  <c r="BM198" i="1"/>
  <c r="BM197" i="1"/>
  <c r="BM196" i="1"/>
  <c r="BM195" i="1"/>
  <c r="BM194" i="1"/>
  <c r="BM193" i="1"/>
  <c r="BM192" i="1"/>
  <c r="BM191" i="1"/>
  <c r="BM190" i="1"/>
  <c r="BM189" i="1"/>
  <c r="BM188" i="1"/>
  <c r="BM187" i="1"/>
  <c r="BM186" i="1"/>
  <c r="BM185" i="1"/>
  <c r="BM184" i="1"/>
  <c r="BM183" i="1"/>
  <c r="BM182" i="1"/>
  <c r="BM181" i="1"/>
  <c r="BM180" i="1"/>
  <c r="BM179" i="1"/>
  <c r="BM178" i="1"/>
  <c r="BM177" i="1"/>
  <c r="BM176" i="1"/>
  <c r="BM175" i="1"/>
  <c r="BM174" i="1"/>
  <c r="BM173" i="1"/>
  <c r="BM172" i="1"/>
  <c r="BM171" i="1"/>
  <c r="BM170" i="1"/>
  <c r="BM169" i="1"/>
  <c r="BM168" i="1"/>
  <c r="BM167" i="1"/>
  <c r="BM166" i="1"/>
  <c r="BM165" i="1"/>
  <c r="BM164" i="1"/>
  <c r="BM163" i="1"/>
  <c r="BM162" i="1"/>
  <c r="BM161" i="1"/>
  <c r="BM160" i="1"/>
  <c r="BM159" i="1"/>
  <c r="BM158" i="1"/>
  <c r="BM157" i="1"/>
  <c r="BM156" i="1"/>
  <c r="BM155" i="1"/>
  <c r="BM154" i="1"/>
  <c r="BM153" i="1"/>
  <c r="BM152" i="1"/>
  <c r="BM151" i="1"/>
  <c r="BM150" i="1"/>
  <c r="BM149" i="1"/>
  <c r="BM148" i="1"/>
  <c r="BM147" i="1"/>
  <c r="BM146" i="1"/>
  <c r="BM145" i="1"/>
  <c r="BM144" i="1"/>
  <c r="BM143" i="1"/>
  <c r="BM142" i="1"/>
  <c r="BM141" i="1"/>
  <c r="BM140" i="1"/>
  <c r="BM139" i="1"/>
  <c r="BM138" i="1"/>
  <c r="BM137" i="1"/>
  <c r="BM136" i="1"/>
  <c r="BM135" i="1"/>
  <c r="BM134" i="1"/>
  <c r="BM133" i="1"/>
  <c r="BM132" i="1"/>
  <c r="BM131" i="1"/>
  <c r="BM130" i="1"/>
  <c r="BM129" i="1"/>
  <c r="BM128" i="1"/>
  <c r="BM127" i="1"/>
  <c r="BM126" i="1"/>
  <c r="BM125" i="1"/>
  <c r="BM124" i="1"/>
  <c r="BM123" i="1"/>
  <c r="BM122" i="1"/>
  <c r="BM121" i="1"/>
  <c r="BM120" i="1"/>
  <c r="BM119" i="1"/>
  <c r="BM118" i="1"/>
  <c r="BM117" i="1"/>
  <c r="BM116" i="1"/>
  <c r="BM115" i="1"/>
  <c r="BM114" i="1"/>
  <c r="BM113" i="1"/>
  <c r="BM112" i="1"/>
  <c r="BM111" i="1"/>
  <c r="BM110" i="1"/>
  <c r="BM109" i="1"/>
  <c r="BM108" i="1"/>
  <c r="BM107" i="1"/>
  <c r="BM106" i="1"/>
  <c r="BM105" i="1"/>
  <c r="BM104" i="1"/>
  <c r="BM103" i="1"/>
  <c r="BM102" i="1"/>
  <c r="BM101" i="1"/>
  <c r="BM100" i="1"/>
  <c r="BM99" i="1"/>
  <c r="BM98" i="1"/>
  <c r="BM97" i="1"/>
  <c r="BM96" i="1"/>
  <c r="BM95" i="1"/>
  <c r="BM94" i="1"/>
  <c r="BM93" i="1"/>
  <c r="BM92" i="1"/>
  <c r="BM91" i="1"/>
  <c r="BM90" i="1"/>
  <c r="BM89" i="1"/>
  <c r="BM88" i="1"/>
  <c r="BM87" i="1"/>
  <c r="BM86" i="1"/>
  <c r="BM85" i="1"/>
  <c r="BM84" i="1"/>
  <c r="BM83" i="1"/>
  <c r="BM82" i="1"/>
  <c r="BM81" i="1"/>
  <c r="BM80" i="1"/>
  <c r="BM79" i="1"/>
  <c r="BM78" i="1"/>
  <c r="BM77" i="1"/>
  <c r="BM76" i="1"/>
  <c r="BM75" i="1"/>
  <c r="BM74" i="1"/>
  <c r="BM73" i="1"/>
  <c r="BM72" i="1"/>
  <c r="BM71" i="1"/>
  <c r="BM70" i="1"/>
  <c r="BM69" i="1"/>
  <c r="BM68" i="1"/>
  <c r="BM67" i="1"/>
  <c r="BM66" i="1"/>
  <c r="BM65" i="1"/>
  <c r="BM64" i="1"/>
  <c r="BM63" i="1"/>
  <c r="BM62" i="1"/>
  <c r="BM61" i="1"/>
  <c r="BM60" i="1"/>
  <c r="BM59" i="1"/>
  <c r="BM58" i="1"/>
  <c r="BM57" i="1"/>
  <c r="BM56" i="1"/>
  <c r="BM55" i="1"/>
  <c r="BM54" i="1"/>
  <c r="BM53" i="1"/>
  <c r="BM52" i="1"/>
  <c r="BM51" i="1"/>
  <c r="BM50" i="1"/>
  <c r="BM49" i="1"/>
  <c r="BM48" i="1"/>
  <c r="BM47" i="1"/>
  <c r="BM46" i="1"/>
  <c r="BM45" i="1"/>
  <c r="BM44" i="1"/>
  <c r="BM43" i="1"/>
  <c r="BM42" i="1"/>
  <c r="BM41" i="1"/>
  <c r="BM40" i="1"/>
  <c r="BM39" i="1"/>
  <c r="BM38" i="1"/>
  <c r="BM37" i="1"/>
  <c r="BM36" i="1"/>
  <c r="BM35" i="1"/>
  <c r="BM34" i="1"/>
  <c r="BL333" i="1"/>
  <c r="BL332" i="1"/>
  <c r="BL331" i="1"/>
  <c r="BL330" i="1"/>
  <c r="BL329" i="1"/>
  <c r="BL328" i="1"/>
  <c r="BL327" i="1"/>
  <c r="BL326" i="1"/>
  <c r="BL325" i="1"/>
  <c r="BL324" i="1"/>
  <c r="BL323" i="1"/>
  <c r="BL322" i="1"/>
  <c r="BL321" i="1"/>
  <c r="BL320" i="1"/>
  <c r="BL319" i="1"/>
  <c r="BL318" i="1"/>
  <c r="BL317" i="1"/>
  <c r="BL316" i="1"/>
  <c r="BL315" i="1"/>
  <c r="BL314" i="1"/>
  <c r="BL313" i="1"/>
  <c r="BL312" i="1"/>
  <c r="BL311" i="1"/>
  <c r="BL310" i="1"/>
  <c r="BL309" i="1"/>
  <c r="BL308" i="1"/>
  <c r="BL307" i="1"/>
  <c r="BL306" i="1"/>
  <c r="BL305" i="1"/>
  <c r="BL304" i="1"/>
  <c r="BL303" i="1"/>
  <c r="BL302" i="1"/>
  <c r="BL301" i="1"/>
  <c r="BL300" i="1"/>
  <c r="BL299" i="1"/>
  <c r="BL298" i="1"/>
  <c r="BL297" i="1"/>
  <c r="BL296" i="1"/>
  <c r="BL295" i="1"/>
  <c r="BL294" i="1"/>
  <c r="BL293" i="1"/>
  <c r="BL292" i="1"/>
  <c r="BL291" i="1"/>
  <c r="BL290" i="1"/>
  <c r="BL289" i="1"/>
  <c r="BL288" i="1"/>
  <c r="BL287" i="1"/>
  <c r="BL286" i="1"/>
  <c r="BL285" i="1"/>
  <c r="BL284" i="1"/>
  <c r="BL283" i="1"/>
  <c r="BL282" i="1"/>
  <c r="BL281" i="1"/>
  <c r="BL280" i="1"/>
  <c r="BL279" i="1"/>
  <c r="BL278" i="1"/>
  <c r="BL277" i="1"/>
  <c r="BL276" i="1"/>
  <c r="BL275" i="1"/>
  <c r="BL274" i="1"/>
  <c r="BL273" i="1"/>
  <c r="BL272" i="1"/>
  <c r="BL271" i="1"/>
  <c r="BL270" i="1"/>
  <c r="BL269" i="1"/>
  <c r="BL268" i="1"/>
  <c r="BL267" i="1"/>
  <c r="BL266" i="1"/>
  <c r="BL265" i="1"/>
  <c r="BL264" i="1"/>
  <c r="BL263" i="1"/>
  <c r="BL262" i="1"/>
  <c r="BL261" i="1"/>
  <c r="BL260" i="1"/>
  <c r="BL259" i="1"/>
  <c r="BL258" i="1"/>
  <c r="BL257" i="1"/>
  <c r="BL256" i="1"/>
  <c r="BL255" i="1"/>
  <c r="BL254" i="1"/>
  <c r="BL253" i="1"/>
  <c r="BL252" i="1"/>
  <c r="BL251" i="1"/>
  <c r="BL250" i="1"/>
  <c r="BL249" i="1"/>
  <c r="BL248" i="1"/>
  <c r="BL247" i="1"/>
  <c r="BL246" i="1"/>
  <c r="BL245" i="1"/>
  <c r="BL244" i="1"/>
  <c r="BL243" i="1"/>
  <c r="BL242" i="1"/>
  <c r="BL241" i="1"/>
  <c r="BL240" i="1"/>
  <c r="BL239" i="1"/>
  <c r="BL238" i="1"/>
  <c r="BL237" i="1"/>
  <c r="BL236" i="1"/>
  <c r="BL235" i="1"/>
  <c r="BL234" i="1"/>
  <c r="BL233" i="1"/>
  <c r="BL232" i="1"/>
  <c r="BL231" i="1"/>
  <c r="BL230" i="1"/>
  <c r="BL229" i="1"/>
  <c r="BL228" i="1"/>
  <c r="BL227" i="1"/>
  <c r="BL226" i="1"/>
  <c r="BL225" i="1"/>
  <c r="BL224" i="1"/>
  <c r="BL223" i="1"/>
  <c r="BL222" i="1"/>
  <c r="BL221" i="1"/>
  <c r="BL220" i="1"/>
  <c r="BL219" i="1"/>
  <c r="BL218" i="1"/>
  <c r="BL217" i="1"/>
  <c r="BL216" i="1"/>
  <c r="BL215" i="1"/>
  <c r="BL214" i="1"/>
  <c r="BL213" i="1"/>
  <c r="BL212" i="1"/>
  <c r="BL211" i="1"/>
  <c r="BL210" i="1"/>
  <c r="BL209" i="1"/>
  <c r="BL208" i="1"/>
  <c r="BL207" i="1"/>
  <c r="BL206" i="1"/>
  <c r="BL205" i="1"/>
  <c r="BL204" i="1"/>
  <c r="BL203" i="1"/>
  <c r="BL202" i="1"/>
  <c r="BL201" i="1"/>
  <c r="BL200" i="1"/>
  <c r="BL199" i="1"/>
  <c r="BL198" i="1"/>
  <c r="BL197" i="1"/>
  <c r="BL196" i="1"/>
  <c r="BL195" i="1"/>
  <c r="BL194" i="1"/>
  <c r="BL193" i="1"/>
  <c r="BL192" i="1"/>
  <c r="BL191" i="1"/>
  <c r="BL190" i="1"/>
  <c r="BL189" i="1"/>
  <c r="BL188" i="1"/>
  <c r="BL187" i="1"/>
  <c r="BL186" i="1"/>
  <c r="BL185" i="1"/>
  <c r="BL184" i="1"/>
  <c r="BL183" i="1"/>
  <c r="BL182" i="1"/>
  <c r="BL181" i="1"/>
  <c r="BL180" i="1"/>
  <c r="BL179" i="1"/>
  <c r="BL178" i="1"/>
  <c r="BL177" i="1"/>
  <c r="BL176" i="1"/>
  <c r="BL175" i="1"/>
  <c r="BL174" i="1"/>
  <c r="BL173" i="1"/>
  <c r="BL172" i="1"/>
  <c r="BL171" i="1"/>
  <c r="BL170" i="1"/>
  <c r="BL169" i="1"/>
  <c r="BL168" i="1"/>
  <c r="BL167" i="1"/>
  <c r="BL166" i="1"/>
  <c r="BL165" i="1"/>
  <c r="BL164" i="1"/>
  <c r="BL163" i="1"/>
  <c r="BL162" i="1"/>
  <c r="BL161" i="1"/>
  <c r="BL160" i="1"/>
  <c r="BL159" i="1"/>
  <c r="BL158" i="1"/>
  <c r="BL157" i="1"/>
  <c r="BL156" i="1"/>
  <c r="BL155" i="1"/>
  <c r="BL154" i="1"/>
  <c r="BL153" i="1"/>
  <c r="BL152" i="1"/>
  <c r="BL151" i="1"/>
  <c r="BL150" i="1"/>
  <c r="BL149" i="1"/>
  <c r="BL148" i="1"/>
  <c r="BL147" i="1"/>
  <c r="BL146" i="1"/>
  <c r="BL145" i="1"/>
  <c r="BL144" i="1"/>
  <c r="BL143" i="1"/>
  <c r="BL142" i="1"/>
  <c r="BL141" i="1"/>
  <c r="BL140" i="1"/>
  <c r="BL139" i="1"/>
  <c r="BL138" i="1"/>
  <c r="BL137" i="1"/>
  <c r="BL136" i="1"/>
  <c r="BL135" i="1"/>
  <c r="BL134" i="1"/>
  <c r="BL133" i="1"/>
  <c r="BL132" i="1"/>
  <c r="BL131" i="1"/>
  <c r="BL130" i="1"/>
  <c r="BL129" i="1"/>
  <c r="BL128" i="1"/>
  <c r="BL127" i="1"/>
  <c r="BL126" i="1"/>
  <c r="BL125" i="1"/>
  <c r="BL124" i="1"/>
  <c r="BL123" i="1"/>
  <c r="BL122" i="1"/>
  <c r="BL121" i="1"/>
  <c r="BL120" i="1"/>
  <c r="BL119" i="1"/>
  <c r="BL118" i="1"/>
  <c r="BL117" i="1"/>
  <c r="BL116" i="1"/>
  <c r="BL115" i="1"/>
  <c r="BL114" i="1"/>
  <c r="BL113" i="1"/>
  <c r="BL112" i="1"/>
  <c r="BL111" i="1"/>
  <c r="BL110" i="1"/>
  <c r="BL109" i="1"/>
  <c r="BL108" i="1"/>
  <c r="BL107" i="1"/>
  <c r="BL106" i="1"/>
  <c r="BL105" i="1"/>
  <c r="BL104" i="1"/>
  <c r="BL103" i="1"/>
  <c r="BL102" i="1"/>
  <c r="BL101" i="1"/>
  <c r="BL100" i="1"/>
  <c r="BL99" i="1"/>
  <c r="BL98" i="1"/>
  <c r="BL97" i="1"/>
  <c r="BL96" i="1"/>
  <c r="BL95" i="1"/>
  <c r="BL94" i="1"/>
  <c r="BL93" i="1"/>
  <c r="BL92" i="1"/>
  <c r="BL91" i="1"/>
  <c r="BL90" i="1"/>
  <c r="BL89" i="1"/>
  <c r="BL88" i="1"/>
  <c r="BL87" i="1"/>
  <c r="BL86" i="1"/>
  <c r="BL85" i="1"/>
  <c r="BL84" i="1"/>
  <c r="BL83" i="1"/>
  <c r="BL82" i="1"/>
  <c r="BL81" i="1"/>
  <c r="BL80" i="1"/>
  <c r="BL79" i="1"/>
  <c r="BL78" i="1"/>
  <c r="BL77" i="1"/>
  <c r="BL76" i="1"/>
  <c r="BL75" i="1"/>
  <c r="BL74" i="1"/>
  <c r="BL73" i="1"/>
  <c r="BL72" i="1"/>
  <c r="BL71" i="1"/>
  <c r="BL70" i="1"/>
  <c r="BL69" i="1"/>
  <c r="BL68" i="1"/>
  <c r="BL67" i="1"/>
  <c r="BL66" i="1"/>
  <c r="BL65" i="1"/>
  <c r="BL64" i="1"/>
  <c r="BL63" i="1"/>
  <c r="BL62" i="1"/>
  <c r="BL61" i="1"/>
  <c r="BL60" i="1"/>
  <c r="BL59" i="1"/>
  <c r="BL58" i="1"/>
  <c r="BL57" i="1"/>
  <c r="BL56" i="1"/>
  <c r="BL55" i="1"/>
  <c r="BL54" i="1"/>
  <c r="BL53" i="1"/>
  <c r="BL52" i="1"/>
  <c r="BL51" i="1"/>
  <c r="BL50" i="1"/>
  <c r="BL49" i="1"/>
  <c r="BL48" i="1"/>
  <c r="BL47" i="1"/>
  <c r="BL46" i="1"/>
  <c r="BL45" i="1"/>
  <c r="BL44" i="1"/>
  <c r="BL43" i="1"/>
  <c r="BL42" i="1"/>
  <c r="BL41" i="1"/>
  <c r="BL40" i="1"/>
  <c r="BL39" i="1"/>
  <c r="BL38" i="1"/>
  <c r="BL37" i="1"/>
  <c r="BL36" i="1"/>
  <c r="BL35" i="1"/>
  <c r="BL34" i="1"/>
  <c r="BO333" i="1" l="1"/>
  <c r="BO332" i="1"/>
  <c r="BO331" i="1"/>
  <c r="BO330" i="1"/>
  <c r="BO329" i="1"/>
  <c r="BO328" i="1"/>
  <c r="BO327" i="1"/>
  <c r="BO326" i="1"/>
  <c r="BO325" i="1"/>
  <c r="BO324" i="1"/>
  <c r="BO323" i="1"/>
  <c r="BO322" i="1"/>
  <c r="BO321" i="1"/>
  <c r="BO320" i="1"/>
  <c r="BO319" i="1"/>
  <c r="BO318" i="1"/>
  <c r="BO317" i="1"/>
  <c r="BO316" i="1"/>
  <c r="BO315" i="1"/>
  <c r="BO314" i="1"/>
  <c r="BO313" i="1"/>
  <c r="BO312" i="1"/>
  <c r="BO311" i="1"/>
  <c r="BO310" i="1"/>
  <c r="BO309" i="1"/>
  <c r="BO308" i="1"/>
  <c r="BO307" i="1"/>
  <c r="BO306" i="1"/>
  <c r="BO305" i="1"/>
  <c r="BO304" i="1"/>
  <c r="BO303" i="1"/>
  <c r="BO302" i="1"/>
  <c r="BO301" i="1"/>
  <c r="BO300" i="1"/>
  <c r="BO299" i="1"/>
  <c r="BO298" i="1"/>
  <c r="BO297" i="1"/>
  <c r="BO296" i="1"/>
  <c r="BO295" i="1"/>
  <c r="BO294" i="1"/>
  <c r="BO293" i="1"/>
  <c r="BO292" i="1"/>
  <c r="BO291" i="1"/>
  <c r="BO290" i="1"/>
  <c r="BO289" i="1"/>
  <c r="BO288" i="1"/>
  <c r="BO287" i="1"/>
  <c r="BO286" i="1"/>
  <c r="BO285" i="1"/>
  <c r="BO284" i="1"/>
  <c r="BO283" i="1"/>
  <c r="BO282" i="1"/>
  <c r="BO281" i="1"/>
  <c r="BO280" i="1"/>
  <c r="BO279" i="1"/>
  <c r="BO278" i="1"/>
  <c r="BO277" i="1"/>
  <c r="BO276" i="1"/>
  <c r="BO275" i="1"/>
  <c r="BO274" i="1"/>
  <c r="BO273" i="1"/>
  <c r="BO272" i="1"/>
  <c r="BO271" i="1"/>
  <c r="BO270" i="1"/>
  <c r="BO269" i="1"/>
  <c r="BO268" i="1"/>
  <c r="BO267" i="1"/>
  <c r="BO266" i="1"/>
  <c r="BO265" i="1"/>
  <c r="BO264" i="1"/>
  <c r="BO263" i="1"/>
  <c r="BO262" i="1"/>
  <c r="BO261" i="1"/>
  <c r="BO260" i="1"/>
  <c r="BO259" i="1"/>
  <c r="BO258" i="1"/>
  <c r="BO257" i="1"/>
  <c r="BO256" i="1"/>
  <c r="BO255" i="1"/>
  <c r="BO254" i="1"/>
  <c r="BO253" i="1"/>
  <c r="BO252" i="1"/>
  <c r="BO251" i="1"/>
  <c r="BO250" i="1"/>
  <c r="BO249" i="1"/>
  <c r="BO248" i="1"/>
  <c r="BO247" i="1"/>
  <c r="BO246" i="1"/>
  <c r="BO245" i="1"/>
  <c r="BO244" i="1"/>
  <c r="BO243" i="1"/>
  <c r="BO242" i="1"/>
  <c r="BO241" i="1"/>
  <c r="BO240" i="1"/>
  <c r="BO239" i="1"/>
  <c r="BO238" i="1"/>
  <c r="BO237" i="1"/>
  <c r="BO236" i="1"/>
  <c r="BO235" i="1"/>
  <c r="BO234" i="1"/>
  <c r="BO233" i="1"/>
  <c r="BO232" i="1"/>
  <c r="BO231" i="1"/>
  <c r="BO230" i="1"/>
  <c r="BO229" i="1"/>
  <c r="BO228" i="1"/>
  <c r="BO227" i="1"/>
  <c r="BO226" i="1"/>
  <c r="BO225" i="1"/>
  <c r="BO224" i="1"/>
  <c r="BO223" i="1"/>
  <c r="BO222" i="1"/>
  <c r="BO221" i="1"/>
  <c r="BO220" i="1"/>
  <c r="BO219" i="1"/>
  <c r="BO218" i="1"/>
  <c r="BO217" i="1"/>
  <c r="BO216" i="1"/>
  <c r="BO215" i="1"/>
  <c r="BO214" i="1"/>
  <c r="BO213" i="1"/>
  <c r="BO212" i="1"/>
  <c r="BO211" i="1"/>
  <c r="BO210" i="1"/>
  <c r="BO209" i="1"/>
  <c r="BO208" i="1"/>
  <c r="BO207" i="1"/>
  <c r="BO206" i="1"/>
  <c r="BO205" i="1"/>
  <c r="BO204" i="1"/>
  <c r="BO203" i="1"/>
  <c r="BO202" i="1"/>
  <c r="BO201" i="1"/>
  <c r="BO200" i="1"/>
  <c r="BO199" i="1"/>
  <c r="BO198" i="1"/>
  <c r="BO197" i="1"/>
  <c r="BO196" i="1"/>
  <c r="BO195" i="1"/>
  <c r="BO194" i="1"/>
  <c r="BO193" i="1"/>
  <c r="BO192" i="1"/>
  <c r="BO191" i="1"/>
  <c r="BO190" i="1"/>
  <c r="BO189" i="1"/>
  <c r="BO188" i="1"/>
  <c r="BO187" i="1"/>
  <c r="BO186" i="1"/>
  <c r="BO185" i="1"/>
  <c r="BO184" i="1"/>
  <c r="BO183" i="1"/>
  <c r="BO182" i="1"/>
  <c r="BO181" i="1"/>
  <c r="BO180" i="1"/>
  <c r="BO179" i="1"/>
  <c r="BO178" i="1"/>
  <c r="BO177" i="1"/>
  <c r="BO176" i="1"/>
  <c r="BO175" i="1"/>
  <c r="BO174" i="1"/>
  <c r="BO173" i="1"/>
  <c r="BO172" i="1"/>
  <c r="BO171" i="1"/>
  <c r="BO170" i="1"/>
  <c r="BO169" i="1"/>
  <c r="BO168" i="1"/>
  <c r="BO167" i="1"/>
  <c r="BO166" i="1"/>
  <c r="BO165" i="1"/>
  <c r="BO164" i="1"/>
  <c r="BO163" i="1"/>
  <c r="BO162" i="1"/>
  <c r="BO161" i="1"/>
  <c r="BO160" i="1"/>
  <c r="BO159" i="1"/>
  <c r="BO158" i="1"/>
  <c r="BO157" i="1"/>
  <c r="BO156" i="1"/>
  <c r="BO155" i="1"/>
  <c r="BO154" i="1"/>
  <c r="BO153" i="1"/>
  <c r="BO152" i="1"/>
  <c r="BO151" i="1"/>
  <c r="BO150" i="1"/>
  <c r="BO149" i="1"/>
  <c r="BO148" i="1"/>
  <c r="BO147" i="1"/>
  <c r="BO146" i="1"/>
  <c r="BO145" i="1"/>
  <c r="BO144" i="1"/>
  <c r="BO143" i="1"/>
  <c r="BO142" i="1"/>
  <c r="BO141" i="1"/>
  <c r="BO140" i="1"/>
  <c r="BO139" i="1"/>
  <c r="BO138" i="1"/>
  <c r="BO137" i="1"/>
  <c r="BO136" i="1"/>
  <c r="BO135" i="1"/>
  <c r="BO134" i="1"/>
  <c r="BO133" i="1"/>
  <c r="BO132" i="1"/>
  <c r="BO131" i="1"/>
  <c r="BO130" i="1"/>
  <c r="BO129" i="1"/>
  <c r="BO128" i="1"/>
  <c r="BO127" i="1"/>
  <c r="BO126" i="1"/>
  <c r="BO125" i="1"/>
  <c r="BO124" i="1"/>
  <c r="BO123" i="1"/>
  <c r="BO122" i="1"/>
  <c r="BO121" i="1"/>
  <c r="BO120" i="1"/>
  <c r="BO119" i="1"/>
  <c r="BO118" i="1"/>
  <c r="BO117" i="1"/>
  <c r="BO116" i="1"/>
  <c r="BO115" i="1"/>
  <c r="BO114" i="1"/>
  <c r="BO113" i="1"/>
  <c r="BO112" i="1"/>
  <c r="BO111" i="1"/>
  <c r="BO110" i="1"/>
  <c r="BO109" i="1"/>
  <c r="BO108" i="1"/>
  <c r="BO107" i="1"/>
  <c r="BO106" i="1"/>
  <c r="BO105" i="1"/>
  <c r="BO104" i="1"/>
  <c r="BO103" i="1"/>
  <c r="BO102" i="1"/>
  <c r="BO101" i="1"/>
  <c r="BO100" i="1"/>
  <c r="BO99" i="1"/>
  <c r="BO98" i="1"/>
  <c r="BO97" i="1"/>
  <c r="BO96" i="1"/>
  <c r="BO95" i="1"/>
  <c r="BO94" i="1"/>
  <c r="BO93" i="1"/>
  <c r="BO92" i="1"/>
  <c r="BO91" i="1"/>
  <c r="BO90" i="1"/>
  <c r="BO89" i="1"/>
  <c r="BO88" i="1"/>
  <c r="BO87" i="1"/>
  <c r="BO86" i="1"/>
  <c r="BO85" i="1"/>
  <c r="BO84" i="1"/>
  <c r="BO83" i="1"/>
  <c r="BO82" i="1"/>
  <c r="BO81" i="1"/>
  <c r="BO80" i="1"/>
  <c r="BO79" i="1"/>
  <c r="BO78" i="1"/>
  <c r="BO77" i="1"/>
  <c r="BO76" i="1"/>
  <c r="BO75" i="1"/>
  <c r="BO74" i="1"/>
  <c r="BO73" i="1"/>
  <c r="BO72" i="1"/>
  <c r="BO71" i="1"/>
  <c r="BO70" i="1"/>
  <c r="BO69" i="1"/>
  <c r="BO68" i="1"/>
  <c r="BO67" i="1"/>
  <c r="BO66" i="1"/>
  <c r="BO65" i="1"/>
  <c r="BO64" i="1"/>
  <c r="BO63" i="1"/>
  <c r="BO62" i="1"/>
  <c r="BO61" i="1"/>
  <c r="BO60" i="1"/>
  <c r="BO59" i="1"/>
  <c r="BO58" i="1"/>
  <c r="BO57" i="1"/>
  <c r="BO56" i="1"/>
  <c r="BO55" i="1"/>
  <c r="BO54" i="1"/>
  <c r="BO53" i="1"/>
  <c r="BO52" i="1"/>
  <c r="BO51" i="1"/>
  <c r="BO50" i="1"/>
  <c r="BO49" i="1"/>
  <c r="BO48" i="1"/>
  <c r="BO47" i="1"/>
  <c r="BO46" i="1"/>
  <c r="BO45" i="1"/>
  <c r="BO44" i="1"/>
  <c r="BO43" i="1"/>
  <c r="BO42" i="1"/>
  <c r="BO41" i="1"/>
  <c r="BO40" i="1"/>
  <c r="BO39" i="1"/>
  <c r="BO38" i="1"/>
  <c r="BO37" i="1"/>
  <c r="BO36" i="1"/>
  <c r="BO35" i="1"/>
  <c r="BO34" i="1"/>
  <c r="BK333" i="1"/>
  <c r="BK332" i="1"/>
  <c r="BK331" i="1"/>
  <c r="BK330" i="1"/>
  <c r="BK329" i="1"/>
  <c r="BK328" i="1"/>
  <c r="BK327" i="1"/>
  <c r="BK326" i="1"/>
  <c r="BK325" i="1"/>
  <c r="BK324" i="1"/>
  <c r="BK323" i="1"/>
  <c r="BK322" i="1"/>
  <c r="BK321" i="1"/>
  <c r="BK320" i="1"/>
  <c r="BK319" i="1"/>
  <c r="BK318" i="1"/>
  <c r="BK317" i="1"/>
  <c r="BK316" i="1"/>
  <c r="BK315" i="1"/>
  <c r="BK314" i="1"/>
  <c r="BK313" i="1"/>
  <c r="BK312" i="1"/>
  <c r="BK311" i="1"/>
  <c r="BK310" i="1"/>
  <c r="BK309" i="1"/>
  <c r="BK308" i="1"/>
  <c r="BK307" i="1"/>
  <c r="BK306" i="1"/>
  <c r="BK305" i="1"/>
  <c r="BK304" i="1"/>
  <c r="BK303" i="1"/>
  <c r="BK302" i="1"/>
  <c r="BK301" i="1"/>
  <c r="BK300" i="1"/>
  <c r="BK299" i="1"/>
  <c r="BK298" i="1"/>
  <c r="BK297" i="1"/>
  <c r="BK296" i="1"/>
  <c r="BK295" i="1"/>
  <c r="BK294" i="1"/>
  <c r="BK293" i="1"/>
  <c r="BK292" i="1"/>
  <c r="BK291" i="1"/>
  <c r="BK290" i="1"/>
  <c r="BK289" i="1"/>
  <c r="BK288" i="1"/>
  <c r="BK287" i="1"/>
  <c r="BK286" i="1"/>
  <c r="BK285" i="1"/>
  <c r="BK284" i="1"/>
  <c r="BK283" i="1"/>
  <c r="BK282" i="1"/>
  <c r="BK281" i="1"/>
  <c r="BK280" i="1"/>
  <c r="BK279" i="1"/>
  <c r="BK278" i="1"/>
  <c r="BK277" i="1"/>
  <c r="BK276" i="1"/>
  <c r="BK275" i="1"/>
  <c r="BK274" i="1"/>
  <c r="BK273" i="1"/>
  <c r="BK272" i="1"/>
  <c r="BK271" i="1"/>
  <c r="BK270" i="1"/>
  <c r="BK269" i="1"/>
  <c r="BK268" i="1"/>
  <c r="BK267" i="1"/>
  <c r="BK266" i="1"/>
  <c r="BK265" i="1"/>
  <c r="BK264" i="1"/>
  <c r="BK263" i="1"/>
  <c r="BK262" i="1"/>
  <c r="BK261" i="1"/>
  <c r="BK260" i="1"/>
  <c r="BK259" i="1"/>
  <c r="BK258" i="1"/>
  <c r="BK257" i="1"/>
  <c r="BK256" i="1"/>
  <c r="BK255" i="1"/>
  <c r="BK254" i="1"/>
  <c r="BK253" i="1"/>
  <c r="BK252" i="1"/>
  <c r="BK251" i="1"/>
  <c r="BK250" i="1"/>
  <c r="BK249" i="1"/>
  <c r="BK248" i="1"/>
  <c r="BK247" i="1"/>
  <c r="BK246" i="1"/>
  <c r="BK245" i="1"/>
  <c r="BK244" i="1"/>
  <c r="BK243" i="1"/>
  <c r="BK242" i="1"/>
  <c r="BK241" i="1"/>
  <c r="BK240" i="1"/>
  <c r="BK239" i="1"/>
  <c r="BK238" i="1"/>
  <c r="BK237" i="1"/>
  <c r="BK236" i="1"/>
  <c r="BK235" i="1"/>
  <c r="BK234" i="1"/>
  <c r="BK233" i="1"/>
  <c r="BK232" i="1"/>
  <c r="BK231" i="1"/>
  <c r="BK230" i="1"/>
  <c r="BK229" i="1"/>
  <c r="BK228" i="1"/>
  <c r="BK227" i="1"/>
  <c r="BK226" i="1"/>
  <c r="BK225" i="1"/>
  <c r="BK224" i="1"/>
  <c r="BK223" i="1"/>
  <c r="BK222" i="1"/>
  <c r="BK221" i="1"/>
  <c r="BK220" i="1"/>
  <c r="BK219" i="1"/>
  <c r="BK218" i="1"/>
  <c r="BK217" i="1"/>
  <c r="BK216" i="1"/>
  <c r="BK215" i="1"/>
  <c r="BK214" i="1"/>
  <c r="BK213" i="1"/>
  <c r="BK212" i="1"/>
  <c r="BK211" i="1"/>
  <c r="BK210" i="1"/>
  <c r="BK209" i="1"/>
  <c r="BK208" i="1"/>
  <c r="BK207" i="1"/>
  <c r="BK206" i="1"/>
  <c r="BK205" i="1"/>
  <c r="BK204" i="1"/>
  <c r="BK203" i="1"/>
  <c r="BK202" i="1"/>
  <c r="BK201" i="1"/>
  <c r="BK200" i="1"/>
  <c r="BK199" i="1"/>
  <c r="BK198" i="1"/>
  <c r="BK197" i="1"/>
  <c r="BK196" i="1"/>
  <c r="BK195" i="1"/>
  <c r="BK194" i="1"/>
  <c r="BK193" i="1"/>
  <c r="BK192" i="1"/>
  <c r="BK191" i="1"/>
  <c r="BK190" i="1"/>
  <c r="BK189" i="1"/>
  <c r="BK188" i="1"/>
  <c r="BK187" i="1"/>
  <c r="BK186" i="1"/>
  <c r="BK185" i="1"/>
  <c r="BK184" i="1"/>
  <c r="BK183" i="1"/>
  <c r="BK182" i="1"/>
  <c r="BK181" i="1"/>
  <c r="BK180" i="1"/>
  <c r="BK179" i="1"/>
  <c r="BK178" i="1"/>
  <c r="BK177" i="1"/>
  <c r="BK176" i="1"/>
  <c r="BK175" i="1"/>
  <c r="BK174" i="1"/>
  <c r="BK173" i="1"/>
  <c r="BK172" i="1"/>
  <c r="BK171" i="1"/>
  <c r="BK170" i="1"/>
  <c r="BK169" i="1"/>
  <c r="BK168" i="1"/>
  <c r="BK167" i="1"/>
  <c r="BK166" i="1"/>
  <c r="BK165" i="1"/>
  <c r="BK164" i="1"/>
  <c r="BK163" i="1"/>
  <c r="BK162" i="1"/>
  <c r="BK161" i="1"/>
  <c r="BK160" i="1"/>
  <c r="BK159" i="1"/>
  <c r="BK158" i="1"/>
  <c r="BK157" i="1"/>
  <c r="BK156" i="1"/>
  <c r="BK155" i="1"/>
  <c r="BK154" i="1"/>
  <c r="BK153" i="1"/>
  <c r="BK152" i="1"/>
  <c r="BK151" i="1"/>
  <c r="BK150" i="1"/>
  <c r="BK149" i="1"/>
  <c r="BK148" i="1"/>
  <c r="BK147" i="1"/>
  <c r="BK146" i="1"/>
  <c r="BK145" i="1"/>
  <c r="BK144" i="1"/>
  <c r="BK143" i="1"/>
  <c r="BK142" i="1"/>
  <c r="BK141" i="1"/>
  <c r="BK140" i="1"/>
  <c r="BK139" i="1"/>
  <c r="BK138" i="1"/>
  <c r="BK137" i="1"/>
  <c r="BK136" i="1"/>
  <c r="BK135" i="1"/>
  <c r="BK134" i="1"/>
  <c r="BK133" i="1"/>
  <c r="BK132" i="1"/>
  <c r="BK131" i="1"/>
  <c r="BK130" i="1"/>
  <c r="BK129" i="1"/>
  <c r="BK128" i="1"/>
  <c r="BK127" i="1"/>
  <c r="BK126" i="1"/>
  <c r="BK125" i="1"/>
  <c r="BK124" i="1"/>
  <c r="BK123" i="1"/>
  <c r="BK122" i="1"/>
  <c r="BK121" i="1"/>
  <c r="BK120" i="1"/>
  <c r="BK119" i="1"/>
  <c r="BK118" i="1"/>
  <c r="BK117" i="1"/>
  <c r="BK116" i="1"/>
  <c r="BK115" i="1"/>
  <c r="BK114" i="1"/>
  <c r="BK113" i="1"/>
  <c r="BK112" i="1"/>
  <c r="BK111" i="1"/>
  <c r="BK110" i="1"/>
  <c r="BK109" i="1"/>
  <c r="BK108" i="1"/>
  <c r="BK107" i="1"/>
  <c r="BK106" i="1"/>
  <c r="BK105" i="1"/>
  <c r="BK104" i="1"/>
  <c r="BK103" i="1"/>
  <c r="BK102" i="1"/>
  <c r="BK101" i="1"/>
  <c r="BK100" i="1"/>
  <c r="BK99" i="1"/>
  <c r="BK98" i="1"/>
  <c r="BK97" i="1"/>
  <c r="BK96" i="1"/>
  <c r="BK95" i="1"/>
  <c r="BK94" i="1"/>
  <c r="BK93" i="1"/>
  <c r="BK92" i="1"/>
  <c r="BK91" i="1"/>
  <c r="BK90" i="1"/>
  <c r="BK89" i="1"/>
  <c r="BK88" i="1"/>
  <c r="BK87" i="1"/>
  <c r="BK86" i="1"/>
  <c r="BK85" i="1"/>
  <c r="BK84" i="1"/>
  <c r="BK83" i="1"/>
  <c r="BK82" i="1"/>
  <c r="BK81" i="1"/>
  <c r="BK80" i="1"/>
  <c r="BK79" i="1"/>
  <c r="BK78" i="1"/>
  <c r="BK77" i="1"/>
  <c r="BK76" i="1"/>
  <c r="BK75" i="1"/>
  <c r="BK74" i="1"/>
  <c r="BK73" i="1"/>
  <c r="BK72" i="1"/>
  <c r="BK71" i="1"/>
  <c r="BK70" i="1"/>
  <c r="BK69" i="1"/>
  <c r="BK68" i="1"/>
  <c r="BK67" i="1"/>
  <c r="BK66" i="1"/>
  <c r="BK65" i="1"/>
  <c r="BK64" i="1"/>
  <c r="BK63" i="1"/>
  <c r="BK62" i="1"/>
  <c r="BK61" i="1"/>
  <c r="BK60" i="1"/>
  <c r="BK59" i="1"/>
  <c r="BK58" i="1"/>
  <c r="BK57" i="1"/>
  <c r="BK56" i="1"/>
  <c r="BK55" i="1"/>
  <c r="BK54" i="1"/>
  <c r="BK53" i="1"/>
  <c r="BK52" i="1"/>
  <c r="BK51" i="1"/>
  <c r="BK50" i="1"/>
  <c r="BK49" i="1"/>
  <c r="BK48" i="1"/>
  <c r="BK47" i="1"/>
  <c r="BK46" i="1"/>
  <c r="BK45" i="1"/>
  <c r="BK44" i="1"/>
  <c r="BK43" i="1"/>
  <c r="BK42" i="1"/>
  <c r="BK41" i="1"/>
  <c r="BK40" i="1"/>
  <c r="BK39" i="1"/>
  <c r="BK38" i="1"/>
  <c r="BK37" i="1"/>
  <c r="BK36" i="1"/>
  <c r="BK35" i="1"/>
  <c r="BK34" i="1"/>
  <c r="BJ333" i="1"/>
  <c r="BJ332" i="1"/>
  <c r="BJ331" i="1"/>
  <c r="BJ330" i="1"/>
  <c r="BJ329" i="1"/>
  <c r="BJ328" i="1"/>
  <c r="BJ327" i="1"/>
  <c r="BJ326" i="1"/>
  <c r="BJ325" i="1"/>
  <c r="BJ324" i="1"/>
  <c r="BJ323" i="1"/>
  <c r="BJ322" i="1"/>
  <c r="BJ321" i="1"/>
  <c r="BJ320" i="1"/>
  <c r="BJ319" i="1"/>
  <c r="BJ318" i="1"/>
  <c r="BJ317" i="1"/>
  <c r="BJ316" i="1"/>
  <c r="BJ315" i="1"/>
  <c r="BJ314" i="1"/>
  <c r="BJ313" i="1"/>
  <c r="BJ312" i="1"/>
  <c r="BJ311" i="1"/>
  <c r="BJ310" i="1"/>
  <c r="BJ309" i="1"/>
  <c r="BJ308" i="1"/>
  <c r="BJ307" i="1"/>
  <c r="BJ306" i="1"/>
  <c r="BJ305" i="1"/>
  <c r="BJ304" i="1"/>
  <c r="BJ303" i="1"/>
  <c r="BJ302" i="1"/>
  <c r="BJ301" i="1"/>
  <c r="BJ300" i="1"/>
  <c r="BJ299" i="1"/>
  <c r="BJ298" i="1"/>
  <c r="BJ297" i="1"/>
  <c r="BJ296" i="1"/>
  <c r="BJ295" i="1"/>
  <c r="BJ294" i="1"/>
  <c r="BJ293" i="1"/>
  <c r="BJ292" i="1"/>
  <c r="BJ291" i="1"/>
  <c r="BJ290" i="1"/>
  <c r="BJ289" i="1"/>
  <c r="BJ288" i="1"/>
  <c r="BJ287" i="1"/>
  <c r="BJ286" i="1"/>
  <c r="BJ285" i="1"/>
  <c r="BJ284" i="1"/>
  <c r="BJ283" i="1"/>
  <c r="BJ282" i="1"/>
  <c r="BJ281" i="1"/>
  <c r="BJ280" i="1"/>
  <c r="BJ279" i="1"/>
  <c r="BJ278" i="1"/>
  <c r="BJ277" i="1"/>
  <c r="BJ276" i="1"/>
  <c r="BJ275" i="1"/>
  <c r="BJ274" i="1"/>
  <c r="BJ273" i="1"/>
  <c r="BJ272" i="1"/>
  <c r="BJ271" i="1"/>
  <c r="BJ270" i="1"/>
  <c r="BJ269" i="1"/>
  <c r="BJ268" i="1"/>
  <c r="BJ267" i="1"/>
  <c r="BJ266" i="1"/>
  <c r="BJ265" i="1"/>
  <c r="BJ264" i="1"/>
  <c r="BJ263" i="1"/>
  <c r="BJ262" i="1"/>
  <c r="BJ261" i="1"/>
  <c r="BJ260" i="1"/>
  <c r="BJ259" i="1"/>
  <c r="BJ258" i="1"/>
  <c r="BJ257" i="1"/>
  <c r="BJ256" i="1"/>
  <c r="BJ255" i="1"/>
  <c r="BJ254" i="1"/>
  <c r="BJ253" i="1"/>
  <c r="BJ252" i="1"/>
  <c r="BJ251" i="1"/>
  <c r="BJ250" i="1"/>
  <c r="BJ249" i="1"/>
  <c r="BJ248" i="1"/>
  <c r="BJ247" i="1"/>
  <c r="BJ246" i="1"/>
  <c r="BJ245" i="1"/>
  <c r="BJ244" i="1"/>
  <c r="BJ243" i="1"/>
  <c r="BJ242" i="1"/>
  <c r="BJ241" i="1"/>
  <c r="BJ240" i="1"/>
  <c r="BJ239" i="1"/>
  <c r="BJ238" i="1"/>
  <c r="BJ237" i="1"/>
  <c r="BJ236" i="1"/>
  <c r="BJ235" i="1"/>
  <c r="BJ234" i="1"/>
  <c r="BJ233" i="1"/>
  <c r="BJ232" i="1"/>
  <c r="BJ231" i="1"/>
  <c r="BJ230" i="1"/>
  <c r="BJ229" i="1"/>
  <c r="BJ228" i="1"/>
  <c r="BJ227" i="1"/>
  <c r="BJ226" i="1"/>
  <c r="BJ225" i="1"/>
  <c r="BJ224" i="1"/>
  <c r="BJ223" i="1"/>
  <c r="BJ222" i="1"/>
  <c r="BJ221" i="1"/>
  <c r="BJ220" i="1"/>
  <c r="BJ219" i="1"/>
  <c r="BJ218" i="1"/>
  <c r="BJ217" i="1"/>
  <c r="BJ216" i="1"/>
  <c r="BJ215" i="1"/>
  <c r="BJ214" i="1"/>
  <c r="BJ213" i="1"/>
  <c r="BJ212" i="1"/>
  <c r="BJ211" i="1"/>
  <c r="BJ210" i="1"/>
  <c r="BJ209" i="1"/>
  <c r="BJ208" i="1"/>
  <c r="BJ207" i="1"/>
  <c r="BJ206" i="1"/>
  <c r="BJ205" i="1"/>
  <c r="BJ204" i="1"/>
  <c r="BJ203" i="1"/>
  <c r="BJ202" i="1"/>
  <c r="BJ201" i="1"/>
  <c r="BJ200" i="1"/>
  <c r="BJ199" i="1"/>
  <c r="BJ198" i="1"/>
  <c r="BJ197" i="1"/>
  <c r="BJ196" i="1"/>
  <c r="BJ195" i="1"/>
  <c r="BJ194" i="1"/>
  <c r="BJ193" i="1"/>
  <c r="BJ192" i="1"/>
  <c r="BJ191" i="1"/>
  <c r="BJ190" i="1"/>
  <c r="BJ189" i="1"/>
  <c r="BJ188" i="1"/>
  <c r="BJ187" i="1"/>
  <c r="BJ186" i="1"/>
  <c r="BJ185" i="1"/>
  <c r="BJ184" i="1"/>
  <c r="BJ183" i="1"/>
  <c r="BJ182" i="1"/>
  <c r="BJ181" i="1"/>
  <c r="BJ180" i="1"/>
  <c r="BJ179" i="1"/>
  <c r="BJ178" i="1"/>
  <c r="BJ177" i="1"/>
  <c r="BJ176" i="1"/>
  <c r="BJ175" i="1"/>
  <c r="BJ174" i="1"/>
  <c r="BJ173" i="1"/>
  <c r="BJ172" i="1"/>
  <c r="BJ171" i="1"/>
  <c r="BJ170" i="1"/>
  <c r="BJ169" i="1"/>
  <c r="BJ168" i="1"/>
  <c r="BJ167" i="1"/>
  <c r="BJ166" i="1"/>
  <c r="BJ165" i="1"/>
  <c r="BJ164" i="1"/>
  <c r="BJ163" i="1"/>
  <c r="BJ162" i="1"/>
  <c r="BJ161" i="1"/>
  <c r="BJ160" i="1"/>
  <c r="BJ159" i="1"/>
  <c r="BJ158" i="1"/>
  <c r="BJ157" i="1"/>
  <c r="BJ156" i="1"/>
  <c r="BJ155" i="1"/>
  <c r="BJ154" i="1"/>
  <c r="BJ153" i="1"/>
  <c r="BJ152" i="1"/>
  <c r="BJ151" i="1"/>
  <c r="BJ150" i="1"/>
  <c r="BJ149" i="1"/>
  <c r="BJ148" i="1"/>
  <c r="BJ147" i="1"/>
  <c r="BJ146" i="1"/>
  <c r="BJ145" i="1"/>
  <c r="BJ144" i="1"/>
  <c r="BJ143" i="1"/>
  <c r="BJ142" i="1"/>
  <c r="BJ141" i="1"/>
  <c r="BJ140" i="1"/>
  <c r="BJ139" i="1"/>
  <c r="BJ138" i="1"/>
  <c r="BJ137" i="1"/>
  <c r="BJ136" i="1"/>
  <c r="BJ135" i="1"/>
  <c r="BJ134" i="1"/>
  <c r="BJ133" i="1"/>
  <c r="BJ132" i="1"/>
  <c r="BJ131" i="1"/>
  <c r="BJ130" i="1"/>
  <c r="BJ129" i="1"/>
  <c r="BJ128" i="1"/>
  <c r="BJ127" i="1"/>
  <c r="BJ126" i="1"/>
  <c r="BJ125" i="1"/>
  <c r="BJ124" i="1"/>
  <c r="BJ123" i="1"/>
  <c r="BJ122" i="1"/>
  <c r="BJ121" i="1"/>
  <c r="BJ120" i="1"/>
  <c r="BJ119" i="1"/>
  <c r="BJ118" i="1"/>
  <c r="BJ117" i="1"/>
  <c r="BJ116" i="1"/>
  <c r="BJ115" i="1"/>
  <c r="BJ114" i="1"/>
  <c r="BJ113" i="1"/>
  <c r="BJ112" i="1"/>
  <c r="BJ111" i="1"/>
  <c r="BJ110" i="1"/>
  <c r="BJ109" i="1"/>
  <c r="BJ108" i="1"/>
  <c r="BJ107" i="1"/>
  <c r="BJ106" i="1"/>
  <c r="BJ105" i="1"/>
  <c r="BJ104" i="1"/>
  <c r="BJ103" i="1"/>
  <c r="BJ102" i="1"/>
  <c r="BJ101" i="1"/>
  <c r="BJ100" i="1"/>
  <c r="BJ99" i="1"/>
  <c r="BJ98" i="1"/>
  <c r="BJ97" i="1"/>
  <c r="BJ96" i="1"/>
  <c r="BJ95" i="1"/>
  <c r="BJ94" i="1"/>
  <c r="BJ93" i="1"/>
  <c r="BJ92" i="1"/>
  <c r="BJ91" i="1"/>
  <c r="BJ90" i="1"/>
  <c r="BJ89" i="1"/>
  <c r="BJ88" i="1"/>
  <c r="BJ87" i="1"/>
  <c r="BJ86" i="1"/>
  <c r="BJ85" i="1"/>
  <c r="BJ84" i="1"/>
  <c r="BJ83" i="1"/>
  <c r="BJ82" i="1"/>
  <c r="BJ81" i="1"/>
  <c r="BJ80" i="1"/>
  <c r="BJ79" i="1"/>
  <c r="BJ78" i="1"/>
  <c r="BJ77" i="1"/>
  <c r="BJ76" i="1"/>
  <c r="BJ75" i="1"/>
  <c r="BJ74" i="1"/>
  <c r="BJ73" i="1"/>
  <c r="BJ72" i="1"/>
  <c r="BJ71" i="1"/>
  <c r="BJ70" i="1"/>
  <c r="BJ69" i="1"/>
  <c r="BJ68" i="1"/>
  <c r="BJ67" i="1"/>
  <c r="BJ66" i="1"/>
  <c r="BJ65" i="1"/>
  <c r="BJ64" i="1"/>
  <c r="BJ63" i="1"/>
  <c r="BJ62" i="1"/>
  <c r="BJ61" i="1"/>
  <c r="BJ60" i="1"/>
  <c r="BJ59" i="1"/>
  <c r="BJ58" i="1"/>
  <c r="BJ57" i="1"/>
  <c r="BJ56" i="1"/>
  <c r="BJ55" i="1"/>
  <c r="BJ54" i="1"/>
  <c r="BJ53" i="1"/>
  <c r="BJ52" i="1"/>
  <c r="BJ51" i="1"/>
  <c r="BJ50" i="1"/>
  <c r="BJ49" i="1"/>
  <c r="BJ48" i="1"/>
  <c r="BJ47" i="1"/>
  <c r="BJ46" i="1"/>
  <c r="BJ45" i="1"/>
  <c r="BJ44" i="1"/>
  <c r="BJ43" i="1"/>
  <c r="BJ42" i="1"/>
  <c r="BJ41" i="1"/>
  <c r="BJ40" i="1"/>
  <c r="BJ39" i="1"/>
  <c r="BJ38" i="1"/>
  <c r="BJ37" i="1"/>
  <c r="BJ36" i="1"/>
  <c r="BJ35" i="1"/>
  <c r="BJ34" i="1"/>
  <c r="BC333" i="1"/>
  <c r="BC332" i="1"/>
  <c r="BC331" i="1"/>
  <c r="BC330" i="1"/>
  <c r="BC329" i="1"/>
  <c r="BC328" i="1"/>
  <c r="BC327" i="1"/>
  <c r="BC326" i="1"/>
  <c r="BC325" i="1"/>
  <c r="BC324" i="1"/>
  <c r="BC323" i="1"/>
  <c r="BC322" i="1"/>
  <c r="BC321" i="1"/>
  <c r="BC320" i="1"/>
  <c r="BC319" i="1"/>
  <c r="BC318" i="1"/>
  <c r="BC317" i="1"/>
  <c r="BC316" i="1"/>
  <c r="BC315" i="1"/>
  <c r="BC314" i="1"/>
  <c r="BC313" i="1"/>
  <c r="BC312" i="1"/>
  <c r="BC311" i="1"/>
  <c r="BC310" i="1"/>
  <c r="BC309" i="1"/>
  <c r="BC308" i="1"/>
  <c r="BC307" i="1"/>
  <c r="BC306" i="1"/>
  <c r="BC305" i="1"/>
  <c r="BC304" i="1"/>
  <c r="BC303" i="1"/>
  <c r="BC302" i="1"/>
  <c r="BC301" i="1"/>
  <c r="BC300" i="1"/>
  <c r="BC299" i="1"/>
  <c r="BC298" i="1"/>
  <c r="BC297" i="1"/>
  <c r="BC296" i="1"/>
  <c r="BC295" i="1"/>
  <c r="BC294" i="1"/>
  <c r="BC293" i="1"/>
  <c r="BC292" i="1"/>
  <c r="BC291" i="1"/>
  <c r="BC290" i="1"/>
  <c r="BC289" i="1"/>
  <c r="BC288" i="1"/>
  <c r="BC287" i="1"/>
  <c r="BC286" i="1"/>
  <c r="BC285" i="1"/>
  <c r="BC284" i="1"/>
  <c r="BC283" i="1"/>
  <c r="BC282" i="1"/>
  <c r="BC281" i="1"/>
  <c r="BC280" i="1"/>
  <c r="BC279" i="1"/>
  <c r="BC278" i="1"/>
  <c r="BC277" i="1"/>
  <c r="BC276" i="1"/>
  <c r="BC275" i="1"/>
  <c r="BC274" i="1"/>
  <c r="BC273" i="1"/>
  <c r="BC272" i="1"/>
  <c r="BC271" i="1"/>
  <c r="BC270" i="1"/>
  <c r="BC269" i="1"/>
  <c r="BC268" i="1"/>
  <c r="BC267" i="1"/>
  <c r="BC266" i="1"/>
  <c r="BC265" i="1"/>
  <c r="BC264" i="1"/>
  <c r="BC263" i="1"/>
  <c r="BC262" i="1"/>
  <c r="BC261" i="1"/>
  <c r="BC260" i="1"/>
  <c r="BC259" i="1"/>
  <c r="BC258" i="1"/>
  <c r="BC257" i="1"/>
  <c r="BC256" i="1"/>
  <c r="BC255" i="1"/>
  <c r="BC254" i="1"/>
  <c r="BC253" i="1"/>
  <c r="BC252" i="1"/>
  <c r="BC251" i="1"/>
  <c r="BC250" i="1"/>
  <c r="BC249" i="1"/>
  <c r="BC248" i="1"/>
  <c r="BC247" i="1"/>
  <c r="BC246" i="1"/>
  <c r="BC245" i="1"/>
  <c r="BC244" i="1"/>
  <c r="BC243" i="1"/>
  <c r="BC242" i="1"/>
  <c r="BC241" i="1"/>
  <c r="BC240" i="1"/>
  <c r="BC239" i="1"/>
  <c r="BC238" i="1"/>
  <c r="BC237" i="1"/>
  <c r="BC236" i="1"/>
  <c r="BC235" i="1"/>
  <c r="BC234" i="1"/>
  <c r="BC233" i="1"/>
  <c r="BC232" i="1"/>
  <c r="BC231" i="1"/>
  <c r="BC230" i="1"/>
  <c r="BC229" i="1"/>
  <c r="BC228" i="1"/>
  <c r="BC227" i="1"/>
  <c r="BC226" i="1"/>
  <c r="BC225" i="1"/>
  <c r="BC224" i="1"/>
  <c r="BC223" i="1"/>
  <c r="BC222" i="1"/>
  <c r="BC221" i="1"/>
  <c r="BC220" i="1"/>
  <c r="BC219" i="1"/>
  <c r="BC218" i="1"/>
  <c r="BC217" i="1"/>
  <c r="BC216" i="1"/>
  <c r="BC215" i="1"/>
  <c r="BC214" i="1"/>
  <c r="BC213" i="1"/>
  <c r="BC212" i="1"/>
  <c r="BC211" i="1"/>
  <c r="BC210" i="1"/>
  <c r="BC209" i="1"/>
  <c r="BC208" i="1"/>
  <c r="BC207" i="1"/>
  <c r="BC206" i="1"/>
  <c r="BC205" i="1"/>
  <c r="BC204" i="1"/>
  <c r="BC203" i="1"/>
  <c r="BC202" i="1"/>
  <c r="BC201" i="1"/>
  <c r="BC200" i="1"/>
  <c r="BC199" i="1"/>
  <c r="BC198" i="1"/>
  <c r="BC197" i="1"/>
  <c r="BC196" i="1"/>
  <c r="BC195" i="1"/>
  <c r="BC194" i="1"/>
  <c r="BC193" i="1"/>
  <c r="BC192" i="1"/>
  <c r="BC191" i="1"/>
  <c r="BC190" i="1"/>
  <c r="BC189" i="1"/>
  <c r="BC188" i="1"/>
  <c r="BC187" i="1"/>
  <c r="BC186" i="1"/>
  <c r="BC185" i="1"/>
  <c r="BC184" i="1"/>
  <c r="BC183" i="1"/>
  <c r="BC182" i="1"/>
  <c r="BC181" i="1"/>
  <c r="BC180" i="1"/>
  <c r="BC179" i="1"/>
  <c r="BC178" i="1"/>
  <c r="BC177" i="1"/>
  <c r="BC176" i="1"/>
  <c r="BC175" i="1"/>
  <c r="BC174" i="1"/>
  <c r="BC173" i="1"/>
  <c r="BC172" i="1"/>
  <c r="BC171" i="1"/>
  <c r="BC170" i="1"/>
  <c r="BC169" i="1"/>
  <c r="BC168" i="1"/>
  <c r="BC167" i="1"/>
  <c r="BC166" i="1"/>
  <c r="BC165" i="1"/>
  <c r="BC164" i="1"/>
  <c r="BC163" i="1"/>
  <c r="BC162" i="1"/>
  <c r="BC161" i="1"/>
  <c r="BC160" i="1"/>
  <c r="BC159" i="1"/>
  <c r="BC158" i="1"/>
  <c r="BC157" i="1"/>
  <c r="BC156" i="1"/>
  <c r="BC155" i="1"/>
  <c r="BC154" i="1"/>
  <c r="BC153" i="1"/>
  <c r="BC152" i="1"/>
  <c r="BC151" i="1"/>
  <c r="BC150" i="1"/>
  <c r="BC149" i="1"/>
  <c r="BC148" i="1"/>
  <c r="BC147" i="1"/>
  <c r="BC146" i="1"/>
  <c r="BC145" i="1"/>
  <c r="BC144" i="1"/>
  <c r="BC143" i="1"/>
  <c r="BC142" i="1"/>
  <c r="BC141" i="1"/>
  <c r="BC140" i="1"/>
  <c r="BC139" i="1"/>
  <c r="BC138" i="1"/>
  <c r="BC137" i="1"/>
  <c r="BC136" i="1"/>
  <c r="BC135" i="1"/>
  <c r="BC134" i="1"/>
  <c r="BC133" i="1"/>
  <c r="BC132" i="1"/>
  <c r="BC131" i="1"/>
  <c r="BC130" i="1"/>
  <c r="BC129" i="1"/>
  <c r="BC128" i="1"/>
  <c r="BC127" i="1"/>
  <c r="BC126" i="1"/>
  <c r="BC125" i="1"/>
  <c r="BC124" i="1"/>
  <c r="BC123" i="1"/>
  <c r="BC122" i="1"/>
  <c r="BC121" i="1"/>
  <c r="BC120" i="1"/>
  <c r="BC119" i="1"/>
  <c r="BC118" i="1"/>
  <c r="BC117" i="1"/>
  <c r="BC116" i="1"/>
  <c r="BC115" i="1"/>
  <c r="BC114" i="1"/>
  <c r="BC113" i="1"/>
  <c r="BC112" i="1"/>
  <c r="BC111" i="1"/>
  <c r="BC110" i="1"/>
  <c r="BC109" i="1"/>
  <c r="BC108" i="1"/>
  <c r="BC107" i="1"/>
  <c r="BC106" i="1"/>
  <c r="BC105" i="1"/>
  <c r="BC104" i="1"/>
  <c r="BC103" i="1"/>
  <c r="BC102" i="1"/>
  <c r="BC101" i="1"/>
  <c r="BC100" i="1"/>
  <c r="BC99" i="1"/>
  <c r="BC98" i="1"/>
  <c r="BC97" i="1"/>
  <c r="BC96" i="1"/>
  <c r="BC95" i="1"/>
  <c r="BC94" i="1"/>
  <c r="BC93" i="1"/>
  <c r="BC92" i="1"/>
  <c r="BC91" i="1"/>
  <c r="BC90" i="1"/>
  <c r="BC89" i="1"/>
  <c r="BC88" i="1"/>
  <c r="BC87" i="1"/>
  <c r="BC86" i="1"/>
  <c r="BC85" i="1"/>
  <c r="BC84" i="1"/>
  <c r="BC83" i="1"/>
  <c r="BC82" i="1"/>
  <c r="BC81" i="1"/>
  <c r="BC80" i="1"/>
  <c r="BC79" i="1"/>
  <c r="BC78" i="1"/>
  <c r="BC77" i="1"/>
  <c r="BC76" i="1"/>
  <c r="BC75" i="1"/>
  <c r="BC74" i="1"/>
  <c r="BC73" i="1"/>
  <c r="BC72" i="1"/>
  <c r="BC71" i="1"/>
  <c r="BC70" i="1"/>
  <c r="BC69" i="1"/>
  <c r="BC68" i="1"/>
  <c r="BC67" i="1"/>
  <c r="BC66" i="1"/>
  <c r="BC65" i="1"/>
  <c r="BC64" i="1"/>
  <c r="BC63" i="1"/>
  <c r="BC62" i="1"/>
  <c r="BC61" i="1"/>
  <c r="BC60" i="1"/>
  <c r="BC59" i="1"/>
  <c r="BC58" i="1"/>
  <c r="BC57" i="1"/>
  <c r="BC56" i="1"/>
  <c r="BC55" i="1"/>
  <c r="BC54" i="1"/>
  <c r="BC53" i="1"/>
  <c r="BC52" i="1"/>
  <c r="BC51" i="1"/>
  <c r="BC50" i="1"/>
  <c r="BC49" i="1"/>
  <c r="BC48" i="1"/>
  <c r="BC47" i="1"/>
  <c r="BC46" i="1"/>
  <c r="BC45" i="1"/>
  <c r="BC44" i="1"/>
  <c r="BC43" i="1"/>
  <c r="BC42" i="1"/>
  <c r="BC41" i="1"/>
  <c r="BC40" i="1"/>
  <c r="BC39" i="1"/>
  <c r="BC38" i="1"/>
  <c r="BC37" i="1"/>
  <c r="BC36" i="1"/>
  <c r="BC35" i="1"/>
  <c r="BC34" i="1"/>
  <c r="BB333" i="1"/>
  <c r="BB332" i="1"/>
  <c r="BB331" i="1"/>
  <c r="BB330" i="1"/>
  <c r="BB329" i="1"/>
  <c r="BB328" i="1"/>
  <c r="BB327" i="1"/>
  <c r="BB326" i="1"/>
  <c r="BB325" i="1"/>
  <c r="BB324" i="1"/>
  <c r="BB323" i="1"/>
  <c r="BB322" i="1"/>
  <c r="BB321" i="1"/>
  <c r="BB320" i="1"/>
  <c r="BB319" i="1"/>
  <c r="BB318" i="1"/>
  <c r="BB317" i="1"/>
  <c r="BB316" i="1"/>
  <c r="BB315" i="1"/>
  <c r="BB314" i="1"/>
  <c r="BB313" i="1"/>
  <c r="BB312" i="1"/>
  <c r="BB311" i="1"/>
  <c r="BB310" i="1"/>
  <c r="BB309" i="1"/>
  <c r="BB308" i="1"/>
  <c r="BB307" i="1"/>
  <c r="BB306" i="1"/>
  <c r="BB305" i="1"/>
  <c r="BB304" i="1"/>
  <c r="BB303" i="1"/>
  <c r="BB302" i="1"/>
  <c r="BB301" i="1"/>
  <c r="BB300" i="1"/>
  <c r="BB299" i="1"/>
  <c r="BB298" i="1"/>
  <c r="BB297" i="1"/>
  <c r="BB296" i="1"/>
  <c r="BB295" i="1"/>
  <c r="BB294" i="1"/>
  <c r="BB293" i="1"/>
  <c r="BB292" i="1"/>
  <c r="BB291" i="1"/>
  <c r="BB290" i="1"/>
  <c r="BB289" i="1"/>
  <c r="BB288" i="1"/>
  <c r="BB287" i="1"/>
  <c r="BB286" i="1"/>
  <c r="BB285" i="1"/>
  <c r="BB284" i="1"/>
  <c r="BB283" i="1"/>
  <c r="BB282" i="1"/>
  <c r="BB281" i="1"/>
  <c r="BB280" i="1"/>
  <c r="BB279" i="1"/>
  <c r="BB278" i="1"/>
  <c r="BB277" i="1"/>
  <c r="BB276" i="1"/>
  <c r="BB275" i="1"/>
  <c r="BB274" i="1"/>
  <c r="BB273" i="1"/>
  <c r="BB272" i="1"/>
  <c r="BB271" i="1"/>
  <c r="BB270" i="1"/>
  <c r="BB269" i="1"/>
  <c r="BB268" i="1"/>
  <c r="BB267" i="1"/>
  <c r="BB266" i="1"/>
  <c r="BB265" i="1"/>
  <c r="BB264" i="1"/>
  <c r="BB263" i="1"/>
  <c r="BB262" i="1"/>
  <c r="BB261" i="1"/>
  <c r="BB260" i="1"/>
  <c r="BB259" i="1"/>
  <c r="BB258" i="1"/>
  <c r="BB257" i="1"/>
  <c r="BB256" i="1"/>
  <c r="BB255" i="1"/>
  <c r="BB254" i="1"/>
  <c r="BB253" i="1"/>
  <c r="BB252" i="1"/>
  <c r="BB251" i="1"/>
  <c r="BB250" i="1"/>
  <c r="BB249" i="1"/>
  <c r="BB248" i="1"/>
  <c r="BB247" i="1"/>
  <c r="BB246" i="1"/>
  <c r="BB245" i="1"/>
  <c r="BB244" i="1"/>
  <c r="BB243" i="1"/>
  <c r="BB242" i="1"/>
  <c r="BB241" i="1"/>
  <c r="BB240" i="1"/>
  <c r="BB239" i="1"/>
  <c r="BB238" i="1"/>
  <c r="BB237" i="1"/>
  <c r="BB236" i="1"/>
  <c r="BB235" i="1"/>
  <c r="BB234" i="1"/>
  <c r="BB233" i="1"/>
  <c r="BB232" i="1"/>
  <c r="BB231" i="1"/>
  <c r="BB230" i="1"/>
  <c r="BB229" i="1"/>
  <c r="BB228" i="1"/>
  <c r="BB227" i="1"/>
  <c r="BB226" i="1"/>
  <c r="BB225" i="1"/>
  <c r="BB224" i="1"/>
  <c r="BB223" i="1"/>
  <c r="BB222" i="1"/>
  <c r="BB221" i="1"/>
  <c r="BB220" i="1"/>
  <c r="BB219" i="1"/>
  <c r="BB218" i="1"/>
  <c r="BB217" i="1"/>
  <c r="BB216" i="1"/>
  <c r="BB215" i="1"/>
  <c r="BB214" i="1"/>
  <c r="BB213" i="1"/>
  <c r="BB212" i="1"/>
  <c r="BB211" i="1"/>
  <c r="BB210" i="1"/>
  <c r="BB209" i="1"/>
  <c r="BB208" i="1"/>
  <c r="BB207" i="1"/>
  <c r="BB206" i="1"/>
  <c r="BB205" i="1"/>
  <c r="BB204" i="1"/>
  <c r="BB203" i="1"/>
  <c r="BB202" i="1"/>
  <c r="BB201" i="1"/>
  <c r="BB200" i="1"/>
  <c r="BB199" i="1"/>
  <c r="BB198" i="1"/>
  <c r="BB197" i="1"/>
  <c r="BB196" i="1"/>
  <c r="BB195" i="1"/>
  <c r="BB194" i="1"/>
  <c r="BB193" i="1"/>
  <c r="BB192" i="1"/>
  <c r="BB191" i="1"/>
  <c r="BB190" i="1"/>
  <c r="BB189" i="1"/>
  <c r="BB188" i="1"/>
  <c r="BB187" i="1"/>
  <c r="BB186" i="1"/>
  <c r="BB185" i="1"/>
  <c r="BB184" i="1"/>
  <c r="BB183" i="1"/>
  <c r="BB182" i="1"/>
  <c r="BB181" i="1"/>
  <c r="BB180" i="1"/>
  <c r="BB179" i="1"/>
  <c r="BB178" i="1"/>
  <c r="BB177" i="1"/>
  <c r="BB176" i="1"/>
  <c r="BB175" i="1"/>
  <c r="BB174" i="1"/>
  <c r="BB173" i="1"/>
  <c r="BB172" i="1"/>
  <c r="BB171" i="1"/>
  <c r="BB170" i="1"/>
  <c r="BB169" i="1"/>
  <c r="BB168" i="1"/>
  <c r="BB167" i="1"/>
  <c r="BB166" i="1"/>
  <c r="BB165" i="1"/>
  <c r="BB164" i="1"/>
  <c r="BB163" i="1"/>
  <c r="BB162" i="1"/>
  <c r="BB161" i="1"/>
  <c r="BB160" i="1"/>
  <c r="BB159" i="1"/>
  <c r="BB158" i="1"/>
  <c r="BB157" i="1"/>
  <c r="BB156" i="1"/>
  <c r="BB155" i="1"/>
  <c r="BB154" i="1"/>
  <c r="BB153" i="1"/>
  <c r="BB152" i="1"/>
  <c r="BB151" i="1"/>
  <c r="BB150" i="1"/>
  <c r="BB149" i="1"/>
  <c r="BB148" i="1"/>
  <c r="BB147" i="1"/>
  <c r="BB146" i="1"/>
  <c r="BB145" i="1"/>
  <c r="BB144" i="1"/>
  <c r="BB143" i="1"/>
  <c r="BB142" i="1"/>
  <c r="BB141" i="1"/>
  <c r="BB140" i="1"/>
  <c r="BB139" i="1"/>
  <c r="BB138" i="1"/>
  <c r="BB137" i="1"/>
  <c r="BB136" i="1"/>
  <c r="BB135" i="1"/>
  <c r="BB134" i="1"/>
  <c r="BB133" i="1"/>
  <c r="BB132" i="1"/>
  <c r="BB131" i="1"/>
  <c r="BB130" i="1"/>
  <c r="BB129" i="1"/>
  <c r="BB128" i="1"/>
  <c r="BB127" i="1"/>
  <c r="BB126" i="1"/>
  <c r="BB125" i="1"/>
  <c r="BB124" i="1"/>
  <c r="BB123" i="1"/>
  <c r="BB122" i="1"/>
  <c r="BB121" i="1"/>
  <c r="BB120" i="1"/>
  <c r="BB119" i="1"/>
  <c r="BB118" i="1"/>
  <c r="BB117" i="1"/>
  <c r="BB116" i="1"/>
  <c r="BB115" i="1"/>
  <c r="BB114" i="1"/>
  <c r="BB113" i="1"/>
  <c r="BB112" i="1"/>
  <c r="BB111" i="1"/>
  <c r="BB110" i="1"/>
  <c r="BB109" i="1"/>
  <c r="BB108" i="1"/>
  <c r="BB107" i="1"/>
  <c r="BB106" i="1"/>
  <c r="BB105" i="1"/>
  <c r="BB104" i="1"/>
  <c r="BB103" i="1"/>
  <c r="BB102" i="1"/>
  <c r="BB101" i="1"/>
  <c r="BB100" i="1"/>
  <c r="BB99" i="1"/>
  <c r="BB98" i="1"/>
  <c r="BB97" i="1"/>
  <c r="AZ97" i="1" s="1"/>
  <c r="BB96" i="1"/>
  <c r="AZ96" i="1" s="1"/>
  <c r="BB95" i="1"/>
  <c r="AZ95" i="1" s="1"/>
  <c r="BB94" i="1"/>
  <c r="AZ94" i="1" s="1"/>
  <c r="BB93" i="1"/>
  <c r="BB92" i="1"/>
  <c r="AZ92" i="1" s="1"/>
  <c r="BB91" i="1"/>
  <c r="AZ91" i="1" s="1"/>
  <c r="BB90" i="1"/>
  <c r="AZ90" i="1" s="1"/>
  <c r="BB89" i="1"/>
  <c r="AZ89" i="1" s="1"/>
  <c r="BB88" i="1"/>
  <c r="AZ88" i="1" s="1"/>
  <c r="BB87" i="1"/>
  <c r="AZ87" i="1" s="1"/>
  <c r="BB86" i="1"/>
  <c r="AZ86" i="1" s="1"/>
  <c r="BB85" i="1"/>
  <c r="BB84" i="1"/>
  <c r="AZ84" i="1" s="1"/>
  <c r="BB83" i="1"/>
  <c r="BB82" i="1"/>
  <c r="AZ82" i="1" s="1"/>
  <c r="BB81" i="1"/>
  <c r="AZ81" i="1" s="1"/>
  <c r="BB80" i="1"/>
  <c r="AZ80" i="1" s="1"/>
  <c r="BB79" i="1"/>
  <c r="AZ79" i="1" s="1"/>
  <c r="BB78" i="1"/>
  <c r="AZ78" i="1" s="1"/>
  <c r="BB77" i="1"/>
  <c r="AZ77" i="1" s="1"/>
  <c r="BB76" i="1"/>
  <c r="AZ76" i="1" s="1"/>
  <c r="BB75" i="1"/>
  <c r="BB74" i="1"/>
  <c r="AZ74" i="1" s="1"/>
  <c r="BB73" i="1"/>
  <c r="AZ73" i="1" s="1"/>
  <c r="BB72" i="1"/>
  <c r="AZ72" i="1" s="1"/>
  <c r="BB71" i="1"/>
  <c r="AZ71" i="1" s="1"/>
  <c r="BB70" i="1"/>
  <c r="AZ70" i="1" s="1"/>
  <c r="BB69" i="1"/>
  <c r="AZ69" i="1" s="1"/>
  <c r="BB68" i="1"/>
  <c r="AZ68" i="1" s="1"/>
  <c r="BB67" i="1"/>
  <c r="BB66" i="1"/>
  <c r="AZ66" i="1" s="1"/>
  <c r="BB65" i="1"/>
  <c r="AZ65" i="1" s="1"/>
  <c r="BB64" i="1"/>
  <c r="AZ64" i="1" s="1"/>
  <c r="BB63" i="1"/>
  <c r="AZ63" i="1" s="1"/>
  <c r="BB62" i="1"/>
  <c r="AZ62" i="1" s="1"/>
  <c r="BB61" i="1"/>
  <c r="AZ61" i="1" s="1"/>
  <c r="BB60" i="1"/>
  <c r="AZ60" i="1" s="1"/>
  <c r="BB59" i="1"/>
  <c r="AZ59" i="1" s="1"/>
  <c r="BB58" i="1"/>
  <c r="AZ58" i="1" s="1"/>
  <c r="BB57" i="1"/>
  <c r="AZ57" i="1" s="1"/>
  <c r="BB56" i="1"/>
  <c r="AZ56" i="1" s="1"/>
  <c r="BB55" i="1"/>
  <c r="AZ55" i="1" s="1"/>
  <c r="BB54" i="1"/>
  <c r="AZ54" i="1" s="1"/>
  <c r="BB53" i="1"/>
  <c r="AZ53" i="1" s="1"/>
  <c r="BB52" i="1"/>
  <c r="AZ52" i="1" s="1"/>
  <c r="BB51" i="1"/>
  <c r="AZ51" i="1" s="1"/>
  <c r="BB50" i="1"/>
  <c r="AZ50" i="1" s="1"/>
  <c r="BB49" i="1"/>
  <c r="AZ49" i="1" s="1"/>
  <c r="BB48" i="1"/>
  <c r="AZ48" i="1" s="1"/>
  <c r="BB47" i="1"/>
  <c r="AZ47" i="1" s="1"/>
  <c r="BB46" i="1"/>
  <c r="AZ46" i="1" s="1"/>
  <c r="BB45" i="1"/>
  <c r="BB44" i="1"/>
  <c r="AZ44" i="1" s="1"/>
  <c r="BB43" i="1"/>
  <c r="BB42" i="1"/>
  <c r="AZ42" i="1" s="1"/>
  <c r="BB41" i="1"/>
  <c r="AZ41" i="1" s="1"/>
  <c r="BB40" i="1"/>
  <c r="AZ40" i="1" s="1"/>
  <c r="BB39" i="1"/>
  <c r="AZ39" i="1" s="1"/>
  <c r="BB38" i="1"/>
  <c r="AZ38" i="1" s="1"/>
  <c r="BB37" i="1"/>
  <c r="AZ37" i="1" s="1"/>
  <c r="BB36" i="1"/>
  <c r="AZ36" i="1" s="1"/>
  <c r="BB35" i="1"/>
  <c r="AZ35" i="1" s="1"/>
  <c r="AZ333" i="1"/>
  <c r="AZ332" i="1"/>
  <c r="AZ331" i="1"/>
  <c r="AZ330" i="1"/>
  <c r="AZ329" i="1"/>
  <c r="AZ328" i="1"/>
  <c r="AZ327" i="1"/>
  <c r="AZ326" i="1"/>
  <c r="AZ325" i="1"/>
  <c r="AZ324" i="1"/>
  <c r="AZ323" i="1"/>
  <c r="AZ322" i="1"/>
  <c r="AZ321" i="1"/>
  <c r="AZ320" i="1"/>
  <c r="AZ319" i="1"/>
  <c r="AZ318" i="1"/>
  <c r="AZ317" i="1"/>
  <c r="AZ316" i="1"/>
  <c r="AZ315" i="1"/>
  <c r="AZ314" i="1"/>
  <c r="AZ313" i="1"/>
  <c r="AZ312" i="1"/>
  <c r="AZ311" i="1"/>
  <c r="AZ310" i="1"/>
  <c r="AZ309" i="1"/>
  <c r="AZ308" i="1"/>
  <c r="AZ307" i="1"/>
  <c r="AZ306" i="1"/>
  <c r="AZ305" i="1"/>
  <c r="AZ304" i="1"/>
  <c r="AZ303" i="1"/>
  <c r="AZ302" i="1"/>
  <c r="AZ301" i="1"/>
  <c r="AZ300" i="1"/>
  <c r="AZ299" i="1"/>
  <c r="AZ298" i="1"/>
  <c r="AZ297" i="1"/>
  <c r="AZ296" i="1"/>
  <c r="AZ295" i="1"/>
  <c r="AZ294" i="1"/>
  <c r="AZ293" i="1"/>
  <c r="AZ292" i="1"/>
  <c r="AZ291" i="1"/>
  <c r="AZ290" i="1"/>
  <c r="AZ289" i="1"/>
  <c r="AZ288" i="1"/>
  <c r="AZ287" i="1"/>
  <c r="AZ286" i="1"/>
  <c r="AZ285" i="1"/>
  <c r="AZ284" i="1"/>
  <c r="AZ283" i="1"/>
  <c r="AZ282" i="1"/>
  <c r="AZ281" i="1"/>
  <c r="AZ280" i="1"/>
  <c r="AZ279" i="1"/>
  <c r="AZ278" i="1"/>
  <c r="AZ277" i="1"/>
  <c r="AZ276" i="1"/>
  <c r="AZ275" i="1"/>
  <c r="AZ274" i="1"/>
  <c r="AZ273" i="1"/>
  <c r="AZ272" i="1"/>
  <c r="AZ271" i="1"/>
  <c r="AZ270" i="1"/>
  <c r="AZ269" i="1"/>
  <c r="AZ268" i="1"/>
  <c r="AZ267" i="1"/>
  <c r="AZ266" i="1"/>
  <c r="AZ265" i="1"/>
  <c r="AZ264" i="1"/>
  <c r="AZ263" i="1"/>
  <c r="AZ262" i="1"/>
  <c r="AZ261" i="1"/>
  <c r="AZ260" i="1"/>
  <c r="AZ259" i="1"/>
  <c r="AZ258" i="1"/>
  <c r="AZ257" i="1"/>
  <c r="AZ256" i="1"/>
  <c r="AZ255" i="1"/>
  <c r="AZ254" i="1"/>
  <c r="AZ253" i="1"/>
  <c r="AZ252" i="1"/>
  <c r="AZ251" i="1"/>
  <c r="AZ250" i="1"/>
  <c r="AZ249" i="1"/>
  <c r="AZ248" i="1"/>
  <c r="AZ247" i="1"/>
  <c r="AZ246" i="1"/>
  <c r="AZ245" i="1"/>
  <c r="AZ244" i="1"/>
  <c r="AZ243" i="1"/>
  <c r="AZ242" i="1"/>
  <c r="AZ241" i="1"/>
  <c r="AZ240" i="1"/>
  <c r="AZ239" i="1"/>
  <c r="AZ238" i="1"/>
  <c r="AZ237" i="1"/>
  <c r="AZ236" i="1"/>
  <c r="AZ235" i="1"/>
  <c r="AZ234" i="1"/>
  <c r="AZ233" i="1"/>
  <c r="AZ232" i="1"/>
  <c r="AZ231" i="1"/>
  <c r="AZ230" i="1"/>
  <c r="AZ229" i="1"/>
  <c r="AZ228" i="1"/>
  <c r="AZ227" i="1"/>
  <c r="AZ226" i="1"/>
  <c r="AZ225" i="1"/>
  <c r="AZ224" i="1"/>
  <c r="AZ223" i="1"/>
  <c r="AZ222" i="1"/>
  <c r="AZ221" i="1"/>
  <c r="AZ220" i="1"/>
  <c r="AZ219" i="1"/>
  <c r="AZ218" i="1"/>
  <c r="AZ217" i="1"/>
  <c r="AZ216" i="1"/>
  <c r="AZ215" i="1"/>
  <c r="AZ214" i="1"/>
  <c r="AZ213" i="1"/>
  <c r="AZ212" i="1"/>
  <c r="AZ211" i="1"/>
  <c r="AZ210" i="1"/>
  <c r="AZ209" i="1"/>
  <c r="AZ208" i="1"/>
  <c r="AZ207" i="1"/>
  <c r="AZ206" i="1"/>
  <c r="AZ205" i="1"/>
  <c r="AZ204" i="1"/>
  <c r="AZ203" i="1"/>
  <c r="AZ202" i="1"/>
  <c r="AZ201" i="1"/>
  <c r="AZ200" i="1"/>
  <c r="AZ199" i="1"/>
  <c r="AZ198" i="1"/>
  <c r="AZ197" i="1"/>
  <c r="AZ196" i="1"/>
  <c r="AZ195" i="1"/>
  <c r="AZ194" i="1"/>
  <c r="AZ193" i="1"/>
  <c r="AZ192" i="1"/>
  <c r="AZ191" i="1"/>
  <c r="AZ190" i="1"/>
  <c r="AZ189" i="1"/>
  <c r="AZ188" i="1"/>
  <c r="AZ187" i="1"/>
  <c r="AZ186" i="1"/>
  <c r="AZ185" i="1"/>
  <c r="AZ184" i="1"/>
  <c r="AZ183" i="1"/>
  <c r="AZ182" i="1"/>
  <c r="AZ181" i="1"/>
  <c r="AZ180" i="1"/>
  <c r="AZ179" i="1"/>
  <c r="AZ178" i="1"/>
  <c r="AZ177" i="1"/>
  <c r="AZ176" i="1"/>
  <c r="AZ175" i="1"/>
  <c r="AZ174" i="1"/>
  <c r="AZ173" i="1"/>
  <c r="AZ172" i="1"/>
  <c r="AZ171" i="1"/>
  <c r="AZ170" i="1"/>
  <c r="AZ169" i="1"/>
  <c r="AZ168" i="1"/>
  <c r="AZ167" i="1"/>
  <c r="AZ166" i="1"/>
  <c r="AZ165" i="1"/>
  <c r="AZ164" i="1"/>
  <c r="AZ163" i="1"/>
  <c r="AZ162" i="1"/>
  <c r="AZ161" i="1"/>
  <c r="AZ160" i="1"/>
  <c r="AZ159" i="1"/>
  <c r="AZ158" i="1"/>
  <c r="AZ157" i="1"/>
  <c r="AZ156" i="1"/>
  <c r="AZ155" i="1"/>
  <c r="AZ154" i="1"/>
  <c r="AZ153" i="1"/>
  <c r="AZ152" i="1"/>
  <c r="AZ151" i="1"/>
  <c r="AZ150" i="1"/>
  <c r="AZ149" i="1"/>
  <c r="AZ148" i="1"/>
  <c r="AZ147" i="1"/>
  <c r="AZ146" i="1"/>
  <c r="AZ145" i="1"/>
  <c r="AZ144" i="1"/>
  <c r="AZ143" i="1"/>
  <c r="AZ142" i="1"/>
  <c r="AZ141" i="1"/>
  <c r="AZ140" i="1"/>
  <c r="AZ139" i="1"/>
  <c r="AZ138" i="1"/>
  <c r="AZ137" i="1"/>
  <c r="AZ136" i="1"/>
  <c r="AZ135" i="1"/>
  <c r="AZ134" i="1"/>
  <c r="AZ133" i="1"/>
  <c r="AZ132" i="1"/>
  <c r="AZ131" i="1"/>
  <c r="AZ130" i="1"/>
  <c r="AZ129" i="1"/>
  <c r="AZ128" i="1"/>
  <c r="AZ127" i="1"/>
  <c r="AZ126" i="1"/>
  <c r="AZ125" i="1"/>
  <c r="AZ124" i="1"/>
  <c r="AZ123" i="1"/>
  <c r="AZ122" i="1"/>
  <c r="AZ121" i="1"/>
  <c r="AZ120" i="1"/>
  <c r="AZ119" i="1"/>
  <c r="AZ118" i="1"/>
  <c r="AZ117" i="1"/>
  <c r="AZ116" i="1"/>
  <c r="AZ115" i="1"/>
  <c r="AZ114" i="1"/>
  <c r="AZ113" i="1"/>
  <c r="AZ112" i="1"/>
  <c r="AZ111" i="1"/>
  <c r="AZ110" i="1"/>
  <c r="AZ109" i="1"/>
  <c r="AZ108" i="1"/>
  <c r="AZ107" i="1"/>
  <c r="AZ106" i="1"/>
  <c r="AZ105" i="1"/>
  <c r="AZ104" i="1"/>
  <c r="AZ103" i="1"/>
  <c r="AZ102" i="1"/>
  <c r="AZ101" i="1"/>
  <c r="AZ100" i="1"/>
  <c r="AZ99" i="1"/>
  <c r="AZ98" i="1"/>
  <c r="AZ93" i="1"/>
  <c r="AZ85" i="1"/>
  <c r="AZ83" i="1"/>
  <c r="AZ75" i="1"/>
  <c r="AZ67" i="1"/>
  <c r="AZ45" i="1"/>
  <c r="AZ43" i="1"/>
  <c r="BB34" i="1"/>
  <c r="AZ34" i="1" s="1"/>
  <c r="BA333" i="1"/>
  <c r="BA332" i="1"/>
  <c r="BA331" i="1"/>
  <c r="BA330" i="1"/>
  <c r="BA329" i="1"/>
  <c r="BA328" i="1"/>
  <c r="BA327" i="1"/>
  <c r="BA326" i="1"/>
  <c r="BA325" i="1"/>
  <c r="BA324" i="1"/>
  <c r="BA323" i="1"/>
  <c r="BA322" i="1"/>
  <c r="BA321" i="1"/>
  <c r="BA320" i="1"/>
  <c r="BA319" i="1"/>
  <c r="BA318" i="1"/>
  <c r="BA317" i="1"/>
  <c r="BA316" i="1"/>
  <c r="BA315" i="1"/>
  <c r="BA314" i="1"/>
  <c r="BA313" i="1"/>
  <c r="BA312" i="1"/>
  <c r="BA311" i="1"/>
  <c r="BA310" i="1"/>
  <c r="BA309" i="1"/>
  <c r="BA308" i="1"/>
  <c r="BA307" i="1"/>
  <c r="BA306" i="1"/>
  <c r="BA305" i="1"/>
  <c r="BA304" i="1"/>
  <c r="BA303" i="1"/>
  <c r="BA302" i="1"/>
  <c r="BA301" i="1"/>
  <c r="BA300" i="1"/>
  <c r="BA299" i="1"/>
  <c r="BA298" i="1"/>
  <c r="BA297" i="1"/>
  <c r="BA296" i="1"/>
  <c r="BA295" i="1"/>
  <c r="BA294" i="1"/>
  <c r="BA293" i="1"/>
  <c r="BA292" i="1"/>
  <c r="BA291" i="1"/>
  <c r="BA290" i="1"/>
  <c r="BA289" i="1"/>
  <c r="BA288" i="1"/>
  <c r="BA287" i="1"/>
  <c r="BA286" i="1"/>
  <c r="BA285" i="1"/>
  <c r="BA284" i="1"/>
  <c r="BA283" i="1"/>
  <c r="BA282" i="1"/>
  <c r="BA281" i="1"/>
  <c r="BA280" i="1"/>
  <c r="BA279" i="1"/>
  <c r="BA278" i="1"/>
  <c r="BA277" i="1"/>
  <c r="BA276" i="1"/>
  <c r="BA275" i="1"/>
  <c r="BA274" i="1"/>
  <c r="BA273" i="1"/>
  <c r="BA272" i="1"/>
  <c r="BA271" i="1"/>
  <c r="BA270" i="1"/>
  <c r="BA269" i="1"/>
  <c r="BA268" i="1"/>
  <c r="BA267" i="1"/>
  <c r="BA266" i="1"/>
  <c r="BA265" i="1"/>
  <c r="BA264" i="1"/>
  <c r="BA263" i="1"/>
  <c r="BA262" i="1"/>
  <c r="BA261" i="1"/>
  <c r="BA260" i="1"/>
  <c r="BA259" i="1"/>
  <c r="BA258" i="1"/>
  <c r="BA257" i="1"/>
  <c r="BA256" i="1"/>
  <c r="BA255" i="1"/>
  <c r="BA254" i="1"/>
  <c r="BA253" i="1"/>
  <c r="BA252" i="1"/>
  <c r="BA251" i="1"/>
  <c r="BA250" i="1"/>
  <c r="BA249" i="1"/>
  <c r="BA248" i="1"/>
  <c r="BA247" i="1"/>
  <c r="BA246" i="1"/>
  <c r="BA245" i="1"/>
  <c r="BA244" i="1"/>
  <c r="BA243" i="1"/>
  <c r="BA242" i="1"/>
  <c r="BA241" i="1"/>
  <c r="BA240" i="1"/>
  <c r="BA239" i="1"/>
  <c r="BA238" i="1"/>
  <c r="BA237" i="1"/>
  <c r="BA236" i="1"/>
  <c r="BA235" i="1"/>
  <c r="BA234" i="1"/>
  <c r="BA233" i="1"/>
  <c r="BA232" i="1"/>
  <c r="BA231" i="1"/>
  <c r="BA230" i="1"/>
  <c r="BA229" i="1"/>
  <c r="BA228" i="1"/>
  <c r="BA227" i="1"/>
  <c r="BA226" i="1"/>
  <c r="BA225" i="1"/>
  <c r="BA224" i="1"/>
  <c r="BA223" i="1"/>
  <c r="BA222" i="1"/>
  <c r="BA221" i="1"/>
  <c r="BA220" i="1"/>
  <c r="BA219" i="1"/>
  <c r="BA218" i="1"/>
  <c r="BA217" i="1"/>
  <c r="BA216" i="1"/>
  <c r="BA215" i="1"/>
  <c r="BA214" i="1"/>
  <c r="BA213" i="1"/>
  <c r="BA212" i="1"/>
  <c r="BA211" i="1"/>
  <c r="BA210" i="1"/>
  <c r="BA209" i="1"/>
  <c r="BA208" i="1"/>
  <c r="BA207" i="1"/>
  <c r="BA206" i="1"/>
  <c r="BA205" i="1"/>
  <c r="BA204" i="1"/>
  <c r="BA203" i="1"/>
  <c r="BA202" i="1"/>
  <c r="BA201" i="1"/>
  <c r="BA200" i="1"/>
  <c r="BA199" i="1"/>
  <c r="BA198" i="1"/>
  <c r="BA197" i="1"/>
  <c r="BA196" i="1"/>
  <c r="BA195" i="1"/>
  <c r="BA194" i="1"/>
  <c r="BA193" i="1"/>
  <c r="BA192" i="1"/>
  <c r="BA191" i="1"/>
  <c r="BA190" i="1"/>
  <c r="BA189" i="1"/>
  <c r="BA188" i="1"/>
  <c r="BA187" i="1"/>
  <c r="BA186" i="1"/>
  <c r="BA185" i="1"/>
  <c r="BA184" i="1"/>
  <c r="BA183" i="1"/>
  <c r="BA182" i="1"/>
  <c r="BA181" i="1"/>
  <c r="BA180" i="1"/>
  <c r="BA179" i="1"/>
  <c r="BA178" i="1"/>
  <c r="BA177" i="1"/>
  <c r="BA176" i="1"/>
  <c r="BA175" i="1"/>
  <c r="BA174" i="1"/>
  <c r="BA173" i="1"/>
  <c r="BA172" i="1"/>
  <c r="BA171" i="1"/>
  <c r="BA170" i="1"/>
  <c r="BA169" i="1"/>
  <c r="BA168" i="1"/>
  <c r="BA167" i="1"/>
  <c r="BA166" i="1"/>
  <c r="BA165" i="1"/>
  <c r="BA164" i="1"/>
  <c r="BA163" i="1"/>
  <c r="BA162" i="1"/>
  <c r="BA161" i="1"/>
  <c r="BA160" i="1"/>
  <c r="BA159" i="1"/>
  <c r="BA158" i="1"/>
  <c r="BA157" i="1"/>
  <c r="BA156" i="1"/>
  <c r="BA155" i="1"/>
  <c r="BA154" i="1"/>
  <c r="BA153" i="1"/>
  <c r="BA152" i="1"/>
  <c r="BA151" i="1"/>
  <c r="BA150" i="1"/>
  <c r="BA149" i="1"/>
  <c r="BA148" i="1"/>
  <c r="BA147" i="1"/>
  <c r="BA146" i="1"/>
  <c r="BA145" i="1"/>
  <c r="BA144" i="1"/>
  <c r="BA143" i="1"/>
  <c r="BA142" i="1"/>
  <c r="BA141" i="1"/>
  <c r="BA140" i="1"/>
  <c r="BA139" i="1"/>
  <c r="BA138" i="1"/>
  <c r="BA137" i="1"/>
  <c r="BA136" i="1"/>
  <c r="BA135" i="1"/>
  <c r="BA134" i="1"/>
  <c r="BA133" i="1"/>
  <c r="BA132" i="1"/>
  <c r="BA131" i="1"/>
  <c r="BA130" i="1"/>
  <c r="BA129" i="1"/>
  <c r="BA128" i="1"/>
  <c r="BA127" i="1"/>
  <c r="BA126" i="1"/>
  <c r="BA125" i="1"/>
  <c r="BA124" i="1"/>
  <c r="BA123" i="1"/>
  <c r="BA122" i="1"/>
  <c r="BA121" i="1"/>
  <c r="BA120" i="1"/>
  <c r="BA119" i="1"/>
  <c r="BA118" i="1"/>
  <c r="BA117" i="1"/>
  <c r="BA116" i="1"/>
  <c r="BA115" i="1"/>
  <c r="BA114" i="1"/>
  <c r="BA113" i="1"/>
  <c r="BA112" i="1"/>
  <c r="BA111" i="1"/>
  <c r="BA110" i="1"/>
  <c r="BA109" i="1"/>
  <c r="BA108" i="1"/>
  <c r="BA107" i="1"/>
  <c r="BA106" i="1"/>
  <c r="BA105" i="1"/>
  <c r="BA104" i="1"/>
  <c r="BA103" i="1"/>
  <c r="BA102" i="1"/>
  <c r="BA101" i="1"/>
  <c r="BA100" i="1"/>
  <c r="BA99" i="1"/>
  <c r="BA98" i="1"/>
  <c r="BA97" i="1"/>
  <c r="BA96" i="1"/>
  <c r="BA95" i="1"/>
  <c r="BA94" i="1"/>
  <c r="BA93" i="1"/>
  <c r="BA92" i="1"/>
  <c r="BA91" i="1"/>
  <c r="BA90" i="1"/>
  <c r="BA89" i="1"/>
  <c r="BA88" i="1"/>
  <c r="BA87" i="1"/>
  <c r="BA86" i="1"/>
  <c r="BA85" i="1"/>
  <c r="BA84" i="1"/>
  <c r="BA83" i="1"/>
  <c r="BA82" i="1"/>
  <c r="BA81" i="1"/>
  <c r="BA80" i="1"/>
  <c r="BA79" i="1"/>
  <c r="BA78" i="1"/>
  <c r="BA77" i="1"/>
  <c r="BA76" i="1"/>
  <c r="BA75" i="1"/>
  <c r="BA74" i="1"/>
  <c r="BA73" i="1"/>
  <c r="BA72" i="1"/>
  <c r="BA71" i="1"/>
  <c r="BA70" i="1"/>
  <c r="BA69" i="1"/>
  <c r="BA68" i="1"/>
  <c r="BA67" i="1"/>
  <c r="BA66" i="1"/>
  <c r="BA65" i="1"/>
  <c r="BA64" i="1"/>
  <c r="BA63" i="1"/>
  <c r="BA62" i="1"/>
  <c r="BA61" i="1"/>
  <c r="BA60" i="1"/>
  <c r="BA59" i="1"/>
  <c r="BA58" i="1"/>
  <c r="BA57" i="1"/>
  <c r="BA56" i="1"/>
  <c r="BA55" i="1"/>
  <c r="BA54" i="1"/>
  <c r="BA53" i="1"/>
  <c r="BA52" i="1"/>
  <c r="BA51" i="1"/>
  <c r="BA50" i="1"/>
  <c r="BA49" i="1"/>
  <c r="BA48" i="1"/>
  <c r="BA47" i="1"/>
  <c r="BA46" i="1"/>
  <c r="BA45" i="1"/>
  <c r="BA44" i="1"/>
  <c r="BA43" i="1"/>
  <c r="BA42" i="1"/>
  <c r="BA41" i="1"/>
  <c r="BA40" i="1"/>
  <c r="BA39" i="1"/>
  <c r="BA38" i="1"/>
  <c r="BA37" i="1"/>
  <c r="BA36" i="1"/>
  <c r="BA35" i="1"/>
  <c r="BA34" i="1"/>
  <c r="BF333" i="1"/>
  <c r="BF332" i="1"/>
  <c r="BF331" i="1"/>
  <c r="BF330" i="1"/>
  <c r="BF329" i="1"/>
  <c r="BF328" i="1"/>
  <c r="BF327" i="1"/>
  <c r="BF326" i="1"/>
  <c r="BF325" i="1"/>
  <c r="BF324" i="1"/>
  <c r="BF323" i="1"/>
  <c r="BF322" i="1"/>
  <c r="BF321" i="1"/>
  <c r="BF320" i="1"/>
  <c r="BF319" i="1"/>
  <c r="BF318" i="1"/>
  <c r="BF317" i="1"/>
  <c r="BF316" i="1"/>
  <c r="BF315" i="1"/>
  <c r="BF314" i="1"/>
  <c r="BF313" i="1"/>
  <c r="BF312" i="1"/>
  <c r="BF311" i="1"/>
  <c r="BF310" i="1"/>
  <c r="BF309" i="1"/>
  <c r="BF308" i="1"/>
  <c r="BF307" i="1"/>
  <c r="BF306" i="1"/>
  <c r="BF305" i="1"/>
  <c r="BF304" i="1"/>
  <c r="BF303" i="1"/>
  <c r="BF302" i="1"/>
  <c r="BF301" i="1"/>
  <c r="BF300" i="1"/>
  <c r="BF299" i="1"/>
  <c r="BF298" i="1"/>
  <c r="BF297" i="1"/>
  <c r="BF296" i="1"/>
  <c r="BF295" i="1"/>
  <c r="BF294" i="1"/>
  <c r="BF293" i="1"/>
  <c r="BF292" i="1"/>
  <c r="BF291" i="1"/>
  <c r="BF290" i="1"/>
  <c r="BF289" i="1"/>
  <c r="BF288" i="1"/>
  <c r="BF287" i="1"/>
  <c r="BF286" i="1"/>
  <c r="BF285" i="1"/>
  <c r="BF284" i="1"/>
  <c r="BF283" i="1"/>
  <c r="BF282" i="1"/>
  <c r="BF281" i="1"/>
  <c r="BF280" i="1"/>
  <c r="BF279" i="1"/>
  <c r="BF278" i="1"/>
  <c r="BF277" i="1"/>
  <c r="BF276" i="1"/>
  <c r="BF275" i="1"/>
  <c r="BF274" i="1"/>
  <c r="BF273" i="1"/>
  <c r="BF272" i="1"/>
  <c r="BF271" i="1"/>
  <c r="BF270" i="1"/>
  <c r="BF269" i="1"/>
  <c r="BF268" i="1"/>
  <c r="BF267" i="1"/>
  <c r="BF266" i="1"/>
  <c r="BF265" i="1"/>
  <c r="BF264" i="1"/>
  <c r="BF263" i="1"/>
  <c r="BF262" i="1"/>
  <c r="BF261" i="1"/>
  <c r="BF260" i="1"/>
  <c r="BF259" i="1"/>
  <c r="BF258" i="1"/>
  <c r="BF257" i="1"/>
  <c r="BF256" i="1"/>
  <c r="BF255" i="1"/>
  <c r="BF254" i="1"/>
  <c r="BF253" i="1"/>
  <c r="BF252" i="1"/>
  <c r="BF251" i="1"/>
  <c r="BF250" i="1"/>
  <c r="BF249" i="1"/>
  <c r="BF248" i="1"/>
  <c r="BF247" i="1"/>
  <c r="BF246" i="1"/>
  <c r="BF245" i="1"/>
  <c r="BF244" i="1"/>
  <c r="BF243" i="1"/>
  <c r="BF242" i="1"/>
  <c r="BF241" i="1"/>
  <c r="BF240" i="1"/>
  <c r="BF239" i="1"/>
  <c r="BF238" i="1"/>
  <c r="BF237" i="1"/>
  <c r="BF236" i="1"/>
  <c r="BF235" i="1"/>
  <c r="BF234" i="1"/>
  <c r="BF233" i="1"/>
  <c r="BF232" i="1"/>
  <c r="BF231" i="1"/>
  <c r="BF230" i="1"/>
  <c r="BF229" i="1"/>
  <c r="BF228" i="1"/>
  <c r="BF227" i="1"/>
  <c r="BF226" i="1"/>
  <c r="BF225" i="1"/>
  <c r="BF224" i="1"/>
  <c r="BF223" i="1"/>
  <c r="BF222" i="1"/>
  <c r="BF221" i="1"/>
  <c r="BF220" i="1"/>
  <c r="BF219" i="1"/>
  <c r="BF218" i="1"/>
  <c r="BF217" i="1"/>
  <c r="BF216" i="1"/>
  <c r="BF215" i="1"/>
  <c r="BF214" i="1"/>
  <c r="BF213" i="1"/>
  <c r="BF212" i="1"/>
  <c r="BF211" i="1"/>
  <c r="BF210" i="1"/>
  <c r="BF209" i="1"/>
  <c r="BF208" i="1"/>
  <c r="BF207" i="1"/>
  <c r="BF206" i="1"/>
  <c r="BF205" i="1"/>
  <c r="BF204" i="1"/>
  <c r="BF203" i="1"/>
  <c r="BF202" i="1"/>
  <c r="BF201" i="1"/>
  <c r="BF200" i="1"/>
  <c r="BF199" i="1"/>
  <c r="BF198" i="1"/>
  <c r="BF197" i="1"/>
  <c r="BF196" i="1"/>
  <c r="BF195" i="1"/>
  <c r="BF194" i="1"/>
  <c r="BF193" i="1"/>
  <c r="BF192" i="1"/>
  <c r="BF191" i="1"/>
  <c r="BF190" i="1"/>
  <c r="BF189" i="1"/>
  <c r="BF188" i="1"/>
  <c r="BF187" i="1"/>
  <c r="BF186" i="1"/>
  <c r="BF185" i="1"/>
  <c r="BF184" i="1"/>
  <c r="BF183" i="1"/>
  <c r="BF182" i="1"/>
  <c r="BF181" i="1"/>
  <c r="BF180" i="1"/>
  <c r="BF179" i="1"/>
  <c r="BF178" i="1"/>
  <c r="BF177" i="1"/>
  <c r="BF176" i="1"/>
  <c r="BF175" i="1"/>
  <c r="BF174" i="1"/>
  <c r="BF173" i="1"/>
  <c r="BF172" i="1"/>
  <c r="BF171" i="1"/>
  <c r="BF170" i="1"/>
  <c r="BF169" i="1"/>
  <c r="BF168" i="1"/>
  <c r="BF167" i="1"/>
  <c r="BF166" i="1"/>
  <c r="BF165" i="1"/>
  <c r="BF164" i="1"/>
  <c r="BF163" i="1"/>
  <c r="BF162" i="1"/>
  <c r="BF161" i="1"/>
  <c r="BF160" i="1"/>
  <c r="BF159" i="1"/>
  <c r="BF158" i="1"/>
  <c r="BF157" i="1"/>
  <c r="BF156" i="1"/>
  <c r="BF155" i="1"/>
  <c r="BF154" i="1"/>
  <c r="BF153" i="1"/>
  <c r="BF152" i="1"/>
  <c r="BF151" i="1"/>
  <c r="BF150" i="1"/>
  <c r="BF149" i="1"/>
  <c r="BF148" i="1"/>
  <c r="BF147" i="1"/>
  <c r="BF146" i="1"/>
  <c r="BF145" i="1"/>
  <c r="BF144" i="1"/>
  <c r="BF143" i="1"/>
  <c r="BF142" i="1"/>
  <c r="BF141" i="1"/>
  <c r="BF140" i="1"/>
  <c r="BF139" i="1"/>
  <c r="BF138" i="1"/>
  <c r="BF137" i="1"/>
  <c r="BF136" i="1"/>
  <c r="BF135" i="1"/>
  <c r="BF134" i="1"/>
  <c r="BF133" i="1"/>
  <c r="BF132" i="1"/>
  <c r="BF131" i="1"/>
  <c r="BF130" i="1"/>
  <c r="BF129" i="1"/>
  <c r="BF128" i="1"/>
  <c r="BF127" i="1"/>
  <c r="BF126" i="1"/>
  <c r="BF125" i="1"/>
  <c r="BF124" i="1"/>
  <c r="BF123" i="1"/>
  <c r="BF122" i="1"/>
  <c r="BF121" i="1"/>
  <c r="BF120" i="1"/>
  <c r="BF119" i="1"/>
  <c r="BF118" i="1"/>
  <c r="BF117" i="1"/>
  <c r="BF116" i="1"/>
  <c r="BF115" i="1"/>
  <c r="BF114" i="1"/>
  <c r="BF113" i="1"/>
  <c r="BF112" i="1"/>
  <c r="BF111" i="1"/>
  <c r="BF110" i="1"/>
  <c r="BF109" i="1"/>
  <c r="BF108" i="1"/>
  <c r="BF107" i="1"/>
  <c r="BF106" i="1"/>
  <c r="BF105" i="1"/>
  <c r="BF104" i="1"/>
  <c r="BF103" i="1"/>
  <c r="BF102" i="1"/>
  <c r="BF101" i="1"/>
  <c r="BF100" i="1"/>
  <c r="BF99" i="1"/>
  <c r="BF98" i="1"/>
  <c r="BF97" i="1"/>
  <c r="BF96" i="1"/>
  <c r="BF95" i="1"/>
  <c r="BF94" i="1"/>
  <c r="BF93" i="1"/>
  <c r="BF92" i="1"/>
  <c r="BF91" i="1"/>
  <c r="BF90" i="1"/>
  <c r="BF89" i="1"/>
  <c r="BF88" i="1"/>
  <c r="BF87" i="1"/>
  <c r="BF86" i="1"/>
  <c r="BF85" i="1"/>
  <c r="BF84" i="1"/>
  <c r="BF83" i="1"/>
  <c r="BF82" i="1"/>
  <c r="BF81" i="1"/>
  <c r="BF80" i="1"/>
  <c r="BF79" i="1"/>
  <c r="BF78" i="1"/>
  <c r="BF77" i="1"/>
  <c r="BF76" i="1"/>
  <c r="BF75" i="1"/>
  <c r="BF74" i="1"/>
  <c r="BF73" i="1"/>
  <c r="BF72" i="1"/>
  <c r="BF71" i="1"/>
  <c r="BF70" i="1"/>
  <c r="BF69" i="1"/>
  <c r="BF68" i="1"/>
  <c r="BF67" i="1"/>
  <c r="BF66" i="1"/>
  <c r="BF65" i="1"/>
  <c r="BF64" i="1"/>
  <c r="BF63" i="1"/>
  <c r="BF62" i="1"/>
  <c r="BF61" i="1"/>
  <c r="BF60" i="1"/>
  <c r="BF59" i="1"/>
  <c r="BF58" i="1"/>
  <c r="BF57" i="1"/>
  <c r="BF56" i="1"/>
  <c r="BF55" i="1"/>
  <c r="BF54" i="1"/>
  <c r="BF53" i="1"/>
  <c r="BF52" i="1"/>
  <c r="BF51" i="1"/>
  <c r="BF50" i="1"/>
  <c r="BF49" i="1"/>
  <c r="BF48" i="1"/>
  <c r="BF47" i="1"/>
  <c r="BF46" i="1"/>
  <c r="BF45" i="1"/>
  <c r="BF44" i="1"/>
  <c r="BF43" i="1"/>
  <c r="BF42" i="1"/>
  <c r="BF41" i="1"/>
  <c r="BF40" i="1"/>
  <c r="BF39" i="1"/>
  <c r="BF38" i="1"/>
  <c r="BF37" i="1"/>
  <c r="BF36" i="1"/>
  <c r="BF35" i="1"/>
  <c r="BF34" i="1"/>
  <c r="BE333" i="1"/>
  <c r="BE332" i="1"/>
  <c r="BE331" i="1"/>
  <c r="BE330" i="1"/>
  <c r="BE329" i="1"/>
  <c r="BE328" i="1"/>
  <c r="BE327" i="1"/>
  <c r="BE326" i="1"/>
  <c r="BE325" i="1"/>
  <c r="BE324" i="1"/>
  <c r="BE323" i="1"/>
  <c r="BE322" i="1"/>
  <c r="BE321" i="1"/>
  <c r="BE320" i="1"/>
  <c r="BE319" i="1"/>
  <c r="BE318" i="1"/>
  <c r="BE317" i="1"/>
  <c r="BE316" i="1"/>
  <c r="BE315" i="1"/>
  <c r="BE314" i="1"/>
  <c r="BE313" i="1"/>
  <c r="BE312" i="1"/>
  <c r="BE311" i="1"/>
  <c r="BE310" i="1"/>
  <c r="BE309" i="1"/>
  <c r="BE308" i="1"/>
  <c r="BE307" i="1"/>
  <c r="BE306" i="1"/>
  <c r="BE305" i="1"/>
  <c r="BE304" i="1"/>
  <c r="BE303" i="1"/>
  <c r="BE302" i="1"/>
  <c r="BE301" i="1"/>
  <c r="BE300" i="1"/>
  <c r="BE299" i="1"/>
  <c r="BE298" i="1"/>
  <c r="BE297" i="1"/>
  <c r="BE296" i="1"/>
  <c r="BE295" i="1"/>
  <c r="BE294" i="1"/>
  <c r="BE293" i="1"/>
  <c r="BE292" i="1"/>
  <c r="BE291" i="1"/>
  <c r="BE290" i="1"/>
  <c r="BE289" i="1"/>
  <c r="BE288" i="1"/>
  <c r="BE287" i="1"/>
  <c r="BE286" i="1"/>
  <c r="BE285" i="1"/>
  <c r="BE284" i="1"/>
  <c r="BE283" i="1"/>
  <c r="BE282" i="1"/>
  <c r="BE281" i="1"/>
  <c r="BE280" i="1"/>
  <c r="BE279" i="1"/>
  <c r="BE278" i="1"/>
  <c r="BE277" i="1"/>
  <c r="BE276" i="1"/>
  <c r="BE275" i="1"/>
  <c r="BE274" i="1"/>
  <c r="BE273" i="1"/>
  <c r="BE272" i="1"/>
  <c r="BE271" i="1"/>
  <c r="BE270" i="1"/>
  <c r="BE269" i="1"/>
  <c r="BE268" i="1"/>
  <c r="BE267" i="1"/>
  <c r="BE266" i="1"/>
  <c r="BE265" i="1"/>
  <c r="BE264" i="1"/>
  <c r="BE263" i="1"/>
  <c r="BE262" i="1"/>
  <c r="BE261" i="1"/>
  <c r="BE260" i="1"/>
  <c r="BE259" i="1"/>
  <c r="BE258" i="1"/>
  <c r="BE257" i="1"/>
  <c r="BE256" i="1"/>
  <c r="BE255" i="1"/>
  <c r="BE254" i="1"/>
  <c r="BE253" i="1"/>
  <c r="BE252" i="1"/>
  <c r="BE251" i="1"/>
  <c r="BE250" i="1"/>
  <c r="BE249" i="1"/>
  <c r="BE248" i="1"/>
  <c r="BE247" i="1"/>
  <c r="BE246" i="1"/>
  <c r="BE245" i="1"/>
  <c r="BE244" i="1"/>
  <c r="BE243" i="1"/>
  <c r="BE242" i="1"/>
  <c r="BE241" i="1"/>
  <c r="BE240" i="1"/>
  <c r="BE239" i="1"/>
  <c r="BE238" i="1"/>
  <c r="BE237" i="1"/>
  <c r="BE236" i="1"/>
  <c r="BE235" i="1"/>
  <c r="BE234" i="1"/>
  <c r="BE233" i="1"/>
  <c r="BE232" i="1"/>
  <c r="BE231" i="1"/>
  <c r="BE230" i="1"/>
  <c r="BE229" i="1"/>
  <c r="BE228" i="1"/>
  <c r="BE227" i="1"/>
  <c r="BE226" i="1"/>
  <c r="BE225" i="1"/>
  <c r="BE224" i="1"/>
  <c r="BE223" i="1"/>
  <c r="BE222" i="1"/>
  <c r="BE221" i="1"/>
  <c r="BE220" i="1"/>
  <c r="BE219" i="1"/>
  <c r="BE218" i="1"/>
  <c r="BE217" i="1"/>
  <c r="BE216" i="1"/>
  <c r="BE215" i="1"/>
  <c r="BE214" i="1"/>
  <c r="BE213" i="1"/>
  <c r="BE212" i="1"/>
  <c r="BE211" i="1"/>
  <c r="BE210" i="1"/>
  <c r="BE209" i="1"/>
  <c r="BE208" i="1"/>
  <c r="BE207" i="1"/>
  <c r="BE206" i="1"/>
  <c r="BE205" i="1"/>
  <c r="BE204" i="1"/>
  <c r="BE203" i="1"/>
  <c r="BE202" i="1"/>
  <c r="BE201" i="1"/>
  <c r="BE200" i="1"/>
  <c r="BE199" i="1"/>
  <c r="BE198" i="1"/>
  <c r="BE197" i="1"/>
  <c r="BE196" i="1"/>
  <c r="BE195" i="1"/>
  <c r="BE194" i="1"/>
  <c r="BE193" i="1"/>
  <c r="BE192" i="1"/>
  <c r="BE191" i="1"/>
  <c r="BE190" i="1"/>
  <c r="BE189" i="1"/>
  <c r="BE188" i="1"/>
  <c r="BE187" i="1"/>
  <c r="BE186" i="1"/>
  <c r="BE185" i="1"/>
  <c r="BE184" i="1"/>
  <c r="BE183" i="1"/>
  <c r="BE182" i="1"/>
  <c r="BE181" i="1"/>
  <c r="BE180" i="1"/>
  <c r="BE179" i="1"/>
  <c r="BE178" i="1"/>
  <c r="BE177" i="1"/>
  <c r="BE176" i="1"/>
  <c r="BE175" i="1"/>
  <c r="BE174" i="1"/>
  <c r="BE173" i="1"/>
  <c r="BE172" i="1"/>
  <c r="BE171" i="1"/>
  <c r="BE170" i="1"/>
  <c r="BE169" i="1"/>
  <c r="BE168" i="1"/>
  <c r="BE167" i="1"/>
  <c r="BE166" i="1"/>
  <c r="BE165" i="1"/>
  <c r="BE164" i="1"/>
  <c r="BE163" i="1"/>
  <c r="BE162" i="1"/>
  <c r="BE161" i="1"/>
  <c r="BE160" i="1"/>
  <c r="BE159" i="1"/>
  <c r="BE158" i="1"/>
  <c r="BE157" i="1"/>
  <c r="BE156" i="1"/>
  <c r="BE155" i="1"/>
  <c r="BE154" i="1"/>
  <c r="BE153" i="1"/>
  <c r="BE152" i="1"/>
  <c r="BE151" i="1"/>
  <c r="BE150" i="1"/>
  <c r="BE149" i="1"/>
  <c r="BE148" i="1"/>
  <c r="BE147" i="1"/>
  <c r="BE146" i="1"/>
  <c r="BE145" i="1"/>
  <c r="BE144" i="1"/>
  <c r="BE143" i="1"/>
  <c r="BE142" i="1"/>
  <c r="BE141" i="1"/>
  <c r="BE140" i="1"/>
  <c r="BE139" i="1"/>
  <c r="BE138" i="1"/>
  <c r="BE137" i="1"/>
  <c r="BE136" i="1"/>
  <c r="BE135" i="1"/>
  <c r="BE134" i="1"/>
  <c r="BE133" i="1"/>
  <c r="BE132" i="1"/>
  <c r="BE131" i="1"/>
  <c r="BE130" i="1"/>
  <c r="BE129" i="1"/>
  <c r="BE128" i="1"/>
  <c r="BE127" i="1"/>
  <c r="BE126" i="1"/>
  <c r="BE125" i="1"/>
  <c r="BE124" i="1"/>
  <c r="BE123" i="1"/>
  <c r="BE122" i="1"/>
  <c r="BE121" i="1"/>
  <c r="BE120" i="1"/>
  <c r="BE119" i="1"/>
  <c r="BE118" i="1"/>
  <c r="BE117" i="1"/>
  <c r="BE116" i="1"/>
  <c r="BE115" i="1"/>
  <c r="BE114" i="1"/>
  <c r="BE113" i="1"/>
  <c r="BE112" i="1"/>
  <c r="BE111" i="1"/>
  <c r="BE110" i="1"/>
  <c r="BE109" i="1"/>
  <c r="BE108" i="1"/>
  <c r="BE107" i="1"/>
  <c r="BE106" i="1"/>
  <c r="BE105" i="1"/>
  <c r="BE104" i="1"/>
  <c r="BE103" i="1"/>
  <c r="BE102" i="1"/>
  <c r="BE101" i="1"/>
  <c r="BE100" i="1"/>
  <c r="BE99" i="1"/>
  <c r="BE98" i="1"/>
  <c r="BE97" i="1"/>
  <c r="BE96" i="1"/>
  <c r="BE95" i="1"/>
  <c r="BE94" i="1"/>
  <c r="BE93" i="1"/>
  <c r="BE92" i="1"/>
  <c r="BE91" i="1"/>
  <c r="BE90" i="1"/>
  <c r="BE89" i="1"/>
  <c r="BE88" i="1"/>
  <c r="BE87" i="1"/>
  <c r="BE86" i="1"/>
  <c r="BE85" i="1"/>
  <c r="BE84" i="1"/>
  <c r="BE83" i="1"/>
  <c r="BE82" i="1"/>
  <c r="BE81" i="1"/>
  <c r="BE80" i="1"/>
  <c r="BE79" i="1"/>
  <c r="BE78" i="1"/>
  <c r="BE77" i="1"/>
  <c r="BE76" i="1"/>
  <c r="BE75" i="1"/>
  <c r="BE74" i="1"/>
  <c r="BE73" i="1"/>
  <c r="BE72" i="1"/>
  <c r="BE71" i="1"/>
  <c r="BE70" i="1"/>
  <c r="BE69" i="1"/>
  <c r="BE68" i="1"/>
  <c r="BE67" i="1"/>
  <c r="BE66" i="1"/>
  <c r="BE65" i="1"/>
  <c r="BE64" i="1"/>
  <c r="BE63" i="1"/>
  <c r="BE62" i="1"/>
  <c r="BE61" i="1"/>
  <c r="BE60" i="1"/>
  <c r="BE59" i="1"/>
  <c r="BE58" i="1"/>
  <c r="BE57" i="1"/>
  <c r="BE56" i="1"/>
  <c r="BE55" i="1"/>
  <c r="BE54" i="1"/>
  <c r="BE53" i="1"/>
  <c r="BE52" i="1"/>
  <c r="BE51" i="1"/>
  <c r="BE50" i="1"/>
  <c r="BE49" i="1"/>
  <c r="BE48" i="1"/>
  <c r="BE47" i="1"/>
  <c r="BE46" i="1"/>
  <c r="BE45" i="1"/>
  <c r="BE44" i="1"/>
  <c r="BE43" i="1"/>
  <c r="BE42" i="1"/>
  <c r="BE41" i="1"/>
  <c r="BE40" i="1"/>
  <c r="BE39" i="1"/>
  <c r="BE38" i="1"/>
  <c r="BE37" i="1"/>
  <c r="BE36" i="1"/>
  <c r="BE35" i="1"/>
  <c r="BE34" i="1"/>
  <c r="CF310" i="8" l="1"/>
  <c r="CF309" i="8"/>
  <c r="CF308" i="8"/>
  <c r="CF307" i="8"/>
  <c r="CF306" i="8"/>
  <c r="CF305" i="8"/>
  <c r="CF304" i="8"/>
  <c r="CF303" i="8"/>
  <c r="CF302" i="8"/>
  <c r="CF301" i="8"/>
  <c r="CF300" i="8"/>
  <c r="CF299" i="8"/>
  <c r="CF298" i="8"/>
  <c r="CF297" i="8"/>
  <c r="CF296" i="8"/>
  <c r="CF295" i="8"/>
  <c r="CF294" i="8"/>
  <c r="CF293" i="8"/>
  <c r="CF292" i="8"/>
  <c r="CF291" i="8"/>
  <c r="CF290" i="8"/>
  <c r="CF289" i="8"/>
  <c r="CF288" i="8"/>
  <c r="CF287" i="8"/>
  <c r="CF286" i="8"/>
  <c r="CF285" i="8"/>
  <c r="CF284" i="8"/>
  <c r="CF283" i="8"/>
  <c r="CF282" i="8"/>
  <c r="CF281" i="8"/>
  <c r="CF280" i="8"/>
  <c r="CF279" i="8"/>
  <c r="CF278" i="8"/>
  <c r="CF277" i="8"/>
  <c r="CF276" i="8"/>
  <c r="CF275" i="8"/>
  <c r="CF274" i="8"/>
  <c r="CF273" i="8"/>
  <c r="CF272" i="8"/>
  <c r="CF271" i="8"/>
  <c r="CF270" i="8"/>
  <c r="CF269" i="8"/>
  <c r="CF268" i="8"/>
  <c r="CF267" i="8"/>
  <c r="CF266" i="8"/>
  <c r="CF265" i="8"/>
  <c r="CF264" i="8"/>
  <c r="CF263" i="8"/>
  <c r="CF262" i="8"/>
  <c r="CF261" i="8"/>
  <c r="CF260" i="8"/>
  <c r="CF259" i="8"/>
  <c r="CF258" i="8"/>
  <c r="CF257" i="8"/>
  <c r="CF256" i="8"/>
  <c r="CF255" i="8"/>
  <c r="CF254" i="8"/>
  <c r="CF253" i="8"/>
  <c r="CF252" i="8"/>
  <c r="CF251" i="8"/>
  <c r="CF250" i="8"/>
  <c r="CF249" i="8"/>
  <c r="CF248" i="8"/>
  <c r="CF247" i="8"/>
  <c r="CF246" i="8"/>
  <c r="CF245" i="8"/>
  <c r="CF244" i="8"/>
  <c r="CF243" i="8"/>
  <c r="CF242" i="8"/>
  <c r="CF241" i="8"/>
  <c r="CF240" i="8"/>
  <c r="CF239" i="8"/>
  <c r="CF238" i="8"/>
  <c r="CF237" i="8"/>
  <c r="CF236" i="8"/>
  <c r="CF235" i="8"/>
  <c r="CF234" i="8"/>
  <c r="CF233" i="8"/>
  <c r="CF232" i="8"/>
  <c r="CF231" i="8"/>
  <c r="CF230" i="8"/>
  <c r="CF229" i="8"/>
  <c r="CF228" i="8"/>
  <c r="CF227" i="8"/>
  <c r="CF226" i="8"/>
  <c r="CF225" i="8"/>
  <c r="CF224" i="8"/>
  <c r="CF223" i="8"/>
  <c r="CF222" i="8"/>
  <c r="CF221" i="8"/>
  <c r="CF220" i="8"/>
  <c r="CF219" i="8"/>
  <c r="CF218" i="8"/>
  <c r="CF217" i="8"/>
  <c r="CF216" i="8"/>
  <c r="CF215" i="8"/>
  <c r="CF214" i="8"/>
  <c r="CF213" i="8"/>
  <c r="CF212" i="8"/>
  <c r="CF211" i="8"/>
  <c r="CF210" i="8"/>
  <c r="CF209" i="8"/>
  <c r="CF208" i="8"/>
  <c r="CF207" i="8"/>
  <c r="CF206" i="8"/>
  <c r="CF205" i="8"/>
  <c r="CF204" i="8"/>
  <c r="CF203" i="8"/>
  <c r="CF202" i="8"/>
  <c r="CF201" i="8"/>
  <c r="CF200" i="8"/>
  <c r="CF199" i="8"/>
  <c r="CF198" i="8"/>
  <c r="CF197" i="8"/>
  <c r="CF196" i="8"/>
  <c r="CF195" i="8"/>
  <c r="CF194" i="8"/>
  <c r="CF193" i="8"/>
  <c r="CF192" i="8"/>
  <c r="CF191" i="8"/>
  <c r="CF190" i="8"/>
  <c r="CF189" i="8"/>
  <c r="CF188" i="8"/>
  <c r="CF187" i="8"/>
  <c r="CF186" i="8"/>
  <c r="CF185" i="8"/>
  <c r="CF184" i="8"/>
  <c r="CF183" i="8"/>
  <c r="CF182" i="8"/>
  <c r="CF181" i="8"/>
  <c r="CF180" i="8"/>
  <c r="CF179" i="8"/>
  <c r="CF178" i="8"/>
  <c r="CF177" i="8"/>
  <c r="CF176" i="8"/>
  <c r="CF175" i="8"/>
  <c r="CF174" i="8"/>
  <c r="CF173" i="8"/>
  <c r="CF172" i="8"/>
  <c r="CF171" i="8"/>
  <c r="CF170" i="8"/>
  <c r="CF169" i="8"/>
  <c r="CF168" i="8"/>
  <c r="CF167" i="8"/>
  <c r="CF166" i="8"/>
  <c r="CF165" i="8"/>
  <c r="CF164" i="8"/>
  <c r="CF163" i="8"/>
  <c r="CF162" i="8"/>
  <c r="CF161" i="8"/>
  <c r="CF160" i="8"/>
  <c r="CF159" i="8"/>
  <c r="CF158" i="8"/>
  <c r="CF157" i="8"/>
  <c r="CF156" i="8"/>
  <c r="CF155" i="8"/>
  <c r="CF154" i="8"/>
  <c r="CF153" i="8"/>
  <c r="CF152" i="8"/>
  <c r="CF151" i="8"/>
  <c r="CF150" i="8"/>
  <c r="CF149" i="8"/>
  <c r="CF148" i="8"/>
  <c r="CF147" i="8"/>
  <c r="CF146" i="8"/>
  <c r="CF145" i="8"/>
  <c r="CF144" i="8"/>
  <c r="CF143" i="8"/>
  <c r="CF142" i="8"/>
  <c r="CF141" i="8"/>
  <c r="CF140" i="8"/>
  <c r="CF139" i="8"/>
  <c r="CF138" i="8"/>
  <c r="CF137" i="8"/>
  <c r="CF136" i="8"/>
  <c r="CF135" i="8"/>
  <c r="CF134" i="8"/>
  <c r="CF133" i="8"/>
  <c r="CF132" i="8"/>
  <c r="CF131" i="8"/>
  <c r="CF130" i="8"/>
  <c r="CF129" i="8"/>
  <c r="CF128" i="8"/>
  <c r="CF127" i="8"/>
  <c r="CF126" i="8"/>
  <c r="CF125" i="8"/>
  <c r="CF124" i="8"/>
  <c r="CF123" i="8"/>
  <c r="CF122" i="8"/>
  <c r="CF121" i="8"/>
  <c r="CF120" i="8"/>
  <c r="CF119" i="8"/>
  <c r="CF118" i="8"/>
  <c r="CF117" i="8"/>
  <c r="CF116" i="8"/>
  <c r="CF115" i="8"/>
  <c r="CF114" i="8"/>
  <c r="CF113" i="8"/>
  <c r="CF112" i="8"/>
  <c r="CF111" i="8"/>
  <c r="CF110" i="8"/>
  <c r="CF109" i="8"/>
  <c r="CF108" i="8"/>
  <c r="CF107" i="8"/>
  <c r="CF106" i="8"/>
  <c r="CF105" i="8"/>
  <c r="CF104" i="8"/>
  <c r="CF103" i="8"/>
  <c r="CF102" i="8"/>
  <c r="CF101" i="8"/>
  <c r="CF100" i="8"/>
  <c r="CF332" i="1"/>
  <c r="CF331" i="1"/>
  <c r="CF330" i="1"/>
  <c r="CF329" i="1"/>
  <c r="CF328" i="1"/>
  <c r="CF327" i="1"/>
  <c r="CF326" i="1"/>
  <c r="CF325" i="1"/>
  <c r="CF324" i="1"/>
  <c r="CF323" i="1"/>
  <c r="CF322" i="1"/>
  <c r="CF321" i="1"/>
  <c r="CF320" i="1"/>
  <c r="CF319" i="1"/>
  <c r="CF318" i="1"/>
  <c r="CF317" i="1"/>
  <c r="CF316" i="1"/>
  <c r="CF315" i="1"/>
  <c r="CF314" i="1"/>
  <c r="CF313" i="1"/>
  <c r="CF312" i="1"/>
  <c r="CF311" i="1"/>
  <c r="CF310" i="1"/>
  <c r="CF309" i="1"/>
  <c r="CF308" i="1"/>
  <c r="CF307" i="1"/>
  <c r="CF306" i="1"/>
  <c r="CF305" i="1"/>
  <c r="CF304" i="1"/>
  <c r="CF303" i="1"/>
  <c r="CF302" i="1"/>
  <c r="CF301" i="1"/>
  <c r="CF300" i="1"/>
  <c r="CF299" i="1"/>
  <c r="CF298" i="1"/>
  <c r="CF297" i="1"/>
  <c r="CF296" i="1"/>
  <c r="CF295" i="1"/>
  <c r="CF294" i="1"/>
  <c r="CF293" i="1"/>
  <c r="CF292" i="1"/>
  <c r="CF291" i="1"/>
  <c r="CF290" i="1"/>
  <c r="CF289" i="1"/>
  <c r="CF288" i="1"/>
  <c r="CF287" i="1"/>
  <c r="CF286" i="1"/>
  <c r="CF285" i="1"/>
  <c r="CF284" i="1"/>
  <c r="CF283" i="1"/>
  <c r="CF282" i="1"/>
  <c r="CF281" i="1"/>
  <c r="CF280" i="1"/>
  <c r="CF279" i="1"/>
  <c r="CF278" i="1"/>
  <c r="CF277" i="1"/>
  <c r="CF276" i="1"/>
  <c r="CF275" i="1"/>
  <c r="CF274" i="1"/>
  <c r="CF273" i="1"/>
  <c r="CF272" i="1"/>
  <c r="CF271" i="1"/>
  <c r="CF270" i="1"/>
  <c r="CF269" i="1"/>
  <c r="CF268" i="1"/>
  <c r="CF267" i="1"/>
  <c r="CF266" i="1"/>
  <c r="CF265" i="1"/>
  <c r="CF264" i="1"/>
  <c r="CF263" i="1"/>
  <c r="CF262" i="1"/>
  <c r="CF261" i="1"/>
  <c r="CF260" i="1"/>
  <c r="CF259" i="1"/>
  <c r="CF258" i="1"/>
  <c r="CF257" i="1"/>
  <c r="CF256" i="1"/>
  <c r="CF255" i="1"/>
  <c r="CF254" i="1"/>
  <c r="CF253" i="1"/>
  <c r="CF252" i="1"/>
  <c r="CF251" i="1"/>
  <c r="CF250" i="1"/>
  <c r="CF249" i="1"/>
  <c r="CF248" i="1"/>
  <c r="CF247" i="1"/>
  <c r="CF246" i="1"/>
  <c r="CF245" i="1"/>
  <c r="CF244" i="1"/>
  <c r="CF243" i="1"/>
  <c r="CF242" i="1"/>
  <c r="CF241" i="1"/>
  <c r="CF240" i="1"/>
  <c r="CF239" i="1"/>
  <c r="CF238" i="1"/>
  <c r="CF237" i="1"/>
  <c r="CF236" i="1"/>
  <c r="CF235" i="1"/>
  <c r="CF234" i="1"/>
  <c r="CF233" i="1"/>
  <c r="CF232" i="1"/>
  <c r="CF231" i="1"/>
  <c r="CF230" i="1"/>
  <c r="CF229" i="1"/>
  <c r="CF228" i="1"/>
  <c r="CF227" i="1"/>
  <c r="CF226" i="1"/>
  <c r="CF225" i="1"/>
  <c r="CF224" i="1"/>
  <c r="CF223" i="1"/>
  <c r="CF222" i="1"/>
  <c r="CF221" i="1"/>
  <c r="CF220" i="1"/>
  <c r="CF219" i="1"/>
  <c r="CF218" i="1"/>
  <c r="CF217" i="1"/>
  <c r="CF216" i="1"/>
  <c r="CF215" i="1"/>
  <c r="CF214" i="1"/>
  <c r="CF213" i="1"/>
  <c r="CF212" i="1"/>
  <c r="CF211" i="1"/>
  <c r="CF210" i="1"/>
  <c r="CF209" i="1"/>
  <c r="CF208" i="1"/>
  <c r="CF207" i="1"/>
  <c r="CF206" i="1"/>
  <c r="CF205" i="1"/>
  <c r="CF204" i="1"/>
  <c r="CF203" i="1"/>
  <c r="CF202" i="1"/>
  <c r="CF201" i="1"/>
  <c r="CF200" i="1"/>
  <c r="CF199" i="1"/>
  <c r="CF198" i="1"/>
  <c r="CF197" i="1"/>
  <c r="CF196" i="1"/>
  <c r="CF195" i="1"/>
  <c r="CF194" i="1"/>
  <c r="CF193" i="1"/>
  <c r="CF192" i="1"/>
  <c r="CF191" i="1"/>
  <c r="CF190" i="1"/>
  <c r="CF189" i="1"/>
  <c r="CF188" i="1"/>
  <c r="CF187" i="1"/>
  <c r="CF186" i="1"/>
  <c r="CF185" i="1"/>
  <c r="CF184" i="1"/>
  <c r="CF183" i="1"/>
  <c r="CF182" i="1"/>
  <c r="CF181" i="1"/>
  <c r="CF180" i="1"/>
  <c r="CF179" i="1"/>
  <c r="CF178" i="1"/>
  <c r="CF177" i="1"/>
  <c r="CF176" i="1"/>
  <c r="CF175" i="1"/>
  <c r="CF174" i="1"/>
  <c r="CF173" i="1"/>
  <c r="CF172" i="1"/>
  <c r="CF171" i="1"/>
  <c r="CF170" i="1"/>
  <c r="CF169" i="1"/>
  <c r="CF168" i="1"/>
  <c r="CF167" i="1"/>
  <c r="CF166" i="1"/>
  <c r="CF165" i="1"/>
  <c r="CF164" i="1"/>
  <c r="CF163" i="1"/>
  <c r="CF162" i="1"/>
  <c r="CF161" i="1"/>
  <c r="CF160" i="1"/>
  <c r="CF159" i="1"/>
  <c r="CF158" i="1"/>
  <c r="CF157" i="1"/>
  <c r="CF156" i="1"/>
  <c r="CF155" i="1"/>
  <c r="CF154" i="1"/>
  <c r="CF153" i="1"/>
  <c r="CF152" i="1"/>
  <c r="CF151" i="1"/>
  <c r="CF150" i="1"/>
  <c r="CF149" i="1"/>
  <c r="CF148" i="1"/>
  <c r="CF147" i="1"/>
  <c r="CF146" i="1"/>
  <c r="CF145" i="1"/>
  <c r="CF144" i="1"/>
  <c r="CF143" i="1"/>
  <c r="CF142" i="1"/>
  <c r="CF141" i="1"/>
  <c r="CF140" i="1"/>
  <c r="CF139" i="1"/>
  <c r="CF138" i="1"/>
  <c r="CF137" i="1"/>
  <c r="CF136" i="1"/>
  <c r="CF135" i="1"/>
  <c r="CF134" i="1"/>
  <c r="CF133" i="1"/>
  <c r="CF132" i="1"/>
  <c r="CF131" i="1"/>
  <c r="CF130" i="1"/>
  <c r="CF129" i="1"/>
  <c r="CF128" i="1"/>
  <c r="CF127" i="1"/>
  <c r="CF126" i="1"/>
  <c r="CF125" i="1"/>
  <c r="CF124" i="1"/>
  <c r="CF123" i="1"/>
  <c r="BY332" i="1"/>
  <c r="BU332" i="1" s="1"/>
  <c r="CJ332" i="1" s="1"/>
  <c r="BY331" i="1"/>
  <c r="BU331" i="1" s="1"/>
  <c r="CJ331" i="1" s="1"/>
  <c r="BY330" i="1"/>
  <c r="BU330" i="1" s="1"/>
  <c r="BY329" i="1"/>
  <c r="BU329" i="1" s="1"/>
  <c r="CJ329" i="1" s="1"/>
  <c r="BY328" i="1"/>
  <c r="BU328" i="1" s="1"/>
  <c r="CJ328" i="1" s="1"/>
  <c r="BY327" i="1"/>
  <c r="BU327" i="1" s="1"/>
  <c r="CJ327" i="1" s="1"/>
  <c r="BY326" i="1"/>
  <c r="BU326" i="1" s="1"/>
  <c r="CJ326" i="1" s="1"/>
  <c r="BY325" i="1"/>
  <c r="BU325" i="1" s="1"/>
  <c r="CJ325" i="1" s="1"/>
  <c r="BY324" i="1"/>
  <c r="BU324" i="1" s="1"/>
  <c r="CJ324" i="1" s="1"/>
  <c r="BY323" i="1"/>
  <c r="BU323" i="1" s="1"/>
  <c r="CJ323" i="1" s="1"/>
  <c r="BY322" i="1"/>
  <c r="BU322" i="1" s="1"/>
  <c r="CJ322" i="1" s="1"/>
  <c r="BY321" i="1"/>
  <c r="BU321" i="1" s="1"/>
  <c r="CJ321" i="1" s="1"/>
  <c r="BY320" i="1"/>
  <c r="BU320" i="1" s="1"/>
  <c r="CJ320" i="1" s="1"/>
  <c r="BY319" i="1"/>
  <c r="BU319" i="1" s="1"/>
  <c r="BY318" i="1"/>
  <c r="BU318" i="1" s="1"/>
  <c r="CJ318" i="1" s="1"/>
  <c r="BY317" i="1"/>
  <c r="BU317" i="1" s="1"/>
  <c r="BY316" i="1"/>
  <c r="BU316" i="1" s="1"/>
  <c r="CJ316" i="1" s="1"/>
  <c r="BY315" i="1"/>
  <c r="BU315" i="1" s="1"/>
  <c r="CJ315" i="1" s="1"/>
  <c r="BY314" i="1"/>
  <c r="BU314" i="1" s="1"/>
  <c r="CJ314" i="1" s="1"/>
  <c r="BY313" i="1"/>
  <c r="BU313" i="1" s="1"/>
  <c r="BY312" i="1"/>
  <c r="BU312" i="1" s="1"/>
  <c r="CJ312" i="1" s="1"/>
  <c r="BY311" i="1"/>
  <c r="BU311" i="1" s="1"/>
  <c r="CJ311" i="1" s="1"/>
  <c r="BY310" i="1"/>
  <c r="BU310" i="1" s="1"/>
  <c r="BY309" i="1"/>
  <c r="BU309" i="1" s="1"/>
  <c r="CJ309" i="1" s="1"/>
  <c r="BY308" i="1"/>
  <c r="BU308" i="1" s="1"/>
  <c r="BY307" i="1"/>
  <c r="BU307" i="1" s="1"/>
  <c r="CJ307" i="1" s="1"/>
  <c r="BY306" i="1"/>
  <c r="BU306" i="1" s="1"/>
  <c r="CJ306" i="1" s="1"/>
  <c r="BY305" i="1"/>
  <c r="BU305" i="1" s="1"/>
  <c r="BY304" i="1"/>
  <c r="BU304" i="1" s="1"/>
  <c r="CJ304" i="1" s="1"/>
  <c r="BY303" i="1"/>
  <c r="BU303" i="1" s="1"/>
  <c r="BY302" i="1"/>
  <c r="BU302" i="1" s="1"/>
  <c r="CJ302" i="1" s="1"/>
  <c r="BY301" i="1"/>
  <c r="BU301" i="1" s="1"/>
  <c r="CJ301" i="1" s="1"/>
  <c r="BY300" i="1"/>
  <c r="BU300" i="1" s="1"/>
  <c r="BY299" i="1"/>
  <c r="BU299" i="1" s="1"/>
  <c r="CJ299" i="1" s="1"/>
  <c r="BY298" i="1"/>
  <c r="BU298" i="1" s="1"/>
  <c r="CJ298" i="1" s="1"/>
  <c r="BY297" i="1"/>
  <c r="BU297" i="1" s="1"/>
  <c r="CJ297" i="1" s="1"/>
  <c r="BY296" i="1"/>
  <c r="BU296" i="1" s="1"/>
  <c r="CJ296" i="1" s="1"/>
  <c r="BY295" i="1"/>
  <c r="BU295" i="1" s="1"/>
  <c r="BY294" i="1"/>
  <c r="BU294" i="1" s="1"/>
  <c r="CJ294" i="1" s="1"/>
  <c r="BY293" i="1"/>
  <c r="BU293" i="1" s="1"/>
  <c r="CJ293" i="1" s="1"/>
  <c r="BY292" i="1"/>
  <c r="BU292" i="1" s="1"/>
  <c r="CJ292" i="1" s="1"/>
  <c r="BY291" i="1"/>
  <c r="BU291" i="1" s="1"/>
  <c r="CJ291" i="1" s="1"/>
  <c r="BY290" i="1"/>
  <c r="BU290" i="1" s="1"/>
  <c r="CJ290" i="1" s="1"/>
  <c r="BY289" i="1"/>
  <c r="BY288" i="1"/>
  <c r="BU288" i="1" s="1"/>
  <c r="CJ288" i="1" s="1"/>
  <c r="BY287" i="1"/>
  <c r="BU287" i="1" s="1"/>
  <c r="BY286" i="1"/>
  <c r="BU286" i="1" s="1"/>
  <c r="CJ286" i="1" s="1"/>
  <c r="BY285" i="1"/>
  <c r="BU285" i="1" s="1"/>
  <c r="CJ285" i="1" s="1"/>
  <c r="BY284" i="1"/>
  <c r="BU284" i="1" s="1"/>
  <c r="CJ284" i="1" s="1"/>
  <c r="BY283" i="1"/>
  <c r="BU283" i="1" s="1"/>
  <c r="CJ283" i="1" s="1"/>
  <c r="BY282" i="1"/>
  <c r="BU282" i="1" s="1"/>
  <c r="BY281" i="1"/>
  <c r="BU281" i="1" s="1"/>
  <c r="CJ281" i="1" s="1"/>
  <c r="BY280" i="1"/>
  <c r="BU280" i="1" s="1"/>
  <c r="BY279" i="1"/>
  <c r="BU279" i="1" s="1"/>
  <c r="CJ279" i="1" s="1"/>
  <c r="BY278" i="1"/>
  <c r="BU278" i="1" s="1"/>
  <c r="CJ278" i="1" s="1"/>
  <c r="BY277" i="1"/>
  <c r="BY276" i="1"/>
  <c r="BU276" i="1" s="1"/>
  <c r="CJ276" i="1" s="1"/>
  <c r="BY275" i="1"/>
  <c r="BU275" i="1" s="1"/>
  <c r="BY274" i="1"/>
  <c r="BU274" i="1" s="1"/>
  <c r="CJ274" i="1" s="1"/>
  <c r="BY273" i="1"/>
  <c r="BU273" i="1" s="1"/>
  <c r="BY272" i="1"/>
  <c r="BU272" i="1" s="1"/>
  <c r="CJ272" i="1" s="1"/>
  <c r="BY271" i="1"/>
  <c r="BU271" i="1" s="1"/>
  <c r="CJ271" i="1" s="1"/>
  <c r="BY270" i="1"/>
  <c r="BU270" i="1" s="1"/>
  <c r="CJ270" i="1" s="1"/>
  <c r="BY269" i="1"/>
  <c r="BU269" i="1" s="1"/>
  <c r="CJ269" i="1" s="1"/>
  <c r="BY268" i="1"/>
  <c r="BU268" i="1" s="1"/>
  <c r="CJ268" i="1" s="1"/>
  <c r="BY267" i="1"/>
  <c r="BU267" i="1" s="1"/>
  <c r="BY266" i="1"/>
  <c r="BU266" i="1" s="1"/>
  <c r="CJ266" i="1" s="1"/>
  <c r="BY265" i="1"/>
  <c r="BU265" i="1" s="1"/>
  <c r="CJ265" i="1" s="1"/>
  <c r="BY264" i="1"/>
  <c r="BU264" i="1" s="1"/>
  <c r="BY263" i="1"/>
  <c r="BU263" i="1" s="1"/>
  <c r="CJ263" i="1" s="1"/>
  <c r="BY262" i="1"/>
  <c r="BU262" i="1" s="1"/>
  <c r="BY261" i="1"/>
  <c r="BU261" i="1" s="1"/>
  <c r="BY260" i="1"/>
  <c r="BU260" i="1" s="1"/>
  <c r="CJ260" i="1" s="1"/>
  <c r="BY259" i="1"/>
  <c r="BU259" i="1" s="1"/>
  <c r="CJ259" i="1" s="1"/>
  <c r="BY258" i="1"/>
  <c r="BU258" i="1" s="1"/>
  <c r="CJ258" i="1" s="1"/>
  <c r="BY257" i="1"/>
  <c r="BU257" i="1" s="1"/>
  <c r="CJ257" i="1" s="1"/>
  <c r="BY256" i="1"/>
  <c r="BU256" i="1" s="1"/>
  <c r="CJ256" i="1" s="1"/>
  <c r="BY255" i="1"/>
  <c r="BU255" i="1" s="1"/>
  <c r="CJ255" i="1" s="1"/>
  <c r="BY254" i="1"/>
  <c r="BU254" i="1" s="1"/>
  <c r="CJ254" i="1" s="1"/>
  <c r="BY253" i="1"/>
  <c r="BU253" i="1" s="1"/>
  <c r="CJ253" i="1" s="1"/>
  <c r="BY252" i="1"/>
  <c r="BU252" i="1" s="1"/>
  <c r="CJ252" i="1" s="1"/>
  <c r="BY251" i="1"/>
  <c r="BU251" i="1" s="1"/>
  <c r="CJ251" i="1" s="1"/>
  <c r="BY250" i="1"/>
  <c r="BU250" i="1" s="1"/>
  <c r="CJ250" i="1" s="1"/>
  <c r="BY249" i="1"/>
  <c r="BU249" i="1" s="1"/>
  <c r="CJ249" i="1" s="1"/>
  <c r="BY248" i="1"/>
  <c r="BU248" i="1" s="1"/>
  <c r="CJ248" i="1" s="1"/>
  <c r="BY247" i="1"/>
  <c r="BU247" i="1" s="1"/>
  <c r="BY246" i="1"/>
  <c r="BY245" i="1"/>
  <c r="BU245" i="1" s="1"/>
  <c r="CJ245" i="1" s="1"/>
  <c r="BY244" i="1"/>
  <c r="BU244" i="1" s="1"/>
  <c r="BY243" i="1"/>
  <c r="BU243" i="1" s="1"/>
  <c r="BY242" i="1"/>
  <c r="BU242" i="1" s="1"/>
  <c r="CJ242" i="1" s="1"/>
  <c r="BY241" i="1"/>
  <c r="BU241" i="1" s="1"/>
  <c r="CJ241" i="1" s="1"/>
  <c r="BY240" i="1"/>
  <c r="BU240" i="1" s="1"/>
  <c r="BY239" i="1"/>
  <c r="BU239" i="1" s="1"/>
  <c r="BY238" i="1"/>
  <c r="BU238" i="1" s="1"/>
  <c r="BY237" i="1"/>
  <c r="BU237" i="1" s="1"/>
  <c r="CJ237" i="1" s="1"/>
  <c r="BY236" i="1"/>
  <c r="BU236" i="1" s="1"/>
  <c r="CJ236" i="1" s="1"/>
  <c r="BY235" i="1"/>
  <c r="BU235" i="1" s="1"/>
  <c r="BY234" i="1"/>
  <c r="BU234" i="1" s="1"/>
  <c r="BY233" i="1"/>
  <c r="BU233" i="1" s="1"/>
  <c r="BY232" i="1"/>
  <c r="BU232" i="1" s="1"/>
  <c r="CJ232" i="1" s="1"/>
  <c r="BY231" i="1"/>
  <c r="BU231" i="1" s="1"/>
  <c r="CJ231" i="1" s="1"/>
  <c r="BY230" i="1"/>
  <c r="BU230" i="1" s="1"/>
  <c r="CJ230" i="1" s="1"/>
  <c r="BY229" i="1"/>
  <c r="BU229" i="1" s="1"/>
  <c r="CJ229" i="1" s="1"/>
  <c r="BY228" i="1"/>
  <c r="BU228" i="1" s="1"/>
  <c r="CJ228" i="1" s="1"/>
  <c r="BY227" i="1"/>
  <c r="BU227" i="1" s="1"/>
  <c r="CJ227" i="1" s="1"/>
  <c r="BY226" i="1"/>
  <c r="BU226" i="1" s="1"/>
  <c r="BY225" i="1"/>
  <c r="BU225" i="1" s="1"/>
  <c r="CJ225" i="1" s="1"/>
  <c r="BY224" i="1"/>
  <c r="BU224" i="1" s="1"/>
  <c r="BY223" i="1"/>
  <c r="BU223" i="1" s="1"/>
  <c r="CJ223" i="1" s="1"/>
  <c r="BY222" i="1"/>
  <c r="BU222" i="1" s="1"/>
  <c r="CJ222" i="1" s="1"/>
  <c r="BY221" i="1"/>
  <c r="BU221" i="1" s="1"/>
  <c r="BY220" i="1"/>
  <c r="BU220" i="1" s="1"/>
  <c r="BY219" i="1"/>
  <c r="BU219" i="1" s="1"/>
  <c r="BY218" i="1"/>
  <c r="BU218" i="1" s="1"/>
  <c r="BY217" i="1"/>
  <c r="BU217" i="1" s="1"/>
  <c r="CJ217" i="1" s="1"/>
  <c r="BY216" i="1"/>
  <c r="BU216" i="1" s="1"/>
  <c r="CJ216" i="1" s="1"/>
  <c r="BY215" i="1"/>
  <c r="BU215" i="1" s="1"/>
  <c r="CJ215" i="1" s="1"/>
  <c r="BY214" i="1"/>
  <c r="BU214" i="1" s="1"/>
  <c r="BY213" i="1"/>
  <c r="BU213" i="1" s="1"/>
  <c r="CJ213" i="1" s="1"/>
  <c r="BY212" i="1"/>
  <c r="BU212" i="1" s="1"/>
  <c r="BY211" i="1"/>
  <c r="BU211" i="1" s="1"/>
  <c r="BY210" i="1"/>
  <c r="BU210" i="1" s="1"/>
  <c r="CJ210" i="1" s="1"/>
  <c r="BY209" i="1"/>
  <c r="BU209" i="1" s="1"/>
  <c r="BY208" i="1"/>
  <c r="BU208" i="1" s="1"/>
  <c r="BY207" i="1"/>
  <c r="BU207" i="1" s="1"/>
  <c r="CJ207" i="1" s="1"/>
  <c r="BY206" i="1"/>
  <c r="BU206" i="1" s="1"/>
  <c r="CJ206" i="1" s="1"/>
  <c r="BY205" i="1"/>
  <c r="BU205" i="1" s="1"/>
  <c r="BY204" i="1"/>
  <c r="BU204" i="1" s="1"/>
  <c r="CJ204" i="1" s="1"/>
  <c r="BY203" i="1"/>
  <c r="BU203" i="1" s="1"/>
  <c r="CJ203" i="1" s="1"/>
  <c r="BY202" i="1"/>
  <c r="BU202" i="1" s="1"/>
  <c r="CJ202" i="1" s="1"/>
  <c r="BY201" i="1"/>
  <c r="BU201" i="1" s="1"/>
  <c r="BY200" i="1"/>
  <c r="BU200" i="1" s="1"/>
  <c r="CJ200" i="1" s="1"/>
  <c r="BY199" i="1"/>
  <c r="BU199" i="1" s="1"/>
  <c r="CJ199" i="1" s="1"/>
  <c r="BY198" i="1"/>
  <c r="BU198" i="1" s="1"/>
  <c r="CJ198" i="1" s="1"/>
  <c r="BY197" i="1"/>
  <c r="BU197" i="1" s="1"/>
  <c r="BY196" i="1"/>
  <c r="BU196" i="1" s="1"/>
  <c r="CJ196" i="1" s="1"/>
  <c r="BY195" i="1"/>
  <c r="BU195" i="1" s="1"/>
  <c r="BY194" i="1"/>
  <c r="BY193" i="1"/>
  <c r="BU193" i="1" s="1"/>
  <c r="BY192" i="1"/>
  <c r="BU192" i="1" s="1"/>
  <c r="CJ192" i="1" s="1"/>
  <c r="BY191" i="1"/>
  <c r="BU191" i="1" s="1"/>
  <c r="CJ191" i="1" s="1"/>
  <c r="BY190" i="1"/>
  <c r="BU190" i="1" s="1"/>
  <c r="BY189" i="1"/>
  <c r="BU189" i="1" s="1"/>
  <c r="CJ189" i="1" s="1"/>
  <c r="BY188" i="1"/>
  <c r="BU188" i="1" s="1"/>
  <c r="CJ188" i="1" s="1"/>
  <c r="BY187" i="1"/>
  <c r="BU187" i="1" s="1"/>
  <c r="CJ187" i="1" s="1"/>
  <c r="BY186" i="1"/>
  <c r="BU186" i="1" s="1"/>
  <c r="BY185" i="1"/>
  <c r="BU185" i="1" s="1"/>
  <c r="CJ185" i="1" s="1"/>
  <c r="BY184" i="1"/>
  <c r="BU184" i="1" s="1"/>
  <c r="CJ184" i="1" s="1"/>
  <c r="BY183" i="1"/>
  <c r="BU183" i="1" s="1"/>
  <c r="CJ183" i="1" s="1"/>
  <c r="BY182" i="1"/>
  <c r="BU182" i="1" s="1"/>
  <c r="BY181" i="1"/>
  <c r="BU181" i="1" s="1"/>
  <c r="CJ181" i="1" s="1"/>
  <c r="BY180" i="1"/>
  <c r="BU180" i="1" s="1"/>
  <c r="BY179" i="1"/>
  <c r="BU179" i="1" s="1"/>
  <c r="CJ179" i="1" s="1"/>
  <c r="BY178" i="1"/>
  <c r="BU178" i="1" s="1"/>
  <c r="CJ178" i="1" s="1"/>
  <c r="BY177" i="1"/>
  <c r="BU177" i="1" s="1"/>
  <c r="BY176" i="1"/>
  <c r="BU176" i="1" s="1"/>
  <c r="BY175" i="1"/>
  <c r="BU175" i="1" s="1"/>
  <c r="CJ175" i="1" s="1"/>
  <c r="BY174" i="1"/>
  <c r="BU174" i="1" s="1"/>
  <c r="CJ174" i="1" s="1"/>
  <c r="BY173" i="1"/>
  <c r="BU173" i="1" s="1"/>
  <c r="CJ173" i="1" s="1"/>
  <c r="BY172" i="1"/>
  <c r="BU172" i="1" s="1"/>
  <c r="BY171" i="1"/>
  <c r="BU171" i="1" s="1"/>
  <c r="CJ171" i="1" s="1"/>
  <c r="BY170" i="1"/>
  <c r="BU170" i="1" s="1"/>
  <c r="BY169" i="1"/>
  <c r="BU169" i="1" s="1"/>
  <c r="CJ169" i="1" s="1"/>
  <c r="BY168" i="1"/>
  <c r="BU168" i="1" s="1"/>
  <c r="BY167" i="1"/>
  <c r="BU167" i="1" s="1"/>
  <c r="CJ167" i="1" s="1"/>
  <c r="BY166" i="1"/>
  <c r="BU166" i="1" s="1"/>
  <c r="CJ166" i="1" s="1"/>
  <c r="BY165" i="1"/>
  <c r="BU165" i="1" s="1"/>
  <c r="CJ165" i="1" s="1"/>
  <c r="BY164" i="1"/>
  <c r="BU164" i="1" s="1"/>
  <c r="CJ164" i="1" s="1"/>
  <c r="BY163" i="1"/>
  <c r="BU163" i="1" s="1"/>
  <c r="CJ163" i="1" s="1"/>
  <c r="BY162" i="1"/>
  <c r="BU162" i="1" s="1"/>
  <c r="CJ162" i="1" s="1"/>
  <c r="BY161" i="1"/>
  <c r="BU161" i="1" s="1"/>
  <c r="CJ161" i="1" s="1"/>
  <c r="BY160" i="1"/>
  <c r="BU160" i="1" s="1"/>
  <c r="CJ160" i="1" s="1"/>
  <c r="BY159" i="1"/>
  <c r="BU159" i="1" s="1"/>
  <c r="CJ159" i="1" s="1"/>
  <c r="BY158" i="1"/>
  <c r="BU158" i="1" s="1"/>
  <c r="CJ158" i="1" s="1"/>
  <c r="BY157" i="1"/>
  <c r="BU157" i="1" s="1"/>
  <c r="CJ157" i="1" s="1"/>
  <c r="BY156" i="1"/>
  <c r="BU156" i="1" s="1"/>
  <c r="CJ156" i="1" s="1"/>
  <c r="BY155" i="1"/>
  <c r="BU155" i="1" s="1"/>
  <c r="CJ155" i="1" s="1"/>
  <c r="BY154" i="1"/>
  <c r="BU154" i="1" s="1"/>
  <c r="CJ154" i="1" s="1"/>
  <c r="BY153" i="1"/>
  <c r="BU153" i="1" s="1"/>
  <c r="BY152" i="1"/>
  <c r="BU152" i="1" s="1"/>
  <c r="CJ152" i="1" s="1"/>
  <c r="BY151" i="1"/>
  <c r="BU151" i="1" s="1"/>
  <c r="CJ151" i="1" s="1"/>
  <c r="BY150" i="1"/>
  <c r="BU150" i="1" s="1"/>
  <c r="CJ150" i="1" s="1"/>
  <c r="BY149" i="1"/>
  <c r="BU149" i="1" s="1"/>
  <c r="CJ149" i="1" s="1"/>
  <c r="BY148" i="1"/>
  <c r="BU148" i="1" s="1"/>
  <c r="BY147" i="1"/>
  <c r="BU147" i="1" s="1"/>
  <c r="CJ147" i="1" s="1"/>
  <c r="BY146" i="1"/>
  <c r="BU146" i="1" s="1"/>
  <c r="BY145" i="1"/>
  <c r="BU145" i="1" s="1"/>
  <c r="BY144" i="1"/>
  <c r="BU144" i="1" s="1"/>
  <c r="BY143" i="1"/>
  <c r="BU143" i="1" s="1"/>
  <c r="CJ143" i="1" s="1"/>
  <c r="BY142" i="1"/>
  <c r="BU142" i="1" s="1"/>
  <c r="BY141" i="1"/>
  <c r="BU141" i="1" s="1"/>
  <c r="CJ141" i="1" s="1"/>
  <c r="BY140" i="1"/>
  <c r="BU140" i="1" s="1"/>
  <c r="CJ140" i="1" s="1"/>
  <c r="BY139" i="1"/>
  <c r="BU139" i="1" s="1"/>
  <c r="CJ139" i="1" s="1"/>
  <c r="BY138" i="1"/>
  <c r="BU138" i="1" s="1"/>
  <c r="BY137" i="1"/>
  <c r="BU137" i="1" s="1"/>
  <c r="BY136" i="1"/>
  <c r="BU136" i="1" s="1"/>
  <c r="CJ136" i="1" s="1"/>
  <c r="BY135" i="1"/>
  <c r="BU135" i="1" s="1"/>
  <c r="BY134" i="1"/>
  <c r="BU134" i="1" s="1"/>
  <c r="CJ134" i="1" s="1"/>
  <c r="BY133" i="1"/>
  <c r="BU133" i="1" s="1"/>
  <c r="BY132" i="1"/>
  <c r="BU132" i="1" s="1"/>
  <c r="CJ132" i="1" s="1"/>
  <c r="BY131" i="1"/>
  <c r="BU131" i="1" s="1"/>
  <c r="CJ131" i="1" s="1"/>
  <c r="BY130" i="1"/>
  <c r="BU130" i="1" s="1"/>
  <c r="CJ130" i="1" s="1"/>
  <c r="BY129" i="1"/>
  <c r="BU129" i="1" s="1"/>
  <c r="CJ129" i="1" s="1"/>
  <c r="BY128" i="1"/>
  <c r="BU128" i="1" s="1"/>
  <c r="CJ128" i="1" s="1"/>
  <c r="BY127" i="1"/>
  <c r="BU127" i="1" s="1"/>
  <c r="CJ127" i="1" s="1"/>
  <c r="BY126" i="1"/>
  <c r="BU126" i="1" s="1"/>
  <c r="CJ126" i="1" s="1"/>
  <c r="BY125" i="1"/>
  <c r="BU125" i="1" s="1"/>
  <c r="BY124" i="1"/>
  <c r="BU124" i="1" s="1"/>
  <c r="BY123" i="1"/>
  <c r="BU123" i="1" s="1"/>
  <c r="CJ123" i="1" s="1"/>
  <c r="BS332" i="1"/>
  <c r="P335" i="8" s="1"/>
  <c r="BS331" i="1"/>
  <c r="BB334" i="8" s="1"/>
  <c r="BS330" i="1"/>
  <c r="P333" i="8" s="1"/>
  <c r="BS329" i="1"/>
  <c r="BB332" i="8" s="1"/>
  <c r="BS328" i="1"/>
  <c r="BB331" i="8" s="1"/>
  <c r="BS327" i="1"/>
  <c r="BB330" i="8" s="1"/>
  <c r="BS326" i="1"/>
  <c r="BB329" i="8" s="1"/>
  <c r="BS325" i="1"/>
  <c r="BB328" i="8" s="1"/>
  <c r="BS324" i="1"/>
  <c r="BB327" i="8" s="1"/>
  <c r="BS323" i="1"/>
  <c r="BB326" i="8" s="1"/>
  <c r="BS322" i="1"/>
  <c r="P325" i="8" s="1"/>
  <c r="BS321" i="1"/>
  <c r="BB324" i="8" s="1"/>
  <c r="BS320" i="1"/>
  <c r="P323" i="8" s="1"/>
  <c r="BS319" i="1"/>
  <c r="BB322" i="8" s="1"/>
  <c r="BS318" i="1"/>
  <c r="BB321" i="8" s="1"/>
  <c r="BS317" i="1"/>
  <c r="P320" i="8" s="1"/>
  <c r="BS316" i="1"/>
  <c r="BB319" i="8" s="1"/>
  <c r="BS315" i="1"/>
  <c r="BB318" i="8" s="1"/>
  <c r="BS314" i="1"/>
  <c r="BB317" i="8" s="1"/>
  <c r="BS313" i="1"/>
  <c r="P316" i="8" s="1"/>
  <c r="BS312" i="1"/>
  <c r="P315" i="8" s="1"/>
  <c r="BS311" i="1"/>
  <c r="BB314" i="8" s="1"/>
  <c r="BS310" i="1"/>
  <c r="BB313" i="8" s="1"/>
  <c r="BS309" i="1"/>
  <c r="P312" i="8" s="1"/>
  <c r="BS308" i="1"/>
  <c r="BB311" i="8" s="1"/>
  <c r="BS307" i="1"/>
  <c r="P310" i="8" s="1"/>
  <c r="BS306" i="1"/>
  <c r="BB309" i="8" s="1"/>
  <c r="BS305" i="1"/>
  <c r="BB308" i="8" s="1"/>
  <c r="BS304" i="1"/>
  <c r="P307" i="8" s="1"/>
  <c r="BS303" i="1"/>
  <c r="BB306" i="8" s="1"/>
  <c r="BS302" i="1"/>
  <c r="P305" i="8" s="1"/>
  <c r="BS301" i="1"/>
  <c r="P304" i="8" s="1"/>
  <c r="BS300" i="1"/>
  <c r="BB303" i="8" s="1"/>
  <c r="BS299" i="1"/>
  <c r="BB302" i="8" s="1"/>
  <c r="BS298" i="1"/>
  <c r="BB301" i="8" s="1"/>
  <c r="BS297" i="1"/>
  <c r="P300" i="8" s="1"/>
  <c r="BS296" i="1"/>
  <c r="BB299" i="8" s="1"/>
  <c r="BS295" i="1"/>
  <c r="BB298" i="8" s="1"/>
  <c r="BS294" i="1"/>
  <c r="BB297" i="8" s="1"/>
  <c r="BS293" i="1"/>
  <c r="P296" i="8" s="1"/>
  <c r="BS292" i="1"/>
  <c r="BB295" i="8" s="1"/>
  <c r="BS291" i="1"/>
  <c r="BB294" i="8" s="1"/>
  <c r="BS290" i="1"/>
  <c r="BB293" i="8" s="1"/>
  <c r="BS289" i="1"/>
  <c r="BB292" i="8" s="1"/>
  <c r="BS288" i="1"/>
  <c r="BB291" i="8" s="1"/>
  <c r="BS287" i="1"/>
  <c r="BB290" i="8" s="1"/>
  <c r="BS286" i="1"/>
  <c r="BB289" i="8" s="1"/>
  <c r="BS285" i="1"/>
  <c r="P288" i="8" s="1"/>
  <c r="BS284" i="1"/>
  <c r="BB287" i="8" s="1"/>
  <c r="BS283" i="1"/>
  <c r="BB286" i="8" s="1"/>
  <c r="BS282" i="1"/>
  <c r="BB285" i="8" s="1"/>
  <c r="BS281" i="1"/>
  <c r="BB284" i="8" s="1"/>
  <c r="BS280" i="1"/>
  <c r="BB283" i="8" s="1"/>
  <c r="BS279" i="1"/>
  <c r="BB282" i="8" s="1"/>
  <c r="BS278" i="1"/>
  <c r="P281" i="8" s="1"/>
  <c r="BS277" i="1"/>
  <c r="BB280" i="8" s="1"/>
  <c r="BS276" i="1"/>
  <c r="BB279" i="8" s="1"/>
  <c r="BS275" i="1"/>
  <c r="BB278" i="8" s="1"/>
  <c r="BS274" i="1"/>
  <c r="P277" i="8" s="1"/>
  <c r="BS273" i="1"/>
  <c r="BB276" i="8" s="1"/>
  <c r="BS272" i="1"/>
  <c r="BB275" i="8" s="1"/>
  <c r="BS271" i="1"/>
  <c r="BB274" i="8" s="1"/>
  <c r="BS270" i="1"/>
  <c r="P273" i="8" s="1"/>
  <c r="BS269" i="1"/>
  <c r="P272" i="8" s="1"/>
  <c r="BS268" i="1"/>
  <c r="BB271" i="8" s="1"/>
  <c r="BS267" i="1"/>
  <c r="BB270" i="8" s="1"/>
  <c r="BS266" i="1"/>
  <c r="BB269" i="8" s="1"/>
  <c r="BS265" i="1"/>
  <c r="P268" i="8" s="1"/>
  <c r="BS264" i="1"/>
  <c r="P267" i="8" s="1"/>
  <c r="BS263" i="1"/>
  <c r="BB266" i="8" s="1"/>
  <c r="BS262" i="1"/>
  <c r="P265" i="8" s="1"/>
  <c r="BS261" i="1"/>
  <c r="BB264" i="8" s="1"/>
  <c r="BS260" i="1"/>
  <c r="P263" i="8" s="1"/>
  <c r="BS259" i="1"/>
  <c r="BB262" i="8" s="1"/>
  <c r="BS258" i="1"/>
  <c r="BB261" i="8" s="1"/>
  <c r="BS257" i="1"/>
  <c r="P260" i="8" s="1"/>
  <c r="BS256" i="1"/>
  <c r="BB259" i="8" s="1"/>
  <c r="BS255" i="1"/>
  <c r="BB258" i="8" s="1"/>
  <c r="BS254" i="1"/>
  <c r="P257" i="8" s="1"/>
  <c r="BS253" i="1"/>
  <c r="P256" i="8" s="1"/>
  <c r="BS252" i="1"/>
  <c r="BB255" i="8" s="1"/>
  <c r="BS251" i="1"/>
  <c r="P254" i="8" s="1"/>
  <c r="BS250" i="1"/>
  <c r="P253" i="8" s="1"/>
  <c r="BS249" i="1"/>
  <c r="P252" i="8" s="1"/>
  <c r="BS248" i="1"/>
  <c r="P251" i="8" s="1"/>
  <c r="BS247" i="1"/>
  <c r="P250" i="8" s="1"/>
  <c r="BS246" i="1"/>
  <c r="BB249" i="8" s="1"/>
  <c r="BS245" i="1"/>
  <c r="BB248" i="8" s="1"/>
  <c r="BS244" i="1"/>
  <c r="P247" i="8" s="1"/>
  <c r="BS243" i="1"/>
  <c r="P246" i="8" s="1"/>
  <c r="BS242" i="1"/>
  <c r="P245" i="8" s="1"/>
  <c r="BS241" i="1"/>
  <c r="BB244" i="8" s="1"/>
  <c r="BS240" i="1"/>
  <c r="BB243" i="8" s="1"/>
  <c r="BS239" i="1"/>
  <c r="P242" i="8" s="1"/>
  <c r="BS238" i="1"/>
  <c r="P241" i="8" s="1"/>
  <c r="BS237" i="1"/>
  <c r="BB240" i="8" s="1"/>
  <c r="BS236" i="1"/>
  <c r="BB239" i="8" s="1"/>
  <c r="BS235" i="1"/>
  <c r="BB238" i="8" s="1"/>
  <c r="BS234" i="1"/>
  <c r="BB237" i="8" s="1"/>
  <c r="BS233" i="1"/>
  <c r="BB236" i="8" s="1"/>
  <c r="BS232" i="1"/>
  <c r="BB235" i="8" s="1"/>
  <c r="BS231" i="1"/>
  <c r="BB234" i="8" s="1"/>
  <c r="BS230" i="1"/>
  <c r="P233" i="8" s="1"/>
  <c r="BS229" i="1"/>
  <c r="BB232" i="8" s="1"/>
  <c r="BS228" i="1"/>
  <c r="P231" i="8" s="1"/>
  <c r="BS227" i="1"/>
  <c r="P230" i="8" s="1"/>
  <c r="BS226" i="1"/>
  <c r="P229" i="8" s="1"/>
  <c r="BS225" i="1"/>
  <c r="BB228" i="8" s="1"/>
  <c r="BS224" i="1"/>
  <c r="BB227" i="8" s="1"/>
  <c r="BS223" i="1"/>
  <c r="BB226" i="8" s="1"/>
  <c r="BS222" i="1"/>
  <c r="BB225" i="8" s="1"/>
  <c r="BS221" i="1"/>
  <c r="P224" i="8" s="1"/>
  <c r="BS220" i="1"/>
  <c r="P223" i="8" s="1"/>
  <c r="BS219" i="1"/>
  <c r="BB222" i="8" s="1"/>
  <c r="BS218" i="1"/>
  <c r="P221" i="8" s="1"/>
  <c r="BS217" i="1"/>
  <c r="P220" i="8" s="1"/>
  <c r="BS216" i="1"/>
  <c r="BB219" i="8" s="1"/>
  <c r="BS215" i="1"/>
  <c r="BB218" i="8" s="1"/>
  <c r="BS214" i="1"/>
  <c r="BB217" i="8" s="1"/>
  <c r="BS213" i="1"/>
  <c r="BB216" i="8" s="1"/>
  <c r="BS212" i="1"/>
  <c r="P215" i="8" s="1"/>
  <c r="BS211" i="1"/>
  <c r="BB214" i="8" s="1"/>
  <c r="BS210" i="1"/>
  <c r="BB213" i="8" s="1"/>
  <c r="BS209" i="1"/>
  <c r="P212" i="8" s="1"/>
  <c r="BS208" i="1"/>
  <c r="P211" i="8" s="1"/>
  <c r="BS207" i="1"/>
  <c r="BB210" i="8" s="1"/>
  <c r="BS206" i="1"/>
  <c r="BB209" i="8" s="1"/>
  <c r="BS205" i="1"/>
  <c r="BB208" i="8" s="1"/>
  <c r="BS204" i="1"/>
  <c r="P207" i="8" s="1"/>
  <c r="BS203" i="1"/>
  <c r="BB206" i="8" s="1"/>
  <c r="BS202" i="1"/>
  <c r="BB205" i="8" s="1"/>
  <c r="BS201" i="1"/>
  <c r="P204" i="8" s="1"/>
  <c r="BS200" i="1"/>
  <c r="BB203" i="8" s="1"/>
  <c r="BS199" i="1"/>
  <c r="P202" i="8" s="1"/>
  <c r="BS198" i="1"/>
  <c r="BB201" i="8" s="1"/>
  <c r="BS197" i="1"/>
  <c r="P200" i="8" s="1"/>
  <c r="BS196" i="1"/>
  <c r="P199" i="8" s="1"/>
  <c r="BS195" i="1"/>
  <c r="P198" i="8" s="1"/>
  <c r="BS194" i="1"/>
  <c r="BB197" i="8" s="1"/>
  <c r="BS193" i="1"/>
  <c r="P196" i="8" s="1"/>
  <c r="BS192" i="1"/>
  <c r="P195" i="8" s="1"/>
  <c r="BS191" i="1"/>
  <c r="BB194" i="8" s="1"/>
  <c r="BS190" i="1"/>
  <c r="BB193" i="8" s="1"/>
  <c r="BS189" i="1"/>
  <c r="BB192" i="8" s="1"/>
  <c r="BS188" i="1"/>
  <c r="BB191" i="8" s="1"/>
  <c r="BS187" i="1"/>
  <c r="P190" i="8" s="1"/>
  <c r="BS186" i="1"/>
  <c r="P189" i="8" s="1"/>
  <c r="BS185" i="1"/>
  <c r="BB188" i="8" s="1"/>
  <c r="BS184" i="1"/>
  <c r="P187" i="8" s="1"/>
  <c r="BS183" i="1"/>
  <c r="P186" i="8" s="1"/>
  <c r="BS182" i="1"/>
  <c r="BB185" i="8" s="1"/>
  <c r="BS181" i="1"/>
  <c r="BB184" i="8" s="1"/>
  <c r="BS180" i="1"/>
  <c r="BB183" i="8" s="1"/>
  <c r="BS179" i="1"/>
  <c r="BB182" i="8" s="1"/>
  <c r="BS178" i="1"/>
  <c r="BB181" i="8" s="1"/>
  <c r="BS177" i="1"/>
  <c r="BB180" i="8" s="1"/>
  <c r="BS176" i="1"/>
  <c r="P179" i="8" s="1"/>
  <c r="BS175" i="1"/>
  <c r="BB178" i="8" s="1"/>
  <c r="BS174" i="1"/>
  <c r="P177" i="8" s="1"/>
  <c r="BS173" i="1"/>
  <c r="BB176" i="8" s="1"/>
  <c r="BS172" i="1"/>
  <c r="P175" i="8" s="1"/>
  <c r="BS171" i="1"/>
  <c r="BB174" i="8" s="1"/>
  <c r="BS170" i="1"/>
  <c r="BB173" i="8" s="1"/>
  <c r="BS169" i="1"/>
  <c r="BB172" i="8" s="1"/>
  <c r="BS168" i="1"/>
  <c r="P171" i="8" s="1"/>
  <c r="BS167" i="1"/>
  <c r="P170" i="8" s="1"/>
  <c r="BS166" i="1"/>
  <c r="P169" i="8" s="1"/>
  <c r="BS165" i="1"/>
  <c r="BB168" i="8" s="1"/>
  <c r="BS164" i="1"/>
  <c r="BB167" i="8" s="1"/>
  <c r="BS163" i="1"/>
  <c r="BB166" i="8" s="1"/>
  <c r="BS162" i="1"/>
  <c r="BB165" i="8" s="1"/>
  <c r="BS161" i="1"/>
  <c r="P164" i="8" s="1"/>
  <c r="BS160" i="1"/>
  <c r="P163" i="8" s="1"/>
  <c r="BS159" i="1"/>
  <c r="P162" i="8" s="1"/>
  <c r="BS158" i="1"/>
  <c r="BB161" i="8" s="1"/>
  <c r="BS157" i="1"/>
  <c r="BB160" i="8" s="1"/>
  <c r="BS156" i="1"/>
  <c r="BB159" i="8" s="1"/>
  <c r="BS155" i="1"/>
  <c r="P158" i="8" s="1"/>
  <c r="BS154" i="1"/>
  <c r="P157" i="8" s="1"/>
  <c r="BS153" i="1"/>
  <c r="P156" i="8" s="1"/>
  <c r="BS152" i="1"/>
  <c r="BB155" i="8" s="1"/>
  <c r="BS151" i="1"/>
  <c r="BB154" i="8" s="1"/>
  <c r="BS150" i="1"/>
  <c r="BB153" i="8" s="1"/>
  <c r="BS149" i="1"/>
  <c r="BB152" i="8" s="1"/>
  <c r="BS148" i="1"/>
  <c r="BB151" i="8" s="1"/>
  <c r="BS147" i="1"/>
  <c r="P150" i="8" s="1"/>
  <c r="BS146" i="1"/>
  <c r="P149" i="8" s="1"/>
  <c r="BS145" i="1"/>
  <c r="P148" i="8" s="1"/>
  <c r="BS144" i="1"/>
  <c r="P147" i="8" s="1"/>
  <c r="BS143" i="1"/>
  <c r="BB146" i="8" s="1"/>
  <c r="BS142" i="1"/>
  <c r="BB145" i="8" s="1"/>
  <c r="BS141" i="1"/>
  <c r="BB144" i="8" s="1"/>
  <c r="BS140" i="1"/>
  <c r="BB143" i="8" s="1"/>
  <c r="BS139" i="1"/>
  <c r="P142" i="8" s="1"/>
  <c r="BS138" i="1"/>
  <c r="BB141" i="8" s="1"/>
  <c r="BS137" i="1"/>
  <c r="BB140" i="8" s="1"/>
  <c r="BS136" i="1"/>
  <c r="P139" i="8" s="1"/>
  <c r="BS135" i="1"/>
  <c r="BB138" i="8" s="1"/>
  <c r="BS134" i="1"/>
  <c r="BB137" i="8" s="1"/>
  <c r="BS133" i="1"/>
  <c r="BB136" i="8" s="1"/>
  <c r="BS132" i="1"/>
  <c r="P135" i="8" s="1"/>
  <c r="BS131" i="1"/>
  <c r="BB134" i="8" s="1"/>
  <c r="BS130" i="1"/>
  <c r="P133" i="8" s="1"/>
  <c r="BS129" i="1"/>
  <c r="BB132" i="8" s="1"/>
  <c r="BS128" i="1"/>
  <c r="P131" i="8" s="1"/>
  <c r="BS127" i="1"/>
  <c r="BB130" i="8" s="1"/>
  <c r="BS126" i="1"/>
  <c r="BB129" i="8" s="1"/>
  <c r="BS125" i="1"/>
  <c r="BB128" i="8" s="1"/>
  <c r="BS124" i="1"/>
  <c r="BB127" i="8" s="1"/>
  <c r="BS123" i="1"/>
  <c r="BB126" i="8" s="1"/>
  <c r="BQ332" i="1"/>
  <c r="BQ331" i="1"/>
  <c r="BQ330" i="1"/>
  <c r="BQ329" i="1"/>
  <c r="BQ328" i="1"/>
  <c r="BQ327" i="1"/>
  <c r="BQ326" i="1"/>
  <c r="BQ325" i="1"/>
  <c r="BQ324" i="1"/>
  <c r="BQ323" i="1"/>
  <c r="BQ322" i="1"/>
  <c r="BQ321" i="1"/>
  <c r="BQ320" i="1"/>
  <c r="BQ319" i="1"/>
  <c r="BQ318" i="1"/>
  <c r="BQ317" i="1"/>
  <c r="BQ316" i="1"/>
  <c r="BQ315" i="1"/>
  <c r="BQ314" i="1"/>
  <c r="BQ313" i="1"/>
  <c r="BQ312" i="1"/>
  <c r="BQ311" i="1"/>
  <c r="BQ310" i="1"/>
  <c r="BQ309" i="1"/>
  <c r="BQ308" i="1"/>
  <c r="BQ307" i="1"/>
  <c r="BQ306" i="1"/>
  <c r="BQ305" i="1"/>
  <c r="BQ304" i="1"/>
  <c r="BQ303" i="1"/>
  <c r="BQ302" i="1"/>
  <c r="BQ301" i="1"/>
  <c r="BQ300" i="1"/>
  <c r="BQ299" i="1"/>
  <c r="BQ298" i="1"/>
  <c r="BQ297" i="1"/>
  <c r="BQ296" i="1"/>
  <c r="BQ295" i="1"/>
  <c r="BQ294" i="1"/>
  <c r="BQ293" i="1"/>
  <c r="BQ292" i="1"/>
  <c r="BQ291" i="1"/>
  <c r="BQ290" i="1"/>
  <c r="BQ289" i="1"/>
  <c r="BQ288" i="1"/>
  <c r="BQ287" i="1"/>
  <c r="BQ286" i="1"/>
  <c r="BQ285" i="1"/>
  <c r="BQ284" i="1"/>
  <c r="BQ283" i="1"/>
  <c r="BQ282" i="1"/>
  <c r="BQ281" i="1"/>
  <c r="BQ280" i="1"/>
  <c r="BQ279" i="1"/>
  <c r="BQ278" i="1"/>
  <c r="BQ277" i="1"/>
  <c r="BQ276" i="1"/>
  <c r="BQ275" i="1"/>
  <c r="BQ274" i="1"/>
  <c r="BQ273" i="1"/>
  <c r="BQ272" i="1"/>
  <c r="BQ271" i="1"/>
  <c r="BQ270" i="1"/>
  <c r="BQ269" i="1"/>
  <c r="BQ268" i="1"/>
  <c r="BQ267" i="1"/>
  <c r="BQ266" i="1"/>
  <c r="BQ265" i="1"/>
  <c r="BQ264" i="1"/>
  <c r="BQ263" i="1"/>
  <c r="BQ262" i="1"/>
  <c r="BQ261" i="1"/>
  <c r="BQ260" i="1"/>
  <c r="BQ259" i="1"/>
  <c r="BQ258" i="1"/>
  <c r="BQ257" i="1"/>
  <c r="BQ256" i="1"/>
  <c r="BQ255" i="1"/>
  <c r="BQ254" i="1"/>
  <c r="BQ253" i="1"/>
  <c r="BQ252" i="1"/>
  <c r="BQ251" i="1"/>
  <c r="BQ250" i="1"/>
  <c r="BQ249" i="1"/>
  <c r="BQ248" i="1"/>
  <c r="BQ247" i="1"/>
  <c r="BQ246" i="1"/>
  <c r="BQ245" i="1"/>
  <c r="BQ244" i="1"/>
  <c r="BQ243" i="1"/>
  <c r="BQ242" i="1"/>
  <c r="BQ241" i="1"/>
  <c r="BQ240" i="1"/>
  <c r="BQ239" i="1"/>
  <c r="BQ238" i="1"/>
  <c r="BQ237" i="1"/>
  <c r="BQ236" i="1"/>
  <c r="BQ235" i="1"/>
  <c r="BQ234" i="1"/>
  <c r="BQ233" i="1"/>
  <c r="BQ232" i="1"/>
  <c r="BQ231" i="1"/>
  <c r="BQ230" i="1"/>
  <c r="BQ229" i="1"/>
  <c r="BQ228" i="1"/>
  <c r="BQ227" i="1"/>
  <c r="BQ226" i="1"/>
  <c r="BQ225" i="1"/>
  <c r="BQ224" i="1"/>
  <c r="BQ223" i="1"/>
  <c r="BQ222" i="1"/>
  <c r="BQ221" i="1"/>
  <c r="BQ220" i="1"/>
  <c r="BQ219" i="1"/>
  <c r="BQ218" i="1"/>
  <c r="BQ217" i="1"/>
  <c r="BQ216" i="1"/>
  <c r="BQ215" i="1"/>
  <c r="BQ214" i="1"/>
  <c r="BQ213" i="1"/>
  <c r="BQ212" i="1"/>
  <c r="BQ211" i="1"/>
  <c r="BQ210" i="1"/>
  <c r="BQ209" i="1"/>
  <c r="BQ208" i="1"/>
  <c r="BQ207" i="1"/>
  <c r="BQ206" i="1"/>
  <c r="BQ205" i="1"/>
  <c r="BQ204" i="1"/>
  <c r="BQ203" i="1"/>
  <c r="BQ202" i="1"/>
  <c r="BQ201" i="1"/>
  <c r="BQ200" i="1"/>
  <c r="BQ199" i="1"/>
  <c r="BQ198" i="1"/>
  <c r="BQ197" i="1"/>
  <c r="BQ196" i="1"/>
  <c r="BQ195" i="1"/>
  <c r="BQ194" i="1"/>
  <c r="BQ193" i="1"/>
  <c r="BQ192" i="1"/>
  <c r="BQ191" i="1"/>
  <c r="BQ190" i="1"/>
  <c r="BQ189" i="1"/>
  <c r="BQ188" i="1"/>
  <c r="BQ187" i="1"/>
  <c r="BQ186" i="1"/>
  <c r="BQ185" i="1"/>
  <c r="BQ184" i="1"/>
  <c r="BQ183" i="1"/>
  <c r="BQ182" i="1"/>
  <c r="BQ181" i="1"/>
  <c r="BQ180" i="1"/>
  <c r="BQ179" i="1"/>
  <c r="BQ178" i="1"/>
  <c r="BQ177" i="1"/>
  <c r="BQ176" i="1"/>
  <c r="BQ175" i="1"/>
  <c r="BQ174" i="1"/>
  <c r="BQ173" i="1"/>
  <c r="BQ172" i="1"/>
  <c r="BQ171" i="1"/>
  <c r="BQ170" i="1"/>
  <c r="BQ169" i="1"/>
  <c r="BQ168" i="1"/>
  <c r="BQ167" i="1"/>
  <c r="BQ166" i="1"/>
  <c r="BQ165" i="1"/>
  <c r="BQ164" i="1"/>
  <c r="BQ163" i="1"/>
  <c r="BQ162" i="1"/>
  <c r="BQ161" i="1"/>
  <c r="BQ160" i="1"/>
  <c r="BQ159" i="1"/>
  <c r="BQ158" i="1"/>
  <c r="BQ157" i="1"/>
  <c r="BQ156" i="1"/>
  <c r="BQ155" i="1"/>
  <c r="BQ154" i="1"/>
  <c r="BQ153" i="1"/>
  <c r="BQ152" i="1"/>
  <c r="BQ151" i="1"/>
  <c r="BQ150" i="1"/>
  <c r="BQ149" i="1"/>
  <c r="BQ148" i="1"/>
  <c r="BQ147" i="1"/>
  <c r="BQ146" i="1"/>
  <c r="BQ145" i="1"/>
  <c r="BQ144" i="1"/>
  <c r="BQ143" i="1"/>
  <c r="BQ142" i="1"/>
  <c r="BQ141" i="1"/>
  <c r="BQ140" i="1"/>
  <c r="BQ139" i="1"/>
  <c r="BQ138" i="1"/>
  <c r="BQ137" i="1"/>
  <c r="BQ136" i="1"/>
  <c r="BQ135" i="1"/>
  <c r="BQ134" i="1"/>
  <c r="BQ133" i="1"/>
  <c r="BQ132" i="1"/>
  <c r="BQ131" i="1"/>
  <c r="BQ130" i="1"/>
  <c r="BQ129" i="1"/>
  <c r="BQ128" i="1"/>
  <c r="BQ127" i="1"/>
  <c r="BQ126" i="1"/>
  <c r="BQ125" i="1"/>
  <c r="BQ124" i="1"/>
  <c r="BQ123" i="1"/>
  <c r="BN332" i="1"/>
  <c r="BA335" i="8" s="1"/>
  <c r="BN331" i="1"/>
  <c r="BA334" i="8" s="1"/>
  <c r="BN330" i="1"/>
  <c r="BA333" i="8" s="1"/>
  <c r="BN329" i="1"/>
  <c r="BA332" i="8" s="1"/>
  <c r="BN328" i="1"/>
  <c r="BA331" i="8" s="1"/>
  <c r="BN327" i="1"/>
  <c r="BN326" i="1"/>
  <c r="BA329" i="8" s="1"/>
  <c r="BN325" i="1"/>
  <c r="BA328" i="8" s="1"/>
  <c r="BN324" i="1"/>
  <c r="BA327" i="8" s="1"/>
  <c r="BN323" i="1"/>
  <c r="BA326" i="8" s="1"/>
  <c r="BN322" i="1"/>
  <c r="BA325" i="8" s="1"/>
  <c r="BN321" i="1"/>
  <c r="BN320" i="1"/>
  <c r="BA323" i="8" s="1"/>
  <c r="BN319" i="1"/>
  <c r="BA322" i="8" s="1"/>
  <c r="BN318" i="1"/>
  <c r="BA321" i="8" s="1"/>
  <c r="BN317" i="1"/>
  <c r="BN316" i="1"/>
  <c r="BA319" i="8" s="1"/>
  <c r="BN315" i="1"/>
  <c r="BA318" i="8" s="1"/>
  <c r="BN314" i="1"/>
  <c r="BA317" i="8" s="1"/>
  <c r="BN313" i="1"/>
  <c r="BA316" i="8" s="1"/>
  <c r="BN312" i="1"/>
  <c r="BA315" i="8" s="1"/>
  <c r="BN311" i="1"/>
  <c r="BN310" i="1"/>
  <c r="BA313" i="8" s="1"/>
  <c r="BN309" i="1"/>
  <c r="BA312" i="8" s="1"/>
  <c r="BN308" i="1"/>
  <c r="BA311" i="8" s="1"/>
  <c r="BN307" i="1"/>
  <c r="BN306" i="1"/>
  <c r="BA309" i="8" s="1"/>
  <c r="BN305" i="1"/>
  <c r="BA308" i="8" s="1"/>
  <c r="BN304" i="1"/>
  <c r="BA307" i="8" s="1"/>
  <c r="BN303" i="1"/>
  <c r="BA306" i="8" s="1"/>
  <c r="BN302" i="1"/>
  <c r="BA305" i="8" s="1"/>
  <c r="BN301" i="1"/>
  <c r="BA304" i="8" s="1"/>
  <c r="BN300" i="1"/>
  <c r="BA303" i="8" s="1"/>
  <c r="BN299" i="1"/>
  <c r="BA302" i="8" s="1"/>
  <c r="BN298" i="1"/>
  <c r="BA301" i="8" s="1"/>
  <c r="BN297" i="1"/>
  <c r="BA300" i="8" s="1"/>
  <c r="BN296" i="1"/>
  <c r="BA299" i="8" s="1"/>
  <c r="BN295" i="1"/>
  <c r="BA298" i="8" s="1"/>
  <c r="BN294" i="1"/>
  <c r="BA297" i="8" s="1"/>
  <c r="BN293" i="1"/>
  <c r="BN292" i="1"/>
  <c r="BA295" i="8" s="1"/>
  <c r="BN291" i="1"/>
  <c r="BN290" i="1"/>
  <c r="BA293" i="8" s="1"/>
  <c r="BN289" i="1"/>
  <c r="BA292" i="8" s="1"/>
  <c r="BN288" i="1"/>
  <c r="BA291" i="8" s="1"/>
  <c r="BN287" i="1"/>
  <c r="BA290" i="8" s="1"/>
  <c r="BN286" i="1"/>
  <c r="BA289" i="8" s="1"/>
  <c r="BN285" i="1"/>
  <c r="BA288" i="8" s="1"/>
  <c r="BN284" i="1"/>
  <c r="BA287" i="8" s="1"/>
  <c r="BN283" i="1"/>
  <c r="BA286" i="8" s="1"/>
  <c r="BN282" i="1"/>
  <c r="BA285" i="8" s="1"/>
  <c r="BN281" i="1"/>
  <c r="BA284" i="8" s="1"/>
  <c r="BN280" i="1"/>
  <c r="BA283" i="8" s="1"/>
  <c r="BN279" i="1"/>
  <c r="BN278" i="1"/>
  <c r="BA281" i="8" s="1"/>
  <c r="BN277" i="1"/>
  <c r="BA280" i="8" s="1"/>
  <c r="BN276" i="1"/>
  <c r="BA279" i="8" s="1"/>
  <c r="BN275" i="1"/>
  <c r="BA278" i="8" s="1"/>
  <c r="BN274" i="1"/>
  <c r="BA277" i="8" s="1"/>
  <c r="BN273" i="1"/>
  <c r="BA276" i="8" s="1"/>
  <c r="BN272" i="1"/>
  <c r="BN271" i="1"/>
  <c r="BA274" i="8" s="1"/>
  <c r="BN270" i="1"/>
  <c r="BA273" i="8" s="1"/>
  <c r="BN269" i="1"/>
  <c r="BN268" i="1"/>
  <c r="BA271" i="8" s="1"/>
  <c r="BN267" i="1"/>
  <c r="BA270" i="8" s="1"/>
  <c r="BN266" i="1"/>
  <c r="BA269" i="8" s="1"/>
  <c r="BN265" i="1"/>
  <c r="BA268" i="8" s="1"/>
  <c r="BN264" i="1"/>
  <c r="BA267" i="8" s="1"/>
  <c r="BN263" i="1"/>
  <c r="BN262" i="1"/>
  <c r="BA265" i="8" s="1"/>
  <c r="BN261" i="1"/>
  <c r="BA264" i="8" s="1"/>
  <c r="BN260" i="1"/>
  <c r="BA263" i="8" s="1"/>
  <c r="BN259" i="1"/>
  <c r="BN258" i="1"/>
  <c r="BA261" i="8" s="1"/>
  <c r="BN257" i="1"/>
  <c r="BA260" i="8" s="1"/>
  <c r="BN256" i="1"/>
  <c r="BN255" i="1"/>
  <c r="BA258" i="8" s="1"/>
  <c r="BN254" i="1"/>
  <c r="BA257" i="8" s="1"/>
  <c r="BN253" i="1"/>
  <c r="BA256" i="8" s="1"/>
  <c r="BN252" i="1"/>
  <c r="BA255" i="8" s="1"/>
  <c r="BN251" i="1"/>
  <c r="BA254" i="8" s="1"/>
  <c r="BN250" i="1"/>
  <c r="BA253" i="8" s="1"/>
  <c r="BN249" i="1"/>
  <c r="BA252" i="8" s="1"/>
  <c r="BN248" i="1"/>
  <c r="BA251" i="8" s="1"/>
  <c r="BN247" i="1"/>
  <c r="BA250" i="8" s="1"/>
  <c r="BN246" i="1"/>
  <c r="BA249" i="8" s="1"/>
  <c r="BN245" i="1"/>
  <c r="BA248" i="8" s="1"/>
  <c r="BN244" i="1"/>
  <c r="BA247" i="8" s="1"/>
  <c r="BN243" i="1"/>
  <c r="BN242" i="1"/>
  <c r="BA245" i="8" s="1"/>
  <c r="BN241" i="1"/>
  <c r="BN240" i="1"/>
  <c r="BA243" i="8" s="1"/>
  <c r="BN239" i="1"/>
  <c r="BA242" i="8" s="1"/>
  <c r="BN238" i="1"/>
  <c r="BA241" i="8" s="1"/>
  <c r="BN237" i="1"/>
  <c r="BA240" i="8" s="1"/>
  <c r="BN236" i="1"/>
  <c r="BA239" i="8" s="1"/>
  <c r="BN235" i="1"/>
  <c r="BA238" i="8" s="1"/>
  <c r="BN234" i="1"/>
  <c r="BA237" i="8" s="1"/>
  <c r="BN233" i="1"/>
  <c r="BA236" i="8" s="1"/>
  <c r="BN232" i="1"/>
  <c r="BA235" i="8" s="1"/>
  <c r="BN231" i="1"/>
  <c r="BN230" i="1"/>
  <c r="BA233" i="8" s="1"/>
  <c r="BN229" i="1"/>
  <c r="BA232" i="8" s="1"/>
  <c r="BN228" i="1"/>
  <c r="BA231" i="8" s="1"/>
  <c r="BN227" i="1"/>
  <c r="BN226" i="1"/>
  <c r="BA229" i="8" s="1"/>
  <c r="BN225" i="1"/>
  <c r="BA228" i="8" s="1"/>
  <c r="BN224" i="1"/>
  <c r="BA227" i="8" s="1"/>
  <c r="BN223" i="1"/>
  <c r="BA226" i="8" s="1"/>
  <c r="BN222" i="1"/>
  <c r="BA225" i="8" s="1"/>
  <c r="BN221" i="1"/>
  <c r="BA224" i="8" s="1"/>
  <c r="BN220" i="1"/>
  <c r="BA223" i="8" s="1"/>
  <c r="BN219" i="1"/>
  <c r="BA222" i="8" s="1"/>
  <c r="BN218" i="1"/>
  <c r="BA221" i="8" s="1"/>
  <c r="BN217" i="1"/>
  <c r="BA220" i="8" s="1"/>
  <c r="BN216" i="1"/>
  <c r="BA219" i="8" s="1"/>
  <c r="BN215" i="1"/>
  <c r="BN214" i="1"/>
  <c r="BA217" i="8" s="1"/>
  <c r="BN213" i="1"/>
  <c r="BN212" i="1"/>
  <c r="BA215" i="8" s="1"/>
  <c r="BN211" i="1"/>
  <c r="BN210" i="1"/>
  <c r="BA213" i="8" s="1"/>
  <c r="BN209" i="1"/>
  <c r="BA212" i="8" s="1"/>
  <c r="BN208" i="1"/>
  <c r="BA211" i="8" s="1"/>
  <c r="BN207" i="1"/>
  <c r="BA210" i="8" s="1"/>
  <c r="BN206" i="1"/>
  <c r="BA209" i="8" s="1"/>
  <c r="BN205" i="1"/>
  <c r="BA208" i="8" s="1"/>
  <c r="BN204" i="1"/>
  <c r="BA207" i="8" s="1"/>
  <c r="BN203" i="1"/>
  <c r="BA206" i="8" s="1"/>
  <c r="BN202" i="1"/>
  <c r="BA205" i="8" s="1"/>
  <c r="BN201" i="1"/>
  <c r="BA204" i="8" s="1"/>
  <c r="BN200" i="1"/>
  <c r="BA203" i="8" s="1"/>
  <c r="BN199" i="1"/>
  <c r="BN198" i="1"/>
  <c r="BA201" i="8" s="1"/>
  <c r="BN197" i="1"/>
  <c r="BA200" i="8" s="1"/>
  <c r="BN196" i="1"/>
  <c r="BA199" i="8" s="1"/>
  <c r="BN195" i="1"/>
  <c r="BA198" i="8" s="1"/>
  <c r="BN194" i="1"/>
  <c r="BA197" i="8" s="1"/>
  <c r="BN193" i="1"/>
  <c r="BN192" i="1"/>
  <c r="BN191" i="1"/>
  <c r="BA194" i="8" s="1"/>
  <c r="BN190" i="1"/>
  <c r="BA193" i="8" s="1"/>
  <c r="BN189" i="1"/>
  <c r="BN188" i="1"/>
  <c r="BA191" i="8" s="1"/>
  <c r="BN187" i="1"/>
  <c r="BA190" i="8" s="1"/>
  <c r="BN186" i="1"/>
  <c r="BA189" i="8" s="1"/>
  <c r="BN185" i="1"/>
  <c r="BA188" i="8" s="1"/>
  <c r="BN184" i="1"/>
  <c r="BA187" i="8" s="1"/>
  <c r="BN183" i="1"/>
  <c r="BN182" i="1"/>
  <c r="BA185" i="8" s="1"/>
  <c r="BN181" i="1"/>
  <c r="BA184" i="8" s="1"/>
  <c r="BN180" i="1"/>
  <c r="BA183" i="8" s="1"/>
  <c r="BN179" i="1"/>
  <c r="BN178" i="1"/>
  <c r="BA181" i="8" s="1"/>
  <c r="BN177" i="1"/>
  <c r="BA180" i="8" s="1"/>
  <c r="BN176" i="1"/>
  <c r="BN175" i="1"/>
  <c r="BA178" i="8" s="1"/>
  <c r="BN174" i="1"/>
  <c r="BA177" i="8" s="1"/>
  <c r="BN173" i="1"/>
  <c r="BA176" i="8" s="1"/>
  <c r="BN172" i="1"/>
  <c r="BA175" i="8" s="1"/>
  <c r="BN171" i="1"/>
  <c r="BA174" i="8" s="1"/>
  <c r="BN170" i="1"/>
  <c r="BA173" i="8" s="1"/>
  <c r="BN169" i="1"/>
  <c r="BA172" i="8" s="1"/>
  <c r="BN168" i="1"/>
  <c r="BA171" i="8" s="1"/>
  <c r="BN167" i="1"/>
  <c r="BA170" i="8" s="1"/>
  <c r="BN166" i="1"/>
  <c r="BA169" i="8" s="1"/>
  <c r="BN165" i="1"/>
  <c r="BN164" i="1"/>
  <c r="BA167" i="8" s="1"/>
  <c r="BN163" i="1"/>
  <c r="BN162" i="1"/>
  <c r="BA165" i="8" s="1"/>
  <c r="BN161" i="1"/>
  <c r="BA164" i="8" s="1"/>
  <c r="BN160" i="1"/>
  <c r="BN159" i="1"/>
  <c r="BA162" i="8" s="1"/>
  <c r="BN158" i="1"/>
  <c r="BA161" i="8" s="1"/>
  <c r="BN157" i="1"/>
  <c r="BA160" i="8" s="1"/>
  <c r="BN156" i="1"/>
  <c r="BA159" i="8" s="1"/>
  <c r="BN155" i="1"/>
  <c r="BA158" i="8" s="1"/>
  <c r="BN154" i="1"/>
  <c r="BA157" i="8" s="1"/>
  <c r="BN153" i="1"/>
  <c r="BA156" i="8" s="1"/>
  <c r="BN152" i="1"/>
  <c r="BA155" i="8" s="1"/>
  <c r="BN151" i="1"/>
  <c r="BA154" i="8" s="1"/>
  <c r="BN150" i="1"/>
  <c r="BA153" i="8" s="1"/>
  <c r="BN149" i="1"/>
  <c r="BN148" i="1"/>
  <c r="BA151" i="8" s="1"/>
  <c r="BN147" i="1"/>
  <c r="BA150" i="8" s="1"/>
  <c r="BN146" i="1"/>
  <c r="BA149" i="8" s="1"/>
  <c r="BN145" i="1"/>
  <c r="BA148" i="8" s="1"/>
  <c r="BN144" i="1"/>
  <c r="BA147" i="8" s="1"/>
  <c r="BN143" i="1"/>
  <c r="BA146" i="8" s="1"/>
  <c r="BN142" i="1"/>
  <c r="BA145" i="8" s="1"/>
  <c r="BN141" i="1"/>
  <c r="BA144" i="8" s="1"/>
  <c r="BN140" i="1"/>
  <c r="BA143" i="8" s="1"/>
  <c r="BN139" i="1"/>
  <c r="BA142" i="8" s="1"/>
  <c r="BN138" i="1"/>
  <c r="BA141" i="8" s="1"/>
  <c r="BN137" i="1"/>
  <c r="BA140" i="8" s="1"/>
  <c r="BN136" i="1"/>
  <c r="BA139" i="8" s="1"/>
  <c r="BN135" i="1"/>
  <c r="BN134" i="1"/>
  <c r="BA137" i="8" s="1"/>
  <c r="BN133" i="1"/>
  <c r="BA136" i="8" s="1"/>
  <c r="BN132" i="1"/>
  <c r="BA135" i="8" s="1"/>
  <c r="BN131" i="1"/>
  <c r="BN130" i="1"/>
  <c r="BA133" i="8" s="1"/>
  <c r="BN129" i="1"/>
  <c r="BA132" i="8" s="1"/>
  <c r="BN128" i="1"/>
  <c r="BA131" i="8" s="1"/>
  <c r="BN127" i="1"/>
  <c r="BA130" i="8" s="1"/>
  <c r="BN126" i="1"/>
  <c r="BA129" i="8" s="1"/>
  <c r="BN125" i="1"/>
  <c r="BA128" i="8" s="1"/>
  <c r="BN124" i="1"/>
  <c r="BA127" i="8" s="1"/>
  <c r="BN123" i="1"/>
  <c r="BA126" i="8" s="1"/>
  <c r="AM332" i="1"/>
  <c r="AL332" i="1"/>
  <c r="AK332" i="1"/>
  <c r="AM331" i="1"/>
  <c r="AL331" i="1"/>
  <c r="AK331" i="1"/>
  <c r="AM330" i="1"/>
  <c r="AL330" i="1"/>
  <c r="AK330" i="1"/>
  <c r="AM329" i="1"/>
  <c r="AL329" i="1"/>
  <c r="AK329" i="1"/>
  <c r="AM328" i="1"/>
  <c r="AL328" i="1"/>
  <c r="AK328" i="1"/>
  <c r="AM327" i="1"/>
  <c r="AL327" i="1"/>
  <c r="AK327" i="1"/>
  <c r="AM326" i="1"/>
  <c r="AL326" i="1"/>
  <c r="AK326" i="1"/>
  <c r="AM325" i="1"/>
  <c r="AL325" i="1"/>
  <c r="AK325" i="1"/>
  <c r="AM324" i="1"/>
  <c r="AL324" i="1"/>
  <c r="AK324" i="1"/>
  <c r="AM323" i="1"/>
  <c r="AL323" i="1"/>
  <c r="AK323" i="1"/>
  <c r="AM322" i="1"/>
  <c r="AL322" i="1"/>
  <c r="AK322" i="1"/>
  <c r="AM321" i="1"/>
  <c r="AL321" i="1"/>
  <c r="AK321" i="1"/>
  <c r="AM320" i="1"/>
  <c r="AL320" i="1"/>
  <c r="AK320" i="1"/>
  <c r="AM319" i="1"/>
  <c r="AL319" i="1"/>
  <c r="AK319" i="1"/>
  <c r="AM318" i="1"/>
  <c r="AL318" i="1"/>
  <c r="AK318" i="1"/>
  <c r="AM317" i="1"/>
  <c r="AL317" i="1"/>
  <c r="AK317" i="1"/>
  <c r="AM316" i="1"/>
  <c r="AL316" i="1"/>
  <c r="AK316" i="1"/>
  <c r="AM315" i="1"/>
  <c r="AL315" i="1"/>
  <c r="AK315" i="1"/>
  <c r="AM314" i="1"/>
  <c r="AL314" i="1"/>
  <c r="AK314" i="1"/>
  <c r="AM313" i="1"/>
  <c r="AL313" i="1"/>
  <c r="AK313" i="1"/>
  <c r="AM312" i="1"/>
  <c r="AL312" i="1"/>
  <c r="AK312" i="1"/>
  <c r="AM311" i="1"/>
  <c r="AL311" i="1"/>
  <c r="AK311" i="1"/>
  <c r="AM310" i="1"/>
  <c r="AL310" i="1"/>
  <c r="AK310" i="1"/>
  <c r="AM309" i="1"/>
  <c r="AL309" i="1"/>
  <c r="AK309" i="1"/>
  <c r="AM308" i="1"/>
  <c r="AL308" i="1"/>
  <c r="AK308" i="1"/>
  <c r="AM307" i="1"/>
  <c r="AL307" i="1"/>
  <c r="AK307" i="1"/>
  <c r="AM306" i="1"/>
  <c r="AL306" i="1"/>
  <c r="AK306" i="1"/>
  <c r="AM305" i="1"/>
  <c r="AL305" i="1"/>
  <c r="AK305" i="1"/>
  <c r="AM304" i="1"/>
  <c r="AL304" i="1"/>
  <c r="AK304" i="1"/>
  <c r="AM303" i="1"/>
  <c r="AL303" i="1"/>
  <c r="AK303" i="1"/>
  <c r="AM302" i="1"/>
  <c r="AL302" i="1"/>
  <c r="AK302" i="1"/>
  <c r="AM301" i="1"/>
  <c r="AL301" i="1"/>
  <c r="AK301" i="1"/>
  <c r="AM300" i="1"/>
  <c r="AL300" i="1"/>
  <c r="AK300" i="1"/>
  <c r="AM299" i="1"/>
  <c r="AL299" i="1"/>
  <c r="AK299" i="1"/>
  <c r="AM298" i="1"/>
  <c r="AL298" i="1"/>
  <c r="AK298" i="1"/>
  <c r="AM297" i="1"/>
  <c r="AL297" i="1"/>
  <c r="AK297" i="1"/>
  <c r="AM296" i="1"/>
  <c r="AL296" i="1"/>
  <c r="AK296" i="1"/>
  <c r="AM295" i="1"/>
  <c r="AL295" i="1"/>
  <c r="AK295" i="1"/>
  <c r="AM294" i="1"/>
  <c r="AL294" i="1"/>
  <c r="AK294" i="1"/>
  <c r="AM293" i="1"/>
  <c r="AL293" i="1"/>
  <c r="AK293" i="1"/>
  <c r="AM292" i="1"/>
  <c r="AL292" i="1"/>
  <c r="AK292" i="1"/>
  <c r="AM291" i="1"/>
  <c r="AL291" i="1"/>
  <c r="AK291" i="1"/>
  <c r="AM290" i="1"/>
  <c r="AL290" i="1"/>
  <c r="AK290" i="1"/>
  <c r="AM289" i="1"/>
  <c r="AL289" i="1"/>
  <c r="AK289" i="1"/>
  <c r="AM288" i="1"/>
  <c r="AL288" i="1"/>
  <c r="AK288" i="1"/>
  <c r="AM287" i="1"/>
  <c r="AL287" i="1"/>
  <c r="AK287" i="1"/>
  <c r="AM286" i="1"/>
  <c r="AL286" i="1"/>
  <c r="AK286" i="1"/>
  <c r="AM285" i="1"/>
  <c r="AL285" i="1"/>
  <c r="AK285" i="1"/>
  <c r="AM284" i="1"/>
  <c r="AL284" i="1"/>
  <c r="AK284" i="1"/>
  <c r="AM283" i="1"/>
  <c r="AL283" i="1"/>
  <c r="AK283" i="1"/>
  <c r="AM282" i="1"/>
  <c r="AL282" i="1"/>
  <c r="AK282" i="1"/>
  <c r="AM281" i="1"/>
  <c r="AL281" i="1"/>
  <c r="AK281" i="1"/>
  <c r="AM280" i="1"/>
  <c r="AL280" i="1"/>
  <c r="AK280" i="1"/>
  <c r="AM279" i="1"/>
  <c r="AL279" i="1"/>
  <c r="AK279" i="1"/>
  <c r="AM278" i="1"/>
  <c r="AL278" i="1"/>
  <c r="AK278" i="1"/>
  <c r="AM277" i="1"/>
  <c r="AL277" i="1"/>
  <c r="AK277" i="1"/>
  <c r="AM276" i="1"/>
  <c r="AL276" i="1"/>
  <c r="AK276" i="1"/>
  <c r="AM275" i="1"/>
  <c r="AL275" i="1"/>
  <c r="AK275" i="1"/>
  <c r="AM274" i="1"/>
  <c r="AL274" i="1"/>
  <c r="AK274" i="1"/>
  <c r="AM273" i="1"/>
  <c r="AL273" i="1"/>
  <c r="AK273" i="1"/>
  <c r="AM272" i="1"/>
  <c r="AL272" i="1"/>
  <c r="AK272" i="1"/>
  <c r="AM271" i="1"/>
  <c r="AL271" i="1"/>
  <c r="AK271" i="1"/>
  <c r="AM270" i="1"/>
  <c r="AL270" i="1"/>
  <c r="AK270" i="1"/>
  <c r="AM269" i="1"/>
  <c r="AL269" i="1"/>
  <c r="AK269" i="1"/>
  <c r="AM268" i="1"/>
  <c r="AL268" i="1"/>
  <c r="AK268" i="1"/>
  <c r="AM267" i="1"/>
  <c r="AL267" i="1"/>
  <c r="AK267" i="1"/>
  <c r="AM266" i="1"/>
  <c r="AL266" i="1"/>
  <c r="AK266" i="1"/>
  <c r="AM265" i="1"/>
  <c r="AL265" i="1"/>
  <c r="AK265" i="1"/>
  <c r="AM264" i="1"/>
  <c r="AL264" i="1"/>
  <c r="AK264" i="1"/>
  <c r="AM263" i="1"/>
  <c r="AL263" i="1"/>
  <c r="AK263" i="1"/>
  <c r="AM262" i="1"/>
  <c r="AL262" i="1"/>
  <c r="AK262" i="1"/>
  <c r="AM261" i="1"/>
  <c r="AL261" i="1"/>
  <c r="AK261" i="1"/>
  <c r="AM260" i="1"/>
  <c r="AL260" i="1"/>
  <c r="AK260" i="1"/>
  <c r="AM259" i="1"/>
  <c r="AL259" i="1"/>
  <c r="AK259" i="1"/>
  <c r="AM258" i="1"/>
  <c r="AL258" i="1"/>
  <c r="AK258" i="1"/>
  <c r="AM257" i="1"/>
  <c r="AL257" i="1"/>
  <c r="AK257" i="1"/>
  <c r="AM256" i="1"/>
  <c r="AL256" i="1"/>
  <c r="AK256" i="1"/>
  <c r="AM255" i="1"/>
  <c r="AL255" i="1"/>
  <c r="AK255" i="1"/>
  <c r="AM254" i="1"/>
  <c r="AL254" i="1"/>
  <c r="AK254" i="1"/>
  <c r="AM253" i="1"/>
  <c r="AL253" i="1"/>
  <c r="AK253" i="1"/>
  <c r="AM252" i="1"/>
  <c r="AL252" i="1"/>
  <c r="AK252" i="1"/>
  <c r="AM251" i="1"/>
  <c r="AL251" i="1"/>
  <c r="AK251" i="1"/>
  <c r="AM250" i="1"/>
  <c r="AL250" i="1"/>
  <c r="AK250" i="1"/>
  <c r="AM249" i="1"/>
  <c r="AL249" i="1"/>
  <c r="AK249" i="1"/>
  <c r="AM248" i="1"/>
  <c r="AL248" i="1"/>
  <c r="AK248" i="1"/>
  <c r="AM247" i="1"/>
  <c r="AL247" i="1"/>
  <c r="AK247" i="1"/>
  <c r="AM246" i="1"/>
  <c r="AL246" i="1"/>
  <c r="AK246" i="1"/>
  <c r="AM245" i="1"/>
  <c r="AL245" i="1"/>
  <c r="AK245" i="1"/>
  <c r="AM244" i="1"/>
  <c r="AL244" i="1"/>
  <c r="AK244" i="1"/>
  <c r="AM243" i="1"/>
  <c r="AL243" i="1"/>
  <c r="AK243" i="1"/>
  <c r="AM242" i="1"/>
  <c r="AL242" i="1"/>
  <c r="AK242" i="1"/>
  <c r="AM241" i="1"/>
  <c r="AL241" i="1"/>
  <c r="AK241" i="1"/>
  <c r="AM240" i="1"/>
  <c r="AL240" i="1"/>
  <c r="AK240" i="1"/>
  <c r="AM239" i="1"/>
  <c r="AL239" i="1"/>
  <c r="AK239" i="1"/>
  <c r="AM238" i="1"/>
  <c r="AL238" i="1"/>
  <c r="AK238" i="1"/>
  <c r="AM237" i="1"/>
  <c r="AL237" i="1"/>
  <c r="AK237" i="1"/>
  <c r="AM236" i="1"/>
  <c r="AL236" i="1"/>
  <c r="AK236" i="1"/>
  <c r="AM235" i="1"/>
  <c r="AL235" i="1"/>
  <c r="AK235" i="1"/>
  <c r="AM234" i="1"/>
  <c r="AL234" i="1"/>
  <c r="AK234" i="1"/>
  <c r="AM233" i="1"/>
  <c r="AL233" i="1"/>
  <c r="AK233" i="1"/>
  <c r="AM232" i="1"/>
  <c r="AL232" i="1"/>
  <c r="AK232" i="1"/>
  <c r="AM231" i="1"/>
  <c r="AL231" i="1"/>
  <c r="AK231" i="1"/>
  <c r="AM230" i="1"/>
  <c r="AL230" i="1"/>
  <c r="AK230" i="1"/>
  <c r="AM229" i="1"/>
  <c r="AL229" i="1"/>
  <c r="AK229" i="1"/>
  <c r="AM228" i="1"/>
  <c r="AL228" i="1"/>
  <c r="AK228" i="1"/>
  <c r="AM227" i="1"/>
  <c r="AL227" i="1"/>
  <c r="AK227" i="1"/>
  <c r="AM226" i="1"/>
  <c r="AL226" i="1"/>
  <c r="AK226" i="1"/>
  <c r="AM225" i="1"/>
  <c r="AL225" i="1"/>
  <c r="AK225" i="1"/>
  <c r="AM224" i="1"/>
  <c r="AL224" i="1"/>
  <c r="AK224" i="1"/>
  <c r="AM223" i="1"/>
  <c r="AL223" i="1"/>
  <c r="AK223" i="1"/>
  <c r="AM222" i="1"/>
  <c r="AL222" i="1"/>
  <c r="AK222" i="1"/>
  <c r="AM221" i="1"/>
  <c r="AL221" i="1"/>
  <c r="AK221" i="1"/>
  <c r="AM220" i="1"/>
  <c r="AL220" i="1"/>
  <c r="AK220" i="1"/>
  <c r="AM219" i="1"/>
  <c r="AL219" i="1"/>
  <c r="AK219" i="1"/>
  <c r="AM218" i="1"/>
  <c r="AL218" i="1"/>
  <c r="AK218" i="1"/>
  <c r="AM217" i="1"/>
  <c r="AL217" i="1"/>
  <c r="AK217" i="1"/>
  <c r="AM216" i="1"/>
  <c r="AL216" i="1"/>
  <c r="AK216" i="1"/>
  <c r="AM215" i="1"/>
  <c r="AL215" i="1"/>
  <c r="AK215" i="1"/>
  <c r="AM214" i="1"/>
  <c r="AL214" i="1"/>
  <c r="AK214" i="1"/>
  <c r="AM213" i="1"/>
  <c r="AL213" i="1"/>
  <c r="AK213" i="1"/>
  <c r="AM212" i="1"/>
  <c r="AL212" i="1"/>
  <c r="AK212" i="1"/>
  <c r="AM211" i="1"/>
  <c r="AL211" i="1"/>
  <c r="AK211" i="1"/>
  <c r="AM210" i="1"/>
  <c r="AL210" i="1"/>
  <c r="AK210" i="1"/>
  <c r="AM209" i="1"/>
  <c r="AL209" i="1"/>
  <c r="AK209" i="1"/>
  <c r="AM208" i="1"/>
  <c r="AL208" i="1"/>
  <c r="AK208" i="1"/>
  <c r="AM207" i="1"/>
  <c r="AL207" i="1"/>
  <c r="AK207" i="1"/>
  <c r="AM206" i="1"/>
  <c r="AL206" i="1"/>
  <c r="AK206" i="1"/>
  <c r="AM205" i="1"/>
  <c r="AL205" i="1"/>
  <c r="AK205" i="1"/>
  <c r="AM204" i="1"/>
  <c r="AL204" i="1"/>
  <c r="AK204" i="1"/>
  <c r="AM203" i="1"/>
  <c r="AL203" i="1"/>
  <c r="AK203" i="1"/>
  <c r="AM202" i="1"/>
  <c r="AL202" i="1"/>
  <c r="AK202" i="1"/>
  <c r="AM201" i="1"/>
  <c r="AL201" i="1"/>
  <c r="AK201" i="1"/>
  <c r="AM200" i="1"/>
  <c r="AL200" i="1"/>
  <c r="AK200" i="1"/>
  <c r="AM199" i="1"/>
  <c r="AL199" i="1"/>
  <c r="AK199" i="1"/>
  <c r="AM198" i="1"/>
  <c r="AL198" i="1"/>
  <c r="AK198" i="1"/>
  <c r="AM197" i="1"/>
  <c r="AL197" i="1"/>
  <c r="AK197" i="1"/>
  <c r="AM196" i="1"/>
  <c r="AL196" i="1"/>
  <c r="AK196" i="1"/>
  <c r="AM195" i="1"/>
  <c r="AL195" i="1"/>
  <c r="AK195" i="1"/>
  <c r="AM194" i="1"/>
  <c r="AL194" i="1"/>
  <c r="AK194" i="1"/>
  <c r="AM193" i="1"/>
  <c r="AL193" i="1"/>
  <c r="AK193" i="1"/>
  <c r="AM192" i="1"/>
  <c r="AL192" i="1"/>
  <c r="AK192" i="1"/>
  <c r="AM191" i="1"/>
  <c r="AL191" i="1"/>
  <c r="AK191" i="1"/>
  <c r="AM190" i="1"/>
  <c r="AL190" i="1"/>
  <c r="AK190" i="1"/>
  <c r="AM189" i="1"/>
  <c r="AL189" i="1"/>
  <c r="AK189" i="1"/>
  <c r="AM188" i="1"/>
  <c r="AL188" i="1"/>
  <c r="AK188" i="1"/>
  <c r="AM187" i="1"/>
  <c r="AL187" i="1"/>
  <c r="AK187" i="1"/>
  <c r="AM186" i="1"/>
  <c r="AL186" i="1"/>
  <c r="AK186" i="1"/>
  <c r="AM185" i="1"/>
  <c r="AL185" i="1"/>
  <c r="AK185" i="1"/>
  <c r="AM184" i="1"/>
  <c r="AL184" i="1"/>
  <c r="AK184" i="1"/>
  <c r="AM183" i="1"/>
  <c r="AL183" i="1"/>
  <c r="AK183" i="1"/>
  <c r="AM182" i="1"/>
  <c r="AL182" i="1"/>
  <c r="AK182" i="1"/>
  <c r="AM181" i="1"/>
  <c r="AL181" i="1"/>
  <c r="AK181" i="1"/>
  <c r="AM180" i="1"/>
  <c r="AL180" i="1"/>
  <c r="AK180" i="1"/>
  <c r="AM179" i="1"/>
  <c r="AL179" i="1"/>
  <c r="AK179" i="1"/>
  <c r="AM178" i="1"/>
  <c r="AL178" i="1"/>
  <c r="AK178" i="1"/>
  <c r="AM177" i="1"/>
  <c r="AL177" i="1"/>
  <c r="AK177" i="1"/>
  <c r="AM176" i="1"/>
  <c r="AL176" i="1"/>
  <c r="AK176" i="1"/>
  <c r="AM175" i="1"/>
  <c r="AL175" i="1"/>
  <c r="AK175" i="1"/>
  <c r="AM174" i="1"/>
  <c r="AL174" i="1"/>
  <c r="AK174" i="1"/>
  <c r="AM173" i="1"/>
  <c r="AL173" i="1"/>
  <c r="AK173" i="1"/>
  <c r="AM172" i="1"/>
  <c r="AL172" i="1"/>
  <c r="AK172" i="1"/>
  <c r="AM171" i="1"/>
  <c r="AL171" i="1"/>
  <c r="AK171" i="1"/>
  <c r="AM170" i="1"/>
  <c r="AL170" i="1"/>
  <c r="AK170" i="1"/>
  <c r="AM169" i="1"/>
  <c r="AL169" i="1"/>
  <c r="AK169" i="1"/>
  <c r="AM168" i="1"/>
  <c r="AL168" i="1"/>
  <c r="AK168" i="1"/>
  <c r="AM167" i="1"/>
  <c r="AL167" i="1"/>
  <c r="AK167" i="1"/>
  <c r="AM166" i="1"/>
  <c r="AL166" i="1"/>
  <c r="AK166" i="1"/>
  <c r="AM165" i="1"/>
  <c r="AL165" i="1"/>
  <c r="AK165" i="1"/>
  <c r="AM164" i="1"/>
  <c r="AL164" i="1"/>
  <c r="AK164" i="1"/>
  <c r="AM163" i="1"/>
  <c r="AL163" i="1"/>
  <c r="AK163" i="1"/>
  <c r="AM162" i="1"/>
  <c r="AL162" i="1"/>
  <c r="AK162" i="1"/>
  <c r="AM161" i="1"/>
  <c r="AL161" i="1"/>
  <c r="AK161" i="1"/>
  <c r="AM160" i="1"/>
  <c r="AL160" i="1"/>
  <c r="AK160" i="1"/>
  <c r="AM159" i="1"/>
  <c r="AL159" i="1"/>
  <c r="AK159" i="1"/>
  <c r="AM158" i="1"/>
  <c r="AL158" i="1"/>
  <c r="AK158" i="1"/>
  <c r="AM157" i="1"/>
  <c r="AL157" i="1"/>
  <c r="AK157" i="1"/>
  <c r="AM156" i="1"/>
  <c r="AL156" i="1"/>
  <c r="AK156" i="1"/>
  <c r="AM155" i="1"/>
  <c r="AL155" i="1"/>
  <c r="AK155" i="1"/>
  <c r="AM154" i="1"/>
  <c r="AL154" i="1"/>
  <c r="AK154" i="1"/>
  <c r="AM153" i="1"/>
  <c r="AL153" i="1"/>
  <c r="AK153" i="1"/>
  <c r="AM152" i="1"/>
  <c r="AL152" i="1"/>
  <c r="AK152" i="1"/>
  <c r="AM151" i="1"/>
  <c r="AL151" i="1"/>
  <c r="AK151" i="1"/>
  <c r="AM150" i="1"/>
  <c r="AL150" i="1"/>
  <c r="AK150" i="1"/>
  <c r="AM149" i="1"/>
  <c r="AL149" i="1"/>
  <c r="AK149" i="1"/>
  <c r="AM148" i="1"/>
  <c r="AL148" i="1"/>
  <c r="AK148" i="1"/>
  <c r="AM147" i="1"/>
  <c r="AL147" i="1"/>
  <c r="AK147" i="1"/>
  <c r="AM146" i="1"/>
  <c r="AL146" i="1"/>
  <c r="AK146" i="1"/>
  <c r="AM145" i="1"/>
  <c r="AL145" i="1"/>
  <c r="AK145" i="1"/>
  <c r="AM144" i="1"/>
  <c r="AL144" i="1"/>
  <c r="AK144" i="1"/>
  <c r="AM143" i="1"/>
  <c r="AL143" i="1"/>
  <c r="AK143" i="1"/>
  <c r="AM142" i="1"/>
  <c r="AL142" i="1"/>
  <c r="AK142" i="1"/>
  <c r="AM141" i="1"/>
  <c r="AL141" i="1"/>
  <c r="AK141" i="1"/>
  <c r="AM140" i="1"/>
  <c r="AL140" i="1"/>
  <c r="AK140" i="1"/>
  <c r="AM139" i="1"/>
  <c r="AL139" i="1"/>
  <c r="AK139" i="1"/>
  <c r="AM138" i="1"/>
  <c r="AL138" i="1"/>
  <c r="AK138" i="1"/>
  <c r="AM137" i="1"/>
  <c r="AL137" i="1"/>
  <c r="AK137" i="1"/>
  <c r="AM136" i="1"/>
  <c r="AL136" i="1"/>
  <c r="AK136" i="1"/>
  <c r="AM135" i="1"/>
  <c r="AL135" i="1"/>
  <c r="AK135" i="1"/>
  <c r="AM134" i="1"/>
  <c r="AL134" i="1"/>
  <c r="AK134" i="1"/>
  <c r="AM133" i="1"/>
  <c r="AL133" i="1"/>
  <c r="AK133" i="1"/>
  <c r="AM132" i="1"/>
  <c r="AL132" i="1"/>
  <c r="AK132" i="1"/>
  <c r="AM131" i="1"/>
  <c r="AL131" i="1"/>
  <c r="AK131" i="1"/>
  <c r="AM130" i="1"/>
  <c r="AL130" i="1"/>
  <c r="AK130" i="1"/>
  <c r="AM129" i="1"/>
  <c r="AL129" i="1"/>
  <c r="AK129" i="1"/>
  <c r="AM128" i="1"/>
  <c r="AL128" i="1"/>
  <c r="AK128" i="1"/>
  <c r="AM127" i="1"/>
  <c r="AL127" i="1"/>
  <c r="AK127" i="1"/>
  <c r="AM126" i="1"/>
  <c r="AL126" i="1"/>
  <c r="AK126" i="1"/>
  <c r="AM125" i="1"/>
  <c r="AL125" i="1"/>
  <c r="AK125" i="1"/>
  <c r="AM124" i="1"/>
  <c r="AL124" i="1"/>
  <c r="AK124" i="1"/>
  <c r="AM123" i="1"/>
  <c r="AL123" i="1"/>
  <c r="AK123" i="1"/>
  <c r="U332" i="1"/>
  <c r="U331" i="1"/>
  <c r="U330" i="1"/>
  <c r="U329" i="1"/>
  <c r="U328" i="1"/>
  <c r="U327" i="1"/>
  <c r="U326" i="1"/>
  <c r="U325" i="1"/>
  <c r="U324" i="1"/>
  <c r="U323" i="1"/>
  <c r="U322" i="1"/>
  <c r="U321" i="1"/>
  <c r="U320" i="1"/>
  <c r="U319" i="1"/>
  <c r="U318" i="1"/>
  <c r="U317" i="1"/>
  <c r="U316" i="1"/>
  <c r="U315" i="1"/>
  <c r="U314" i="1"/>
  <c r="U313" i="1"/>
  <c r="U312" i="1"/>
  <c r="U311" i="1"/>
  <c r="U310" i="1"/>
  <c r="U309" i="1"/>
  <c r="U308" i="1"/>
  <c r="U307" i="1"/>
  <c r="U306" i="1"/>
  <c r="U305" i="1"/>
  <c r="U304" i="1"/>
  <c r="U303" i="1"/>
  <c r="U302" i="1"/>
  <c r="U301" i="1"/>
  <c r="U300" i="1"/>
  <c r="U299" i="1"/>
  <c r="U298" i="1"/>
  <c r="U297" i="1"/>
  <c r="U296" i="1"/>
  <c r="U295" i="1"/>
  <c r="U294" i="1"/>
  <c r="U293" i="1"/>
  <c r="U292" i="1"/>
  <c r="U291" i="1"/>
  <c r="U290" i="1"/>
  <c r="U289" i="1"/>
  <c r="U288" i="1"/>
  <c r="U287" i="1"/>
  <c r="U286" i="1"/>
  <c r="U285" i="1"/>
  <c r="U284" i="1"/>
  <c r="U283" i="1"/>
  <c r="U282" i="1"/>
  <c r="U281" i="1"/>
  <c r="U280" i="1"/>
  <c r="U279" i="1"/>
  <c r="U278" i="1"/>
  <c r="U277" i="1"/>
  <c r="U276" i="1"/>
  <c r="U275" i="1"/>
  <c r="U274" i="1"/>
  <c r="U273" i="1"/>
  <c r="U272" i="1"/>
  <c r="U271" i="1"/>
  <c r="U270" i="1"/>
  <c r="U269" i="1"/>
  <c r="U268" i="1"/>
  <c r="U267" i="1"/>
  <c r="U266" i="1"/>
  <c r="U265" i="1"/>
  <c r="U264" i="1"/>
  <c r="U263" i="1"/>
  <c r="U262" i="1"/>
  <c r="U261" i="1"/>
  <c r="U260" i="1"/>
  <c r="U259" i="1"/>
  <c r="U258" i="1"/>
  <c r="U257" i="1"/>
  <c r="U256" i="1"/>
  <c r="U255" i="1"/>
  <c r="U254" i="1"/>
  <c r="U253" i="1"/>
  <c r="U252" i="1"/>
  <c r="U251" i="1"/>
  <c r="U250" i="1"/>
  <c r="U249" i="1"/>
  <c r="U248" i="1"/>
  <c r="U247" i="1"/>
  <c r="U246" i="1"/>
  <c r="U245" i="1"/>
  <c r="U244" i="1"/>
  <c r="U243" i="1"/>
  <c r="U242" i="1"/>
  <c r="U241" i="1"/>
  <c r="U240" i="1"/>
  <c r="U239" i="1"/>
  <c r="U238" i="1"/>
  <c r="U237" i="1"/>
  <c r="U236" i="1"/>
  <c r="U235" i="1"/>
  <c r="U234" i="1"/>
  <c r="U233" i="1"/>
  <c r="U232" i="1"/>
  <c r="U231" i="1"/>
  <c r="U230" i="1"/>
  <c r="U229" i="1"/>
  <c r="U228" i="1"/>
  <c r="U227" i="1"/>
  <c r="U226" i="1"/>
  <c r="U225" i="1"/>
  <c r="U224" i="1"/>
  <c r="U223" i="1"/>
  <c r="U222" i="1"/>
  <c r="U221" i="1"/>
  <c r="U220" i="1"/>
  <c r="U219" i="1"/>
  <c r="U218" i="1"/>
  <c r="U217" i="1"/>
  <c r="U216" i="1"/>
  <c r="U215" i="1"/>
  <c r="U214" i="1"/>
  <c r="U213" i="1"/>
  <c r="U212" i="1"/>
  <c r="U211" i="1"/>
  <c r="U210" i="1"/>
  <c r="U209" i="1"/>
  <c r="U208" i="1"/>
  <c r="U207" i="1"/>
  <c r="U206" i="1"/>
  <c r="U205" i="1"/>
  <c r="U204" i="1"/>
  <c r="U203" i="1"/>
  <c r="U202" i="1"/>
  <c r="U201" i="1"/>
  <c r="U200" i="1"/>
  <c r="U199" i="1"/>
  <c r="U198" i="1"/>
  <c r="U197" i="1"/>
  <c r="U196" i="1"/>
  <c r="U195" i="1"/>
  <c r="U194" i="1"/>
  <c r="U193" i="1"/>
  <c r="U192" i="1"/>
  <c r="U191" i="1"/>
  <c r="U190" i="1"/>
  <c r="U189" i="1"/>
  <c r="U188" i="1"/>
  <c r="U187" i="1"/>
  <c r="U186" i="1"/>
  <c r="U185" i="1"/>
  <c r="U184" i="1"/>
  <c r="U183" i="1"/>
  <c r="U182" i="1"/>
  <c r="U181" i="1"/>
  <c r="U180" i="1"/>
  <c r="U179" i="1"/>
  <c r="U178" i="1"/>
  <c r="U177" i="1"/>
  <c r="U176" i="1"/>
  <c r="U175" i="1"/>
  <c r="U174" i="1"/>
  <c r="U173" i="1"/>
  <c r="U172" i="1"/>
  <c r="U171" i="1"/>
  <c r="U170" i="1"/>
  <c r="U169" i="1"/>
  <c r="U168" i="1"/>
  <c r="U167" i="1"/>
  <c r="U166" i="1"/>
  <c r="U165" i="1"/>
  <c r="U164" i="1"/>
  <c r="U163" i="1"/>
  <c r="U162" i="1"/>
  <c r="U161" i="1"/>
  <c r="U160" i="1"/>
  <c r="U159" i="1"/>
  <c r="U158" i="1"/>
  <c r="U157" i="1"/>
  <c r="U156" i="1"/>
  <c r="U155" i="1"/>
  <c r="U154" i="1"/>
  <c r="U153" i="1"/>
  <c r="U152" i="1"/>
  <c r="U151" i="1"/>
  <c r="U150" i="1"/>
  <c r="U149" i="1"/>
  <c r="U148" i="1"/>
  <c r="U147" i="1"/>
  <c r="U146" i="1"/>
  <c r="U145" i="1"/>
  <c r="U144" i="1"/>
  <c r="U143" i="1"/>
  <c r="U142" i="1"/>
  <c r="U141" i="1"/>
  <c r="U140" i="1"/>
  <c r="U139" i="1"/>
  <c r="U138" i="1"/>
  <c r="U137" i="1"/>
  <c r="U136" i="1"/>
  <c r="U135" i="1"/>
  <c r="U134" i="1"/>
  <c r="U133" i="1"/>
  <c r="U132" i="1"/>
  <c r="U131" i="1"/>
  <c r="U130" i="1"/>
  <c r="U129" i="1"/>
  <c r="U128" i="1"/>
  <c r="U127" i="1"/>
  <c r="U126" i="1"/>
  <c r="U125" i="1"/>
  <c r="U124" i="1"/>
  <c r="U123" i="1"/>
  <c r="S332" i="1"/>
  <c r="S331" i="1"/>
  <c r="S330" i="1"/>
  <c r="S329" i="1"/>
  <c r="S328" i="1"/>
  <c r="S327" i="1"/>
  <c r="S326" i="1"/>
  <c r="S325" i="1"/>
  <c r="S324" i="1"/>
  <c r="S323" i="1"/>
  <c r="S322" i="1"/>
  <c r="S321" i="1"/>
  <c r="S320" i="1"/>
  <c r="S319" i="1"/>
  <c r="S318" i="1"/>
  <c r="S317" i="1"/>
  <c r="S316" i="1"/>
  <c r="S315" i="1"/>
  <c r="S314" i="1"/>
  <c r="S313" i="1"/>
  <c r="S312" i="1"/>
  <c r="S311" i="1"/>
  <c r="S310" i="1"/>
  <c r="S309" i="1"/>
  <c r="S308" i="1"/>
  <c r="S307" i="1"/>
  <c r="S306" i="1"/>
  <c r="S305" i="1"/>
  <c r="S304" i="1"/>
  <c r="S303" i="1"/>
  <c r="S302" i="1"/>
  <c r="S301" i="1"/>
  <c r="S300" i="1"/>
  <c r="S299" i="1"/>
  <c r="S298" i="1"/>
  <c r="S297" i="1"/>
  <c r="S296" i="1"/>
  <c r="S295" i="1"/>
  <c r="S294" i="1"/>
  <c r="S293" i="1"/>
  <c r="S292" i="1"/>
  <c r="S291" i="1"/>
  <c r="S290" i="1"/>
  <c r="S289" i="1"/>
  <c r="S288" i="1"/>
  <c r="S287" i="1"/>
  <c r="S286" i="1"/>
  <c r="S285" i="1"/>
  <c r="S284" i="1"/>
  <c r="S283" i="1"/>
  <c r="S282" i="1"/>
  <c r="S281" i="1"/>
  <c r="S280" i="1"/>
  <c r="S279" i="1"/>
  <c r="S278" i="1"/>
  <c r="S277" i="1"/>
  <c r="S276" i="1"/>
  <c r="S275" i="1"/>
  <c r="S274" i="1"/>
  <c r="S273" i="1"/>
  <c r="S272" i="1"/>
  <c r="S271" i="1"/>
  <c r="S270" i="1"/>
  <c r="S269" i="1"/>
  <c r="S268" i="1"/>
  <c r="S267" i="1"/>
  <c r="S266" i="1"/>
  <c r="S265" i="1"/>
  <c r="S264" i="1"/>
  <c r="S263" i="1"/>
  <c r="S262" i="1"/>
  <c r="S261" i="1"/>
  <c r="S260" i="1"/>
  <c r="S259" i="1"/>
  <c r="S258" i="1"/>
  <c r="S257" i="1"/>
  <c r="S256" i="1"/>
  <c r="S255" i="1"/>
  <c r="S254" i="1"/>
  <c r="S253" i="1"/>
  <c r="S252" i="1"/>
  <c r="S251" i="1"/>
  <c r="S250" i="1"/>
  <c r="S249" i="1"/>
  <c r="S248" i="1"/>
  <c r="S247" i="1"/>
  <c r="S246" i="1"/>
  <c r="S245" i="1"/>
  <c r="S244" i="1"/>
  <c r="S243" i="1"/>
  <c r="S242" i="1"/>
  <c r="S241" i="1"/>
  <c r="S240" i="1"/>
  <c r="S239" i="1"/>
  <c r="S238" i="1"/>
  <c r="S237" i="1"/>
  <c r="S236" i="1"/>
  <c r="S235" i="1"/>
  <c r="S234" i="1"/>
  <c r="S233" i="1"/>
  <c r="S232" i="1"/>
  <c r="S231" i="1"/>
  <c r="S230" i="1"/>
  <c r="S229" i="1"/>
  <c r="S228" i="1"/>
  <c r="S227" i="1"/>
  <c r="S226" i="1"/>
  <c r="S225" i="1"/>
  <c r="S224" i="1"/>
  <c r="S223" i="1"/>
  <c r="S222" i="1"/>
  <c r="S221" i="1"/>
  <c r="S220" i="1"/>
  <c r="S219" i="1"/>
  <c r="S218" i="1"/>
  <c r="S217" i="1"/>
  <c r="S216" i="1"/>
  <c r="S215" i="1"/>
  <c r="S214" i="1"/>
  <c r="S213" i="1"/>
  <c r="S212" i="1"/>
  <c r="S211" i="1"/>
  <c r="S210" i="1"/>
  <c r="S209" i="1"/>
  <c r="S208" i="1"/>
  <c r="S207" i="1"/>
  <c r="S206" i="1"/>
  <c r="S205" i="1"/>
  <c r="S204" i="1"/>
  <c r="S203" i="1"/>
  <c r="S202" i="1"/>
  <c r="S201" i="1"/>
  <c r="S200" i="1"/>
  <c r="S199" i="1"/>
  <c r="S198" i="1"/>
  <c r="S197" i="1"/>
  <c r="S196" i="1"/>
  <c r="S195" i="1"/>
  <c r="S194" i="1"/>
  <c r="S193" i="1"/>
  <c r="S192" i="1"/>
  <c r="S191" i="1"/>
  <c r="S190" i="1"/>
  <c r="S189" i="1"/>
  <c r="S188" i="1"/>
  <c r="S187" i="1"/>
  <c r="S186" i="1"/>
  <c r="S185" i="1"/>
  <c r="S184" i="1"/>
  <c r="S183" i="1"/>
  <c r="S182" i="1"/>
  <c r="S181" i="1"/>
  <c r="S180" i="1"/>
  <c r="S179" i="1"/>
  <c r="S178" i="1"/>
  <c r="S177" i="1"/>
  <c r="S176" i="1"/>
  <c r="S175" i="1"/>
  <c r="S174" i="1"/>
  <c r="S173" i="1"/>
  <c r="S172" i="1"/>
  <c r="S171" i="1"/>
  <c r="S170" i="1"/>
  <c r="S169" i="1"/>
  <c r="S168" i="1"/>
  <c r="S167" i="1"/>
  <c r="S166" i="1"/>
  <c r="S165" i="1"/>
  <c r="S164" i="1"/>
  <c r="S163" i="1"/>
  <c r="S162" i="1"/>
  <c r="S161" i="1"/>
  <c r="S160" i="1"/>
  <c r="S159" i="1"/>
  <c r="S158" i="1"/>
  <c r="S157" i="1"/>
  <c r="S156" i="1"/>
  <c r="S155" i="1"/>
  <c r="S154" i="1"/>
  <c r="S153" i="1"/>
  <c r="S152" i="1"/>
  <c r="S151" i="1"/>
  <c r="S150" i="1"/>
  <c r="S149" i="1"/>
  <c r="S148" i="1"/>
  <c r="S147" i="1"/>
  <c r="S146" i="1"/>
  <c r="S145" i="1"/>
  <c r="S144" i="1"/>
  <c r="S143" i="1"/>
  <c r="S142" i="1"/>
  <c r="S141" i="1"/>
  <c r="S140" i="1"/>
  <c r="S139" i="1"/>
  <c r="S138" i="1"/>
  <c r="S137" i="1"/>
  <c r="S136" i="1"/>
  <c r="S135" i="1"/>
  <c r="S134" i="1"/>
  <c r="S133" i="1"/>
  <c r="S132" i="1"/>
  <c r="S131" i="1"/>
  <c r="S130" i="1"/>
  <c r="S129" i="1"/>
  <c r="S128" i="1"/>
  <c r="S127" i="1"/>
  <c r="S126" i="1"/>
  <c r="S125" i="1"/>
  <c r="S124" i="1"/>
  <c r="S123"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AZ23" i="1"/>
  <c r="AZ24" i="1"/>
  <c r="AV22" i="8"/>
  <c r="AU22" i="8"/>
  <c r="AT22" i="8"/>
  <c r="AS22" i="8"/>
  <c r="CF99" i="8"/>
  <c r="CF98" i="8"/>
  <c r="CF97" i="8"/>
  <c r="CF96" i="8"/>
  <c r="CF95" i="8"/>
  <c r="CF94" i="8"/>
  <c r="CF93" i="8"/>
  <c r="CF92" i="8"/>
  <c r="CF91" i="8"/>
  <c r="CF90" i="8"/>
  <c r="CF89" i="8"/>
  <c r="CF88" i="8"/>
  <c r="CF87" i="8"/>
  <c r="CF86" i="8"/>
  <c r="CF85" i="8"/>
  <c r="CF84" i="8"/>
  <c r="CF83" i="8"/>
  <c r="CF82" i="8"/>
  <c r="CF81" i="8"/>
  <c r="CF80" i="8"/>
  <c r="CF79" i="8"/>
  <c r="CF78" i="8"/>
  <c r="CF77" i="8"/>
  <c r="CF76" i="8"/>
  <c r="CF75" i="8"/>
  <c r="CF74" i="8"/>
  <c r="CF73" i="8"/>
  <c r="CF72" i="8"/>
  <c r="CF71" i="8"/>
  <c r="CF70" i="8"/>
  <c r="CF69" i="8"/>
  <c r="CF68" i="8"/>
  <c r="CF67" i="8"/>
  <c r="CF66" i="8"/>
  <c r="CF65" i="8"/>
  <c r="CF64" i="8"/>
  <c r="CF63" i="8"/>
  <c r="CF62" i="8"/>
  <c r="CF61" i="8"/>
  <c r="CF60" i="8"/>
  <c r="CF59" i="8"/>
  <c r="CF58" i="8"/>
  <c r="CF57" i="8"/>
  <c r="CF56" i="8"/>
  <c r="CF55" i="8"/>
  <c r="CF54" i="8"/>
  <c r="CF53" i="8"/>
  <c r="CF52" i="8"/>
  <c r="CF51" i="8"/>
  <c r="CF50" i="8"/>
  <c r="CF49" i="8"/>
  <c r="CF48" i="8"/>
  <c r="CF47" i="8"/>
  <c r="CF46" i="8"/>
  <c r="CF45" i="8"/>
  <c r="CF44" i="8"/>
  <c r="CF43" i="8"/>
  <c r="CF42" i="8"/>
  <c r="CF41" i="8"/>
  <c r="CF40" i="8"/>
  <c r="CF39" i="8"/>
  <c r="CF38" i="8"/>
  <c r="CF37" i="8"/>
  <c r="CF36" i="8"/>
  <c r="CF35" i="8"/>
  <c r="CF34" i="8"/>
  <c r="CF33" i="8"/>
  <c r="CF32" i="8"/>
  <c r="CF31" i="8"/>
  <c r="CF30" i="8"/>
  <c r="CF29" i="8"/>
  <c r="CF28" i="8"/>
  <c r="CF27" i="8"/>
  <c r="CF26" i="8"/>
  <c r="CF25" i="8"/>
  <c r="CF24" i="8"/>
  <c r="CF23" i="8"/>
  <c r="CF22" i="8"/>
  <c r="CF21" i="8"/>
  <c r="CF20" i="8"/>
  <c r="CF19" i="8"/>
  <c r="CF18" i="8"/>
  <c r="CF17" i="8"/>
  <c r="CF16" i="8"/>
  <c r="CF15" i="8"/>
  <c r="CF14" i="8"/>
  <c r="CF13" i="8"/>
  <c r="CF12" i="8"/>
  <c r="CF11" i="8"/>
  <c r="CG34" i="1"/>
  <c r="CF333" i="1"/>
  <c r="CF122" i="1"/>
  <c r="CF121" i="1"/>
  <c r="CF120" i="1"/>
  <c r="CF119" i="1"/>
  <c r="CF118" i="1"/>
  <c r="CF117" i="1"/>
  <c r="CF116" i="1"/>
  <c r="CF115" i="1"/>
  <c r="CF114" i="1"/>
  <c r="CF113" i="1"/>
  <c r="CF112" i="1"/>
  <c r="CF111" i="1"/>
  <c r="CF110" i="1"/>
  <c r="CF109" i="1"/>
  <c r="CF108" i="1"/>
  <c r="CF107" i="1"/>
  <c r="CF106" i="1"/>
  <c r="CF105" i="1"/>
  <c r="CF104" i="1"/>
  <c r="CF103" i="1"/>
  <c r="CF102" i="1"/>
  <c r="CF101" i="1"/>
  <c r="CF100" i="1"/>
  <c r="CF99" i="1"/>
  <c r="CF98" i="1"/>
  <c r="CF97" i="1"/>
  <c r="CF96" i="1"/>
  <c r="CF95" i="1"/>
  <c r="CF94" i="1"/>
  <c r="CF93" i="1"/>
  <c r="CF92" i="1"/>
  <c r="CF91" i="1"/>
  <c r="CF90" i="1"/>
  <c r="CF89" i="1"/>
  <c r="CF88" i="1"/>
  <c r="CF87" i="1"/>
  <c r="CF86" i="1"/>
  <c r="CF85" i="1"/>
  <c r="CF84" i="1"/>
  <c r="CF83" i="1"/>
  <c r="CF82" i="1"/>
  <c r="CF81" i="1"/>
  <c r="CF80" i="1"/>
  <c r="CF79" i="1"/>
  <c r="CF78" i="1"/>
  <c r="CF77" i="1"/>
  <c r="CF76" i="1"/>
  <c r="CF75" i="1"/>
  <c r="CF74" i="1"/>
  <c r="CF73" i="1"/>
  <c r="CF72" i="1"/>
  <c r="CF71" i="1"/>
  <c r="CF70" i="1"/>
  <c r="CF69" i="1"/>
  <c r="CF68" i="1"/>
  <c r="CF67" i="1"/>
  <c r="CF66" i="1"/>
  <c r="CF65" i="1"/>
  <c r="CF64" i="1"/>
  <c r="CF63" i="1"/>
  <c r="CF62" i="1"/>
  <c r="CF61" i="1"/>
  <c r="CF60" i="1"/>
  <c r="CF59" i="1"/>
  <c r="CF58" i="1"/>
  <c r="CF57" i="1"/>
  <c r="CF56" i="1"/>
  <c r="CF55" i="1"/>
  <c r="CF54" i="1"/>
  <c r="CF53" i="1"/>
  <c r="CF52" i="1"/>
  <c r="CF51" i="1"/>
  <c r="CF50" i="1"/>
  <c r="CF49" i="1"/>
  <c r="CF48" i="1"/>
  <c r="CF47" i="1"/>
  <c r="CF46" i="1"/>
  <c r="CF45" i="1"/>
  <c r="CF44" i="1"/>
  <c r="CF43" i="1"/>
  <c r="CF42" i="1"/>
  <c r="CF41" i="1"/>
  <c r="CF40" i="1"/>
  <c r="CF39" i="1"/>
  <c r="CF38" i="1"/>
  <c r="CF37" i="1"/>
  <c r="CF36" i="1"/>
  <c r="CF35" i="1"/>
  <c r="AV15" i="8"/>
  <c r="BY333" i="1"/>
  <c r="BU333" i="1" s="1"/>
  <c r="CJ333" i="1" s="1"/>
  <c r="BY122" i="1"/>
  <c r="BU122" i="1" s="1"/>
  <c r="CJ122" i="1" s="1"/>
  <c r="BY121" i="1"/>
  <c r="BU121" i="1" s="1"/>
  <c r="BY120" i="1"/>
  <c r="BU120" i="1" s="1"/>
  <c r="CJ120" i="1" s="1"/>
  <c r="BY119" i="1"/>
  <c r="BU119" i="1" s="1"/>
  <c r="CJ119" i="1" s="1"/>
  <c r="BY118" i="1"/>
  <c r="BU118" i="1" s="1"/>
  <c r="CJ118" i="1" s="1"/>
  <c r="BY117" i="1"/>
  <c r="BU117" i="1" s="1"/>
  <c r="CJ117" i="1" s="1"/>
  <c r="BY116" i="1"/>
  <c r="BU116" i="1" s="1"/>
  <c r="CJ116" i="1" s="1"/>
  <c r="BY115" i="1"/>
  <c r="BU115" i="1" s="1"/>
  <c r="CJ115" i="1" s="1"/>
  <c r="BY114" i="1"/>
  <c r="BU114" i="1" s="1"/>
  <c r="CJ114" i="1" s="1"/>
  <c r="BY113" i="1"/>
  <c r="BU113" i="1" s="1"/>
  <c r="BY112" i="1"/>
  <c r="BU112" i="1" s="1"/>
  <c r="CJ112" i="1" s="1"/>
  <c r="BY111" i="1"/>
  <c r="BU111" i="1" s="1"/>
  <c r="BY110" i="1"/>
  <c r="BU110" i="1" s="1"/>
  <c r="CJ110" i="1" s="1"/>
  <c r="BY109" i="1"/>
  <c r="BU109" i="1" s="1"/>
  <c r="BY108" i="1"/>
  <c r="BU108" i="1" s="1"/>
  <c r="BY107" i="1"/>
  <c r="BU107" i="1" s="1"/>
  <c r="CJ107" i="1" s="1"/>
  <c r="BY106" i="1"/>
  <c r="BU106" i="1" s="1"/>
  <c r="BY105" i="1"/>
  <c r="BU105" i="1" s="1"/>
  <c r="BY104" i="1"/>
  <c r="BU104" i="1" s="1"/>
  <c r="CJ104" i="1" s="1"/>
  <c r="BY103" i="1"/>
  <c r="BU103" i="1" s="1"/>
  <c r="CJ103" i="1" s="1"/>
  <c r="BY102" i="1"/>
  <c r="BU102" i="1" s="1"/>
  <c r="CJ102" i="1" s="1"/>
  <c r="BY101" i="1"/>
  <c r="BU101" i="1" s="1"/>
  <c r="CJ101" i="1" s="1"/>
  <c r="BY100" i="1"/>
  <c r="BU100" i="1" s="1"/>
  <c r="BY99" i="1"/>
  <c r="BU99" i="1" s="1"/>
  <c r="CJ99" i="1" s="1"/>
  <c r="BY98" i="1"/>
  <c r="BU98" i="1" s="1"/>
  <c r="CJ98" i="1" s="1"/>
  <c r="BY97" i="1"/>
  <c r="BU97" i="1" s="1"/>
  <c r="BY96" i="1"/>
  <c r="BU96" i="1" s="1"/>
  <c r="CJ96" i="1" s="1"/>
  <c r="BY95" i="1"/>
  <c r="BU95" i="1" s="1"/>
  <c r="BY94" i="1"/>
  <c r="BU94" i="1" s="1"/>
  <c r="CJ94" i="1" s="1"/>
  <c r="BY93" i="1"/>
  <c r="BU93" i="1" s="1"/>
  <c r="CJ93" i="1" s="1"/>
  <c r="BY92" i="1"/>
  <c r="BU92" i="1" s="1"/>
  <c r="CJ92" i="1" s="1"/>
  <c r="BY91" i="1"/>
  <c r="BU91" i="1" s="1"/>
  <c r="CJ91" i="1" s="1"/>
  <c r="BY90" i="1"/>
  <c r="BU90" i="1" s="1"/>
  <c r="BY89" i="1"/>
  <c r="BU89" i="1" s="1"/>
  <c r="CJ89" i="1" s="1"/>
  <c r="BY88" i="1"/>
  <c r="BU88" i="1" s="1"/>
  <c r="CJ88" i="1" s="1"/>
  <c r="BY87" i="1"/>
  <c r="BU87" i="1" s="1"/>
  <c r="CJ87" i="1" s="1"/>
  <c r="BY86" i="1"/>
  <c r="BU86" i="1" s="1"/>
  <c r="CJ86" i="1" s="1"/>
  <c r="BY85" i="1"/>
  <c r="BU85" i="1" s="1"/>
  <c r="BY84" i="1"/>
  <c r="BU84" i="1" s="1"/>
  <c r="CJ84" i="1" s="1"/>
  <c r="BY83" i="1"/>
  <c r="BU83" i="1" s="1"/>
  <c r="CJ83" i="1" s="1"/>
  <c r="BY82" i="1"/>
  <c r="BU82" i="1" s="1"/>
  <c r="CJ82" i="1" s="1"/>
  <c r="BY81" i="1"/>
  <c r="BU81" i="1" s="1"/>
  <c r="CJ81" i="1" s="1"/>
  <c r="BY80" i="1"/>
  <c r="BU80" i="1" s="1"/>
  <c r="CJ80" i="1" s="1"/>
  <c r="BY79" i="1"/>
  <c r="BU79" i="1" s="1"/>
  <c r="CJ79" i="1" s="1"/>
  <c r="BY78" i="1"/>
  <c r="BU78" i="1" s="1"/>
  <c r="CJ78" i="1" s="1"/>
  <c r="BY77" i="1"/>
  <c r="BU77" i="1" s="1"/>
  <c r="CJ77" i="1" s="1"/>
  <c r="BY76" i="1"/>
  <c r="BU76" i="1" s="1"/>
  <c r="CJ76" i="1" s="1"/>
  <c r="BY75" i="1"/>
  <c r="BU75" i="1" s="1"/>
  <c r="CJ75" i="1" s="1"/>
  <c r="BY74" i="1"/>
  <c r="BU74" i="1" s="1"/>
  <c r="CJ74" i="1" s="1"/>
  <c r="BY73" i="1"/>
  <c r="BU73" i="1" s="1"/>
  <c r="CJ73" i="1" s="1"/>
  <c r="BY72" i="1"/>
  <c r="BU72" i="1" s="1"/>
  <c r="CJ72" i="1" s="1"/>
  <c r="BY71" i="1"/>
  <c r="BU71" i="1" s="1"/>
  <c r="CJ71" i="1" s="1"/>
  <c r="BY70" i="1"/>
  <c r="BU70" i="1" s="1"/>
  <c r="CJ70" i="1" s="1"/>
  <c r="BY69" i="1"/>
  <c r="BU69" i="1" s="1"/>
  <c r="CJ69" i="1" s="1"/>
  <c r="BY68" i="1"/>
  <c r="BU68" i="1" s="1"/>
  <c r="CJ68" i="1" s="1"/>
  <c r="BY67" i="1"/>
  <c r="BU67" i="1" s="1"/>
  <c r="CJ67" i="1" s="1"/>
  <c r="BY66" i="1"/>
  <c r="BU66" i="1" s="1"/>
  <c r="CJ66" i="1" s="1"/>
  <c r="BY65" i="1"/>
  <c r="BU65" i="1" s="1"/>
  <c r="CJ65" i="1" s="1"/>
  <c r="BY64" i="1"/>
  <c r="BU64" i="1" s="1"/>
  <c r="CJ64" i="1" s="1"/>
  <c r="BY63" i="1"/>
  <c r="BU63" i="1" s="1"/>
  <c r="CJ63" i="1" s="1"/>
  <c r="BY62" i="1"/>
  <c r="BU62" i="1" s="1"/>
  <c r="CJ62" i="1" s="1"/>
  <c r="BY61" i="1"/>
  <c r="BU61" i="1" s="1"/>
  <c r="CJ61" i="1" s="1"/>
  <c r="BY60" i="1"/>
  <c r="BU60" i="1" s="1"/>
  <c r="CJ60" i="1" s="1"/>
  <c r="BY59" i="1"/>
  <c r="BU59" i="1" s="1"/>
  <c r="CJ59" i="1" s="1"/>
  <c r="BY58" i="1"/>
  <c r="BU58" i="1" s="1"/>
  <c r="CJ58" i="1" s="1"/>
  <c r="BY57" i="1"/>
  <c r="BU57" i="1" s="1"/>
  <c r="CJ57" i="1" s="1"/>
  <c r="BY56" i="1"/>
  <c r="BU56" i="1" s="1"/>
  <c r="BY55" i="1"/>
  <c r="BU55" i="1" s="1"/>
  <c r="CJ55" i="1" s="1"/>
  <c r="BY54" i="1"/>
  <c r="BU54" i="1" s="1"/>
  <c r="CJ54" i="1" s="1"/>
  <c r="BY53" i="1"/>
  <c r="BU53" i="1" s="1"/>
  <c r="CJ53" i="1" s="1"/>
  <c r="BY52" i="1"/>
  <c r="BU52" i="1" s="1"/>
  <c r="CJ52" i="1" s="1"/>
  <c r="BY51" i="1"/>
  <c r="BU51" i="1" s="1"/>
  <c r="CJ51" i="1" s="1"/>
  <c r="BY50" i="1"/>
  <c r="BU50" i="1" s="1"/>
  <c r="CJ50" i="1" s="1"/>
  <c r="BY49" i="1"/>
  <c r="BU49" i="1" s="1"/>
  <c r="CJ49" i="1" s="1"/>
  <c r="BY48" i="1"/>
  <c r="BU48" i="1" s="1"/>
  <c r="CJ48" i="1" s="1"/>
  <c r="BY47" i="1"/>
  <c r="BU47" i="1" s="1"/>
  <c r="BY46" i="1"/>
  <c r="BU46" i="1" s="1"/>
  <c r="CJ46" i="1" s="1"/>
  <c r="BY45" i="1"/>
  <c r="BU45" i="1" s="1"/>
  <c r="CJ45" i="1" s="1"/>
  <c r="BY44" i="1"/>
  <c r="BU44" i="1" s="1"/>
  <c r="BY43" i="1"/>
  <c r="BU43" i="1" s="1"/>
  <c r="BY42" i="1"/>
  <c r="BU42" i="1" s="1"/>
  <c r="BY41" i="1"/>
  <c r="BY40" i="1"/>
  <c r="BU40" i="1" s="1"/>
  <c r="CJ40" i="1" s="1"/>
  <c r="BY39" i="1"/>
  <c r="BU39" i="1" s="1"/>
  <c r="BY38" i="1"/>
  <c r="BY37" i="1"/>
  <c r="BY36" i="1"/>
  <c r="BY35" i="1"/>
  <c r="BY34" i="1"/>
  <c r="BQ333" i="1"/>
  <c r="BQ122" i="1"/>
  <c r="BQ121" i="1"/>
  <c r="BQ120" i="1"/>
  <c r="BQ119" i="1"/>
  <c r="BQ118" i="1"/>
  <c r="BQ117" i="1"/>
  <c r="BQ116" i="1"/>
  <c r="BQ115" i="1"/>
  <c r="BQ114" i="1"/>
  <c r="BQ113" i="1"/>
  <c r="BQ112" i="1"/>
  <c r="BQ111" i="1"/>
  <c r="BQ110" i="1"/>
  <c r="BQ109" i="1"/>
  <c r="BQ108" i="1"/>
  <c r="BQ107" i="1"/>
  <c r="BQ106" i="1"/>
  <c r="BQ105" i="1"/>
  <c r="BQ104" i="1"/>
  <c r="BQ103" i="1"/>
  <c r="BQ102" i="1"/>
  <c r="BQ101" i="1"/>
  <c r="BQ100" i="1"/>
  <c r="BQ99" i="1"/>
  <c r="BQ98" i="1"/>
  <c r="BQ97" i="1"/>
  <c r="BQ96" i="1"/>
  <c r="BQ95" i="1"/>
  <c r="BQ94" i="1"/>
  <c r="BQ93" i="1"/>
  <c r="BQ92" i="1"/>
  <c r="BQ91" i="1"/>
  <c r="BQ90" i="1"/>
  <c r="BQ89" i="1"/>
  <c r="BQ88" i="1"/>
  <c r="BQ87" i="1"/>
  <c r="BQ86" i="1"/>
  <c r="BQ85" i="1"/>
  <c r="BQ84" i="1"/>
  <c r="BQ83" i="1"/>
  <c r="BQ82" i="1"/>
  <c r="BQ81" i="1"/>
  <c r="BQ80" i="1"/>
  <c r="BQ79" i="1"/>
  <c r="BQ78" i="1"/>
  <c r="BQ77" i="1"/>
  <c r="BQ76" i="1"/>
  <c r="BQ75" i="1"/>
  <c r="BQ74" i="1"/>
  <c r="BQ73" i="1"/>
  <c r="BQ72" i="1"/>
  <c r="BQ71" i="1"/>
  <c r="BQ70" i="1"/>
  <c r="BQ69" i="1"/>
  <c r="BQ68" i="1"/>
  <c r="BQ67" i="1"/>
  <c r="BQ66" i="1"/>
  <c r="BQ65" i="1"/>
  <c r="BQ64" i="1"/>
  <c r="BQ63" i="1"/>
  <c r="BQ62" i="1"/>
  <c r="BQ61" i="1"/>
  <c r="BQ60" i="1"/>
  <c r="BQ59" i="1"/>
  <c r="BQ58" i="1"/>
  <c r="BQ57" i="1"/>
  <c r="BQ56" i="1"/>
  <c r="BQ55" i="1"/>
  <c r="BQ54" i="1"/>
  <c r="BQ53" i="1"/>
  <c r="BQ52" i="1"/>
  <c r="BQ51" i="1"/>
  <c r="BQ50" i="1"/>
  <c r="BQ49" i="1"/>
  <c r="BQ48" i="1"/>
  <c r="BQ47" i="1"/>
  <c r="BQ46" i="1"/>
  <c r="BQ45" i="1"/>
  <c r="BQ44" i="1"/>
  <c r="BQ43" i="1"/>
  <c r="BQ42" i="1"/>
  <c r="BQ41" i="1"/>
  <c r="BQ40" i="1"/>
  <c r="BQ39" i="1"/>
  <c r="BQ38" i="1"/>
  <c r="BQ37" i="1"/>
  <c r="BQ36" i="1"/>
  <c r="BQ35" i="1"/>
  <c r="BQ34"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4" i="1"/>
  <c r="L43" i="1"/>
  <c r="L42" i="1"/>
  <c r="L41" i="1"/>
  <c r="L40" i="1"/>
  <c r="L39" i="1"/>
  <c r="L38" i="1"/>
  <c r="L37" i="1"/>
  <c r="L36" i="1"/>
  <c r="L35" i="1"/>
  <c r="G10" i="1"/>
  <c r="S61" i="1"/>
  <c r="BA18" i="1"/>
  <c r="BA17" i="1"/>
  <c r="BA15" i="1"/>
  <c r="BA14" i="1"/>
  <c r="BA13" i="1"/>
  <c r="BA12" i="1"/>
  <c r="BA7" i="1"/>
  <c r="BA6" i="1"/>
  <c r="BA5" i="1"/>
  <c r="BA4" i="1"/>
  <c r="F10" i="1"/>
  <c r="F11" i="1" s="1"/>
  <c r="AS26" i="1"/>
  <c r="AT26" i="1" s="1"/>
  <c r="R14" i="1"/>
  <c r="R16" i="1"/>
  <c r="L34" i="1"/>
  <c r="R17" i="1"/>
  <c r="R15" i="1"/>
  <c r="AR9" i="1"/>
  <c r="AR8" i="1"/>
  <c r="AR7" i="1"/>
  <c r="AR5" i="1"/>
  <c r="AU5" i="1" s="1"/>
  <c r="AR6" i="1"/>
  <c r="U333" i="1"/>
  <c r="U122" i="1"/>
  <c r="U121" i="1"/>
  <c r="U120" i="1"/>
  <c r="U119" i="1"/>
  <c r="U118" i="1"/>
  <c r="U117" i="1"/>
  <c r="U116" i="1"/>
  <c r="U115" i="1"/>
  <c r="U114" i="1"/>
  <c r="U113" i="1"/>
  <c r="U112" i="1"/>
  <c r="U111" i="1"/>
  <c r="U110" i="1"/>
  <c r="U109" i="1"/>
  <c r="U108" i="1"/>
  <c r="U107" i="1"/>
  <c r="U106" i="1"/>
  <c r="U105" i="1"/>
  <c r="U104" i="1"/>
  <c r="U103" i="1"/>
  <c r="U102" i="1"/>
  <c r="U101" i="1"/>
  <c r="U100" i="1"/>
  <c r="U99" i="1"/>
  <c r="BS99" i="1"/>
  <c r="U98" i="1"/>
  <c r="U83" i="1"/>
  <c r="U82" i="1"/>
  <c r="U80" i="1"/>
  <c r="U78" i="1"/>
  <c r="U77" i="1"/>
  <c r="U76" i="1"/>
  <c r="U73" i="1"/>
  <c r="U72" i="1"/>
  <c r="U71" i="1"/>
  <c r="U69" i="1"/>
  <c r="U68" i="1"/>
  <c r="U66" i="1"/>
  <c r="U65" i="1"/>
  <c r="U64" i="1"/>
  <c r="U63" i="1"/>
  <c r="U62" i="1"/>
  <c r="U57" i="1"/>
  <c r="U56" i="1"/>
  <c r="U55" i="1"/>
  <c r="U54" i="1"/>
  <c r="U52" i="1"/>
  <c r="U51" i="1"/>
  <c r="U50" i="1"/>
  <c r="U47" i="1"/>
  <c r="U46" i="1"/>
  <c r="U44" i="1"/>
  <c r="U43" i="1"/>
  <c r="U40" i="1"/>
  <c r="S333" i="1"/>
  <c r="S122" i="1"/>
  <c r="S121" i="1"/>
  <c r="S120" i="1"/>
  <c r="S119" i="1"/>
  <c r="S118" i="1"/>
  <c r="S117" i="1"/>
  <c r="S116" i="1"/>
  <c r="S115" i="1"/>
  <c r="S114" i="1"/>
  <c r="S113" i="1"/>
  <c r="S112" i="1"/>
  <c r="S111" i="1"/>
  <c r="S110" i="1"/>
  <c r="S109" i="1"/>
  <c r="S108" i="1"/>
  <c r="S107" i="1"/>
  <c r="S106" i="1"/>
  <c r="S105" i="1"/>
  <c r="S104" i="1"/>
  <c r="S103" i="1"/>
  <c r="S102" i="1"/>
  <c r="S101" i="1"/>
  <c r="S100" i="1"/>
  <c r="S99" i="1"/>
  <c r="S98" i="1"/>
  <c r="S97" i="1"/>
  <c r="S96" i="1"/>
  <c r="S95" i="1"/>
  <c r="S94" i="1"/>
  <c r="S93" i="1"/>
  <c r="S92" i="1"/>
  <c r="S91" i="1"/>
  <c r="S90" i="1"/>
  <c r="S89" i="1"/>
  <c r="S88" i="1"/>
  <c r="S87" i="1"/>
  <c r="S86" i="1"/>
  <c r="S85" i="1"/>
  <c r="S84" i="1"/>
  <c r="S83" i="1"/>
  <c r="S82" i="1"/>
  <c r="S81" i="1"/>
  <c r="S80" i="1"/>
  <c r="S79" i="1"/>
  <c r="S78" i="1"/>
  <c r="S77" i="1"/>
  <c r="S76" i="1"/>
  <c r="S75" i="1"/>
  <c r="S74" i="1"/>
  <c r="S73" i="1"/>
  <c r="S72" i="1"/>
  <c r="S71" i="1"/>
  <c r="S70" i="1"/>
  <c r="S69" i="1"/>
  <c r="S68" i="1"/>
  <c r="S67" i="1"/>
  <c r="S66" i="1"/>
  <c r="S65" i="1"/>
  <c r="S64" i="1"/>
  <c r="S63" i="1"/>
  <c r="S62" i="1"/>
  <c r="S60" i="1"/>
  <c r="S59" i="1"/>
  <c r="S58" i="1"/>
  <c r="S57" i="1"/>
  <c r="S56" i="1"/>
  <c r="S55" i="1"/>
  <c r="S54" i="1"/>
  <c r="S53" i="1"/>
  <c r="S52" i="1"/>
  <c r="S51" i="1"/>
  <c r="S50" i="1"/>
  <c r="S49" i="1"/>
  <c r="S48" i="1"/>
  <c r="S47" i="1"/>
  <c r="S46" i="1"/>
  <c r="S45" i="1"/>
  <c r="S44" i="1"/>
  <c r="S43" i="1"/>
  <c r="S42" i="1"/>
  <c r="S41" i="1"/>
  <c r="S40" i="1"/>
  <c r="S39" i="1"/>
  <c r="S38" i="1"/>
  <c r="S37" i="1"/>
  <c r="S36" i="1"/>
  <c r="S35" i="1"/>
  <c r="BN99" i="1"/>
  <c r="BN87" i="1"/>
  <c r="BA90" i="8" s="1"/>
  <c r="BN43" i="1"/>
  <c r="BA46" i="8" s="1"/>
  <c r="BN40" i="1"/>
  <c r="AU26" i="1"/>
  <c r="AK26" i="1"/>
  <c r="AS7" i="1" s="1"/>
  <c r="AX24" i="8"/>
  <c r="D28" i="8"/>
  <c r="AR23" i="8"/>
  <c r="AQ23" i="8"/>
  <c r="AS21" i="8"/>
  <c r="AS20" i="8"/>
  <c r="AQ25" i="8"/>
  <c r="AS24" i="8"/>
  <c r="N21" i="8" s="1"/>
  <c r="BN81" i="1"/>
  <c r="BN46" i="1"/>
  <c r="BN47" i="1"/>
  <c r="BA50" i="8" s="1"/>
  <c r="BN50" i="1"/>
  <c r="BA53" i="8" s="1"/>
  <c r="BN51" i="1"/>
  <c r="BN52" i="1"/>
  <c r="BA55" i="8" s="1"/>
  <c r="BN54" i="1"/>
  <c r="BA57" i="8" s="1"/>
  <c r="BN55" i="1"/>
  <c r="BA58" i="8" s="1"/>
  <c r="BN56" i="1"/>
  <c r="BN57" i="1"/>
  <c r="BA60" i="8" s="1"/>
  <c r="BN62" i="1"/>
  <c r="BA65" i="8" s="1"/>
  <c r="BN63" i="1"/>
  <c r="BN64" i="1"/>
  <c r="BA67" i="8" s="1"/>
  <c r="BN65" i="1"/>
  <c r="BN66" i="1"/>
  <c r="BA69" i="8" s="1"/>
  <c r="BN68" i="1"/>
  <c r="BA71" i="8" s="1"/>
  <c r="BN69" i="1"/>
  <c r="BA72" i="8" s="1"/>
  <c r="BN71" i="1"/>
  <c r="BA74" i="8" s="1"/>
  <c r="BN72" i="1"/>
  <c r="BA75" i="8" s="1"/>
  <c r="BN73" i="1"/>
  <c r="BN76" i="1"/>
  <c r="BA79" i="8" s="1"/>
  <c r="BN77" i="1"/>
  <c r="BA80" i="8" s="1"/>
  <c r="BN78" i="1"/>
  <c r="BA81" i="8" s="1"/>
  <c r="BN79" i="1"/>
  <c r="BN80" i="1"/>
  <c r="BA83" i="8" s="1"/>
  <c r="BN82" i="1"/>
  <c r="BN83" i="1"/>
  <c r="BA86" i="8" s="1"/>
  <c r="BN90" i="1"/>
  <c r="BA93" i="8" s="1"/>
  <c r="BN98" i="1"/>
  <c r="BN100" i="1"/>
  <c r="BN101" i="1"/>
  <c r="BA104" i="8" s="1"/>
  <c r="BN102" i="1"/>
  <c r="BA105" i="8" s="1"/>
  <c r="BN103" i="1"/>
  <c r="BA106" i="8" s="1"/>
  <c r="BN104" i="1"/>
  <c r="BA107" i="8" s="1"/>
  <c r="BN105" i="1"/>
  <c r="BA108" i="8" s="1"/>
  <c r="BN106" i="1"/>
  <c r="BA109" i="8" s="1"/>
  <c r="BN107" i="1"/>
  <c r="BA110" i="8" s="1"/>
  <c r="BN108" i="1"/>
  <c r="BA111" i="8" s="1"/>
  <c r="BN109" i="1"/>
  <c r="BA112" i="8" s="1"/>
  <c r="BN110" i="1"/>
  <c r="BN111" i="1"/>
  <c r="BA114" i="8" s="1"/>
  <c r="BN112" i="1"/>
  <c r="BA115" i="8" s="1"/>
  <c r="BN113" i="1"/>
  <c r="BA116" i="8" s="1"/>
  <c r="BN114" i="1"/>
  <c r="BA117" i="8" s="1"/>
  <c r="BN115" i="1"/>
  <c r="BA118" i="8" s="1"/>
  <c r="BN116" i="1"/>
  <c r="BA119" i="8" s="1"/>
  <c r="BN117" i="1"/>
  <c r="BN118" i="1"/>
  <c r="BA121" i="8" s="1"/>
  <c r="BN119" i="1"/>
  <c r="BN120" i="1"/>
  <c r="BA123" i="8" s="1"/>
  <c r="BN121" i="1"/>
  <c r="BA124" i="8" s="1"/>
  <c r="BN122" i="1"/>
  <c r="BA125" i="8" s="1"/>
  <c r="BN333" i="1"/>
  <c r="BA336" i="8" s="1"/>
  <c r="BS333" i="1"/>
  <c r="BS44" i="1"/>
  <c r="BB47" i="8" s="1"/>
  <c r="BS46" i="1"/>
  <c r="BB49" i="8" s="1"/>
  <c r="BS47" i="1"/>
  <c r="BB50" i="8" s="1"/>
  <c r="BS50" i="1"/>
  <c r="P53" i="8" s="1"/>
  <c r="BS51" i="1"/>
  <c r="BB54" i="8" s="1"/>
  <c r="BS52" i="1"/>
  <c r="P55" i="8" s="1"/>
  <c r="BS54" i="1"/>
  <c r="BB57" i="8" s="1"/>
  <c r="BS55" i="1"/>
  <c r="BB58" i="8" s="1"/>
  <c r="BS56" i="1"/>
  <c r="P59" i="8" s="1"/>
  <c r="BS57" i="1"/>
  <c r="BB60" i="8" s="1"/>
  <c r="BS62" i="1"/>
  <c r="BB65" i="8" s="1"/>
  <c r="BS63" i="1"/>
  <c r="P66" i="8" s="1"/>
  <c r="BS64" i="1"/>
  <c r="P67" i="8" s="1"/>
  <c r="BS65" i="1"/>
  <c r="P68" i="8" s="1"/>
  <c r="BS66" i="1"/>
  <c r="BB69" i="8" s="1"/>
  <c r="BS68" i="1"/>
  <c r="BB71" i="8" s="1"/>
  <c r="BS69" i="1"/>
  <c r="BB72" i="8" s="1"/>
  <c r="BS71" i="1"/>
  <c r="BB74" i="8" s="1"/>
  <c r="BS72" i="1"/>
  <c r="BB75" i="8" s="1"/>
  <c r="BS73" i="1"/>
  <c r="BB76" i="8" s="1"/>
  <c r="BS76" i="1"/>
  <c r="BB79" i="8" s="1"/>
  <c r="BS77" i="1"/>
  <c r="P80" i="8" s="1"/>
  <c r="BS78" i="1"/>
  <c r="BB81" i="8" s="1"/>
  <c r="BS79" i="1"/>
  <c r="P82" i="8" s="1"/>
  <c r="BS80" i="1"/>
  <c r="P83" i="8" s="1"/>
  <c r="BS82" i="1"/>
  <c r="BB85" i="8" s="1"/>
  <c r="BS83" i="1"/>
  <c r="P86" i="8" s="1"/>
  <c r="BS87" i="1"/>
  <c r="BB90" i="8" s="1"/>
  <c r="BS90" i="1"/>
  <c r="BB93" i="8" s="1"/>
  <c r="BS98" i="1"/>
  <c r="BS100" i="1"/>
  <c r="BS101" i="1"/>
  <c r="BB104" i="8" s="1"/>
  <c r="BS102" i="1"/>
  <c r="P105" i="8" s="1"/>
  <c r="BS103" i="1"/>
  <c r="BB106" i="8" s="1"/>
  <c r="BS104" i="1"/>
  <c r="BB107" i="8" s="1"/>
  <c r="BS105" i="1"/>
  <c r="BB108" i="8" s="1"/>
  <c r="BS106" i="1"/>
  <c r="BB109" i="8" s="1"/>
  <c r="BS107" i="1"/>
  <c r="BB110" i="8" s="1"/>
  <c r="BS108" i="1"/>
  <c r="P111" i="8" s="1"/>
  <c r="BS109" i="1"/>
  <c r="BB112" i="8" s="1"/>
  <c r="BS110" i="1"/>
  <c r="BB113" i="8" s="1"/>
  <c r="BS111" i="1"/>
  <c r="BB114" i="8" s="1"/>
  <c r="BS112" i="1"/>
  <c r="BB115" i="8" s="1"/>
  <c r="BS113" i="1"/>
  <c r="BB116" i="8" s="1"/>
  <c r="BS114" i="1"/>
  <c r="BB117" i="8" s="1"/>
  <c r="BS115" i="1"/>
  <c r="P118" i="8" s="1"/>
  <c r="BS116" i="1"/>
  <c r="P119" i="8" s="1"/>
  <c r="BS117" i="1"/>
  <c r="BB120" i="8" s="1"/>
  <c r="BS118" i="1"/>
  <c r="P121" i="8" s="1"/>
  <c r="BS119" i="1"/>
  <c r="BB122" i="8" s="1"/>
  <c r="BS120" i="1"/>
  <c r="BB123" i="8" s="1"/>
  <c r="BS121" i="1"/>
  <c r="BB124" i="8" s="1"/>
  <c r="BS122" i="1"/>
  <c r="BB125" i="8" s="1"/>
  <c r="BN44" i="1"/>
  <c r="BA47" i="8" s="1"/>
  <c r="U34" i="1"/>
  <c r="BS34" i="1" s="1"/>
  <c r="CB28" i="8"/>
  <c r="CB27" i="8"/>
  <c r="CB26" i="8"/>
  <c r="AM333" i="1"/>
  <c r="AL333" i="1"/>
  <c r="AK333" i="1"/>
  <c r="A35" i="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M122" i="1"/>
  <c r="AL122" i="1"/>
  <c r="AK122" i="1"/>
  <c r="AM121" i="1"/>
  <c r="AL121" i="1"/>
  <c r="AK121" i="1"/>
  <c r="AM120" i="1"/>
  <c r="AL120" i="1"/>
  <c r="AK120" i="1"/>
  <c r="AM119" i="1"/>
  <c r="AL119" i="1"/>
  <c r="AK119" i="1"/>
  <c r="AM118" i="1"/>
  <c r="AL118" i="1"/>
  <c r="AK118" i="1"/>
  <c r="AM117" i="1"/>
  <c r="AL117" i="1"/>
  <c r="AK117" i="1"/>
  <c r="AM116" i="1"/>
  <c r="AL116" i="1"/>
  <c r="AK116" i="1"/>
  <c r="AM115" i="1"/>
  <c r="AL115" i="1"/>
  <c r="AK115" i="1"/>
  <c r="AM114" i="1"/>
  <c r="AL114" i="1"/>
  <c r="AK114" i="1"/>
  <c r="AM113" i="1"/>
  <c r="AL113" i="1"/>
  <c r="AK113" i="1"/>
  <c r="AM112" i="1"/>
  <c r="AL112" i="1"/>
  <c r="AK112" i="1"/>
  <c r="AM111" i="1"/>
  <c r="AL111" i="1"/>
  <c r="AK111" i="1"/>
  <c r="AM110" i="1"/>
  <c r="AL110" i="1"/>
  <c r="AK110" i="1"/>
  <c r="AM109" i="1"/>
  <c r="AL109" i="1"/>
  <c r="AK109" i="1"/>
  <c r="AM108" i="1"/>
  <c r="AL108" i="1"/>
  <c r="AK108" i="1"/>
  <c r="AM107" i="1"/>
  <c r="AL107" i="1"/>
  <c r="AK107" i="1"/>
  <c r="AM106" i="1"/>
  <c r="AL106" i="1"/>
  <c r="AK106" i="1"/>
  <c r="AM105" i="1"/>
  <c r="AL105" i="1"/>
  <c r="AK105" i="1"/>
  <c r="AM104" i="1"/>
  <c r="AL104" i="1"/>
  <c r="AK104" i="1"/>
  <c r="AM103" i="1"/>
  <c r="AL103" i="1"/>
  <c r="AK103" i="1"/>
  <c r="AM102" i="1"/>
  <c r="AL102" i="1"/>
  <c r="AK102" i="1"/>
  <c r="AM101" i="1"/>
  <c r="AL101" i="1"/>
  <c r="AK101" i="1"/>
  <c r="AM100" i="1"/>
  <c r="AL100" i="1"/>
  <c r="AK100" i="1"/>
  <c r="AM99" i="1"/>
  <c r="AL99" i="1"/>
  <c r="AK99" i="1"/>
  <c r="AM98" i="1"/>
  <c r="AL98" i="1"/>
  <c r="AK98" i="1"/>
  <c r="AM97" i="1"/>
  <c r="AL97" i="1"/>
  <c r="AK97" i="1"/>
  <c r="AM96" i="1"/>
  <c r="AL96" i="1"/>
  <c r="AK96" i="1"/>
  <c r="AM95" i="1"/>
  <c r="AL95" i="1"/>
  <c r="AK95" i="1"/>
  <c r="AM94" i="1"/>
  <c r="AL94" i="1"/>
  <c r="AK94" i="1"/>
  <c r="AM93" i="1"/>
  <c r="AL93" i="1"/>
  <c r="AK93" i="1"/>
  <c r="AM92" i="1"/>
  <c r="AL92" i="1"/>
  <c r="AK92" i="1"/>
  <c r="AM91" i="1"/>
  <c r="AL91" i="1"/>
  <c r="AK91" i="1"/>
  <c r="AM90" i="1"/>
  <c r="AL90" i="1"/>
  <c r="AK90" i="1"/>
  <c r="AM89" i="1"/>
  <c r="AL89" i="1"/>
  <c r="AK89" i="1"/>
  <c r="AM88" i="1"/>
  <c r="AL88" i="1"/>
  <c r="AK88" i="1"/>
  <c r="AM87" i="1"/>
  <c r="AL87" i="1"/>
  <c r="AK87" i="1"/>
  <c r="AM86" i="1"/>
  <c r="AL86" i="1"/>
  <c r="AK86" i="1"/>
  <c r="AM85" i="1"/>
  <c r="AL85" i="1"/>
  <c r="AK85" i="1"/>
  <c r="AM84" i="1"/>
  <c r="AL84" i="1"/>
  <c r="AK84" i="1"/>
  <c r="AM83" i="1"/>
  <c r="AL83" i="1"/>
  <c r="AK83" i="1"/>
  <c r="AM82" i="1"/>
  <c r="AL82" i="1"/>
  <c r="AK82" i="1"/>
  <c r="AW39" i="1"/>
  <c r="AW40" i="1"/>
  <c r="AV39" i="1"/>
  <c r="AS36" i="1"/>
  <c r="BG37" i="8"/>
  <c r="AS34" i="1"/>
  <c r="H17" i="8" s="1"/>
  <c r="H36" i="8"/>
  <c r="BH39" i="8"/>
  <c r="BH40" i="8" s="1"/>
  <c r="BH41" i="8" s="1"/>
  <c r="BH42" i="8" s="1"/>
  <c r="BH43" i="8" s="1"/>
  <c r="BH44" i="8" s="1"/>
  <c r="BH45" i="8" s="1"/>
  <c r="BH46" i="8" s="1"/>
  <c r="BH47" i="8" s="1"/>
  <c r="BH48" i="8" s="1"/>
  <c r="BH49" i="8" s="1"/>
  <c r="BH50" i="8" s="1"/>
  <c r="BH51" i="8" s="1"/>
  <c r="BH52" i="8" s="1"/>
  <c r="BH53" i="8" s="1"/>
  <c r="BH54" i="8" s="1"/>
  <c r="BH55" i="8" s="1"/>
  <c r="BH56" i="8" s="1"/>
  <c r="BH57" i="8" s="1"/>
  <c r="BH58" i="8" s="1"/>
  <c r="BH59" i="8" s="1"/>
  <c r="BH60" i="8" s="1"/>
  <c r="BH61" i="8" s="1"/>
  <c r="BH62" i="8" s="1"/>
  <c r="BH63" i="8" s="1"/>
  <c r="BH64" i="8" s="1"/>
  <c r="BH65" i="8" s="1"/>
  <c r="BH66" i="8" s="1"/>
  <c r="BH67" i="8" s="1"/>
  <c r="AW42" i="1"/>
  <c r="AW41" i="1"/>
  <c r="AV42" i="1"/>
  <c r="AV41" i="1"/>
  <c r="AV40" i="1"/>
  <c r="S34" i="1"/>
  <c r="AK37" i="1"/>
  <c r="AK36" i="1"/>
  <c r="AK34" i="1"/>
  <c r="AK35" i="1"/>
  <c r="AK38" i="1"/>
  <c r="AK39" i="1"/>
  <c r="AK40" i="1"/>
  <c r="AK41" i="1"/>
  <c r="AM81" i="1"/>
  <c r="AL81" i="1"/>
  <c r="AK81" i="1"/>
  <c r="AM80" i="1"/>
  <c r="AL80" i="1"/>
  <c r="AK80" i="1"/>
  <c r="AM79" i="1"/>
  <c r="AL79" i="1"/>
  <c r="AK79" i="1"/>
  <c r="AM78" i="1"/>
  <c r="AL78" i="1"/>
  <c r="AK78" i="1"/>
  <c r="AM77" i="1"/>
  <c r="AL77" i="1"/>
  <c r="AK77" i="1"/>
  <c r="AM76" i="1"/>
  <c r="AL76" i="1"/>
  <c r="AK76" i="1"/>
  <c r="AM75" i="1"/>
  <c r="AL75" i="1"/>
  <c r="AK75" i="1"/>
  <c r="AM74" i="1"/>
  <c r="AL74" i="1"/>
  <c r="AK74" i="1"/>
  <c r="AM73" i="1"/>
  <c r="AL73" i="1"/>
  <c r="AK73" i="1"/>
  <c r="AM72" i="1"/>
  <c r="AL72" i="1"/>
  <c r="AK72" i="1"/>
  <c r="AM71" i="1"/>
  <c r="AL71" i="1"/>
  <c r="AK71" i="1"/>
  <c r="AM70" i="1"/>
  <c r="AL70" i="1"/>
  <c r="AK70" i="1"/>
  <c r="AM69" i="1"/>
  <c r="AL69" i="1"/>
  <c r="AK69" i="1"/>
  <c r="AM68" i="1"/>
  <c r="AL68" i="1"/>
  <c r="AK68" i="1"/>
  <c r="AM67" i="1"/>
  <c r="AL67" i="1"/>
  <c r="AK67" i="1"/>
  <c r="AM66" i="1"/>
  <c r="AL66" i="1"/>
  <c r="AK66" i="1"/>
  <c r="AM65" i="1"/>
  <c r="AL65" i="1"/>
  <c r="AK65" i="1"/>
  <c r="AM64" i="1"/>
  <c r="AL64" i="1"/>
  <c r="AK64" i="1"/>
  <c r="AM63" i="1"/>
  <c r="AL63" i="1"/>
  <c r="AK63" i="1"/>
  <c r="AM62" i="1"/>
  <c r="AL62" i="1"/>
  <c r="AK62" i="1"/>
  <c r="AM61" i="1"/>
  <c r="AL61" i="1"/>
  <c r="AK61" i="1"/>
  <c r="AM60" i="1"/>
  <c r="AL60" i="1"/>
  <c r="AK60" i="1"/>
  <c r="AM59" i="1"/>
  <c r="AL59" i="1"/>
  <c r="AK59" i="1"/>
  <c r="AM58" i="1"/>
  <c r="AL58" i="1"/>
  <c r="AK58" i="1"/>
  <c r="AM57" i="1"/>
  <c r="AL57" i="1"/>
  <c r="AK57" i="1"/>
  <c r="AM56" i="1"/>
  <c r="AL56" i="1"/>
  <c r="AK56" i="1"/>
  <c r="AM55" i="1"/>
  <c r="AL55" i="1"/>
  <c r="AK55" i="1"/>
  <c r="AM54" i="1"/>
  <c r="AL54" i="1"/>
  <c r="AK54" i="1"/>
  <c r="AM53" i="1"/>
  <c r="AL53" i="1"/>
  <c r="AK53" i="1"/>
  <c r="AM52" i="1"/>
  <c r="AL52" i="1"/>
  <c r="AK52" i="1"/>
  <c r="AM51" i="1"/>
  <c r="AL51" i="1"/>
  <c r="AK51" i="1"/>
  <c r="AM50" i="1"/>
  <c r="AL50" i="1"/>
  <c r="AK50" i="1"/>
  <c r="AM49" i="1"/>
  <c r="AL49" i="1"/>
  <c r="AK49" i="1"/>
  <c r="AM48" i="1"/>
  <c r="AL48" i="1"/>
  <c r="AK48" i="1"/>
  <c r="AM47" i="1"/>
  <c r="AL47" i="1"/>
  <c r="AK47" i="1"/>
  <c r="AM46" i="1"/>
  <c r="AL46" i="1"/>
  <c r="AK46" i="1"/>
  <c r="AM45" i="1"/>
  <c r="AL45" i="1"/>
  <c r="AK45" i="1"/>
  <c r="AM44" i="1"/>
  <c r="AL44" i="1"/>
  <c r="AK44" i="1"/>
  <c r="AM43" i="1"/>
  <c r="AL43" i="1"/>
  <c r="AK43" i="1"/>
  <c r="AM42" i="1"/>
  <c r="AL42" i="1"/>
  <c r="AK42" i="1"/>
  <c r="AM41" i="1"/>
  <c r="AL41" i="1"/>
  <c r="AM40" i="1"/>
  <c r="AL40" i="1"/>
  <c r="AM39" i="1"/>
  <c r="AL39" i="1"/>
  <c r="AM38" i="1"/>
  <c r="AL38" i="1"/>
  <c r="AM37" i="1"/>
  <c r="AL37" i="1"/>
  <c r="AM36" i="1"/>
  <c r="AL36" i="1"/>
  <c r="AM35" i="1"/>
  <c r="AL35" i="1"/>
  <c r="AM34" i="1"/>
  <c r="AL34" i="1"/>
  <c r="BS40" i="1"/>
  <c r="BS43" i="1"/>
  <c r="P46" i="8" s="1"/>
  <c r="U79" i="1"/>
  <c r="U90" i="1"/>
  <c r="U70" i="1"/>
  <c r="BS70" i="1"/>
  <c r="U87" i="1"/>
  <c r="U93" i="1"/>
  <c r="BS93" i="1" s="1"/>
  <c r="CB11" i="8"/>
  <c r="U97" i="1"/>
  <c r="BS97" i="1"/>
  <c r="BN84" i="1"/>
  <c r="BN70" i="1"/>
  <c r="BN37" i="1"/>
  <c r="BN94" i="1"/>
  <c r="BN92" i="1"/>
  <c r="BN93" i="1"/>
  <c r="BN97" i="1"/>
  <c r="BN67" i="1"/>
  <c r="BN36" i="1"/>
  <c r="BN88" i="1"/>
  <c r="BN96" i="1"/>
  <c r="BN85" i="1"/>
  <c r="U48" i="1"/>
  <c r="BS48" i="1" s="1"/>
  <c r="U67" i="1"/>
  <c r="BS67" i="1"/>
  <c r="U85" i="1"/>
  <c r="BS85" i="1"/>
  <c r="U81" i="1"/>
  <c r="BS81" i="1" s="1"/>
  <c r="U59" i="1"/>
  <c r="BS59" i="1" s="1"/>
  <c r="U42" i="1"/>
  <c r="BS42" i="1" s="1"/>
  <c r="U95" i="1"/>
  <c r="BS95" i="1" s="1"/>
  <c r="U88" i="1"/>
  <c r="BS88" i="1" s="1"/>
  <c r="U96" i="1"/>
  <c r="BS96" i="1"/>
  <c r="U86" i="1"/>
  <c r="BS86" i="1" s="1"/>
  <c r="U39" i="1"/>
  <c r="BS39" i="1" s="1"/>
  <c r="U49" i="1"/>
  <c r="BS49" i="1" s="1"/>
  <c r="BN74" i="1"/>
  <c r="BN89" i="1"/>
  <c r="BN86" i="1"/>
  <c r="BN48" i="1"/>
  <c r="BN59" i="1"/>
  <c r="BN91" i="1"/>
  <c r="BN49" i="1"/>
  <c r="U38" i="1"/>
  <c r="BS38" i="1" s="1"/>
  <c r="U37" i="1"/>
  <c r="BS37" i="1" s="1"/>
  <c r="BN61" i="1"/>
  <c r="U94" i="1"/>
  <c r="BS94" i="1" s="1"/>
  <c r="U36" i="1"/>
  <c r="BS36" i="1" s="1"/>
  <c r="U41" i="1"/>
  <c r="BS41" i="1" s="1"/>
  <c r="U89" i="1"/>
  <c r="BS89" i="1"/>
  <c r="U58" i="1"/>
  <c r="BS58" i="1"/>
  <c r="U91" i="1"/>
  <c r="BS91" i="1"/>
  <c r="U53" i="1"/>
  <c r="BS53" i="1" s="1"/>
  <c r="U35" i="1"/>
  <c r="BS35" i="1" s="1"/>
  <c r="U60" i="1"/>
  <c r="BS60" i="1" s="1"/>
  <c r="U61" i="1"/>
  <c r="BS61" i="1"/>
  <c r="U84" i="1"/>
  <c r="BS84" i="1" s="1"/>
  <c r="U45" i="1"/>
  <c r="BS45" i="1" s="1"/>
  <c r="U74" i="1"/>
  <c r="BS74" i="1"/>
  <c r="U75" i="1"/>
  <c r="BS75" i="1"/>
  <c r="U92" i="1"/>
  <c r="BS92" i="1" s="1"/>
  <c r="BN75" i="1"/>
  <c r="BN95" i="1"/>
  <c r="BN38" i="1"/>
  <c r="BN42" i="1"/>
  <c r="BN45" i="1"/>
  <c r="BN41" i="1"/>
  <c r="BN39" i="1"/>
  <c r="BN58" i="1"/>
  <c r="BN53" i="1"/>
  <c r="BN60" i="1"/>
  <c r="BU289" i="1"/>
  <c r="BU194" i="1"/>
  <c r="CJ194" i="1" s="1"/>
  <c r="BU277" i="1"/>
  <c r="BU246" i="1"/>
  <c r="CJ246" i="1" s="1"/>
  <c r="Q101" i="1"/>
  <c r="Q102" i="1"/>
  <c r="Q103" i="1"/>
  <c r="Q104" i="1"/>
  <c r="Q105" i="1"/>
  <c r="Q106" i="1"/>
  <c r="Q107" i="1"/>
  <c r="Q108" i="1"/>
  <c r="Q109" i="1"/>
  <c r="Q110" i="1"/>
  <c r="Q111" i="1"/>
  <c r="Q112" i="1"/>
  <c r="Q113" i="1"/>
  <c r="Q114" i="1"/>
  <c r="Q115" i="1"/>
  <c r="Q116" i="1"/>
  <c r="Q117" i="1"/>
  <c r="Q118" i="1"/>
  <c r="Q119" i="1"/>
  <c r="Q120" i="1"/>
  <c r="Q121" i="1"/>
  <c r="Q122" i="1"/>
  <c r="Q333"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04" i="8"/>
  <c r="U104" i="8" s="1"/>
  <c r="Q168" i="1"/>
  <c r="Q105" i="8"/>
  <c r="S105" i="8" s="1"/>
  <c r="Q169" i="1"/>
  <c r="Q106" i="8"/>
  <c r="T106" i="8" s="1"/>
  <c r="Q170" i="1"/>
  <c r="Q107" i="8"/>
  <c r="U107" i="8" s="1"/>
  <c r="Q171" i="1"/>
  <c r="Q108" i="8"/>
  <c r="R108" i="8" s="1"/>
  <c r="Q172" i="1"/>
  <c r="Q109" i="8"/>
  <c r="Q173" i="1"/>
  <c r="Q110" i="8"/>
  <c r="T110" i="8" s="1"/>
  <c r="Q174" i="1"/>
  <c r="Q111" i="8"/>
  <c r="Q175" i="1"/>
  <c r="Q112" i="8"/>
  <c r="Q176" i="1"/>
  <c r="Q113" i="8"/>
  <c r="Q177" i="1"/>
  <c r="Q114" i="8"/>
  <c r="S114" i="8" s="1"/>
  <c r="Q178" i="1"/>
  <c r="Q115" i="8"/>
  <c r="T115" i="8" s="1"/>
  <c r="Q179" i="1"/>
  <c r="Q116" i="8"/>
  <c r="Q180" i="1"/>
  <c r="Q117" i="8"/>
  <c r="Q181" i="1"/>
  <c r="Q118" i="8"/>
  <c r="R118" i="8" s="1"/>
  <c r="Q182" i="1"/>
  <c r="Q119" i="8"/>
  <c r="Q183" i="1"/>
  <c r="Q120" i="8"/>
  <c r="Q184" i="1"/>
  <c r="Q121" i="8"/>
  <c r="T121" i="8" s="1"/>
  <c r="Q185" i="1"/>
  <c r="Q122" i="8"/>
  <c r="Q186" i="1"/>
  <c r="Q123" i="8"/>
  <c r="R123" i="8" s="1"/>
  <c r="Q187" i="1"/>
  <c r="Q124" i="8"/>
  <c r="Q188" i="1"/>
  <c r="Q125" i="8"/>
  <c r="R125" i="8" s="1"/>
  <c r="Q189" i="1"/>
  <c r="Q126" i="8"/>
  <c r="Q190" i="1"/>
  <c r="Q127" i="8"/>
  <c r="Q191" i="1"/>
  <c r="Q128" i="8"/>
  <c r="U128" i="8" s="1"/>
  <c r="Q192" i="1"/>
  <c r="Q129" i="8"/>
  <c r="S129" i="8" s="1"/>
  <c r="Q193" i="1"/>
  <c r="Q130" i="8"/>
  <c r="T130" i="8" s="1"/>
  <c r="Q194" i="1"/>
  <c r="Q131" i="8"/>
  <c r="Q195" i="1"/>
  <c r="Q132" i="8"/>
  <c r="S132" i="8" s="1"/>
  <c r="Q196" i="1"/>
  <c r="Q133" i="8"/>
  <c r="Q197" i="1"/>
  <c r="Q134" i="8"/>
  <c r="S134" i="8" s="1"/>
  <c r="Q198" i="1"/>
  <c r="Q135" i="8"/>
  <c r="Q199" i="1"/>
  <c r="Q136" i="8"/>
  <c r="S136" i="8" s="1"/>
  <c r="Q200" i="1"/>
  <c r="Q137" i="8"/>
  <c r="U137" i="8" s="1"/>
  <c r="Q201" i="1"/>
  <c r="Q138" i="8"/>
  <c r="Q202" i="1"/>
  <c r="Q139" i="8"/>
  <c r="T139" i="8" s="1"/>
  <c r="Q203" i="1"/>
  <c r="Q140" i="8"/>
  <c r="U140" i="8" s="1"/>
  <c r="Q204" i="1"/>
  <c r="Q141" i="8"/>
  <c r="U141" i="8" s="1"/>
  <c r="Q205" i="1"/>
  <c r="Q142" i="8"/>
  <c r="R142" i="8" s="1"/>
  <c r="Q206" i="1"/>
  <c r="Q143" i="8"/>
  <c r="T143" i="8" s="1"/>
  <c r="Q207" i="1"/>
  <c r="Q144" i="8"/>
  <c r="U144" i="8" s="1"/>
  <c r="Q208" i="1"/>
  <c r="P145" i="8"/>
  <c r="Q145" i="8"/>
  <c r="U145" i="8" s="1"/>
  <c r="Q209" i="1"/>
  <c r="Q146" i="8"/>
  <c r="Q210" i="1"/>
  <c r="Q147" i="8"/>
  <c r="S147" i="8" s="1"/>
  <c r="Q211" i="1"/>
  <c r="Q148" i="8"/>
  <c r="U148" i="8" s="1"/>
  <c r="Q212" i="1"/>
  <c r="Q149" i="8"/>
  <c r="R149" i="8" s="1"/>
  <c r="Q213" i="1"/>
  <c r="Q150" i="8"/>
  <c r="Q214" i="1"/>
  <c r="Q151" i="8"/>
  <c r="R151" i="8" s="1"/>
  <c r="Q215" i="1"/>
  <c r="Q152" i="8"/>
  <c r="S152" i="8" s="1"/>
  <c r="Q216" i="1"/>
  <c r="Q153" i="8"/>
  <c r="Q217" i="1"/>
  <c r="Q154" i="8"/>
  <c r="R154" i="8" s="1"/>
  <c r="Q218" i="1"/>
  <c r="Q155" i="8"/>
  <c r="Q219" i="1"/>
  <c r="Q156" i="8"/>
  <c r="U156" i="8" s="1"/>
  <c r="Q220" i="1"/>
  <c r="Q157" i="8"/>
  <c r="Q221" i="1"/>
  <c r="Q158" i="8"/>
  <c r="Q222" i="1"/>
  <c r="Q223" i="1"/>
  <c r="Q159" i="8"/>
  <c r="Q160" i="8"/>
  <c r="U160" i="8" s="1"/>
  <c r="Q224" i="1"/>
  <c r="Q225" i="1"/>
  <c r="Q161" i="8"/>
  <c r="Q226" i="1"/>
  <c r="Q162" i="8"/>
  <c r="S162" i="8" s="1"/>
  <c r="Q227" i="1"/>
  <c r="Q163" i="8"/>
  <c r="Q164" i="8"/>
  <c r="Q228" i="1"/>
  <c r="Q165" i="8"/>
  <c r="U165" i="8" s="1"/>
  <c r="Q229" i="1"/>
  <c r="Q166" i="8"/>
  <c r="R166" i="8" s="1"/>
  <c r="Q230" i="1"/>
  <c r="Q167" i="8"/>
  <c r="R167" i="8" s="1"/>
  <c r="Q231" i="1"/>
  <c r="Q168" i="8"/>
  <c r="Q232" i="1"/>
  <c r="Q233" i="1"/>
  <c r="Q169" i="8"/>
  <c r="R169" i="8" s="1"/>
  <c r="Q234" i="1"/>
  <c r="Q170" i="8"/>
  <c r="Q171" i="8"/>
  <c r="Q235" i="1"/>
  <c r="Q172" i="8"/>
  <c r="S172" i="8" s="1"/>
  <c r="Q236" i="1"/>
  <c r="Q173" i="8"/>
  <c r="R173" i="8" s="1"/>
  <c r="Q237" i="1"/>
  <c r="Q238" i="1"/>
  <c r="Q174" i="8"/>
  <c r="Q175" i="8"/>
  <c r="R175" i="8" s="1"/>
  <c r="Q239" i="1"/>
  <c r="Q240" i="1"/>
  <c r="Q176" i="8"/>
  <c r="S176" i="8" s="1"/>
  <c r="Q177" i="8"/>
  <c r="U177" i="8" s="1"/>
  <c r="Q241" i="1"/>
  <c r="Q242" i="1"/>
  <c r="Q178" i="8"/>
  <c r="U178" i="8" s="1"/>
  <c r="Q243" i="1"/>
  <c r="Q179" i="8"/>
  <c r="T179" i="8" s="1"/>
  <c r="Q180" i="8"/>
  <c r="S180" i="8" s="1"/>
  <c r="Q244" i="1"/>
  <c r="Q181" i="8"/>
  <c r="R181" i="8" s="1"/>
  <c r="Q245" i="1"/>
  <c r="Q246" i="1"/>
  <c r="Q182" i="8"/>
  <c r="Q183" i="8"/>
  <c r="U183" i="8" s="1"/>
  <c r="Q247" i="1"/>
  <c r="Q184" i="8"/>
  <c r="R184" i="8" s="1"/>
  <c r="Q248" i="1"/>
  <c r="Q249" i="1"/>
  <c r="Q185" i="8"/>
  <c r="R185" i="8" s="1"/>
  <c r="Q250" i="1"/>
  <c r="Q186" i="8"/>
  <c r="Q187" i="8"/>
  <c r="S187" i="8" s="1"/>
  <c r="Q251" i="1"/>
  <c r="Q188" i="8"/>
  <c r="S188" i="8" s="1"/>
  <c r="Q252" i="1"/>
  <c r="Q253" i="1"/>
  <c r="Q189" i="8"/>
  <c r="T189" i="8" s="1"/>
  <c r="Q254" i="1"/>
  <c r="Q190" i="8"/>
  <c r="Q255" i="1"/>
  <c r="Q191" i="8"/>
  <c r="R191" i="8" s="1"/>
  <c r="Q192" i="8"/>
  <c r="U192" i="8" s="1"/>
  <c r="Q256" i="1"/>
  <c r="Q193" i="8"/>
  <c r="Q257" i="1"/>
  <c r="Q194" i="8"/>
  <c r="Q258" i="1"/>
  <c r="Q259" i="1"/>
  <c r="Q195" i="8"/>
  <c r="S195" i="8" s="1"/>
  <c r="Q260" i="1"/>
  <c r="Q196" i="8"/>
  <c r="T196" i="8" s="1"/>
  <c r="Q197" i="8"/>
  <c r="Q261" i="1"/>
  <c r="Q198" i="8"/>
  <c r="T198" i="8" s="1"/>
  <c r="Q262" i="1"/>
  <c r="Q199" i="8"/>
  <c r="S199" i="8" s="1"/>
  <c r="Q263" i="1"/>
  <c r="Q264" i="1"/>
  <c r="Q200" i="8"/>
  <c r="T200" i="8" s="1"/>
  <c r="Q201" i="8"/>
  <c r="R201" i="8" s="1"/>
  <c r="Q265" i="1"/>
  <c r="Q266" i="1"/>
  <c r="Q202" i="8"/>
  <c r="Q203" i="8"/>
  <c r="Q267" i="1"/>
  <c r="Q268" i="1"/>
  <c r="Q204" i="8"/>
  <c r="R204" i="8" s="1"/>
  <c r="Q269" i="1"/>
  <c r="Q205" i="8"/>
  <c r="R205" i="8" s="1"/>
  <c r="Q206" i="8"/>
  <c r="Q270" i="1"/>
  <c r="Q207" i="8"/>
  <c r="Q271" i="1"/>
  <c r="Q272" i="1"/>
  <c r="Q208" i="8"/>
  <c r="R208" i="8" s="1"/>
  <c r="Q209" i="8"/>
  <c r="R209" i="8" s="1"/>
  <c r="Q273" i="1"/>
  <c r="Q210" i="8"/>
  <c r="U210" i="8" s="1"/>
  <c r="Q274" i="1"/>
  <c r="Q211" i="8"/>
  <c r="U211" i="8" s="1"/>
  <c r="Q275" i="1"/>
  <c r="Q276" i="1"/>
  <c r="Q212" i="8"/>
  <c r="T212" i="8" s="1"/>
  <c r="Q277" i="1"/>
  <c r="Q213" i="8"/>
  <c r="Q214" i="8"/>
  <c r="T214" i="8" s="1"/>
  <c r="Q278" i="1"/>
  <c r="Q215" i="8"/>
  <c r="R215" i="8" s="1"/>
  <c r="Q279" i="1"/>
  <c r="Q280" i="1"/>
  <c r="Q216" i="8"/>
  <c r="T216" i="8" s="1"/>
  <c r="Q217" i="8"/>
  <c r="S217" i="8" s="1"/>
  <c r="Q281" i="1"/>
  <c r="Q218" i="8"/>
  <c r="Q282" i="1"/>
  <c r="Q219" i="8"/>
  <c r="U219" i="8" s="1"/>
  <c r="Q283" i="1"/>
  <c r="Q220" i="8"/>
  <c r="S220" i="8" s="1"/>
  <c r="Q284" i="1"/>
  <c r="Q285" i="1"/>
  <c r="Q221" i="8"/>
  <c r="S221" i="8" s="1"/>
  <c r="Q286" i="1"/>
  <c r="Q222" i="8"/>
  <c r="S222" i="8" s="1"/>
  <c r="Q223" i="8"/>
  <c r="R223" i="8" s="1"/>
  <c r="Q287" i="1"/>
  <c r="Q288" i="1"/>
  <c r="Q224" i="8"/>
  <c r="Q289" i="1"/>
  <c r="Q225" i="8"/>
  <c r="U225" i="8" s="1"/>
  <c r="Q226" i="8"/>
  <c r="U226" i="8" s="1"/>
  <c r="Q290" i="1"/>
  <c r="Q227" i="8"/>
  <c r="Q291" i="1"/>
  <c r="Q228" i="8"/>
  <c r="R228" i="8" s="1"/>
  <c r="Q292" i="1"/>
  <c r="Q293" i="1"/>
  <c r="Q229" i="8"/>
  <c r="Q294" i="1"/>
  <c r="Q230" i="8"/>
  <c r="U230" i="8" s="1"/>
  <c r="Q231" i="8"/>
  <c r="S231" i="8" s="1"/>
  <c r="Q295" i="1"/>
  <c r="Q232" i="8"/>
  <c r="U232" i="8" s="1"/>
  <c r="Q296" i="1"/>
  <c r="Q233" i="8"/>
  <c r="Q297" i="1"/>
  <c r="Q234" i="8"/>
  <c r="U234" i="8" s="1"/>
  <c r="Q298" i="1"/>
  <c r="Q299" i="1"/>
  <c r="Q235" i="8"/>
  <c r="S235" i="8" s="1"/>
  <c r="Q236" i="8"/>
  <c r="Q300" i="1"/>
  <c r="Q301" i="1"/>
  <c r="Q237" i="8"/>
  <c r="Q302" i="1"/>
  <c r="Q238" i="8"/>
  <c r="T238" i="8" s="1"/>
  <c r="Q303" i="1"/>
  <c r="Q239" i="8"/>
  <c r="R239" i="8" s="1"/>
  <c r="Q240" i="8"/>
  <c r="Q304" i="1"/>
  <c r="Q305" i="1"/>
  <c r="Q241" i="8"/>
  <c r="T241" i="8" s="1"/>
  <c r="Q242" i="8"/>
  <c r="Q306" i="1"/>
  <c r="Q307" i="1"/>
  <c r="Q243" i="8"/>
  <c r="Q308" i="1"/>
  <c r="Q244" i="8"/>
  <c r="R244" i="8" s="1"/>
  <c r="Q309" i="1"/>
  <c r="Q245" i="8"/>
  <c r="R245" i="8" s="1"/>
  <c r="Q310" i="1"/>
  <c r="Q246" i="8"/>
  <c r="S246" i="8" s="1"/>
  <c r="Q247" i="8"/>
  <c r="R247" i="8" s="1"/>
  <c r="Q311" i="1"/>
  <c r="Q248" i="8"/>
  <c r="T248" i="8" s="1"/>
  <c r="Q312" i="1"/>
  <c r="Q313" i="1"/>
  <c r="Q249" i="8"/>
  <c r="Q250" i="8"/>
  <c r="R250" i="8" s="1"/>
  <c r="Q314" i="1"/>
  <c r="Q315" i="1"/>
  <c r="Q251" i="8"/>
  <c r="S251" i="8" s="1"/>
  <c r="Q316" i="1"/>
  <c r="Q252" i="8"/>
  <c r="U252" i="8" s="1"/>
  <c r="Q317" i="1"/>
  <c r="Q253" i="8"/>
  <c r="S253" i="8" s="1"/>
  <c r="Q318" i="1"/>
  <c r="Q254" i="8"/>
  <c r="Q319" i="1"/>
  <c r="Q255" i="8"/>
  <c r="S255" i="8" s="1"/>
  <c r="Q320" i="1"/>
  <c r="Q256" i="8"/>
  <c r="Q321" i="1"/>
  <c r="Q257" i="8"/>
  <c r="Q258" i="8"/>
  <c r="Q322" i="1"/>
  <c r="Q259" i="8"/>
  <c r="T259" i="8" s="1"/>
  <c r="Q323" i="1"/>
  <c r="Q260" i="8"/>
  <c r="Q324" i="1"/>
  <c r="Q261" i="8"/>
  <c r="S261" i="8" s="1"/>
  <c r="Q325" i="1"/>
  <c r="Q326" i="1"/>
  <c r="Q262" i="8"/>
  <c r="T262" i="8" s="1"/>
  <c r="Q327" i="1"/>
  <c r="Q263" i="8"/>
  <c r="U263" i="8" s="1"/>
  <c r="Q264" i="8"/>
  <c r="T264" i="8" s="1"/>
  <c r="Q328" i="1"/>
  <c r="Q329" i="1"/>
  <c r="Q265" i="8"/>
  <c r="R265" i="8" s="1"/>
  <c r="Q266" i="8"/>
  <c r="Q330" i="1"/>
  <c r="Q331" i="1"/>
  <c r="Q267" i="8"/>
  <c r="Q268" i="8"/>
  <c r="S268" i="8" s="1"/>
  <c r="Q332" i="1"/>
  <c r="Q269" i="8"/>
  <c r="U269" i="8" s="1"/>
  <c r="Q270" i="8"/>
  <c r="U270" i="8" s="1"/>
  <c r="Q271" i="8"/>
  <c r="T271" i="8" s="1"/>
  <c r="Q272" i="8"/>
  <c r="S272" i="8" s="1"/>
  <c r="Q273" i="8"/>
  <c r="T273" i="8" s="1"/>
  <c r="Q274" i="8"/>
  <c r="T274" i="8" s="1"/>
  <c r="Q275" i="8"/>
  <c r="T275" i="8" s="1"/>
  <c r="Q276" i="8"/>
  <c r="T276" i="8" s="1"/>
  <c r="Q277" i="8"/>
  <c r="U277" i="8" s="1"/>
  <c r="Q278" i="8"/>
  <c r="R278" i="8" s="1"/>
  <c r="Q279" i="8"/>
  <c r="R279" i="8" s="1"/>
  <c r="Q280" i="8"/>
  <c r="T280" i="8" s="1"/>
  <c r="Q281" i="8"/>
  <c r="S281" i="8" s="1"/>
  <c r="Q282" i="8"/>
  <c r="Q283" i="8"/>
  <c r="U283" i="8" s="1"/>
  <c r="Q284" i="8"/>
  <c r="R284" i="8" s="1"/>
  <c r="Q285" i="8"/>
  <c r="S285" i="8" s="1"/>
  <c r="Q286" i="8"/>
  <c r="S286" i="8" s="1"/>
  <c r="Q287" i="8"/>
  <c r="Q288" i="8"/>
  <c r="R288" i="8" s="1"/>
  <c r="Q289" i="8"/>
  <c r="S289" i="8" s="1"/>
  <c r="Q290" i="8"/>
  <c r="Q291" i="8"/>
  <c r="R291" i="8" s="1"/>
  <c r="Q292" i="8"/>
  <c r="R292" i="8" s="1"/>
  <c r="Q293" i="8"/>
  <c r="S293" i="8" s="1"/>
  <c r="Q294" i="8"/>
  <c r="Q295" i="8"/>
  <c r="T295" i="8" s="1"/>
  <c r="Q296" i="8"/>
  <c r="Q297" i="8"/>
  <c r="U297" i="8" s="1"/>
  <c r="Q298" i="8"/>
  <c r="Q299" i="8"/>
  <c r="Q300" i="8"/>
  <c r="S300" i="8" s="1"/>
  <c r="Q301" i="8"/>
  <c r="T301" i="8" s="1"/>
  <c r="Q302" i="8"/>
  <c r="R302" i="8" s="1"/>
  <c r="Q303" i="8"/>
  <c r="T303" i="8" s="1"/>
  <c r="Q304" i="8"/>
  <c r="Q305" i="8"/>
  <c r="R305" i="8" s="1"/>
  <c r="Q306" i="8"/>
  <c r="R306" i="8" s="1"/>
  <c r="Q307" i="8"/>
  <c r="Q308" i="8"/>
  <c r="U308" i="8" s="1"/>
  <c r="Q309" i="8"/>
  <c r="R309" i="8" s="1"/>
  <c r="Q310" i="8"/>
  <c r="Q311" i="8"/>
  <c r="R311" i="8" s="1"/>
  <c r="Q312" i="8"/>
  <c r="Q313" i="8"/>
  <c r="Q314" i="8"/>
  <c r="T314" i="8" s="1"/>
  <c r="Q315" i="8"/>
  <c r="T315" i="8" s="1"/>
  <c r="Q316" i="8"/>
  <c r="S316" i="8" s="1"/>
  <c r="Q317" i="8"/>
  <c r="Q318" i="8"/>
  <c r="S318" i="8" s="1"/>
  <c r="Q319" i="8"/>
  <c r="S319" i="8" s="1"/>
  <c r="Q320" i="8"/>
  <c r="R320" i="8" s="1"/>
  <c r="Q321" i="8"/>
  <c r="Q322" i="8"/>
  <c r="Q323" i="8"/>
  <c r="Q324" i="8"/>
  <c r="S324" i="8" s="1"/>
  <c r="Q325" i="8"/>
  <c r="U325" i="8" s="1"/>
  <c r="Q326" i="8"/>
  <c r="T326" i="8" s="1"/>
  <c r="Q327" i="8"/>
  <c r="S327" i="8" s="1"/>
  <c r="Q328" i="8"/>
  <c r="U328" i="8" s="1"/>
  <c r="Q329" i="8"/>
  <c r="U329" i="8" s="1"/>
  <c r="Q330" i="8"/>
  <c r="U330" i="8" s="1"/>
  <c r="Q331" i="8"/>
  <c r="Q332" i="8"/>
  <c r="S332" i="8" s="1"/>
  <c r="Q333" i="8"/>
  <c r="Q334" i="8"/>
  <c r="R334" i="8" s="1"/>
  <c r="Q335" i="8"/>
  <c r="U335" i="8" s="1"/>
  <c r="BB241" i="8" l="1"/>
  <c r="BB277" i="8"/>
  <c r="BB333" i="8"/>
  <c r="BB305" i="8"/>
  <c r="BB265" i="8"/>
  <c r="P301" i="8"/>
  <c r="P213" i="8"/>
  <c r="BB233" i="8"/>
  <c r="P137" i="8"/>
  <c r="P141" i="8"/>
  <c r="P269" i="8"/>
  <c r="P329" i="8"/>
  <c r="P261" i="8"/>
  <c r="P274" i="8"/>
  <c r="P298" i="8"/>
  <c r="P234" i="8"/>
  <c r="P266" i="8"/>
  <c r="BB162" i="8"/>
  <c r="P331" i="8"/>
  <c r="BV232" i="1"/>
  <c r="BN34" i="1"/>
  <c r="AM341" i="1"/>
  <c r="P236" i="8"/>
  <c r="BB224" i="8"/>
  <c r="P217" i="8"/>
  <c r="P282" i="8"/>
  <c r="P249" i="8"/>
  <c r="P313" i="8"/>
  <c r="P279" i="8"/>
  <c r="BB288" i="8"/>
  <c r="P129" i="8"/>
  <c r="BB250" i="8"/>
  <c r="P153" i="8"/>
  <c r="BB186" i="8"/>
  <c r="BB320" i="8"/>
  <c r="P324" i="8"/>
  <c r="P285" i="8"/>
  <c r="P115" i="8"/>
  <c r="BB189" i="8"/>
  <c r="P291" i="8"/>
  <c r="P317" i="8"/>
  <c r="P289" i="8"/>
  <c r="BB257" i="8"/>
  <c r="P65" i="8"/>
  <c r="BB323" i="8"/>
  <c r="P122" i="8"/>
  <c r="BB147" i="8"/>
  <c r="BB139" i="8"/>
  <c r="P259" i="8"/>
  <c r="BB179" i="8"/>
  <c r="P106" i="8"/>
  <c r="BB267" i="8"/>
  <c r="P299" i="8"/>
  <c r="P275" i="8"/>
  <c r="BB315" i="8"/>
  <c r="P243" i="8"/>
  <c r="BB251" i="8"/>
  <c r="BB211" i="8"/>
  <c r="BB195" i="8"/>
  <c r="BB131" i="8"/>
  <c r="BB300" i="8"/>
  <c r="P227" i="8"/>
  <c r="BB171" i="8"/>
  <c r="P155" i="8"/>
  <c r="BB187" i="8"/>
  <c r="BB163" i="8"/>
  <c r="BB307" i="8"/>
  <c r="P235" i="8"/>
  <c r="P203" i="8"/>
  <c r="P180" i="8"/>
  <c r="P283" i="8"/>
  <c r="P244" i="8"/>
  <c r="P219" i="8"/>
  <c r="BB252" i="8"/>
  <c r="BB196" i="8"/>
  <c r="BV217" i="1"/>
  <c r="F59" i="8"/>
  <c r="BB316" i="8"/>
  <c r="P188" i="8"/>
  <c r="P76" i="8"/>
  <c r="BB212" i="8"/>
  <c r="BB220" i="8"/>
  <c r="BB148" i="8"/>
  <c r="P308" i="8"/>
  <c r="P276" i="8"/>
  <c r="BB325" i="8"/>
  <c r="P228" i="8"/>
  <c r="P205" i="8"/>
  <c r="P197" i="8"/>
  <c r="BB260" i="8"/>
  <c r="P172" i="8"/>
  <c r="BB229" i="8"/>
  <c r="BB221" i="8"/>
  <c r="BB157" i="8"/>
  <c r="P72" i="8"/>
  <c r="P54" i="8"/>
  <c r="BB156" i="8"/>
  <c r="P284" i="8"/>
  <c r="BB268" i="8"/>
  <c r="P132" i="8"/>
  <c r="BB149" i="8"/>
  <c r="P332" i="8"/>
  <c r="P293" i="8"/>
  <c r="P237" i="8"/>
  <c r="BB245" i="8"/>
  <c r="P173" i="8"/>
  <c r="P140" i="8"/>
  <c r="P165" i="8"/>
  <c r="P309" i="8"/>
  <c r="BB253" i="8"/>
  <c r="P181" i="8"/>
  <c r="P123" i="8"/>
  <c r="BB164" i="8"/>
  <c r="BB204" i="8"/>
  <c r="P292" i="8"/>
  <c r="BV271" i="1"/>
  <c r="BZ222" i="1"/>
  <c r="CA222" i="1" s="1"/>
  <c r="BV304" i="1"/>
  <c r="BV206" i="1"/>
  <c r="BV256" i="1"/>
  <c r="P114" i="8"/>
  <c r="BB53" i="8"/>
  <c r="BV309" i="1"/>
  <c r="BB177" i="8"/>
  <c r="BB121" i="8"/>
  <c r="BB336" i="8"/>
  <c r="P336" i="8"/>
  <c r="P314" i="8"/>
  <c r="P225" i="8"/>
  <c r="BB273" i="8"/>
  <c r="P160" i="8"/>
  <c r="P209" i="8"/>
  <c r="P321" i="8"/>
  <c r="P311" i="8"/>
  <c r="P297" i="8"/>
  <c r="BB312" i="8"/>
  <c r="P226" i="8"/>
  <c r="BB272" i="8"/>
  <c r="BB169" i="8"/>
  <c r="P79" i="8"/>
  <c r="P306" i="8"/>
  <c r="P258" i="8"/>
  <c r="BB304" i="8"/>
  <c r="BB281" i="8"/>
  <c r="P208" i="8"/>
  <c r="P201" i="8"/>
  <c r="P193" i="8"/>
  <c r="BB256" i="8"/>
  <c r="P161" i="8"/>
  <c r="BB105" i="8"/>
  <c r="P264" i="8"/>
  <c r="P232" i="8"/>
  <c r="P330" i="8"/>
  <c r="P248" i="8"/>
  <c r="P210" i="8"/>
  <c r="P154" i="8"/>
  <c r="P185" i="8"/>
  <c r="P110" i="8"/>
  <c r="BB66" i="8"/>
  <c r="P174" i="8"/>
  <c r="BB119" i="8"/>
  <c r="P57" i="8"/>
  <c r="P184" i="8"/>
  <c r="P136" i="8"/>
  <c r="P90" i="8"/>
  <c r="P144" i="8"/>
  <c r="BB190" i="8"/>
  <c r="BB111" i="8"/>
  <c r="BV112" i="1"/>
  <c r="CJ124" i="1"/>
  <c r="BV124" i="1"/>
  <c r="BB133" i="8"/>
  <c r="BB118" i="8"/>
  <c r="BB59" i="8"/>
  <c r="P47" i="8"/>
  <c r="CF334" i="1"/>
  <c r="B28" i="1" s="1"/>
  <c r="P81" i="8"/>
  <c r="BB46" i="8"/>
  <c r="BB83" i="8"/>
  <c r="P69" i="8"/>
  <c r="G219" i="8"/>
  <c r="I219" i="8" s="1"/>
  <c r="G336" i="8"/>
  <c r="F336" i="8"/>
  <c r="AV26" i="1"/>
  <c r="L11" i="1" s="1"/>
  <c r="A11" i="1"/>
  <c r="AU7" i="1"/>
  <c r="AS6" i="1"/>
  <c r="AU6" i="1" s="1"/>
  <c r="AS9" i="1"/>
  <c r="AU9" i="1" s="1"/>
  <c r="AS8" i="1"/>
  <c r="AU8" i="1" s="1"/>
  <c r="BV79" i="1"/>
  <c r="BV96" i="1"/>
  <c r="BZ207" i="1"/>
  <c r="CA207" i="1" s="1"/>
  <c r="G325" i="8"/>
  <c r="H325" i="8" s="1"/>
  <c r="BV50" i="1"/>
  <c r="BV268" i="1"/>
  <c r="BV223" i="1"/>
  <c r="BZ223" i="1"/>
  <c r="CA223" i="1" s="1"/>
  <c r="BV248" i="1"/>
  <c r="BV152" i="1"/>
  <c r="BV141" i="1"/>
  <c r="G250" i="8"/>
  <c r="K250" i="8" s="1"/>
  <c r="G274" i="8"/>
  <c r="H274" i="8" s="1"/>
  <c r="BV250" i="1"/>
  <c r="BZ119" i="1"/>
  <c r="BV99" i="1"/>
  <c r="D325" i="8"/>
  <c r="BO325" i="8" s="1"/>
  <c r="BP325" i="8" s="1"/>
  <c r="D311" i="8"/>
  <c r="BO311" i="8" s="1"/>
  <c r="BP311" i="8" s="1"/>
  <c r="D306" i="8"/>
  <c r="BO306" i="8" s="1"/>
  <c r="BP306" i="8" s="1"/>
  <c r="D296" i="8"/>
  <c r="BO296" i="8" s="1"/>
  <c r="BP296" i="8" s="1"/>
  <c r="G129" i="8"/>
  <c r="H129" i="8" s="1"/>
  <c r="BV116" i="1"/>
  <c r="G170" i="8"/>
  <c r="J170" i="8" s="1"/>
  <c r="BV220" i="1"/>
  <c r="CJ220" i="1"/>
  <c r="BV135" i="1"/>
  <c r="CJ135" i="1"/>
  <c r="D323" i="8"/>
  <c r="BO323" i="8" s="1"/>
  <c r="BP323" i="8" s="1"/>
  <c r="BV261" i="1"/>
  <c r="CJ261" i="1"/>
  <c r="BV295" i="1"/>
  <c r="CJ295" i="1"/>
  <c r="G104" i="8"/>
  <c r="I104" i="8" s="1"/>
  <c r="G180" i="8"/>
  <c r="K180" i="8" s="1"/>
  <c r="BV172" i="1"/>
  <c r="CJ172" i="1"/>
  <c r="D305" i="8"/>
  <c r="BO305" i="8" s="1"/>
  <c r="BP305" i="8" s="1"/>
  <c r="BV102" i="1"/>
  <c r="BV205" i="1"/>
  <c r="CJ205" i="1"/>
  <c r="BV209" i="1"/>
  <c r="CJ209" i="1"/>
  <c r="D308" i="8"/>
  <c r="BO308" i="8" s="1"/>
  <c r="BP308" i="8" s="1"/>
  <c r="BV201" i="1"/>
  <c r="CJ201" i="1"/>
  <c r="G310" i="8"/>
  <c r="H310" i="8" s="1"/>
  <c r="G278" i="8"/>
  <c r="H278" i="8" s="1"/>
  <c r="BZ112" i="1"/>
  <c r="CJ111" i="1"/>
  <c r="D335" i="8"/>
  <c r="BO335" i="8" s="1"/>
  <c r="BP335" i="8" s="1"/>
  <c r="D321" i="8"/>
  <c r="BO321" i="8" s="1"/>
  <c r="BP321" i="8" s="1"/>
  <c r="D303" i="8"/>
  <c r="BO303" i="8" s="1"/>
  <c r="BP303" i="8" s="1"/>
  <c r="BZ325" i="1"/>
  <c r="CA325" i="1" s="1"/>
  <c r="BV210" i="1"/>
  <c r="BV120" i="1"/>
  <c r="BV310" i="1"/>
  <c r="CJ310" i="1"/>
  <c r="BV176" i="1"/>
  <c r="CJ176" i="1"/>
  <c r="BV125" i="1"/>
  <c r="CJ125" i="1"/>
  <c r="BZ248" i="1"/>
  <c r="CA248" i="1" s="1"/>
  <c r="CJ247" i="1"/>
  <c r="BV221" i="1"/>
  <c r="CJ221" i="1"/>
  <c r="BV170" i="1"/>
  <c r="CJ170" i="1"/>
  <c r="BV109" i="1"/>
  <c r="CJ109" i="1"/>
  <c r="G162" i="8"/>
  <c r="J162" i="8" s="1"/>
  <c r="BV86" i="1"/>
  <c r="G108" i="8"/>
  <c r="I108" i="8" s="1"/>
  <c r="G152" i="8"/>
  <c r="H152" i="8" s="1"/>
  <c r="G210" i="8"/>
  <c r="J210" i="8" s="1"/>
  <c r="G155" i="8"/>
  <c r="J155" i="8" s="1"/>
  <c r="F224" i="8"/>
  <c r="BZ91" i="1"/>
  <c r="CJ90" i="1"/>
  <c r="BZ145" i="1"/>
  <c r="CA145" i="1" s="1"/>
  <c r="CJ144" i="1"/>
  <c r="BV218" i="1"/>
  <c r="CJ218" i="1"/>
  <c r="BZ233" i="1"/>
  <c r="CA233" i="1" s="1"/>
  <c r="CJ233" i="1"/>
  <c r="BV243" i="1"/>
  <c r="CJ243" i="1"/>
  <c r="BV252" i="1"/>
  <c r="BZ262" i="1"/>
  <c r="CA262" i="1" s="1"/>
  <c r="CJ262" i="1"/>
  <c r="BV305" i="1"/>
  <c r="CJ305" i="1"/>
  <c r="BZ57" i="1"/>
  <c r="CJ56" i="1"/>
  <c r="F179" i="8"/>
  <c r="F195" i="8"/>
  <c r="D298" i="8"/>
  <c r="BO298" i="8" s="1"/>
  <c r="BP298" i="8" s="1"/>
  <c r="G112" i="8"/>
  <c r="J112" i="8" s="1"/>
  <c r="G240" i="8"/>
  <c r="J240" i="8" s="1"/>
  <c r="G227" i="8"/>
  <c r="J227" i="8" s="1"/>
  <c r="BV105" i="1"/>
  <c r="CJ105" i="1"/>
  <c r="BV145" i="1"/>
  <c r="CJ145" i="1"/>
  <c r="BV214" i="1"/>
  <c r="CJ214" i="1"/>
  <c r="BV234" i="1"/>
  <c r="CJ234" i="1"/>
  <c r="D320" i="8"/>
  <c r="BO320" i="8" s="1"/>
  <c r="BP320" i="8" s="1"/>
  <c r="BV168" i="1"/>
  <c r="CJ168" i="1"/>
  <c r="BV174" i="1"/>
  <c r="BV244" i="1"/>
  <c r="CJ244" i="1"/>
  <c r="BV317" i="1"/>
  <c r="CJ317" i="1"/>
  <c r="BZ58" i="1"/>
  <c r="CA57" i="1" s="1"/>
  <c r="BZ227" i="1"/>
  <c r="CA227" i="1" s="1"/>
  <c r="CJ226" i="1"/>
  <c r="D334" i="8"/>
  <c r="BO334" i="8" s="1"/>
  <c r="BP334" i="8" s="1"/>
  <c r="D332" i="8"/>
  <c r="BO332" i="8" s="1"/>
  <c r="BP332" i="8" s="1"/>
  <c r="D326" i="8"/>
  <c r="BO326" i="8" s="1"/>
  <c r="BP326" i="8" s="1"/>
  <c r="D302" i="8"/>
  <c r="BO302" i="8" s="1"/>
  <c r="BP302" i="8" s="1"/>
  <c r="BZ172" i="1"/>
  <c r="CA172" i="1" s="1"/>
  <c r="BV279" i="1"/>
  <c r="BV239" i="1"/>
  <c r="CJ239" i="1"/>
  <c r="BV240" i="1"/>
  <c r="CJ240" i="1"/>
  <c r="BV264" i="1"/>
  <c r="CJ264" i="1"/>
  <c r="BZ290" i="1"/>
  <c r="CA290" i="1" s="1"/>
  <c r="CJ289" i="1"/>
  <c r="BV121" i="1"/>
  <c r="CJ121" i="1"/>
  <c r="BV204" i="1"/>
  <c r="BV195" i="1"/>
  <c r="CJ195" i="1"/>
  <c r="BV83" i="1"/>
  <c r="G205" i="8"/>
  <c r="J205" i="8" s="1"/>
  <c r="G132" i="8"/>
  <c r="J132" i="8" s="1"/>
  <c r="G292" i="8"/>
  <c r="K292" i="8" s="1"/>
  <c r="G286" i="8"/>
  <c r="K286" i="8" s="1"/>
  <c r="F54" i="8"/>
  <c r="BH43" i="1"/>
  <c r="CJ43" i="1"/>
  <c r="BV95" i="1"/>
  <c r="CJ95" i="1"/>
  <c r="BZ137" i="1"/>
  <c r="CA137" i="1" s="1"/>
  <c r="CJ137" i="1"/>
  <c r="BV190" i="1"/>
  <c r="CJ190" i="1"/>
  <c r="BV211" i="1"/>
  <c r="CJ211" i="1"/>
  <c r="BZ309" i="1"/>
  <c r="CA309" i="1" s="1"/>
  <c r="CJ308" i="1"/>
  <c r="BV219" i="1"/>
  <c r="CJ219" i="1"/>
  <c r="F163" i="8"/>
  <c r="F259" i="8"/>
  <c r="F275" i="8"/>
  <c r="BV193" i="1"/>
  <c r="CJ193" i="1"/>
  <c r="BV273" i="1"/>
  <c r="CJ273" i="1"/>
  <c r="D313" i="8"/>
  <c r="BO313" i="8" s="1"/>
  <c r="BP313" i="8" s="1"/>
  <c r="D295" i="8"/>
  <c r="BO295" i="8" s="1"/>
  <c r="BP295" i="8" s="1"/>
  <c r="BZ165" i="1"/>
  <c r="CA165" i="1" s="1"/>
  <c r="D317" i="8"/>
  <c r="BV277" i="1"/>
  <c r="CJ277" i="1"/>
  <c r="BV313" i="1"/>
  <c r="CJ313" i="1"/>
  <c r="BV100" i="1"/>
  <c r="CJ100" i="1"/>
  <c r="BV57" i="1"/>
  <c r="G185" i="8"/>
  <c r="H185" i="8" s="1"/>
  <c r="D322" i="8"/>
  <c r="BO322" i="8" s="1"/>
  <c r="BP322" i="8" s="1"/>
  <c r="BV197" i="1"/>
  <c r="CJ197" i="1"/>
  <c r="BV282" i="1"/>
  <c r="CJ282" i="1"/>
  <c r="BV327" i="1"/>
  <c r="BV212" i="1"/>
  <c r="CJ212" i="1"/>
  <c r="G276" i="8"/>
  <c r="J276" i="8" s="1"/>
  <c r="D329" i="8"/>
  <c r="BO329" i="8" s="1"/>
  <c r="BP329" i="8" s="1"/>
  <c r="D319" i="8"/>
  <c r="BO319" i="8" s="1"/>
  <c r="BP319" i="8" s="1"/>
  <c r="D297" i="8"/>
  <c r="BO297" i="8" s="1"/>
  <c r="BP297" i="8" s="1"/>
  <c r="BV238" i="1"/>
  <c r="CJ238" i="1"/>
  <c r="BV138" i="1"/>
  <c r="CJ138" i="1"/>
  <c r="BV186" i="1"/>
  <c r="CJ186" i="1"/>
  <c r="BV136" i="1"/>
  <c r="BZ208" i="1"/>
  <c r="CA208" i="1" s="1"/>
  <c r="CJ208" i="1"/>
  <c r="BZ147" i="1"/>
  <c r="CA147" i="1" s="1"/>
  <c r="CJ146" i="1"/>
  <c r="BV91" i="1"/>
  <c r="G172" i="8"/>
  <c r="J172" i="8" s="1"/>
  <c r="G216" i="8"/>
  <c r="J216" i="8" s="1"/>
  <c r="G135" i="8"/>
  <c r="I135" i="8" s="1"/>
  <c r="G131" i="8"/>
  <c r="K131" i="8" s="1"/>
  <c r="G323" i="8"/>
  <c r="K323" i="8" s="1"/>
  <c r="F76" i="8"/>
  <c r="BV44" i="1"/>
  <c r="CJ44" i="1"/>
  <c r="BV300" i="1"/>
  <c r="CJ300" i="1"/>
  <c r="BV275" i="1"/>
  <c r="CJ275" i="1"/>
  <c r="BZ224" i="1"/>
  <c r="CA224" i="1" s="1"/>
  <c r="CJ224" i="1"/>
  <c r="BZ288" i="1"/>
  <c r="CA288" i="1" s="1"/>
  <c r="CJ287" i="1"/>
  <c r="D316" i="8"/>
  <c r="BO316" i="8" s="1"/>
  <c r="BP316" i="8" s="1"/>
  <c r="BV177" i="1"/>
  <c r="CJ177" i="1"/>
  <c r="D315" i="8"/>
  <c r="BO315" i="8" s="1"/>
  <c r="BP315" i="8" s="1"/>
  <c r="D336" i="8"/>
  <c r="BO336" i="8" s="1"/>
  <c r="BP336" i="8" s="1"/>
  <c r="BV165" i="1"/>
  <c r="BV142" i="1"/>
  <c r="CJ142" i="1"/>
  <c r="G136" i="8"/>
  <c r="H136" i="8" s="1"/>
  <c r="G245" i="8"/>
  <c r="H245" i="8" s="1"/>
  <c r="F273" i="8"/>
  <c r="BV85" i="1"/>
  <c r="CJ85" i="1"/>
  <c r="BV108" i="1"/>
  <c r="CJ108" i="1"/>
  <c r="D330" i="8"/>
  <c r="BO330" i="8" s="1"/>
  <c r="BP330" i="8" s="1"/>
  <c r="D310" i="8"/>
  <c r="BO310" i="8" s="1"/>
  <c r="BP310" i="8" s="1"/>
  <c r="BV153" i="1"/>
  <c r="CJ153" i="1"/>
  <c r="BZ148" i="1"/>
  <c r="CA148" i="1" s="1"/>
  <c r="CJ148" i="1"/>
  <c r="BV182" i="1"/>
  <c r="CJ182" i="1"/>
  <c r="G186" i="8"/>
  <c r="K186" i="8" s="1"/>
  <c r="BV280" i="1"/>
  <c r="CJ280" i="1"/>
  <c r="BZ304" i="1"/>
  <c r="CA304" i="1" s="1"/>
  <c r="CJ303" i="1"/>
  <c r="D333" i="8"/>
  <c r="BO333" i="8" s="1"/>
  <c r="BP333" i="8" s="1"/>
  <c r="D331" i="8"/>
  <c r="BO331" i="8" s="1"/>
  <c r="BP331" i="8" s="1"/>
  <c r="D328" i="8"/>
  <c r="BO328" i="8" s="1"/>
  <c r="BP328" i="8" s="1"/>
  <c r="D324" i="8"/>
  <c r="BO324" i="8" s="1"/>
  <c r="BP324" i="8" s="1"/>
  <c r="D314" i="8"/>
  <c r="BO314" i="8" s="1"/>
  <c r="BP314" i="8" s="1"/>
  <c r="D304" i="8"/>
  <c r="D301" i="8"/>
  <c r="BO301" i="8" s="1"/>
  <c r="BP301" i="8" s="1"/>
  <c r="D299" i="8"/>
  <c r="BO299" i="8" s="1"/>
  <c r="BP299" i="8" s="1"/>
  <c r="BZ120" i="1"/>
  <c r="BV330" i="1"/>
  <c r="CJ330" i="1"/>
  <c r="BZ320" i="1"/>
  <c r="CA320" i="1" s="1"/>
  <c r="CJ319" i="1"/>
  <c r="BV235" i="1"/>
  <c r="CJ235" i="1"/>
  <c r="BV133" i="1"/>
  <c r="CJ133" i="1"/>
  <c r="BV267" i="1"/>
  <c r="CJ267" i="1"/>
  <c r="BZ181" i="1"/>
  <c r="CA181" i="1" s="1"/>
  <c r="CJ180" i="1"/>
  <c r="BZ113" i="1"/>
  <c r="CJ113" i="1"/>
  <c r="BV106" i="1"/>
  <c r="CJ106" i="1"/>
  <c r="BV93" i="1"/>
  <c r="G264" i="8"/>
  <c r="H264" i="8" s="1"/>
  <c r="G138" i="8"/>
  <c r="K138" i="8" s="1"/>
  <c r="G194" i="8"/>
  <c r="H194" i="8" s="1"/>
  <c r="G147" i="8"/>
  <c r="J147" i="8" s="1"/>
  <c r="BZ97" i="1"/>
  <c r="CJ97" i="1"/>
  <c r="CG110" i="8"/>
  <c r="CH301" i="8"/>
  <c r="D327" i="8"/>
  <c r="BO327" i="8" s="1"/>
  <c r="BP327" i="8" s="1"/>
  <c r="CG292" i="8"/>
  <c r="D318" i="8"/>
  <c r="BO318" i="8" s="1"/>
  <c r="BP318" i="8" s="1"/>
  <c r="CG234" i="8"/>
  <c r="CH224" i="8"/>
  <c r="CH219" i="8"/>
  <c r="CG196" i="8"/>
  <c r="CH79" i="8"/>
  <c r="CH274" i="8"/>
  <c r="D300" i="8"/>
  <c r="BO300" i="8" s="1"/>
  <c r="BP300" i="8" s="1"/>
  <c r="BD288" i="8"/>
  <c r="CG259" i="8"/>
  <c r="AR280" i="8"/>
  <c r="CG231" i="8"/>
  <c r="CG213" i="8"/>
  <c r="CH205" i="8"/>
  <c r="CG198" i="8"/>
  <c r="CH142" i="8"/>
  <c r="CG127" i="8"/>
  <c r="CH111" i="8"/>
  <c r="CG84" i="8"/>
  <c r="CH141" i="8"/>
  <c r="CG89" i="8"/>
  <c r="CH268" i="8"/>
  <c r="D294" i="8"/>
  <c r="BO294" i="8" s="1"/>
  <c r="BP294" i="8" s="1"/>
  <c r="CH93" i="8"/>
  <c r="BD312" i="8"/>
  <c r="D312" i="8"/>
  <c r="BO312" i="8" s="1"/>
  <c r="BP312" i="8" s="1"/>
  <c r="CH225" i="8"/>
  <c r="CG223" i="8"/>
  <c r="CH197" i="8"/>
  <c r="CG177" i="8"/>
  <c r="CH153" i="8"/>
  <c r="CH87" i="8"/>
  <c r="CH159" i="8"/>
  <c r="CH126" i="8"/>
  <c r="CH281" i="8"/>
  <c r="D307" i="8"/>
  <c r="BO307" i="8" s="1"/>
  <c r="BP307" i="8" s="1"/>
  <c r="CH283" i="8"/>
  <c r="D309" i="8"/>
  <c r="BO309" i="8" s="1"/>
  <c r="BP309" i="8" s="1"/>
  <c r="CH263" i="8"/>
  <c r="CH255" i="8"/>
  <c r="AR256" i="8"/>
  <c r="CG215" i="8"/>
  <c r="CH158" i="8"/>
  <c r="CH144" i="8"/>
  <c r="CH135" i="8"/>
  <c r="CG103" i="8"/>
  <c r="CG199" i="8"/>
  <c r="CG192" i="8"/>
  <c r="CH134" i="8"/>
  <c r="CG129" i="8"/>
  <c r="CH118" i="8"/>
  <c r="CH113" i="8"/>
  <c r="CG102" i="8"/>
  <c r="CH194" i="8"/>
  <c r="CH160" i="8"/>
  <c r="CH85" i="8"/>
  <c r="BZ47" i="1"/>
  <c r="CJ47" i="1"/>
  <c r="BH42" i="1"/>
  <c r="CJ42" i="1"/>
  <c r="BH39" i="1"/>
  <c r="CJ39" i="1"/>
  <c r="BB158" i="8"/>
  <c r="P124" i="8"/>
  <c r="P319" i="8"/>
  <c r="P287" i="8"/>
  <c r="BB242" i="8"/>
  <c r="P146" i="8"/>
  <c r="P117" i="8"/>
  <c r="P113" i="8"/>
  <c r="P108" i="8"/>
  <c r="P50" i="8"/>
  <c r="P49" i="8"/>
  <c r="BB67" i="8"/>
  <c r="P262" i="8"/>
  <c r="BB142" i="8"/>
  <c r="P327" i="8"/>
  <c r="P295" i="8"/>
  <c r="P168" i="8"/>
  <c r="BB215" i="8"/>
  <c r="P138" i="8"/>
  <c r="P128" i="8"/>
  <c r="P109" i="8"/>
  <c r="P93" i="8"/>
  <c r="P322" i="8"/>
  <c r="P290" i="8"/>
  <c r="P240" i="8"/>
  <c r="P192" i="8"/>
  <c r="P125" i="8"/>
  <c r="P116" i="8"/>
  <c r="BB150" i="8"/>
  <c r="BB86" i="8"/>
  <c r="P71" i="8"/>
  <c r="BB80" i="8"/>
  <c r="P166" i="8"/>
  <c r="P303" i="8"/>
  <c r="P271" i="8"/>
  <c r="BB296" i="8"/>
  <c r="P218" i="8"/>
  <c r="P206" i="8"/>
  <c r="P194" i="8"/>
  <c r="P152" i="8"/>
  <c r="P107" i="8"/>
  <c r="BB170" i="8"/>
  <c r="P75" i="8"/>
  <c r="BA59" i="8"/>
  <c r="F105" i="8"/>
  <c r="BD138" i="8"/>
  <c r="P214" i="8"/>
  <c r="BB230" i="8"/>
  <c r="P334" i="8"/>
  <c r="P302" i="8"/>
  <c r="P294" i="8"/>
  <c r="P286" i="8"/>
  <c r="P278" i="8"/>
  <c r="P270" i="8"/>
  <c r="P112" i="8"/>
  <c r="P104" i="8"/>
  <c r="P255" i="8"/>
  <c r="P239" i="8"/>
  <c r="BB263" i="8"/>
  <c r="P191" i="8"/>
  <c r="BB247" i="8"/>
  <c r="BB223" i="8"/>
  <c r="BB199" i="8"/>
  <c r="P130" i="8"/>
  <c r="BB175" i="8"/>
  <c r="P58" i="8"/>
  <c r="P74" i="8"/>
  <c r="BB82" i="8"/>
  <c r="BB246" i="8"/>
  <c r="P134" i="8"/>
  <c r="BB68" i="8"/>
  <c r="BB207" i="8"/>
  <c r="P159" i="8"/>
  <c r="BB335" i="8"/>
  <c r="P167" i="8"/>
  <c r="BB231" i="8"/>
  <c r="P151" i="8"/>
  <c r="P143" i="8"/>
  <c r="BB200" i="8"/>
  <c r="P127" i="8"/>
  <c r="P326" i="8"/>
  <c r="P318" i="8"/>
  <c r="P120" i="8"/>
  <c r="P183" i="8"/>
  <c r="P328" i="8"/>
  <c r="P280" i="8"/>
  <c r="BB310" i="8"/>
  <c r="BB254" i="8"/>
  <c r="BB202" i="8"/>
  <c r="BB198" i="8"/>
  <c r="BB135" i="8"/>
  <c r="P126" i="8"/>
  <c r="P60" i="8"/>
  <c r="P238" i="8"/>
  <c r="P222" i="8"/>
  <c r="P216" i="8"/>
  <c r="P182" i="8"/>
  <c r="P178" i="8"/>
  <c r="P176" i="8"/>
  <c r="P85" i="8"/>
  <c r="BB55" i="8"/>
  <c r="F250" i="8"/>
  <c r="F104" i="8"/>
  <c r="BD298" i="8"/>
  <c r="F298" i="8"/>
  <c r="F74" i="8"/>
  <c r="BZ319" i="1"/>
  <c r="CA319" i="1" s="1"/>
  <c r="BZ197" i="1"/>
  <c r="CA197" i="1" s="1"/>
  <c r="BZ126" i="1"/>
  <c r="CA126" i="1" s="1"/>
  <c r="BZ118" i="1"/>
  <c r="BZ153" i="1"/>
  <c r="CA153" i="1" s="1"/>
  <c r="BZ138" i="1"/>
  <c r="CA138" i="1" s="1"/>
  <c r="BZ179" i="1"/>
  <c r="CA179" i="1" s="1"/>
  <c r="BZ327" i="1"/>
  <c r="CA327" i="1" s="1"/>
  <c r="BZ171" i="1"/>
  <c r="CA171" i="1" s="1"/>
  <c r="BZ311" i="1"/>
  <c r="CA311" i="1" s="1"/>
  <c r="BZ210" i="1"/>
  <c r="CA210" i="1" s="1"/>
  <c r="BZ318" i="1"/>
  <c r="CA318" i="1" s="1"/>
  <c r="BV247" i="1"/>
  <c r="BZ310" i="1"/>
  <c r="CA310" i="1" s="1"/>
  <c r="BV179" i="1"/>
  <c r="BZ268" i="1"/>
  <c r="CA268" i="1" s="1"/>
  <c r="BV208" i="1"/>
  <c r="BZ158" i="1"/>
  <c r="CA158" i="1" s="1"/>
  <c r="BV146" i="1"/>
  <c r="BZ139" i="1"/>
  <c r="CA139" i="1" s="1"/>
  <c r="BZ283" i="1"/>
  <c r="CA283" i="1" s="1"/>
  <c r="BZ194" i="1"/>
  <c r="CA194" i="1" s="1"/>
  <c r="BZ195" i="1"/>
  <c r="CA195" i="1" s="1"/>
  <c r="BZ121" i="1"/>
  <c r="BV194" i="1"/>
  <c r="BZ240" i="1"/>
  <c r="CA240" i="1" s="1"/>
  <c r="BZ117" i="1"/>
  <c r="BZ188" i="1"/>
  <c r="CA188" i="1" s="1"/>
  <c r="BZ213" i="1"/>
  <c r="CA213" i="1" s="1"/>
  <c r="BZ157" i="1"/>
  <c r="CA157" i="1" s="1"/>
  <c r="BZ200" i="1"/>
  <c r="CA200" i="1" s="1"/>
  <c r="BZ278" i="1"/>
  <c r="CA278" i="1" s="1"/>
  <c r="BZ306" i="1"/>
  <c r="CA306" i="1" s="1"/>
  <c r="BZ331" i="1"/>
  <c r="CA331" i="1" s="1"/>
  <c r="BZ101" i="1"/>
  <c r="F152" i="8"/>
  <c r="F168" i="8"/>
  <c r="F192" i="8"/>
  <c r="F216" i="8"/>
  <c r="F272" i="8"/>
  <c r="F296" i="8"/>
  <c r="F320" i="8"/>
  <c r="BZ203" i="1"/>
  <c r="CA203" i="1" s="1"/>
  <c r="BV287" i="1"/>
  <c r="BZ330" i="1"/>
  <c r="CA330" i="1" s="1"/>
  <c r="BZ187" i="1"/>
  <c r="CA187" i="1" s="1"/>
  <c r="BZ220" i="1"/>
  <c r="CA220" i="1" s="1"/>
  <c r="BV113" i="1"/>
  <c r="BZ264" i="1"/>
  <c r="CA264" i="1" s="1"/>
  <c r="BZ142" i="1"/>
  <c r="CA142" i="1" s="1"/>
  <c r="BV331" i="1"/>
  <c r="BZ314" i="1"/>
  <c r="CA314" i="1" s="1"/>
  <c r="BZ296" i="1"/>
  <c r="CA296" i="1" s="1"/>
  <c r="BV203" i="1"/>
  <c r="BZ218" i="1"/>
  <c r="CA218" i="1" s="1"/>
  <c r="BZ204" i="1"/>
  <c r="CA204" i="1" s="1"/>
  <c r="BZ180" i="1"/>
  <c r="CA180" i="1" s="1"/>
  <c r="BV262" i="1"/>
  <c r="BZ243" i="1"/>
  <c r="CA243" i="1" s="1"/>
  <c r="BZ205" i="1"/>
  <c r="CA205" i="1" s="1"/>
  <c r="BV180" i="1"/>
  <c r="BV111" i="1"/>
  <c r="BV213" i="1"/>
  <c r="BZ178" i="1"/>
  <c r="CA178" i="1" s="1"/>
  <c r="BV157" i="1"/>
  <c r="BV158" i="1"/>
  <c r="BZ221" i="1"/>
  <c r="CA221" i="1" s="1"/>
  <c r="BZ206" i="1"/>
  <c r="CA206" i="1" s="1"/>
  <c r="BH332" i="1"/>
  <c r="BT332" i="1"/>
  <c r="BR332" i="1"/>
  <c r="BZ332" i="1"/>
  <c r="CA332" i="1" s="1"/>
  <c r="BV332" i="1"/>
  <c r="BH151" i="1"/>
  <c r="BR151" i="1"/>
  <c r="BT151" i="1"/>
  <c r="BV151" i="1"/>
  <c r="BH163" i="1"/>
  <c r="BT163" i="1"/>
  <c r="BR163" i="1"/>
  <c r="BV163" i="1"/>
  <c r="BH245" i="1"/>
  <c r="BT245" i="1"/>
  <c r="BR245" i="1"/>
  <c r="BZ245" i="1"/>
  <c r="CA245" i="1" s="1"/>
  <c r="BV245" i="1"/>
  <c r="BH246" i="1"/>
  <c r="BR246" i="1"/>
  <c r="BT246" i="1"/>
  <c r="BV246" i="1"/>
  <c r="BZ246" i="1"/>
  <c r="CA246" i="1" s="1"/>
  <c r="BZ247" i="1"/>
  <c r="CA247" i="1" s="1"/>
  <c r="BH166" i="1"/>
  <c r="BR166" i="1"/>
  <c r="BT166" i="1"/>
  <c r="BZ166" i="1"/>
  <c r="CA166" i="1" s="1"/>
  <c r="BV166" i="1"/>
  <c r="BH269" i="1"/>
  <c r="BT269" i="1"/>
  <c r="BR269" i="1"/>
  <c r="BZ269" i="1"/>
  <c r="CA269" i="1" s="1"/>
  <c r="BV269" i="1"/>
  <c r="BH191" i="1"/>
  <c r="BR191" i="1"/>
  <c r="BT191" i="1"/>
  <c r="BV191" i="1"/>
  <c r="BZ191" i="1"/>
  <c r="CA191" i="1" s="1"/>
  <c r="BH159" i="1"/>
  <c r="BR159" i="1"/>
  <c r="BT159" i="1"/>
  <c r="BV159" i="1"/>
  <c r="BH260" i="1"/>
  <c r="BT260" i="1"/>
  <c r="BR260" i="1"/>
  <c r="BH322" i="1"/>
  <c r="BT322" i="1"/>
  <c r="BR322" i="1"/>
  <c r="BV322" i="1"/>
  <c r="BH55" i="1"/>
  <c r="BR55" i="1"/>
  <c r="BT55" i="1"/>
  <c r="BH131" i="1"/>
  <c r="BT131" i="1"/>
  <c r="BR131" i="1"/>
  <c r="BH143" i="1"/>
  <c r="BR143" i="1"/>
  <c r="BT143" i="1"/>
  <c r="BV143" i="1"/>
  <c r="BH281" i="1"/>
  <c r="BT281" i="1"/>
  <c r="BR281" i="1"/>
  <c r="BZ282" i="1"/>
  <c r="CA282" i="1" s="1"/>
  <c r="BH285" i="1"/>
  <c r="BT285" i="1"/>
  <c r="BR285" i="1"/>
  <c r="BH244" i="1"/>
  <c r="BT244" i="1"/>
  <c r="BR244" i="1"/>
  <c r="BH202" i="1"/>
  <c r="BT202" i="1"/>
  <c r="BR202" i="1"/>
  <c r="BV202" i="1"/>
  <c r="BZ202" i="1"/>
  <c r="CA202" i="1" s="1"/>
  <c r="BH182" i="1"/>
  <c r="BR182" i="1"/>
  <c r="BT182" i="1"/>
  <c r="BH110" i="1"/>
  <c r="BR110" i="1"/>
  <c r="BT110" i="1"/>
  <c r="BV110" i="1"/>
  <c r="BZ110" i="1"/>
  <c r="BH147" i="1"/>
  <c r="BT147" i="1"/>
  <c r="BR147" i="1"/>
  <c r="BH155" i="1"/>
  <c r="BT155" i="1"/>
  <c r="BR155" i="1"/>
  <c r="BZ155" i="1"/>
  <c r="CA155" i="1" s="1"/>
  <c r="BH233" i="1"/>
  <c r="BT233" i="1"/>
  <c r="BR233" i="1"/>
  <c r="BV233" i="1"/>
  <c r="BH248" i="1"/>
  <c r="BR248" i="1"/>
  <c r="BT248" i="1"/>
  <c r="BH252" i="1"/>
  <c r="BT252" i="1"/>
  <c r="BR252" i="1"/>
  <c r="BZ252" i="1"/>
  <c r="CA252" i="1" s="1"/>
  <c r="BH255" i="1"/>
  <c r="BR255" i="1"/>
  <c r="BT255" i="1"/>
  <c r="BH301" i="1"/>
  <c r="BT301" i="1"/>
  <c r="BR301" i="1"/>
  <c r="BV301" i="1"/>
  <c r="BZ301" i="1"/>
  <c r="CA301" i="1" s="1"/>
  <c r="BH308" i="1"/>
  <c r="BT308" i="1"/>
  <c r="BR308" i="1"/>
  <c r="BV308" i="1"/>
  <c r="BH312" i="1"/>
  <c r="BR312" i="1"/>
  <c r="BT312" i="1"/>
  <c r="BV312" i="1"/>
  <c r="BZ312" i="1"/>
  <c r="CA312" i="1" s="1"/>
  <c r="BH316" i="1"/>
  <c r="BT316" i="1"/>
  <c r="BR316" i="1"/>
  <c r="BH320" i="1"/>
  <c r="BR320" i="1"/>
  <c r="BT320" i="1"/>
  <c r="BV320" i="1"/>
  <c r="BH324" i="1"/>
  <c r="BT324" i="1"/>
  <c r="BR324" i="1"/>
  <c r="BV324" i="1"/>
  <c r="BH328" i="1"/>
  <c r="BR328" i="1"/>
  <c r="BT328" i="1"/>
  <c r="BZ328" i="1"/>
  <c r="CA328" i="1" s="1"/>
  <c r="BV328" i="1"/>
  <c r="BH272" i="1"/>
  <c r="BR272" i="1"/>
  <c r="BT272" i="1"/>
  <c r="BV272" i="1"/>
  <c r="BH329" i="1"/>
  <c r="BT329" i="1"/>
  <c r="BR329" i="1"/>
  <c r="BV329" i="1"/>
  <c r="BZ226" i="1"/>
  <c r="CA226" i="1" s="1"/>
  <c r="BH225" i="1"/>
  <c r="BT225" i="1"/>
  <c r="BR225" i="1"/>
  <c r="BV225" i="1"/>
  <c r="BH229" i="1"/>
  <c r="BT229" i="1"/>
  <c r="BR229" i="1"/>
  <c r="BZ98" i="1"/>
  <c r="BH98" i="1"/>
  <c r="BT98" i="1"/>
  <c r="BR98" i="1"/>
  <c r="BV98" i="1"/>
  <c r="BH103" i="1"/>
  <c r="BR103" i="1"/>
  <c r="BT103" i="1"/>
  <c r="BZ103" i="1"/>
  <c r="BV103" i="1"/>
  <c r="BH124" i="1"/>
  <c r="BT124" i="1"/>
  <c r="BR124" i="1"/>
  <c r="BH128" i="1"/>
  <c r="BR128" i="1"/>
  <c r="BT128" i="1"/>
  <c r="BV128" i="1"/>
  <c r="BH140" i="1"/>
  <c r="BT140" i="1"/>
  <c r="BR140" i="1"/>
  <c r="BV140" i="1"/>
  <c r="BZ140" i="1"/>
  <c r="CA140" i="1" s="1"/>
  <c r="BH144" i="1"/>
  <c r="BR144" i="1"/>
  <c r="BT144" i="1"/>
  <c r="BZ144" i="1"/>
  <c r="CA144" i="1" s="1"/>
  <c r="BV144" i="1"/>
  <c r="BV167" i="1"/>
  <c r="BH167" i="1"/>
  <c r="BR167" i="1"/>
  <c r="BT167" i="1"/>
  <c r="BZ167" i="1"/>
  <c r="CA167" i="1" s="1"/>
  <c r="BH237" i="1"/>
  <c r="BT237" i="1"/>
  <c r="BR237" i="1"/>
  <c r="BZ237" i="1"/>
  <c r="CA237" i="1" s="1"/>
  <c r="BV241" i="1"/>
  <c r="BH241" i="1"/>
  <c r="BT241" i="1"/>
  <c r="BR241" i="1"/>
  <c r="BZ242" i="1"/>
  <c r="CA242" i="1" s="1"/>
  <c r="BH259" i="1"/>
  <c r="BT259" i="1"/>
  <c r="BR259" i="1"/>
  <c r="BH263" i="1"/>
  <c r="BR263" i="1"/>
  <c r="BT263" i="1"/>
  <c r="BZ263" i="1"/>
  <c r="CA263" i="1" s="1"/>
  <c r="BV263" i="1"/>
  <c r="BH266" i="1"/>
  <c r="BT266" i="1"/>
  <c r="BR266" i="1"/>
  <c r="BZ267" i="1"/>
  <c r="CA267" i="1" s="1"/>
  <c r="BV266" i="1"/>
  <c r="BH270" i="1"/>
  <c r="BR270" i="1"/>
  <c r="BT270" i="1"/>
  <c r="BZ271" i="1"/>
  <c r="CA271" i="1" s="1"/>
  <c r="BH274" i="1"/>
  <c r="BT274" i="1"/>
  <c r="BR274" i="1"/>
  <c r="BH286" i="1"/>
  <c r="BR286" i="1"/>
  <c r="BT286" i="1"/>
  <c r="BV286" i="1"/>
  <c r="BH290" i="1"/>
  <c r="BT290" i="1"/>
  <c r="BR290" i="1"/>
  <c r="BH294" i="1"/>
  <c r="BR294" i="1"/>
  <c r="BT294" i="1"/>
  <c r="BV294" i="1"/>
  <c r="BZ295" i="1"/>
  <c r="CA295" i="1" s="1"/>
  <c r="BH298" i="1"/>
  <c r="BT298" i="1"/>
  <c r="BR298" i="1"/>
  <c r="BV298" i="1"/>
  <c r="BH305" i="1"/>
  <c r="BT305" i="1"/>
  <c r="BR305" i="1"/>
  <c r="BZ305" i="1"/>
  <c r="CA305" i="1" s="1"/>
  <c r="BZ329" i="1"/>
  <c r="CA329" i="1" s="1"/>
  <c r="BZ259" i="1"/>
  <c r="CA259" i="1" s="1"/>
  <c r="BH313" i="1"/>
  <c r="BT313" i="1"/>
  <c r="BR313" i="1"/>
  <c r="BZ313" i="1"/>
  <c r="CA313" i="1" s="1"/>
  <c r="BH117" i="1"/>
  <c r="BT117" i="1"/>
  <c r="BR117" i="1"/>
  <c r="BV117" i="1"/>
  <c r="BZ183" i="1"/>
  <c r="CA183" i="1" s="1"/>
  <c r="BH146" i="1"/>
  <c r="BT146" i="1"/>
  <c r="BR146" i="1"/>
  <c r="BZ146" i="1"/>
  <c r="CA146" i="1" s="1"/>
  <c r="G107" i="8"/>
  <c r="H107" i="8" s="1"/>
  <c r="G148" i="8"/>
  <c r="I148" i="8" s="1"/>
  <c r="G271" i="8"/>
  <c r="J271" i="8" s="1"/>
  <c r="G173" i="8"/>
  <c r="J173" i="8" s="1"/>
  <c r="F139" i="8"/>
  <c r="G188" i="8"/>
  <c r="J188" i="8" s="1"/>
  <c r="F161" i="8"/>
  <c r="G293" i="8"/>
  <c r="F304" i="8"/>
  <c r="BH175" i="1"/>
  <c r="BR175" i="1"/>
  <c r="BT175" i="1"/>
  <c r="BV175" i="1"/>
  <c r="BZ175" i="1"/>
  <c r="CA175" i="1" s="1"/>
  <c r="BV183" i="1"/>
  <c r="BH183" i="1"/>
  <c r="BR183" i="1"/>
  <c r="BT183" i="1"/>
  <c r="BH187" i="1"/>
  <c r="BT187" i="1"/>
  <c r="BR187" i="1"/>
  <c r="BV187" i="1"/>
  <c r="BH198" i="1"/>
  <c r="BR198" i="1"/>
  <c r="BT198" i="1"/>
  <c r="BH206" i="1"/>
  <c r="BR206" i="1"/>
  <c r="BT206" i="1"/>
  <c r="BH210" i="1"/>
  <c r="BT210" i="1"/>
  <c r="BR210" i="1"/>
  <c r="BZ211" i="1"/>
  <c r="CA211" i="1" s="1"/>
  <c r="BH214" i="1"/>
  <c r="BR214" i="1"/>
  <c r="BT214" i="1"/>
  <c r="BH218" i="1"/>
  <c r="BT218" i="1"/>
  <c r="BR218" i="1"/>
  <c r="BH222" i="1"/>
  <c r="BR222" i="1"/>
  <c r="BT222" i="1"/>
  <c r="BV222" i="1"/>
  <c r="BH226" i="1"/>
  <c r="BT226" i="1"/>
  <c r="BR226" i="1"/>
  <c r="BV226" i="1"/>
  <c r="BZ234" i="1"/>
  <c r="CA234" i="1" s="1"/>
  <c r="BH234" i="1"/>
  <c r="BT234" i="1"/>
  <c r="BR234" i="1"/>
  <c r="BH249" i="1"/>
  <c r="BT249" i="1"/>
  <c r="BR249" i="1"/>
  <c r="BH192" i="1"/>
  <c r="BR192" i="1"/>
  <c r="BT192" i="1"/>
  <c r="BV192" i="1"/>
  <c r="BH216" i="1"/>
  <c r="BR216" i="1"/>
  <c r="BT216" i="1"/>
  <c r="BV216" i="1"/>
  <c r="BZ216" i="1"/>
  <c r="CA216" i="1" s="1"/>
  <c r="BZ217" i="1"/>
  <c r="CA217" i="1" s="1"/>
  <c r="BH188" i="1"/>
  <c r="BT188" i="1"/>
  <c r="BR188" i="1"/>
  <c r="BV188" i="1"/>
  <c r="BH106" i="1"/>
  <c r="BT106" i="1"/>
  <c r="BR106" i="1"/>
  <c r="BZ106" i="1"/>
  <c r="G116" i="8"/>
  <c r="J116" i="8" s="1"/>
  <c r="G282" i="8"/>
  <c r="I282" i="8" s="1"/>
  <c r="G218" i="8"/>
  <c r="H218" i="8" s="1"/>
  <c r="G161" i="8"/>
  <c r="H161" i="8" s="1"/>
  <c r="G224" i="8"/>
  <c r="I224" i="8" s="1"/>
  <c r="G178" i="8"/>
  <c r="K178" i="8" s="1"/>
  <c r="G244" i="8"/>
  <c r="J244" i="8" s="1"/>
  <c r="F193" i="8"/>
  <c r="G307" i="8"/>
  <c r="K307" i="8" s="1"/>
  <c r="G105" i="8"/>
  <c r="H105" i="8" s="1"/>
  <c r="F113" i="8"/>
  <c r="BH137" i="1"/>
  <c r="BT137" i="1"/>
  <c r="BR137" i="1"/>
  <c r="BV137" i="1"/>
  <c r="BH141" i="1"/>
  <c r="BT141" i="1"/>
  <c r="BR141" i="1"/>
  <c r="BZ141" i="1"/>
  <c r="CA141" i="1" s="1"/>
  <c r="BH238" i="1"/>
  <c r="BR238" i="1"/>
  <c r="BT238" i="1"/>
  <c r="BH235" i="1"/>
  <c r="BT235" i="1"/>
  <c r="BR235" i="1"/>
  <c r="BZ236" i="1"/>
  <c r="CA236" i="1" s="1"/>
  <c r="BZ235" i="1"/>
  <c r="CA235" i="1" s="1"/>
  <c r="BH139" i="1"/>
  <c r="BT139" i="1"/>
  <c r="BR139" i="1"/>
  <c r="BV139" i="1"/>
  <c r="BZ108" i="1"/>
  <c r="BH107" i="1"/>
  <c r="BT107" i="1"/>
  <c r="BR107" i="1"/>
  <c r="BZ107" i="1"/>
  <c r="BV107" i="1"/>
  <c r="BZ229" i="1"/>
  <c r="CA229" i="1" s="1"/>
  <c r="BZ143" i="1"/>
  <c r="CA143" i="1" s="1"/>
  <c r="BH300" i="1"/>
  <c r="BT300" i="1"/>
  <c r="BR300" i="1"/>
  <c r="BH314" i="1"/>
  <c r="BT314" i="1"/>
  <c r="BR314" i="1"/>
  <c r="BV314" i="1"/>
  <c r="BV230" i="1"/>
  <c r="BH230" i="1"/>
  <c r="BR230" i="1"/>
  <c r="BT230" i="1"/>
  <c r="BH257" i="1"/>
  <c r="BT257" i="1"/>
  <c r="BR257" i="1"/>
  <c r="BH289" i="1"/>
  <c r="BT289" i="1"/>
  <c r="BR289" i="1"/>
  <c r="BV289" i="1"/>
  <c r="BH101" i="1"/>
  <c r="BT101" i="1"/>
  <c r="BR101" i="1"/>
  <c r="BV131" i="1"/>
  <c r="BH132" i="1"/>
  <c r="BT132" i="1"/>
  <c r="BR132" i="1"/>
  <c r="BV237" i="1"/>
  <c r="BV75" i="1"/>
  <c r="BH75" i="1"/>
  <c r="BT75" i="1"/>
  <c r="BR75" i="1"/>
  <c r="G239" i="8"/>
  <c r="K239" i="8" s="1"/>
  <c r="F280" i="8"/>
  <c r="F144" i="8"/>
  <c r="G315" i="8"/>
  <c r="I315" i="8" s="1"/>
  <c r="G291" i="8"/>
  <c r="K291" i="8" s="1"/>
  <c r="G259" i="8"/>
  <c r="J259" i="8" s="1"/>
  <c r="G214" i="8"/>
  <c r="J214" i="8" s="1"/>
  <c r="G179" i="8"/>
  <c r="I179" i="8" s="1"/>
  <c r="G126" i="8"/>
  <c r="K126" i="8" s="1"/>
  <c r="G284" i="8"/>
  <c r="J284" i="8" s="1"/>
  <c r="G228" i="8"/>
  <c r="F305" i="8"/>
  <c r="G226" i="8"/>
  <c r="J226" i="8" s="1"/>
  <c r="G164" i="8"/>
  <c r="I164" i="8" s="1"/>
  <c r="G128" i="8"/>
  <c r="H128" i="8" s="1"/>
  <c r="G277" i="8"/>
  <c r="K277" i="8" s="1"/>
  <c r="G213" i="8"/>
  <c r="J213" i="8" s="1"/>
  <c r="G159" i="8"/>
  <c r="K159" i="8" s="1"/>
  <c r="G306" i="8"/>
  <c r="K306" i="8" s="1"/>
  <c r="G175" i="8"/>
  <c r="H175" i="8" s="1"/>
  <c r="G255" i="8"/>
  <c r="K255" i="8" s="1"/>
  <c r="G111" i="8"/>
  <c r="I111" i="8" s="1"/>
  <c r="G330" i="8"/>
  <c r="K330" i="8" s="1"/>
  <c r="G165" i="8"/>
  <c r="J165" i="8" s="1"/>
  <c r="G133" i="8"/>
  <c r="I133" i="8" s="1"/>
  <c r="G314" i="8"/>
  <c r="H314" i="8" s="1"/>
  <c r="G298" i="8"/>
  <c r="G120" i="8"/>
  <c r="J120" i="8" s="1"/>
  <c r="F256" i="8"/>
  <c r="F128" i="8"/>
  <c r="G313" i="8"/>
  <c r="K313" i="8" s="1"/>
  <c r="F289" i="8"/>
  <c r="F257" i="8"/>
  <c r="G211" i="8"/>
  <c r="J211" i="8" s="1"/>
  <c r="G171" i="8"/>
  <c r="G332" i="8"/>
  <c r="H332" i="8" s="1"/>
  <c r="G281" i="8"/>
  <c r="I281" i="8" s="1"/>
  <c r="G217" i="8"/>
  <c r="K217" i="8" s="1"/>
  <c r="G290" i="8"/>
  <c r="I290" i="8" s="1"/>
  <c r="G215" i="8"/>
  <c r="J215" i="8" s="1"/>
  <c r="G160" i="8"/>
  <c r="I160" i="8" s="1"/>
  <c r="G334" i="8"/>
  <c r="K334" i="8" s="1"/>
  <c r="G272" i="8"/>
  <c r="G208" i="8"/>
  <c r="H208" i="8" s="1"/>
  <c r="G156" i="8"/>
  <c r="J156" i="8" s="1"/>
  <c r="G280" i="8"/>
  <c r="K280" i="8" s="1"/>
  <c r="G168" i="8"/>
  <c r="K168" i="8" s="1"/>
  <c r="G200" i="8"/>
  <c r="H200" i="8" s="1"/>
  <c r="G119" i="8"/>
  <c r="I119" i="8" s="1"/>
  <c r="F309" i="8"/>
  <c r="G157" i="8"/>
  <c r="I157" i="8" s="1"/>
  <c r="G151" i="8"/>
  <c r="I151" i="8" s="1"/>
  <c r="G221" i="8"/>
  <c r="I221" i="8" s="1"/>
  <c r="G130" i="8"/>
  <c r="K130" i="8" s="1"/>
  <c r="G115" i="8"/>
  <c r="H115" i="8" s="1"/>
  <c r="F248" i="8"/>
  <c r="G331" i="8"/>
  <c r="J331" i="8" s="1"/>
  <c r="G305" i="8"/>
  <c r="G283" i="8"/>
  <c r="H283" i="8" s="1"/>
  <c r="G246" i="8"/>
  <c r="J246" i="8" s="1"/>
  <c r="G203" i="8"/>
  <c r="H203" i="8" s="1"/>
  <c r="G158" i="8"/>
  <c r="H158" i="8" s="1"/>
  <c r="G320" i="8"/>
  <c r="J320" i="8" s="1"/>
  <c r="G268" i="8"/>
  <c r="H268" i="8" s="1"/>
  <c r="G201" i="8"/>
  <c r="J201" i="8" s="1"/>
  <c r="G263" i="8"/>
  <c r="G199" i="8"/>
  <c r="K199" i="8" s="1"/>
  <c r="G149" i="8"/>
  <c r="H149" i="8" s="1"/>
  <c r="G318" i="8"/>
  <c r="J318" i="8" s="1"/>
  <c r="G256" i="8"/>
  <c r="J256" i="8" s="1"/>
  <c r="G192" i="8"/>
  <c r="I192" i="8" s="1"/>
  <c r="G145" i="8"/>
  <c r="J145" i="8" s="1"/>
  <c r="G248" i="8"/>
  <c r="J248" i="8" s="1"/>
  <c r="G154" i="8"/>
  <c r="G144" i="8"/>
  <c r="I144" i="8" s="1"/>
  <c r="G125" i="8"/>
  <c r="I125" i="8" s="1"/>
  <c r="G232" i="8"/>
  <c r="J232" i="8" s="1"/>
  <c r="G137" i="8"/>
  <c r="G118" i="8"/>
  <c r="I118" i="8" s="1"/>
  <c r="G223" i="8"/>
  <c r="K223" i="8" s="1"/>
  <c r="G191" i="8"/>
  <c r="H191" i="8" s="1"/>
  <c r="G109" i="8"/>
  <c r="I109" i="8" s="1"/>
  <c r="G110" i="8"/>
  <c r="H110" i="8" s="1"/>
  <c r="F240" i="8"/>
  <c r="G317" i="8"/>
  <c r="K317" i="8" s="1"/>
  <c r="G275" i="8"/>
  <c r="J275" i="8" s="1"/>
  <c r="G206" i="8"/>
  <c r="H206" i="8" s="1"/>
  <c r="G142" i="8"/>
  <c r="K142" i="8" s="1"/>
  <c r="G257" i="8"/>
  <c r="F313" i="8"/>
  <c r="G183" i="8"/>
  <c r="H183" i="8" s="1"/>
  <c r="G326" i="8"/>
  <c r="H326" i="8" s="1"/>
  <c r="G229" i="8"/>
  <c r="H229" i="8" s="1"/>
  <c r="G141" i="8"/>
  <c r="H141" i="8" s="1"/>
  <c r="G184" i="8"/>
  <c r="J184" i="8" s="1"/>
  <c r="F79" i="8"/>
  <c r="G287" i="8"/>
  <c r="I287" i="8" s="1"/>
  <c r="G253" i="8"/>
  <c r="I253" i="8" s="1"/>
  <c r="G143" i="8"/>
  <c r="I143" i="8" s="1"/>
  <c r="G123" i="8"/>
  <c r="J123" i="8" s="1"/>
  <c r="F176" i="8"/>
  <c r="G303" i="8"/>
  <c r="J303" i="8" s="1"/>
  <c r="G262" i="8"/>
  <c r="J262" i="8" s="1"/>
  <c r="G190" i="8"/>
  <c r="I190" i="8" s="1"/>
  <c r="G324" i="8"/>
  <c r="H324" i="8" s="1"/>
  <c r="G241" i="8"/>
  <c r="I241" i="8" s="1"/>
  <c r="G258" i="8"/>
  <c r="H258" i="8" s="1"/>
  <c r="G167" i="8"/>
  <c r="I167" i="8" s="1"/>
  <c r="G302" i="8"/>
  <c r="J302" i="8" s="1"/>
  <c r="G197" i="8"/>
  <c r="K197" i="8" s="1"/>
  <c r="G127" i="8"/>
  <c r="J127" i="8" s="1"/>
  <c r="G140" i="8"/>
  <c r="H140" i="8" s="1"/>
  <c r="G202" i="8"/>
  <c r="I202" i="8" s="1"/>
  <c r="G121" i="8"/>
  <c r="H121" i="8" s="1"/>
  <c r="G169" i="8"/>
  <c r="I169" i="8" s="1"/>
  <c r="F170" i="8"/>
  <c r="G297" i="8"/>
  <c r="H297" i="8" s="1"/>
  <c r="F249" i="8"/>
  <c r="G187" i="8"/>
  <c r="I187" i="8" s="1"/>
  <c r="G304" i="8"/>
  <c r="H304" i="8" s="1"/>
  <c r="F239" i="8"/>
  <c r="G247" i="8"/>
  <c r="J247" i="8" s="1"/>
  <c r="G153" i="8"/>
  <c r="J153" i="8" s="1"/>
  <c r="G294" i="8"/>
  <c r="K294" i="8" s="1"/>
  <c r="G181" i="8"/>
  <c r="K181" i="8" s="1"/>
  <c r="G322" i="8"/>
  <c r="I322" i="8" s="1"/>
  <c r="F325" i="8"/>
  <c r="G117" i="8"/>
  <c r="G189" i="8"/>
  <c r="H189" i="8" s="1"/>
  <c r="F60" i="8"/>
  <c r="F181" i="8"/>
  <c r="G333" i="8"/>
  <c r="J333" i="8" s="1"/>
  <c r="G295" i="8"/>
  <c r="H295" i="8" s="1"/>
  <c r="G235" i="8"/>
  <c r="H235" i="8" s="1"/>
  <c r="F185" i="8"/>
  <c r="G300" i="8"/>
  <c r="G212" i="8"/>
  <c r="J212" i="8" s="1"/>
  <c r="G242" i="8"/>
  <c r="J242" i="8" s="1"/>
  <c r="G146" i="8"/>
  <c r="G288" i="8"/>
  <c r="H288" i="8" s="1"/>
  <c r="G177" i="8"/>
  <c r="H177" i="8" s="1"/>
  <c r="G269" i="8"/>
  <c r="K269" i="8" s="1"/>
  <c r="G285" i="8"/>
  <c r="J285" i="8" s="1"/>
  <c r="G124" i="8"/>
  <c r="I124" i="8" s="1"/>
  <c r="G176" i="8"/>
  <c r="J176" i="8" s="1"/>
  <c r="G207" i="8"/>
  <c r="J207" i="8" s="1"/>
  <c r="G113" i="8"/>
  <c r="H113" i="8" s="1"/>
  <c r="BH45" i="1"/>
  <c r="BT45" i="1"/>
  <c r="BR45" i="1"/>
  <c r="BH52" i="1"/>
  <c r="BT52" i="1"/>
  <c r="BR52" i="1"/>
  <c r="BV59" i="1"/>
  <c r="BH59" i="1"/>
  <c r="BT59" i="1"/>
  <c r="BR59" i="1"/>
  <c r="BH65" i="1"/>
  <c r="BT65" i="1"/>
  <c r="BR65" i="1"/>
  <c r="BH73" i="1"/>
  <c r="BT73" i="1"/>
  <c r="BR73" i="1"/>
  <c r="BZ80" i="1"/>
  <c r="BH79" i="1"/>
  <c r="BR79" i="1"/>
  <c r="BT79" i="1"/>
  <c r="BH87" i="1"/>
  <c r="BR87" i="1"/>
  <c r="BT87" i="1"/>
  <c r="BZ88" i="1"/>
  <c r="BH94" i="1"/>
  <c r="BR94" i="1"/>
  <c r="BT94" i="1"/>
  <c r="BH102" i="1"/>
  <c r="BR102" i="1"/>
  <c r="BT102" i="1"/>
  <c r="BH118" i="1"/>
  <c r="BR118" i="1"/>
  <c r="BT118" i="1"/>
  <c r="BV118" i="1"/>
  <c r="F196" i="8"/>
  <c r="F244" i="8"/>
  <c r="F324" i="8"/>
  <c r="BH126" i="1"/>
  <c r="BR126" i="1"/>
  <c r="BT126" i="1"/>
  <c r="BV126" i="1"/>
  <c r="BZ131" i="1"/>
  <c r="CA131" i="1" s="1"/>
  <c r="BH130" i="1"/>
  <c r="BT130" i="1"/>
  <c r="BR130" i="1"/>
  <c r="BV130" i="1"/>
  <c r="BH280" i="1"/>
  <c r="BR280" i="1"/>
  <c r="BT280" i="1"/>
  <c r="BH284" i="1"/>
  <c r="BT284" i="1"/>
  <c r="BR284" i="1"/>
  <c r="BZ284" i="1"/>
  <c r="CA284" i="1" s="1"/>
  <c r="BH303" i="1"/>
  <c r="BR303" i="1"/>
  <c r="BT303" i="1"/>
  <c r="BV303" i="1"/>
  <c r="BH307" i="1"/>
  <c r="BT307" i="1"/>
  <c r="BR307" i="1"/>
  <c r="BV307" i="1"/>
  <c r="BZ307" i="1"/>
  <c r="CA307" i="1" s="1"/>
  <c r="BH319" i="1"/>
  <c r="BR319" i="1"/>
  <c r="BT319" i="1"/>
  <c r="BV319" i="1"/>
  <c r="BZ109" i="1"/>
  <c r="BH109" i="1"/>
  <c r="BT109" i="1"/>
  <c r="BR109" i="1"/>
  <c r="BV184" i="1"/>
  <c r="BH184" i="1"/>
  <c r="BR184" i="1"/>
  <c r="BT184" i="1"/>
  <c r="BZ184" i="1"/>
  <c r="CA184" i="1" s="1"/>
  <c r="BH178" i="1"/>
  <c r="BT178" i="1"/>
  <c r="BR178" i="1"/>
  <c r="BZ238" i="1"/>
  <c r="CA238" i="1" s="1"/>
  <c r="BZ272" i="1"/>
  <c r="CA272" i="1" s="1"/>
  <c r="BZ244" i="1"/>
  <c r="CA244" i="1" s="1"/>
  <c r="BZ160" i="1"/>
  <c r="CA160" i="1" s="1"/>
  <c r="BZ230" i="1"/>
  <c r="CA230" i="1" s="1"/>
  <c r="BV178" i="1"/>
  <c r="BV270" i="1"/>
  <c r="BH261" i="1"/>
  <c r="BT261" i="1"/>
  <c r="BR261" i="1"/>
  <c r="BZ261" i="1"/>
  <c r="CA261" i="1" s="1"/>
  <c r="BH306" i="1"/>
  <c r="BT306" i="1"/>
  <c r="BR306" i="1"/>
  <c r="BV306" i="1"/>
  <c r="BH133" i="1"/>
  <c r="BT133" i="1"/>
  <c r="BR133" i="1"/>
  <c r="BZ270" i="1"/>
  <c r="CA270" i="1" s="1"/>
  <c r="BH201" i="1"/>
  <c r="BT201" i="1"/>
  <c r="BR201" i="1"/>
  <c r="BZ201" i="1"/>
  <c r="CA201" i="1" s="1"/>
  <c r="BV161" i="1"/>
  <c r="BH161" i="1"/>
  <c r="BT161" i="1"/>
  <c r="BR161" i="1"/>
  <c r="BZ161" i="1"/>
  <c r="CA161" i="1" s="1"/>
  <c r="BH104" i="1"/>
  <c r="BR104" i="1"/>
  <c r="BT104" i="1"/>
  <c r="BV104" i="1"/>
  <c r="BZ105" i="1"/>
  <c r="BZ104" i="1"/>
  <c r="BV259" i="1"/>
  <c r="G106" i="8"/>
  <c r="J106" i="8" s="1"/>
  <c r="G234" i="8"/>
  <c r="J234" i="8" s="1"/>
  <c r="F115" i="8"/>
  <c r="G237" i="8"/>
  <c r="H237" i="8" s="1"/>
  <c r="G261" i="8"/>
  <c r="I261" i="8" s="1"/>
  <c r="G231" i="8"/>
  <c r="H231" i="8" s="1"/>
  <c r="G296" i="8"/>
  <c r="K296" i="8" s="1"/>
  <c r="G230" i="8"/>
  <c r="J230" i="8" s="1"/>
  <c r="G329" i="8"/>
  <c r="J329" i="8" s="1"/>
  <c r="BH80" i="1"/>
  <c r="BR80" i="1"/>
  <c r="BT80" i="1"/>
  <c r="BH150" i="1"/>
  <c r="BR150" i="1"/>
  <c r="BT150" i="1"/>
  <c r="BH154" i="1"/>
  <c r="BT154" i="1"/>
  <c r="BR154" i="1"/>
  <c r="BZ154" i="1"/>
  <c r="CA154" i="1" s="1"/>
  <c r="BV154" i="1"/>
  <c r="BH169" i="1"/>
  <c r="BT169" i="1"/>
  <c r="BR169" i="1"/>
  <c r="BZ170" i="1"/>
  <c r="CA170" i="1" s="1"/>
  <c r="BV169" i="1"/>
  <c r="BZ169" i="1"/>
  <c r="CA169" i="1" s="1"/>
  <c r="BH173" i="1"/>
  <c r="BT173" i="1"/>
  <c r="BR173" i="1"/>
  <c r="BV173" i="1"/>
  <c r="BH177" i="1"/>
  <c r="BT177" i="1"/>
  <c r="BR177" i="1"/>
  <c r="BZ177" i="1"/>
  <c r="CA177" i="1" s="1"/>
  <c r="BH181" i="1"/>
  <c r="BT181" i="1"/>
  <c r="BR181" i="1"/>
  <c r="BH228" i="1"/>
  <c r="BT228" i="1"/>
  <c r="BR228" i="1"/>
  <c r="BZ228" i="1"/>
  <c r="CA228" i="1" s="1"/>
  <c r="BV228" i="1"/>
  <c r="BH232" i="1"/>
  <c r="BR232" i="1"/>
  <c r="BT232" i="1"/>
  <c r="BH251" i="1"/>
  <c r="BT251" i="1"/>
  <c r="BR251" i="1"/>
  <c r="BV251" i="1"/>
  <c r="BH254" i="1"/>
  <c r="BR254" i="1"/>
  <c r="BT254" i="1"/>
  <c r="BV254" i="1"/>
  <c r="BH265" i="1"/>
  <c r="BT265" i="1"/>
  <c r="BR265" i="1"/>
  <c r="BH292" i="1"/>
  <c r="BT292" i="1"/>
  <c r="BR292" i="1"/>
  <c r="BH176" i="1"/>
  <c r="BR176" i="1"/>
  <c r="BT176" i="1"/>
  <c r="BH149" i="1"/>
  <c r="BT149" i="1"/>
  <c r="BR149" i="1"/>
  <c r="BZ100" i="1"/>
  <c r="BH100" i="1"/>
  <c r="BT100" i="1"/>
  <c r="BR100" i="1"/>
  <c r="BV325" i="1"/>
  <c r="BH325" i="1"/>
  <c r="BT325" i="1"/>
  <c r="BR325" i="1"/>
  <c r="BH296" i="1"/>
  <c r="BR296" i="1"/>
  <c r="BT296" i="1"/>
  <c r="BV296" i="1"/>
  <c r="BV53" i="1"/>
  <c r="BH53" i="1"/>
  <c r="BT53" i="1"/>
  <c r="BR53" i="1"/>
  <c r="BV60" i="1"/>
  <c r="BH60" i="1"/>
  <c r="BT60" i="1"/>
  <c r="BR60" i="1"/>
  <c r="BH66" i="1"/>
  <c r="BT66" i="1"/>
  <c r="BR66" i="1"/>
  <c r="BH88" i="1"/>
  <c r="BR88" i="1"/>
  <c r="BT88" i="1"/>
  <c r="BZ96" i="1"/>
  <c r="BH95" i="1"/>
  <c r="BR95" i="1"/>
  <c r="BT95" i="1"/>
  <c r="BZ111" i="1"/>
  <c r="BH111" i="1"/>
  <c r="BR111" i="1"/>
  <c r="BT111" i="1"/>
  <c r="BV119" i="1"/>
  <c r="BH119" i="1"/>
  <c r="BR119" i="1"/>
  <c r="BT119" i="1"/>
  <c r="BH115" i="1"/>
  <c r="BT115" i="1"/>
  <c r="BR115" i="1"/>
  <c r="F134" i="8"/>
  <c r="BH268" i="1"/>
  <c r="BT268" i="1"/>
  <c r="BR268" i="1"/>
  <c r="BH134" i="1"/>
  <c r="BR134" i="1"/>
  <c r="BT134" i="1"/>
  <c r="BV160" i="1"/>
  <c r="BH160" i="1"/>
  <c r="BR160" i="1"/>
  <c r="BT160" i="1"/>
  <c r="BH164" i="1"/>
  <c r="BT164" i="1"/>
  <c r="BR164" i="1"/>
  <c r="BZ164" i="1"/>
  <c r="CA164" i="1" s="1"/>
  <c r="BV164" i="1"/>
  <c r="BZ280" i="1"/>
  <c r="CA280" i="1" s="1"/>
  <c r="BH279" i="1"/>
  <c r="BR279" i="1"/>
  <c r="BT279" i="1"/>
  <c r="BH302" i="1"/>
  <c r="BR302" i="1"/>
  <c r="BT302" i="1"/>
  <c r="BH309" i="1"/>
  <c r="BT309" i="1"/>
  <c r="BR309" i="1"/>
  <c r="BH321" i="1"/>
  <c r="BT321" i="1"/>
  <c r="BR321" i="1"/>
  <c r="BV292" i="1"/>
  <c r="BH330" i="1"/>
  <c r="BT330" i="1"/>
  <c r="BR330" i="1"/>
  <c r="BH215" i="1"/>
  <c r="BR215" i="1"/>
  <c r="BT215" i="1"/>
  <c r="BH171" i="1"/>
  <c r="BT171" i="1"/>
  <c r="BR171" i="1"/>
  <c r="BH282" i="1"/>
  <c r="BT282" i="1"/>
  <c r="BR282" i="1"/>
  <c r="BH174" i="1"/>
  <c r="BR174" i="1"/>
  <c r="BT174" i="1"/>
  <c r="BH221" i="1"/>
  <c r="BT221" i="1"/>
  <c r="BR221" i="1"/>
  <c r="BH186" i="1"/>
  <c r="BT186" i="1"/>
  <c r="BR186" i="1"/>
  <c r="BV148" i="1"/>
  <c r="BH148" i="1"/>
  <c r="BT148" i="1"/>
  <c r="BR148" i="1"/>
  <c r="BH317" i="1"/>
  <c r="BT317" i="1"/>
  <c r="BR317" i="1"/>
  <c r="BH295" i="1"/>
  <c r="BR295" i="1"/>
  <c r="BT295" i="1"/>
  <c r="BH278" i="1"/>
  <c r="BR278" i="1"/>
  <c r="BT278" i="1"/>
  <c r="BH46" i="1"/>
  <c r="BR46" i="1"/>
  <c r="BT46" i="1"/>
  <c r="BV46" i="1"/>
  <c r="BH61" i="1"/>
  <c r="BT61" i="1"/>
  <c r="BR61" i="1"/>
  <c r="BH67" i="1"/>
  <c r="BT67" i="1"/>
  <c r="BR67" i="1"/>
  <c r="BH74" i="1"/>
  <c r="BT74" i="1"/>
  <c r="BR74" i="1"/>
  <c r="BH81" i="1"/>
  <c r="BT81" i="1"/>
  <c r="BR81" i="1"/>
  <c r="BH89" i="1"/>
  <c r="BT89" i="1"/>
  <c r="BR89" i="1"/>
  <c r="BH96" i="1"/>
  <c r="BR96" i="1"/>
  <c r="BT96" i="1"/>
  <c r="BH112" i="1"/>
  <c r="BR112" i="1"/>
  <c r="BT112" i="1"/>
  <c r="BH120" i="1"/>
  <c r="BR120" i="1"/>
  <c r="BT120" i="1"/>
  <c r="BH333" i="1"/>
  <c r="BT333" i="1"/>
  <c r="BR333" i="1"/>
  <c r="BV333" i="1"/>
  <c r="F166" i="8"/>
  <c r="F182" i="8"/>
  <c r="F214" i="8"/>
  <c r="F230" i="8"/>
  <c r="F246" i="8"/>
  <c r="F262" i="8"/>
  <c r="F294" i="8"/>
  <c r="F310" i="8"/>
  <c r="BH123" i="1"/>
  <c r="BT123" i="1"/>
  <c r="BR123" i="1"/>
  <c r="BH127" i="1"/>
  <c r="BR127" i="1"/>
  <c r="BT127" i="1"/>
  <c r="BZ173" i="1"/>
  <c r="CA173" i="1" s="1"/>
  <c r="BH172" i="1"/>
  <c r="BT172" i="1"/>
  <c r="BR172" i="1"/>
  <c r="BH199" i="1"/>
  <c r="BR199" i="1"/>
  <c r="BT199" i="1"/>
  <c r="BV199" i="1"/>
  <c r="BH203" i="1"/>
  <c r="BT203" i="1"/>
  <c r="BR203" i="1"/>
  <c r="BH207" i="1"/>
  <c r="BR207" i="1"/>
  <c r="BT207" i="1"/>
  <c r="BV207" i="1"/>
  <c r="BH211" i="1"/>
  <c r="BT211" i="1"/>
  <c r="BR211" i="1"/>
  <c r="BZ212" i="1"/>
  <c r="CA212" i="1" s="1"/>
  <c r="BH223" i="1"/>
  <c r="BR223" i="1"/>
  <c r="BT223" i="1"/>
  <c r="BH227" i="1"/>
  <c r="BT227" i="1"/>
  <c r="BR227" i="1"/>
  <c r="BV227" i="1"/>
  <c r="BH231" i="1"/>
  <c r="BR231" i="1"/>
  <c r="BT231" i="1"/>
  <c r="BZ251" i="1"/>
  <c r="CA251" i="1" s="1"/>
  <c r="BH250" i="1"/>
  <c r="BT250" i="1"/>
  <c r="BR250" i="1"/>
  <c r="BH283" i="1"/>
  <c r="BT283" i="1"/>
  <c r="BR283" i="1"/>
  <c r="BV283" i="1"/>
  <c r="BH287" i="1"/>
  <c r="BR287" i="1"/>
  <c r="BT287" i="1"/>
  <c r="BH291" i="1"/>
  <c r="BT291" i="1"/>
  <c r="BR291" i="1"/>
  <c r="BH299" i="1"/>
  <c r="BT299" i="1"/>
  <c r="BR299" i="1"/>
  <c r="BZ174" i="1"/>
  <c r="CA174" i="1" s="1"/>
  <c r="BV171" i="1"/>
  <c r="BV215" i="1"/>
  <c r="BV278" i="1"/>
  <c r="BH310" i="1"/>
  <c r="BR310" i="1"/>
  <c r="BT310" i="1"/>
  <c r="BH219" i="1"/>
  <c r="BT219" i="1"/>
  <c r="BR219" i="1"/>
  <c r="BZ219" i="1"/>
  <c r="CA219" i="1" s="1"/>
  <c r="BH180" i="1"/>
  <c r="BT180" i="1"/>
  <c r="BR180" i="1"/>
  <c r="BH121" i="1"/>
  <c r="BT121" i="1"/>
  <c r="BR121" i="1"/>
  <c r="BH209" i="1"/>
  <c r="BT209" i="1"/>
  <c r="BR209" i="1"/>
  <c r="BZ209" i="1"/>
  <c r="CA209" i="1" s="1"/>
  <c r="BH275" i="1"/>
  <c r="BT275" i="1"/>
  <c r="BR275" i="1"/>
  <c r="BH195" i="1"/>
  <c r="BT195" i="1"/>
  <c r="BR195" i="1"/>
  <c r="F109" i="8"/>
  <c r="F68" i="8"/>
  <c r="BH40" i="1"/>
  <c r="BT40" i="1"/>
  <c r="BR40" i="1"/>
  <c r="BH47" i="1"/>
  <c r="BR47" i="1"/>
  <c r="BT47" i="1"/>
  <c r="BV47" i="1"/>
  <c r="BH54" i="1"/>
  <c r="BR54" i="1"/>
  <c r="BT54" i="1"/>
  <c r="BH68" i="1"/>
  <c r="BT68" i="1"/>
  <c r="BR68" i="1"/>
  <c r="BH82" i="1"/>
  <c r="BT82" i="1"/>
  <c r="BR82" i="1"/>
  <c r="BH90" i="1"/>
  <c r="BT90" i="1"/>
  <c r="BR90" i="1"/>
  <c r="BH97" i="1"/>
  <c r="BT97" i="1"/>
  <c r="BR97" i="1"/>
  <c r="BV97" i="1"/>
  <c r="BH105" i="1"/>
  <c r="BT105" i="1"/>
  <c r="BR105" i="1"/>
  <c r="BZ136" i="1"/>
  <c r="CA136" i="1" s="1"/>
  <c r="BH135" i="1"/>
  <c r="BR135" i="1"/>
  <c r="BT135" i="1"/>
  <c r="BH196" i="1"/>
  <c r="BT196" i="1"/>
  <c r="BR196" i="1"/>
  <c r="BV196" i="1"/>
  <c r="BZ196" i="1"/>
  <c r="CA196" i="1" s="1"/>
  <c r="BH276" i="1"/>
  <c r="BT276" i="1"/>
  <c r="BR276" i="1"/>
  <c r="BZ326" i="1"/>
  <c r="CA326" i="1" s="1"/>
  <c r="BZ215" i="1"/>
  <c r="CA215" i="1" s="1"/>
  <c r="BZ176" i="1"/>
  <c r="CA176" i="1" s="1"/>
  <c r="BZ279" i="1"/>
  <c r="CA279" i="1" s="1"/>
  <c r="BH240" i="1"/>
  <c r="BR240" i="1"/>
  <c r="BT240" i="1"/>
  <c r="BH197" i="1"/>
  <c r="BT197" i="1"/>
  <c r="BR197" i="1"/>
  <c r="BH158" i="1"/>
  <c r="BR158" i="1"/>
  <c r="BT158" i="1"/>
  <c r="BH205" i="1"/>
  <c r="BT205" i="1"/>
  <c r="BR205" i="1"/>
  <c r="BH165" i="1"/>
  <c r="BT165" i="1"/>
  <c r="BR165" i="1"/>
  <c r="BH113" i="1"/>
  <c r="BT113" i="1"/>
  <c r="BR113" i="1"/>
  <c r="BZ152" i="1"/>
  <c r="CA152" i="1" s="1"/>
  <c r="BH152" i="1"/>
  <c r="BR152" i="1"/>
  <c r="BT152" i="1"/>
  <c r="BH116" i="1"/>
  <c r="BT116" i="1"/>
  <c r="BR116" i="1"/>
  <c r="BH168" i="1"/>
  <c r="BR168" i="1"/>
  <c r="BT168" i="1"/>
  <c r="BZ168" i="1"/>
  <c r="CA168" i="1" s="1"/>
  <c r="BZ60" i="1"/>
  <c r="BH49" i="1"/>
  <c r="BT49" i="1"/>
  <c r="BR49" i="1"/>
  <c r="BH56" i="1"/>
  <c r="BR56" i="1"/>
  <c r="BT56" i="1"/>
  <c r="BZ56" i="1"/>
  <c r="BH63" i="1"/>
  <c r="BR63" i="1"/>
  <c r="BT63" i="1"/>
  <c r="BV70" i="1"/>
  <c r="BH70" i="1"/>
  <c r="BR70" i="1"/>
  <c r="BT70" i="1"/>
  <c r="BZ70" i="1"/>
  <c r="BH77" i="1"/>
  <c r="BT77" i="1"/>
  <c r="BR77" i="1"/>
  <c r="BH84" i="1"/>
  <c r="BT84" i="1"/>
  <c r="BR84" i="1"/>
  <c r="BH92" i="1"/>
  <c r="BT92" i="1"/>
  <c r="BR92" i="1"/>
  <c r="BH99" i="1"/>
  <c r="BT99" i="1"/>
  <c r="BR99" i="1"/>
  <c r="BZ99" i="1"/>
  <c r="BH136" i="1"/>
  <c r="BR136" i="1"/>
  <c r="BT136" i="1"/>
  <c r="BH162" i="1"/>
  <c r="BT162" i="1"/>
  <c r="BR162" i="1"/>
  <c r="BH193" i="1"/>
  <c r="BT193" i="1"/>
  <c r="BR193" i="1"/>
  <c r="BH236" i="1"/>
  <c r="BT236" i="1"/>
  <c r="BR236" i="1"/>
  <c r="BV236" i="1"/>
  <c r="BH258" i="1"/>
  <c r="BT258" i="1"/>
  <c r="BR258" i="1"/>
  <c r="BV258" i="1"/>
  <c r="BH262" i="1"/>
  <c r="BR262" i="1"/>
  <c r="BT262" i="1"/>
  <c r="BH273" i="1"/>
  <c r="BT273" i="1"/>
  <c r="BR273" i="1"/>
  <c r="BH327" i="1"/>
  <c r="BR327" i="1"/>
  <c r="BT327" i="1"/>
  <c r="BZ239" i="1"/>
  <c r="CA239" i="1" s="1"/>
  <c r="BH239" i="1"/>
  <c r="BR239" i="1"/>
  <c r="BT239" i="1"/>
  <c r="BH194" i="1"/>
  <c r="BT194" i="1"/>
  <c r="BR194" i="1"/>
  <c r="BH138" i="1"/>
  <c r="BT138" i="1"/>
  <c r="BR138" i="1"/>
  <c r="BH264" i="1"/>
  <c r="BR264" i="1"/>
  <c r="BT264" i="1"/>
  <c r="BH142" i="1"/>
  <c r="BR142" i="1"/>
  <c r="BT142" i="1"/>
  <c r="BH267" i="1"/>
  <c r="BT267" i="1"/>
  <c r="BR267" i="1"/>
  <c r="BH170" i="1"/>
  <c r="BT170" i="1"/>
  <c r="BR170" i="1"/>
  <c r="BV311" i="1"/>
  <c r="BH311" i="1"/>
  <c r="BR311" i="1"/>
  <c r="BT311" i="1"/>
  <c r="BH212" i="1"/>
  <c r="BT212" i="1"/>
  <c r="BR212" i="1"/>
  <c r="F122" i="8"/>
  <c r="F85" i="8"/>
  <c r="F66" i="8"/>
  <c r="BH48" i="1"/>
  <c r="BR48" i="1"/>
  <c r="BT48" i="1"/>
  <c r="BH62" i="1"/>
  <c r="BR62" i="1"/>
  <c r="BT62" i="1"/>
  <c r="BH69" i="1"/>
  <c r="BT69" i="1"/>
  <c r="BR69" i="1"/>
  <c r="BH76" i="1"/>
  <c r="BT76" i="1"/>
  <c r="BR76" i="1"/>
  <c r="BH83" i="1"/>
  <c r="BT83" i="1"/>
  <c r="BR83" i="1"/>
  <c r="BH91" i="1"/>
  <c r="BT91" i="1"/>
  <c r="BR91" i="1"/>
  <c r="BH114" i="1"/>
  <c r="BT114" i="1"/>
  <c r="BR114" i="1"/>
  <c r="BH122" i="1"/>
  <c r="BT122" i="1"/>
  <c r="BR122" i="1"/>
  <c r="BH185" i="1"/>
  <c r="BT185" i="1"/>
  <c r="BR185" i="1"/>
  <c r="BH189" i="1"/>
  <c r="BT189" i="1"/>
  <c r="BR189" i="1"/>
  <c r="BV200" i="1"/>
  <c r="BH200" i="1"/>
  <c r="BR200" i="1"/>
  <c r="BT200" i="1"/>
  <c r="BH204" i="1"/>
  <c r="BT204" i="1"/>
  <c r="BR204" i="1"/>
  <c r="BV224" i="1"/>
  <c r="BH224" i="1"/>
  <c r="BR224" i="1"/>
  <c r="BT224" i="1"/>
  <c r="BV242" i="1"/>
  <c r="BH242" i="1"/>
  <c r="BT242" i="1"/>
  <c r="BR242" i="1"/>
  <c r="BV288" i="1"/>
  <c r="BH288" i="1"/>
  <c r="BR288" i="1"/>
  <c r="BT288" i="1"/>
  <c r="BV318" i="1"/>
  <c r="BH318" i="1"/>
  <c r="BR318" i="1"/>
  <c r="BT318" i="1"/>
  <c r="BH326" i="1"/>
  <c r="BR326" i="1"/>
  <c r="BT326" i="1"/>
  <c r="BZ125" i="1"/>
  <c r="CA125" i="1" s="1"/>
  <c r="BH125" i="1"/>
  <c r="BT125" i="1"/>
  <c r="BR125" i="1"/>
  <c r="BH253" i="1"/>
  <c r="BT253" i="1"/>
  <c r="BR253" i="1"/>
  <c r="BH208" i="1"/>
  <c r="BR208" i="1"/>
  <c r="BT208" i="1"/>
  <c r="BV156" i="1"/>
  <c r="BH156" i="1"/>
  <c r="BT156" i="1"/>
  <c r="BR156" i="1"/>
  <c r="F120" i="8"/>
  <c r="F83" i="8"/>
  <c r="F49" i="8"/>
  <c r="BH50" i="1"/>
  <c r="BT50" i="1"/>
  <c r="BR50" i="1"/>
  <c r="BH57" i="1"/>
  <c r="BT57" i="1"/>
  <c r="BR57" i="1"/>
  <c r="BV71" i="1"/>
  <c r="BH71" i="1"/>
  <c r="BR71" i="1"/>
  <c r="BT71" i="1"/>
  <c r="BH78" i="1"/>
  <c r="BR78" i="1"/>
  <c r="BT78" i="1"/>
  <c r="BH85" i="1"/>
  <c r="BT85" i="1"/>
  <c r="BR85" i="1"/>
  <c r="BH93" i="1"/>
  <c r="BT93" i="1"/>
  <c r="BR93" i="1"/>
  <c r="BH108" i="1"/>
  <c r="BT108" i="1"/>
  <c r="BR108" i="1"/>
  <c r="F138" i="8"/>
  <c r="BH145" i="1"/>
  <c r="BT145" i="1"/>
  <c r="BR145" i="1"/>
  <c r="BH157" i="1"/>
  <c r="BT157" i="1"/>
  <c r="BR157" i="1"/>
  <c r="BH190" i="1"/>
  <c r="BR190" i="1"/>
  <c r="BT190" i="1"/>
  <c r="BH213" i="1"/>
  <c r="BT213" i="1"/>
  <c r="BR213" i="1"/>
  <c r="BH217" i="1"/>
  <c r="BT217" i="1"/>
  <c r="BR217" i="1"/>
  <c r="BH243" i="1"/>
  <c r="BT243" i="1"/>
  <c r="BR243" i="1"/>
  <c r="BH256" i="1"/>
  <c r="BR256" i="1"/>
  <c r="BT256" i="1"/>
  <c r="BH293" i="1"/>
  <c r="BT293" i="1"/>
  <c r="BR293" i="1"/>
  <c r="BH297" i="1"/>
  <c r="BT297" i="1"/>
  <c r="BR297" i="1"/>
  <c r="BH315" i="1"/>
  <c r="BT315" i="1"/>
  <c r="BR315" i="1"/>
  <c r="BH323" i="1"/>
  <c r="BT323" i="1"/>
  <c r="BR323" i="1"/>
  <c r="BH277" i="1"/>
  <c r="BT277" i="1"/>
  <c r="BR277" i="1"/>
  <c r="BH220" i="1"/>
  <c r="BT220" i="1"/>
  <c r="BR220" i="1"/>
  <c r="BH179" i="1"/>
  <c r="BT179" i="1"/>
  <c r="BR179" i="1"/>
  <c r="BH153" i="1"/>
  <c r="BT153" i="1"/>
  <c r="BR153" i="1"/>
  <c r="BH331" i="1"/>
  <c r="BT331" i="1"/>
  <c r="BR331" i="1"/>
  <c r="BH247" i="1"/>
  <c r="BR247" i="1"/>
  <c r="BT247" i="1"/>
  <c r="F82" i="8"/>
  <c r="BH44" i="1"/>
  <c r="BT44" i="1"/>
  <c r="BR44" i="1"/>
  <c r="BH51" i="1"/>
  <c r="BT51" i="1"/>
  <c r="BR51" i="1"/>
  <c r="BZ59" i="1"/>
  <c r="BH58" i="1"/>
  <c r="BT58" i="1"/>
  <c r="BR58" i="1"/>
  <c r="BV64" i="1"/>
  <c r="BH64" i="1"/>
  <c r="BR64" i="1"/>
  <c r="BT64" i="1"/>
  <c r="BH72" i="1"/>
  <c r="BR72" i="1"/>
  <c r="BT72" i="1"/>
  <c r="BZ87" i="1"/>
  <c r="BH86" i="1"/>
  <c r="BR86" i="1"/>
  <c r="BT86" i="1"/>
  <c r="F186" i="8"/>
  <c r="F202" i="8"/>
  <c r="F218" i="8"/>
  <c r="F234" i="8"/>
  <c r="F266" i="8"/>
  <c r="F282" i="8"/>
  <c r="F314" i="8"/>
  <c r="F330" i="8"/>
  <c r="BH129" i="1"/>
  <c r="BT129" i="1"/>
  <c r="BR129" i="1"/>
  <c r="BH271" i="1"/>
  <c r="BR271" i="1"/>
  <c r="BT271" i="1"/>
  <c r="BH304" i="1"/>
  <c r="BR304" i="1"/>
  <c r="BT304" i="1"/>
  <c r="BD325" i="8"/>
  <c r="AR213" i="8"/>
  <c r="F114" i="8"/>
  <c r="F165" i="8"/>
  <c r="F253" i="8"/>
  <c r="F308" i="8"/>
  <c r="F123" i="8"/>
  <c r="BD255" i="8"/>
  <c r="AR191" i="8"/>
  <c r="BA68" i="8"/>
  <c r="BD104" i="8"/>
  <c r="F111" i="8"/>
  <c r="F229" i="8"/>
  <c r="F228" i="8"/>
  <c r="F57" i="8"/>
  <c r="AV27" i="8"/>
  <c r="F75" i="8"/>
  <c r="BD173" i="8"/>
  <c r="F293" i="8"/>
  <c r="F213" i="8"/>
  <c r="F187" i="8"/>
  <c r="F143" i="8"/>
  <c r="F319" i="8"/>
  <c r="BA122" i="8"/>
  <c r="F50" i="8"/>
  <c r="BD127" i="8"/>
  <c r="AR107" i="8"/>
  <c r="F245" i="8"/>
  <c r="F127" i="8"/>
  <c r="F243" i="8"/>
  <c r="F255" i="8"/>
  <c r="BA138" i="8"/>
  <c r="F164" i="8"/>
  <c r="BD331" i="8"/>
  <c r="BD261" i="8"/>
  <c r="BD134" i="8"/>
  <c r="F277" i="8"/>
  <c r="F261" i="8"/>
  <c r="F292" i="8"/>
  <c r="BA85" i="8"/>
  <c r="F197" i="8"/>
  <c r="F235" i="8"/>
  <c r="F148" i="8"/>
  <c r="F117" i="8"/>
  <c r="BD299" i="8"/>
  <c r="F155" i="8"/>
  <c r="F291" i="8"/>
  <c r="F283" i="8"/>
  <c r="F303" i="8"/>
  <c r="F150" i="8"/>
  <c r="F315" i="8"/>
  <c r="F71" i="8"/>
  <c r="BD243" i="8"/>
  <c r="F67" i="8"/>
  <c r="F159" i="8"/>
  <c r="F227" i="8"/>
  <c r="F171" i="8"/>
  <c r="F215" i="8"/>
  <c r="F323" i="8"/>
  <c r="F326" i="8"/>
  <c r="F86" i="8"/>
  <c r="F251" i="8"/>
  <c r="F80" i="8"/>
  <c r="F219" i="8"/>
  <c r="F175" i="8"/>
  <c r="F271" i="8"/>
  <c r="F335" i="8"/>
  <c r="F132" i="8"/>
  <c r="F180" i="8"/>
  <c r="F276" i="8"/>
  <c r="BA134" i="8"/>
  <c r="F203" i="8"/>
  <c r="F211" i="8"/>
  <c r="BD319" i="8"/>
  <c r="AR211" i="8"/>
  <c r="AR150" i="8"/>
  <c r="F267" i="8"/>
  <c r="F136" i="8"/>
  <c r="F198" i="8"/>
  <c r="F278" i="8"/>
  <c r="BA113" i="8"/>
  <c r="BD263" i="8"/>
  <c r="F147" i="8"/>
  <c r="F217" i="8"/>
  <c r="BA54" i="8"/>
  <c r="BA152" i="8"/>
  <c r="BA163" i="8"/>
  <c r="BA179" i="8"/>
  <c r="BA195" i="8"/>
  <c r="BA259" i="8"/>
  <c r="BA275" i="8"/>
  <c r="F108" i="8"/>
  <c r="F317" i="8"/>
  <c r="F333" i="8"/>
  <c r="F221" i="8"/>
  <c r="AR269" i="8"/>
  <c r="BD183" i="8"/>
  <c r="F47" i="8"/>
  <c r="F69" i="8"/>
  <c r="F269" i="8"/>
  <c r="F231" i="8"/>
  <c r="F264" i="8"/>
  <c r="BA186" i="8"/>
  <c r="BA202" i="8"/>
  <c r="BA218" i="8"/>
  <c r="BA234" i="8"/>
  <c r="BA266" i="8"/>
  <c r="BA282" i="8"/>
  <c r="BA314" i="8"/>
  <c r="BA330" i="8"/>
  <c r="F200" i="8"/>
  <c r="F328" i="8"/>
  <c r="BD237" i="8"/>
  <c r="BD217" i="8"/>
  <c r="AR106" i="8"/>
  <c r="F106" i="8"/>
  <c r="F131" i="8"/>
  <c r="F157" i="8"/>
  <c r="F189" i="8"/>
  <c r="F201" i="8"/>
  <c r="F265" i="8"/>
  <c r="BD118" i="8"/>
  <c r="F151" i="8"/>
  <c r="F118" i="8"/>
  <c r="F173" i="8"/>
  <c r="F135" i="8"/>
  <c r="F167" i="8"/>
  <c r="F237" i="8"/>
  <c r="F285" i="8"/>
  <c r="F199" i="8"/>
  <c r="F169" i="8"/>
  <c r="F233" i="8"/>
  <c r="F311" i="8"/>
  <c r="BA120" i="8"/>
  <c r="BA166" i="8"/>
  <c r="BA182" i="8"/>
  <c r="BA214" i="8"/>
  <c r="BA230" i="8"/>
  <c r="BA246" i="8"/>
  <c r="BA262" i="8"/>
  <c r="BA294" i="8"/>
  <c r="BA310" i="8"/>
  <c r="F55" i="8"/>
  <c r="F301" i="8"/>
  <c r="BD279" i="8"/>
  <c r="AR215" i="8"/>
  <c r="F107" i="8"/>
  <c r="F205" i="8"/>
  <c r="F297" i="8"/>
  <c r="F247" i="8"/>
  <c r="BA66" i="8"/>
  <c r="F145" i="8"/>
  <c r="AR320" i="8"/>
  <c r="BD282" i="8"/>
  <c r="BD234" i="8"/>
  <c r="BD204" i="8"/>
  <c r="F124" i="8"/>
  <c r="F93" i="8"/>
  <c r="F72" i="8"/>
  <c r="F153" i="8"/>
  <c r="F154" i="8"/>
  <c r="F208" i="8"/>
  <c r="F232" i="8"/>
  <c r="F260" i="8"/>
  <c r="F119" i="8"/>
  <c r="F112" i="8"/>
  <c r="BA49" i="8"/>
  <c r="F90" i="8"/>
  <c r="AR324" i="8"/>
  <c r="BD194" i="8"/>
  <c r="AR190" i="8"/>
  <c r="AR178" i="8"/>
  <c r="F46" i="8"/>
  <c r="F160" i="8"/>
  <c r="F184" i="8"/>
  <c r="F212" i="8"/>
  <c r="F288" i="8"/>
  <c r="F312" i="8"/>
  <c r="BA82" i="8"/>
  <c r="BA76" i="8"/>
  <c r="BA168" i="8"/>
  <c r="BA192" i="8"/>
  <c r="BA196" i="8"/>
  <c r="BA216" i="8"/>
  <c r="BA244" i="8"/>
  <c r="BA272" i="8"/>
  <c r="BA296" i="8"/>
  <c r="BA320" i="8"/>
  <c r="BA324" i="8"/>
  <c r="F53" i="8"/>
  <c r="AR262" i="8"/>
  <c r="AR258" i="8"/>
  <c r="AR246" i="8"/>
  <c r="AR117" i="8"/>
  <c r="BD109" i="8"/>
  <c r="F121" i="8"/>
  <c r="F141" i="8"/>
  <c r="F129" i="8"/>
  <c r="F133" i="8"/>
  <c r="AR296" i="8"/>
  <c r="AR198" i="8"/>
  <c r="AR182" i="8"/>
  <c r="F58" i="8"/>
  <c r="F149" i="8"/>
  <c r="BZ44" i="1"/>
  <c r="BT43" i="1"/>
  <c r="BR43" i="1"/>
  <c r="BZ43" i="1"/>
  <c r="BR42" i="1"/>
  <c r="BT42" i="1"/>
  <c r="BT39" i="1"/>
  <c r="BR39" i="1"/>
  <c r="BU36" i="1"/>
  <c r="CJ36" i="1" s="1"/>
  <c r="BU41" i="1"/>
  <c r="CJ41" i="1" s="1"/>
  <c r="CB25" i="8"/>
  <c r="BU37" i="1"/>
  <c r="CJ37" i="1" s="1"/>
  <c r="BU38" i="1"/>
  <c r="CJ38" i="1" s="1"/>
  <c r="BM334" i="1"/>
  <c r="BQ334" i="1"/>
  <c r="CG35" i="1"/>
  <c r="CG36" i="1" s="1"/>
  <c r="CG37" i="1" s="1"/>
  <c r="CG38" i="1" s="1"/>
  <c r="CG39" i="1" s="1"/>
  <c r="CG40" i="1" s="1"/>
  <c r="CG41" i="1" s="1"/>
  <c r="CG42" i="1" s="1"/>
  <c r="CG43" i="1" s="1"/>
  <c r="CG44" i="1" s="1"/>
  <c r="CG45" i="1" s="1"/>
  <c r="CG46" i="1" s="1"/>
  <c r="CG47" i="1" s="1"/>
  <c r="CG48" i="1" s="1"/>
  <c r="CG49" i="1" s="1"/>
  <c r="CG50" i="1" s="1"/>
  <c r="CG51" i="1" s="1"/>
  <c r="CG52" i="1" s="1"/>
  <c r="CG53" i="1" s="1"/>
  <c r="CG54" i="1" s="1"/>
  <c r="CG55" i="1" s="1"/>
  <c r="CG56" i="1" s="1"/>
  <c r="CG57" i="1" s="1"/>
  <c r="CG58" i="1" s="1"/>
  <c r="CG59" i="1" s="1"/>
  <c r="CG60" i="1" s="1"/>
  <c r="CG61" i="1" s="1"/>
  <c r="CG62" i="1" s="1"/>
  <c r="CG63" i="1" s="1"/>
  <c r="CG64" i="1" s="1"/>
  <c r="CG65" i="1" s="1"/>
  <c r="CG66" i="1" s="1"/>
  <c r="CG67" i="1" s="1"/>
  <c r="CG68" i="1" s="1"/>
  <c r="CG69" i="1" s="1"/>
  <c r="CG70" i="1" s="1"/>
  <c r="CG71" i="1" s="1"/>
  <c r="CG72" i="1" s="1"/>
  <c r="CG73" i="1" s="1"/>
  <c r="CG74" i="1" s="1"/>
  <c r="CG75" i="1" s="1"/>
  <c r="CG76" i="1" s="1"/>
  <c r="CG77" i="1" s="1"/>
  <c r="CG78" i="1" s="1"/>
  <c r="CG79" i="1" s="1"/>
  <c r="CG80" i="1" s="1"/>
  <c r="CG81" i="1" s="1"/>
  <c r="CG82" i="1" s="1"/>
  <c r="CG83" i="1" s="1"/>
  <c r="CG84" i="1" s="1"/>
  <c r="CG85" i="1" s="1"/>
  <c r="CG86" i="1" s="1"/>
  <c r="CG87" i="1" s="1"/>
  <c r="CG88" i="1" s="1"/>
  <c r="CG89" i="1" s="1"/>
  <c r="CG90" i="1" s="1"/>
  <c r="CG91" i="1" s="1"/>
  <c r="CG92" i="1" s="1"/>
  <c r="CG93" i="1" s="1"/>
  <c r="CG94" i="1" s="1"/>
  <c r="CG95" i="1" s="1"/>
  <c r="CG96" i="1" s="1"/>
  <c r="CG97" i="1" s="1"/>
  <c r="CG98" i="1" s="1"/>
  <c r="CG99" i="1" s="1"/>
  <c r="CG100" i="1" s="1"/>
  <c r="CG101" i="1" s="1"/>
  <c r="CG102" i="1" s="1"/>
  <c r="CG103" i="1" s="1"/>
  <c r="CG104" i="1" s="1"/>
  <c r="CG105" i="1" s="1"/>
  <c r="CG106" i="1" s="1"/>
  <c r="CG107" i="1" s="1"/>
  <c r="CG108" i="1" s="1"/>
  <c r="CG109" i="1" s="1"/>
  <c r="CG110" i="1" s="1"/>
  <c r="CG111" i="1" s="1"/>
  <c r="CG112" i="1" s="1"/>
  <c r="CG113" i="1" s="1"/>
  <c r="CG114" i="1" s="1"/>
  <c r="CG115" i="1" s="1"/>
  <c r="CG116" i="1" s="1"/>
  <c r="CG117" i="1" s="1"/>
  <c r="CG118" i="1" s="1"/>
  <c r="CG119" i="1" s="1"/>
  <c r="CG120" i="1" s="1"/>
  <c r="CG121" i="1" s="1"/>
  <c r="CG122" i="1" s="1"/>
  <c r="CG123" i="1" s="1"/>
  <c r="CG124" i="1" s="1"/>
  <c r="CG125" i="1" s="1"/>
  <c r="CG126" i="1" s="1"/>
  <c r="CG127" i="1" s="1"/>
  <c r="CG128" i="1" s="1"/>
  <c r="CG129" i="1" s="1"/>
  <c r="CG130" i="1" s="1"/>
  <c r="CG131" i="1" s="1"/>
  <c r="CG132" i="1" s="1"/>
  <c r="CG133" i="1" s="1"/>
  <c r="CG134" i="1" s="1"/>
  <c r="CG135" i="1" s="1"/>
  <c r="CG136" i="1" s="1"/>
  <c r="CG137" i="1" s="1"/>
  <c r="CG138" i="1" s="1"/>
  <c r="CG139" i="1" s="1"/>
  <c r="CG140" i="1" s="1"/>
  <c r="CG141" i="1" s="1"/>
  <c r="CG142" i="1" s="1"/>
  <c r="CG143" i="1" s="1"/>
  <c r="CG144" i="1" s="1"/>
  <c r="CG145" i="1" s="1"/>
  <c r="CG146" i="1" s="1"/>
  <c r="CG147" i="1" s="1"/>
  <c r="CG148" i="1" s="1"/>
  <c r="CG149" i="1" s="1"/>
  <c r="CG150" i="1" s="1"/>
  <c r="CG151" i="1" s="1"/>
  <c r="CG152" i="1" s="1"/>
  <c r="CG153" i="1" s="1"/>
  <c r="CG154" i="1" s="1"/>
  <c r="CG155" i="1" s="1"/>
  <c r="CG156" i="1" s="1"/>
  <c r="CG157" i="1" s="1"/>
  <c r="CG158" i="1" s="1"/>
  <c r="CG159" i="1" s="1"/>
  <c r="CG160" i="1" s="1"/>
  <c r="CG161" i="1" s="1"/>
  <c r="CG162" i="1" s="1"/>
  <c r="CG163" i="1" s="1"/>
  <c r="CG164" i="1" s="1"/>
  <c r="CG165" i="1" s="1"/>
  <c r="CG166" i="1" s="1"/>
  <c r="CG167" i="1" s="1"/>
  <c r="CG168" i="1" s="1"/>
  <c r="CG169" i="1" s="1"/>
  <c r="CG170" i="1" s="1"/>
  <c r="CG171" i="1" s="1"/>
  <c r="CG172" i="1" s="1"/>
  <c r="CG173" i="1" s="1"/>
  <c r="CG174" i="1" s="1"/>
  <c r="CG175" i="1" s="1"/>
  <c r="CG176" i="1" s="1"/>
  <c r="CG177" i="1" s="1"/>
  <c r="CG178" i="1" s="1"/>
  <c r="CG179" i="1" s="1"/>
  <c r="CG180" i="1" s="1"/>
  <c r="CG181" i="1" s="1"/>
  <c r="CG182" i="1" s="1"/>
  <c r="CG183" i="1" s="1"/>
  <c r="CG184" i="1" s="1"/>
  <c r="CG185" i="1" s="1"/>
  <c r="CG186" i="1" s="1"/>
  <c r="CG187" i="1" s="1"/>
  <c r="CG188" i="1" s="1"/>
  <c r="CG189" i="1" s="1"/>
  <c r="CG190" i="1" s="1"/>
  <c r="CG191" i="1" s="1"/>
  <c r="CG192" i="1" s="1"/>
  <c r="CG193" i="1" s="1"/>
  <c r="CG194" i="1" s="1"/>
  <c r="CG195" i="1" s="1"/>
  <c r="CG196" i="1" s="1"/>
  <c r="CG197" i="1" s="1"/>
  <c r="CG198" i="1" s="1"/>
  <c r="CG199" i="1" s="1"/>
  <c r="CG200" i="1" s="1"/>
  <c r="CG201" i="1" s="1"/>
  <c r="CG202" i="1" s="1"/>
  <c r="CG203" i="1" s="1"/>
  <c r="CG204" i="1" s="1"/>
  <c r="CG205" i="1" s="1"/>
  <c r="CG206" i="1" s="1"/>
  <c r="CG207" i="1" s="1"/>
  <c r="CG208" i="1" s="1"/>
  <c r="CG209" i="1" s="1"/>
  <c r="CG210" i="1" s="1"/>
  <c r="CG211" i="1" s="1"/>
  <c r="CG212" i="1" s="1"/>
  <c r="CG213" i="1" s="1"/>
  <c r="CG214" i="1" s="1"/>
  <c r="CG215" i="1" s="1"/>
  <c r="CG216" i="1" s="1"/>
  <c r="CG217" i="1" s="1"/>
  <c r="CG218" i="1" s="1"/>
  <c r="CG219" i="1" s="1"/>
  <c r="CG220" i="1" s="1"/>
  <c r="CG221" i="1" s="1"/>
  <c r="CG222" i="1" s="1"/>
  <c r="CG223" i="1" s="1"/>
  <c r="CG224" i="1" s="1"/>
  <c r="CG225" i="1" s="1"/>
  <c r="CG226" i="1" s="1"/>
  <c r="CG227" i="1" s="1"/>
  <c r="CG228" i="1" s="1"/>
  <c r="CG229" i="1" s="1"/>
  <c r="CG230" i="1" s="1"/>
  <c r="CG231" i="1" s="1"/>
  <c r="CG232" i="1" s="1"/>
  <c r="CG233" i="1" s="1"/>
  <c r="CG234" i="1" s="1"/>
  <c r="CG235" i="1" s="1"/>
  <c r="CG236" i="1" s="1"/>
  <c r="CG237" i="1" s="1"/>
  <c r="CG238" i="1" s="1"/>
  <c r="CG239" i="1" s="1"/>
  <c r="CG240" i="1" s="1"/>
  <c r="CG241" i="1" s="1"/>
  <c r="CG242" i="1" s="1"/>
  <c r="CG243" i="1" s="1"/>
  <c r="CG244" i="1" s="1"/>
  <c r="CG245" i="1" s="1"/>
  <c r="CG246" i="1" s="1"/>
  <c r="CG247" i="1" s="1"/>
  <c r="CG248" i="1" s="1"/>
  <c r="CG249" i="1" s="1"/>
  <c r="CG250" i="1" s="1"/>
  <c r="CG251" i="1" s="1"/>
  <c r="CG252" i="1" s="1"/>
  <c r="CG253" i="1" s="1"/>
  <c r="CG254" i="1" s="1"/>
  <c r="CG255" i="1" s="1"/>
  <c r="CG256" i="1" s="1"/>
  <c r="CG257" i="1" s="1"/>
  <c r="CG258" i="1" s="1"/>
  <c r="CG259" i="1" s="1"/>
  <c r="CG260" i="1" s="1"/>
  <c r="CG261" i="1" s="1"/>
  <c r="CG262" i="1" s="1"/>
  <c r="CG263" i="1" s="1"/>
  <c r="CG264" i="1" s="1"/>
  <c r="CG265" i="1" s="1"/>
  <c r="CG266" i="1" s="1"/>
  <c r="CG267" i="1" s="1"/>
  <c r="CG268" i="1" s="1"/>
  <c r="CG269" i="1" s="1"/>
  <c r="CG270" i="1" s="1"/>
  <c r="CG271" i="1" s="1"/>
  <c r="CG272" i="1" s="1"/>
  <c r="CG273" i="1" s="1"/>
  <c r="CG274" i="1" s="1"/>
  <c r="CG275" i="1" s="1"/>
  <c r="CG276" i="1" s="1"/>
  <c r="CG277" i="1" s="1"/>
  <c r="CG278" i="1" s="1"/>
  <c r="CG279" i="1" s="1"/>
  <c r="CG280" i="1" s="1"/>
  <c r="CG281" i="1" s="1"/>
  <c r="CG282" i="1" s="1"/>
  <c r="CG283" i="1" s="1"/>
  <c r="CG284" i="1" s="1"/>
  <c r="CG285" i="1" s="1"/>
  <c r="CG286" i="1" s="1"/>
  <c r="CG287" i="1" s="1"/>
  <c r="CG288" i="1" s="1"/>
  <c r="CG289" i="1" s="1"/>
  <c r="CG290" i="1" s="1"/>
  <c r="CG291" i="1" s="1"/>
  <c r="CG292" i="1" s="1"/>
  <c r="CG293" i="1" s="1"/>
  <c r="CG294" i="1" s="1"/>
  <c r="CG295" i="1" s="1"/>
  <c r="CG296" i="1" s="1"/>
  <c r="CG297" i="1" s="1"/>
  <c r="CG298" i="1" s="1"/>
  <c r="CG299" i="1" s="1"/>
  <c r="CG300" i="1" s="1"/>
  <c r="CG301" i="1" s="1"/>
  <c r="CG302" i="1" s="1"/>
  <c r="CG303" i="1" s="1"/>
  <c r="CG304" i="1" s="1"/>
  <c r="CG305" i="1" s="1"/>
  <c r="CG306" i="1" s="1"/>
  <c r="CG307" i="1" s="1"/>
  <c r="CG308" i="1" s="1"/>
  <c r="CG309" i="1" s="1"/>
  <c r="CG310" i="1" s="1"/>
  <c r="CG311" i="1" s="1"/>
  <c r="CG312" i="1" s="1"/>
  <c r="CG313" i="1" s="1"/>
  <c r="CG314" i="1" s="1"/>
  <c r="CG315" i="1" s="1"/>
  <c r="CG316" i="1" s="1"/>
  <c r="CG317" i="1" s="1"/>
  <c r="CG318" i="1" s="1"/>
  <c r="CG319" i="1" s="1"/>
  <c r="CG320" i="1" s="1"/>
  <c r="CG321" i="1" s="1"/>
  <c r="CG322" i="1" s="1"/>
  <c r="CG323" i="1" s="1"/>
  <c r="CG324" i="1" s="1"/>
  <c r="CG325" i="1" s="1"/>
  <c r="CG326" i="1" s="1"/>
  <c r="CG327" i="1" s="1"/>
  <c r="CG328" i="1" s="1"/>
  <c r="CG329" i="1" s="1"/>
  <c r="CG330" i="1" s="1"/>
  <c r="CG331" i="1" s="1"/>
  <c r="CG332" i="1" s="1"/>
  <c r="BJ334" i="1"/>
  <c r="BK334" i="1"/>
  <c r="BU34" i="1"/>
  <c r="BA19" i="1"/>
  <c r="I10" i="1" s="1"/>
  <c r="BU35" i="1"/>
  <c r="AS27" i="8"/>
  <c r="AT27" i="8"/>
  <c r="AX27" i="8"/>
  <c r="E20" i="8" s="1"/>
  <c r="AU27" i="8"/>
  <c r="BV88" i="1"/>
  <c r="BZ89" i="1"/>
  <c r="BV89" i="1"/>
  <c r="BZ94" i="1"/>
  <c r="BZ95" i="1"/>
  <c r="BZ86" i="1"/>
  <c r="BV81" i="1"/>
  <c r="BV78" i="1"/>
  <c r="BZ79" i="1"/>
  <c r="BV77" i="1"/>
  <c r="BZ78" i="1"/>
  <c r="BZ77" i="1"/>
  <c r="BV76" i="1"/>
  <c r="BZ76" i="1"/>
  <c r="BZ75" i="1"/>
  <c r="BV74" i="1"/>
  <c r="BZ74" i="1"/>
  <c r="BV73" i="1"/>
  <c r="BZ72" i="1"/>
  <c r="BV72" i="1"/>
  <c r="BZ73" i="1"/>
  <c r="BZ71" i="1"/>
  <c r="BZ69" i="1"/>
  <c r="BZ68" i="1"/>
  <c r="BV68" i="1"/>
  <c r="BV65" i="1"/>
  <c r="BZ65" i="1"/>
  <c r="BV63" i="1"/>
  <c r="BZ64" i="1"/>
  <c r="BZ63" i="1"/>
  <c r="BV62" i="1"/>
  <c r="BV61" i="1"/>
  <c r="BZ61" i="1"/>
  <c r="BZ62" i="1"/>
  <c r="BV55" i="1"/>
  <c r="BZ53" i="1"/>
  <c r="BV52" i="1"/>
  <c r="BO334" i="1"/>
  <c r="BO335" i="1" s="1"/>
  <c r="BV51" i="1"/>
  <c r="BZ51" i="1"/>
  <c r="BZ52" i="1"/>
  <c r="BZ46" i="1"/>
  <c r="BD231" i="8"/>
  <c r="BV43" i="1"/>
  <c r="AR319" i="8"/>
  <c r="T172" i="8"/>
  <c r="U302" i="8"/>
  <c r="BV40" i="1"/>
  <c r="S189" i="8"/>
  <c r="U136" i="8"/>
  <c r="U275" i="8"/>
  <c r="S130" i="8"/>
  <c r="T302" i="8"/>
  <c r="T225" i="8"/>
  <c r="U108" i="8"/>
  <c r="BZ40" i="1"/>
  <c r="BV39" i="1"/>
  <c r="S328" i="8"/>
  <c r="S275" i="8"/>
  <c r="CG152" i="8"/>
  <c r="U284" i="8"/>
  <c r="R275" i="8"/>
  <c r="CG147" i="8"/>
  <c r="T219" i="8"/>
  <c r="CH231" i="8"/>
  <c r="T309" i="8"/>
  <c r="AR194" i="8"/>
  <c r="S276" i="8"/>
  <c r="U272" i="8"/>
  <c r="R231" i="8"/>
  <c r="U105" i="8"/>
  <c r="CH256" i="8"/>
  <c r="CG299" i="8"/>
  <c r="S219" i="8"/>
  <c r="U212" i="8"/>
  <c r="S279" i="8"/>
  <c r="AR279" i="8"/>
  <c r="CH177" i="8"/>
  <c r="CH208" i="8"/>
  <c r="U265" i="8"/>
  <c r="R225" i="8"/>
  <c r="BD203" i="8"/>
  <c r="S262" i="8"/>
  <c r="S238" i="8"/>
  <c r="S169" i="8"/>
  <c r="CG194" i="8"/>
  <c r="T325" i="8"/>
  <c r="R261" i="8"/>
  <c r="S184" i="8"/>
  <c r="U169" i="8"/>
  <c r="S165" i="8"/>
  <c r="R139" i="8"/>
  <c r="BD168" i="8"/>
  <c r="CH112" i="8"/>
  <c r="T265" i="8"/>
  <c r="T245" i="8"/>
  <c r="U244" i="8"/>
  <c r="R219" i="8"/>
  <c r="R189" i="8"/>
  <c r="T169" i="8"/>
  <c r="R165" i="8"/>
  <c r="AR203" i="8"/>
  <c r="U261" i="8"/>
  <c r="U293" i="8"/>
  <c r="R272" i="8"/>
  <c r="S139" i="8"/>
  <c r="S325" i="8"/>
  <c r="U306" i="8"/>
  <c r="U189" i="8"/>
  <c r="AR289" i="8"/>
  <c r="BD327" i="8"/>
  <c r="CG301" i="8"/>
  <c r="U184" i="8"/>
  <c r="R303" i="8"/>
  <c r="U209" i="8"/>
  <c r="T244" i="8"/>
  <c r="R163" i="8"/>
  <c r="S163" i="8"/>
  <c r="U163" i="8"/>
  <c r="R134" i="8"/>
  <c r="U134" i="8"/>
  <c r="T128" i="8"/>
  <c r="S322" i="8"/>
  <c r="U322" i="8"/>
  <c r="S317" i="8"/>
  <c r="T317" i="8"/>
  <c r="U317" i="8"/>
  <c r="BD278" i="8"/>
  <c r="CH252" i="8"/>
  <c r="S158" i="8"/>
  <c r="T158" i="8"/>
  <c r="T131" i="8"/>
  <c r="R131" i="8"/>
  <c r="R241" i="8"/>
  <c r="S141" i="8"/>
  <c r="T141" i="8"/>
  <c r="R141" i="8"/>
  <c r="T312" i="8"/>
  <c r="S312" i="8"/>
  <c r="R312" i="8"/>
  <c r="U312" i="8"/>
  <c r="CH193" i="8"/>
  <c r="BD219" i="8"/>
  <c r="AR145" i="8"/>
  <c r="CG119" i="8"/>
  <c r="CH103" i="8"/>
  <c r="CH106" i="8"/>
  <c r="CG106" i="8"/>
  <c r="AR132" i="8"/>
  <c r="U152" i="8"/>
  <c r="T132" i="8"/>
  <c r="R298" i="8"/>
  <c r="S298" i="8"/>
  <c r="U259" i="8"/>
  <c r="R259" i="8"/>
  <c r="U158" i="8"/>
  <c r="BD197" i="8"/>
  <c r="AR197" i="8"/>
  <c r="BD189" i="8"/>
  <c r="CG163" i="8"/>
  <c r="R304" i="8"/>
  <c r="T304" i="8"/>
  <c r="R299" i="8"/>
  <c r="S299" i="8"/>
  <c r="T213" i="8"/>
  <c r="U213" i="8"/>
  <c r="CG264" i="8"/>
  <c r="R177" i="8"/>
  <c r="U222" i="8"/>
  <c r="T222" i="8"/>
  <c r="U121" i="8"/>
  <c r="R333" i="8"/>
  <c r="U333" i="8"/>
  <c r="U266" i="8"/>
  <c r="S266" i="8"/>
  <c r="T266" i="8"/>
  <c r="S259" i="8"/>
  <c r="T255" i="8"/>
  <c r="S244" i="8"/>
  <c r="U204" i="8"/>
  <c r="T174" i="8"/>
  <c r="S174" i="8"/>
  <c r="U174" i="8"/>
  <c r="T138" i="8"/>
  <c r="S138" i="8"/>
  <c r="CH176" i="8"/>
  <c r="AR202" i="8"/>
  <c r="BD107" i="8"/>
  <c r="CG81" i="8"/>
  <c r="BL334" i="1"/>
  <c r="R328" i="8"/>
  <c r="U314" i="8"/>
  <c r="T288" i="8"/>
  <c r="S166" i="8"/>
  <c r="R268" i="8"/>
  <c r="CG253" i="8"/>
  <c r="BD249" i="8"/>
  <c r="CG172" i="8"/>
  <c r="AR128" i="8"/>
  <c r="R325" i="8"/>
  <c r="T293" i="8"/>
  <c r="CH223" i="8"/>
  <c r="R156" i="8"/>
  <c r="U139" i="8"/>
  <c r="CH172" i="8"/>
  <c r="R256" i="8"/>
  <c r="T256" i="8"/>
  <c r="S335" i="8"/>
  <c r="T335" i="8"/>
  <c r="R251" i="8"/>
  <c r="R237" i="8"/>
  <c r="U237" i="8"/>
  <c r="CH270" i="8"/>
  <c r="AR157" i="8"/>
  <c r="BD157" i="8"/>
  <c r="S326" i="8"/>
  <c r="S304" i="8"/>
  <c r="U304" i="8"/>
  <c r="U262" i="8"/>
  <c r="R262" i="8"/>
  <c r="R238" i="8"/>
  <c r="U238" i="8"/>
  <c r="T202" i="8"/>
  <c r="R202" i="8"/>
  <c r="T176" i="8"/>
  <c r="R176" i="8"/>
  <c r="U176" i="8"/>
  <c r="R273" i="8"/>
  <c r="U273" i="8"/>
  <c r="U196" i="8"/>
  <c r="S196" i="8"/>
  <c r="R321" i="8"/>
  <c r="U321" i="8"/>
  <c r="T307" i="8"/>
  <c r="R307" i="8"/>
  <c r="T296" i="8"/>
  <c r="R296" i="8"/>
  <c r="S257" i="8"/>
  <c r="T257" i="8"/>
  <c r="S254" i="8"/>
  <c r="T254" i="8"/>
  <c r="T334" i="8"/>
  <c r="T321" i="8"/>
  <c r="T251" i="8"/>
  <c r="BD315" i="8"/>
  <c r="CG289" i="8"/>
  <c r="R240" i="8"/>
  <c r="U240" i="8"/>
  <c r="R196" i="8"/>
  <c r="BD212" i="8"/>
  <c r="AR212" i="8"/>
  <c r="CH186" i="8"/>
  <c r="S321" i="8"/>
  <c r="T286" i="8"/>
  <c r="U286" i="8"/>
  <c r="R286" i="8"/>
  <c r="U257" i="8"/>
  <c r="R257" i="8"/>
  <c r="BD320" i="8"/>
  <c r="BD297" i="8"/>
  <c r="CG271" i="8"/>
  <c r="R213" i="8"/>
  <c r="S209" i="8"/>
  <c r="T209" i="8"/>
  <c r="BD209" i="8"/>
  <c r="CG146" i="8"/>
  <c r="AR277" i="8"/>
  <c r="CH251" i="8"/>
  <c r="CH222" i="8"/>
  <c r="BD248" i="8"/>
  <c r="CG222" i="8"/>
  <c r="BN35" i="1"/>
  <c r="S273" i="8"/>
  <c r="CH294" i="8"/>
  <c r="AR313" i="8"/>
  <c r="BD293" i="8"/>
  <c r="CH267" i="8"/>
  <c r="R206" i="8"/>
  <c r="S206" i="8"/>
  <c r="AR199" i="8"/>
  <c r="CG173" i="8"/>
  <c r="R327" i="8"/>
  <c r="S306" i="8"/>
  <c r="T306" i="8"/>
  <c r="R293" i="8"/>
  <c r="T269" i="8"/>
  <c r="U264" i="8"/>
  <c r="U241" i="8"/>
  <c r="S241" i="8"/>
  <c r="T236" i="8"/>
  <c r="R236" i="8"/>
  <c r="CH90" i="8"/>
  <c r="BD116" i="8"/>
  <c r="T177" i="8"/>
  <c r="S177" i="8"/>
  <c r="S171" i="8"/>
  <c r="R171" i="8"/>
  <c r="AR153" i="8"/>
  <c r="BD153" i="8"/>
  <c r="CG99" i="8"/>
  <c r="CH99" i="8"/>
  <c r="BD125" i="8"/>
  <c r="T291" i="8"/>
  <c r="T261" i="8"/>
  <c r="U231" i="8"/>
  <c r="T231" i="8"/>
  <c r="U171" i="8"/>
  <c r="S157" i="8"/>
  <c r="T157" i="8"/>
  <c r="BD186" i="8"/>
  <c r="CG160" i="8"/>
  <c r="T111" i="8"/>
  <c r="U111" i="8"/>
  <c r="S111" i="8"/>
  <c r="U109" i="8"/>
  <c r="T109" i="8"/>
  <c r="AR242" i="8"/>
  <c r="AR201" i="8"/>
  <c r="AR121" i="8"/>
  <c r="U253" i="8"/>
  <c r="S229" i="8"/>
  <c r="U229" i="8"/>
  <c r="U224" i="8"/>
  <c r="R224" i="8"/>
  <c r="R222" i="8"/>
  <c r="CH237" i="8"/>
  <c r="U180" i="8"/>
  <c r="BD235" i="8"/>
  <c r="T135" i="8"/>
  <c r="U135" i="8"/>
  <c r="CG166" i="8"/>
  <c r="CH166" i="8"/>
  <c r="BD170" i="8"/>
  <c r="CH108" i="8"/>
  <c r="AR110" i="8"/>
  <c r="BD110" i="8"/>
  <c r="BD119" i="8"/>
  <c r="CG93" i="8"/>
  <c r="AR119" i="8"/>
  <c r="T224" i="8"/>
  <c r="T178" i="8"/>
  <c r="S178" i="8"/>
  <c r="CG187" i="8"/>
  <c r="CH187" i="8"/>
  <c r="T120" i="8"/>
  <c r="S120" i="8"/>
  <c r="AR137" i="8"/>
  <c r="CG111" i="8"/>
  <c r="CH88" i="8"/>
  <c r="BD114" i="8"/>
  <c r="S212" i="8"/>
  <c r="T184" i="8"/>
  <c r="CG171" i="8"/>
  <c r="R210" i="8"/>
  <c r="S185" i="8"/>
  <c r="R132" i="8"/>
  <c r="U132" i="8"/>
  <c r="R130" i="8"/>
  <c r="U130" i="8"/>
  <c r="CH152" i="8"/>
  <c r="T140" i="8"/>
  <c r="S140" i="8"/>
  <c r="R140" i="8"/>
  <c r="AR185" i="8"/>
  <c r="CG159" i="8"/>
  <c r="BD139" i="8"/>
  <c r="BD105" i="8"/>
  <c r="T163" i="8"/>
  <c r="BD190" i="8"/>
  <c r="BD142" i="8"/>
  <c r="BD334" i="8"/>
  <c r="CH308" i="8"/>
  <c r="CG201" i="8"/>
  <c r="CH201" i="8"/>
  <c r="AR227" i="8"/>
  <c r="U267" i="8"/>
  <c r="T267" i="8"/>
  <c r="CH306" i="8"/>
  <c r="AR311" i="8"/>
  <c r="CG285" i="8"/>
  <c r="CG204" i="8"/>
  <c r="S294" i="8"/>
  <c r="R294" i="8"/>
  <c r="S274" i="8"/>
  <c r="AR276" i="8"/>
  <c r="S208" i="8"/>
  <c r="U124" i="8"/>
  <c r="R124" i="8"/>
  <c r="T124" i="8"/>
  <c r="S124" i="8"/>
  <c r="CG86" i="8"/>
  <c r="AR112" i="8"/>
  <c r="CH260" i="8"/>
  <c r="BD286" i="8"/>
  <c r="AR281" i="8"/>
  <c r="AR264" i="8"/>
  <c r="T188" i="8"/>
  <c r="CH192" i="8"/>
  <c r="BD218" i="8"/>
  <c r="S148" i="8"/>
  <c r="R148" i="8"/>
  <c r="T148" i="8"/>
  <c r="S329" i="8"/>
  <c r="U326" i="8"/>
  <c r="U288" i="8"/>
  <c r="S288" i="8"/>
  <c r="U274" i="8"/>
  <c r="S267" i="8"/>
  <c r="T260" i="8"/>
  <c r="U260" i="8"/>
  <c r="S260" i="8"/>
  <c r="AR326" i="8"/>
  <c r="BD326" i="8"/>
  <c r="T258" i="8"/>
  <c r="U258" i="8"/>
  <c r="S258" i="8"/>
  <c r="BD310" i="8"/>
  <c r="S225" i="8"/>
  <c r="AR290" i="8"/>
  <c r="BD290" i="8"/>
  <c r="CG260" i="8"/>
  <c r="BD281" i="8"/>
  <c r="CG250" i="8"/>
  <c r="U208" i="8"/>
  <c r="AR268" i="8"/>
  <c r="BD268" i="8"/>
  <c r="CH230" i="8"/>
  <c r="CG225" i="8"/>
  <c r="CH212" i="8"/>
  <c r="U164" i="8"/>
  <c r="R164" i="8"/>
  <c r="T164" i="8"/>
  <c r="S164" i="8"/>
  <c r="T129" i="8"/>
  <c r="R129" i="8"/>
  <c r="U129" i="8"/>
  <c r="CH156" i="8"/>
  <c r="BD182" i="8"/>
  <c r="AR169" i="8"/>
  <c r="CG310" i="8"/>
  <c r="AR336" i="8"/>
  <c r="CH310" i="8"/>
  <c r="AR317" i="8"/>
  <c r="CH291" i="8"/>
  <c r="CH245" i="8"/>
  <c r="AR271" i="8"/>
  <c r="U182" i="8"/>
  <c r="T182" i="8"/>
  <c r="R182" i="8"/>
  <c r="S182" i="8"/>
  <c r="R329" i="8"/>
  <c r="R274" i="8"/>
  <c r="S233" i="8"/>
  <c r="T233" i="8"/>
  <c r="U334" i="8"/>
  <c r="S331" i="8"/>
  <c r="U331" i="8"/>
  <c r="T310" i="8"/>
  <c r="R310" i="8"/>
  <c r="BD330" i="8"/>
  <c r="CG284" i="8"/>
  <c r="U175" i="8"/>
  <c r="S334" i="8"/>
  <c r="U327" i="8"/>
  <c r="T327" i="8"/>
  <c r="AR333" i="8"/>
  <c r="CG307" i="8"/>
  <c r="CH307" i="8"/>
  <c r="R260" i="8"/>
  <c r="U233" i="8"/>
  <c r="S230" i="8"/>
  <c r="T230" i="8"/>
  <c r="R230" i="8"/>
  <c r="BD295" i="8"/>
  <c r="T227" i="8"/>
  <c r="R227" i="8"/>
  <c r="S227" i="8"/>
  <c r="U227" i="8"/>
  <c r="CG258" i="8"/>
  <c r="AR278" i="8"/>
  <c r="CH250" i="8"/>
  <c r="CG212" i="8"/>
  <c r="T146" i="8"/>
  <c r="S146" i="8"/>
  <c r="R146" i="8"/>
  <c r="U146" i="8"/>
  <c r="U300" i="8"/>
  <c r="T300" i="8"/>
  <c r="R263" i="8"/>
  <c r="T263" i="8"/>
  <c r="S239" i="8"/>
  <c r="U239" i="8"/>
  <c r="T239" i="8"/>
  <c r="R290" i="8"/>
  <c r="U290" i="8"/>
  <c r="S278" i="8"/>
  <c r="T278" i="8"/>
  <c r="U198" i="8"/>
  <c r="S198" i="8"/>
  <c r="R198" i="8"/>
  <c r="S287" i="8"/>
  <c r="T287" i="8"/>
  <c r="R233" i="8"/>
  <c r="R300" i="8"/>
  <c r="T282" i="8"/>
  <c r="S282" i="8"/>
  <c r="U282" i="8"/>
  <c r="U278" i="8"/>
  <c r="R271" i="8"/>
  <c r="U271" i="8"/>
  <c r="S256" i="8"/>
  <c r="U256" i="8"/>
  <c r="U246" i="8"/>
  <c r="R246" i="8"/>
  <c r="T246" i="8"/>
  <c r="S228" i="8"/>
  <c r="T228" i="8"/>
  <c r="U228" i="8"/>
  <c r="T208" i="8"/>
  <c r="BD238" i="8"/>
  <c r="S313" i="8"/>
  <c r="U313" i="8"/>
  <c r="U298" i="8"/>
  <c r="T298" i="8"/>
  <c r="S296" i="8"/>
  <c r="U294" i="8"/>
  <c r="R287" i="8"/>
  <c r="S284" i="8"/>
  <c r="T284" i="8"/>
  <c r="R317" i="8"/>
  <c r="R314" i="8"/>
  <c r="U303" i="8"/>
  <c r="CG282" i="8"/>
  <c r="BD291" i="8"/>
  <c r="S214" i="8"/>
  <c r="U214" i="8"/>
  <c r="CG254" i="8"/>
  <c r="CH254" i="8"/>
  <c r="R211" i="8"/>
  <c r="S211" i="8"/>
  <c r="T211" i="8"/>
  <c r="BD272" i="8"/>
  <c r="CG246" i="8"/>
  <c r="U195" i="8"/>
  <c r="R195" i="8"/>
  <c r="T195" i="8"/>
  <c r="CG228" i="8"/>
  <c r="BD208" i="8"/>
  <c r="BD169" i="8"/>
  <c r="CH286" i="8"/>
  <c r="CG286" i="8"/>
  <c r="BD251" i="8"/>
  <c r="BD332" i="8"/>
  <c r="U250" i="8"/>
  <c r="S250" i="8"/>
  <c r="CH288" i="8"/>
  <c r="CH285" i="8"/>
  <c r="R295" i="8"/>
  <c r="S295" i="8"/>
  <c r="R267" i="8"/>
  <c r="R282" i="8"/>
  <c r="AR335" i="8"/>
  <c r="CH290" i="8"/>
  <c r="AR316" i="8"/>
  <c r="BD307" i="8"/>
  <c r="AR307" i="8"/>
  <c r="BD276" i="8"/>
  <c r="BD250" i="8"/>
  <c r="CG224" i="8"/>
  <c r="CH122" i="8"/>
  <c r="CG122" i="8"/>
  <c r="U287" i="8"/>
  <c r="R283" i="8"/>
  <c r="T283" i="8"/>
  <c r="T328" i="8"/>
  <c r="S311" i="8"/>
  <c r="S308" i="8"/>
  <c r="S291" i="8"/>
  <c r="BD333" i="8"/>
  <c r="R258" i="8"/>
  <c r="CG295" i="8"/>
  <c r="AR321" i="8"/>
  <c r="CH293" i="8"/>
  <c r="AR318" i="8"/>
  <c r="CH292" i="8"/>
  <c r="T243" i="8"/>
  <c r="R243" i="8"/>
  <c r="S243" i="8"/>
  <c r="U243" i="8"/>
  <c r="AR298" i="8"/>
  <c r="CG272" i="8"/>
  <c r="CG269" i="8"/>
  <c r="BD294" i="8"/>
  <c r="T329" i="8"/>
  <c r="R326" i="8"/>
  <c r="R318" i="8"/>
  <c r="S314" i="8"/>
  <c r="U309" i="8"/>
  <c r="T308" i="8"/>
  <c r="R308" i="8"/>
  <c r="S307" i="8"/>
  <c r="U307" i="8"/>
  <c r="S303" i="8"/>
  <c r="S302" i="8"/>
  <c r="T299" i="8"/>
  <c r="U299" i="8"/>
  <c r="U296" i="8"/>
  <c r="U295" i="8"/>
  <c r="U291" i="8"/>
  <c r="S292" i="8"/>
  <c r="T292" i="8"/>
  <c r="S283" i="8"/>
  <c r="U276" i="8"/>
  <c r="R276" i="8"/>
  <c r="S271" i="8"/>
  <c r="S264" i="8"/>
  <c r="R264" i="8"/>
  <c r="CH300" i="8"/>
  <c r="BD323" i="8"/>
  <c r="AR323" i="8"/>
  <c r="CH296" i="8"/>
  <c r="AR322" i="8"/>
  <c r="BD317" i="8"/>
  <c r="CH264" i="8"/>
  <c r="BD289" i="8"/>
  <c r="T221" i="8"/>
  <c r="R221" i="8"/>
  <c r="AR285" i="8"/>
  <c r="CH259" i="8"/>
  <c r="BD284" i="8"/>
  <c r="CG247" i="8"/>
  <c r="AR273" i="8"/>
  <c r="CH247" i="8"/>
  <c r="R183" i="8"/>
  <c r="S183" i="8"/>
  <c r="T183" i="8"/>
  <c r="S155" i="8"/>
  <c r="U155" i="8"/>
  <c r="T155" i="8"/>
  <c r="R155" i="8"/>
  <c r="CH151" i="8"/>
  <c r="BD112" i="8"/>
  <c r="U268" i="8"/>
  <c r="U254" i="8"/>
  <c r="U251" i="8"/>
  <c r="S240" i="8"/>
  <c r="S224" i="8"/>
  <c r="S216" i="8"/>
  <c r="R212" i="8"/>
  <c r="T210" i="8"/>
  <c r="T193" i="8"/>
  <c r="S193" i="8"/>
  <c r="R193" i="8"/>
  <c r="R180" i="8"/>
  <c r="T180" i="8"/>
  <c r="BD207" i="8"/>
  <c r="AR171" i="8"/>
  <c r="BD171" i="8"/>
  <c r="CH136" i="8"/>
  <c r="CH133" i="8"/>
  <c r="CG133" i="8"/>
  <c r="AR159" i="8"/>
  <c r="BD267" i="8"/>
  <c r="CH241" i="8"/>
  <c r="S186" i="8"/>
  <c r="U186" i="8"/>
  <c r="CG217" i="8"/>
  <c r="AR243" i="8"/>
  <c r="CH191" i="8"/>
  <c r="CG191" i="8"/>
  <c r="R122" i="8"/>
  <c r="T122" i="8"/>
  <c r="S122" i="8"/>
  <c r="AR158" i="8"/>
  <c r="CH132" i="8"/>
  <c r="CG132" i="8"/>
  <c r="BD158" i="8"/>
  <c r="AR325" i="8"/>
  <c r="T229" i="8"/>
  <c r="R229" i="8"/>
  <c r="AR293" i="8"/>
  <c r="S210" i="8"/>
  <c r="AR267" i="8"/>
  <c r="CG232" i="8"/>
  <c r="CH232" i="8"/>
  <c r="S190" i="8"/>
  <c r="R190" i="8"/>
  <c r="T190" i="8"/>
  <c r="T186" i="8"/>
  <c r="AR249" i="8"/>
  <c r="S181" i="8"/>
  <c r="U181" i="8"/>
  <c r="R143" i="8"/>
  <c r="S143" i="8"/>
  <c r="BD206" i="8"/>
  <c r="T133" i="8"/>
  <c r="U133" i="8"/>
  <c r="R133" i="8"/>
  <c r="S133" i="8"/>
  <c r="S116" i="8"/>
  <c r="U116" i="8"/>
  <c r="T116" i="8"/>
  <c r="CH148" i="8"/>
  <c r="BD304" i="8"/>
  <c r="AR302" i="8"/>
  <c r="CG241" i="8"/>
  <c r="R186" i="8"/>
  <c r="CG216" i="8"/>
  <c r="CH216" i="8"/>
  <c r="T173" i="8"/>
  <c r="S173" i="8"/>
  <c r="U173" i="8"/>
  <c r="BD199" i="8"/>
  <c r="S109" i="8"/>
  <c r="R109" i="8"/>
  <c r="AR144" i="8"/>
  <c r="CG118" i="8"/>
  <c r="BD144" i="8"/>
  <c r="BD123" i="8"/>
  <c r="AR123" i="8"/>
  <c r="S202" i="8"/>
  <c r="U170" i="8"/>
  <c r="R170" i="8"/>
  <c r="R158" i="8"/>
  <c r="R157" i="8"/>
  <c r="T156" i="8"/>
  <c r="S156" i="8"/>
  <c r="T145" i="8"/>
  <c r="S145" i="8"/>
  <c r="R145" i="8"/>
  <c r="U138" i="8"/>
  <c r="R138" i="8"/>
  <c r="T137" i="8"/>
  <c r="R137" i="8"/>
  <c r="S137" i="8"/>
  <c r="CH200" i="8"/>
  <c r="CH179" i="8"/>
  <c r="T136" i="8"/>
  <c r="R136" i="8"/>
  <c r="CH175" i="8"/>
  <c r="BD201" i="8"/>
  <c r="AR147" i="8"/>
  <c r="CH121" i="8"/>
  <c r="AR126" i="8"/>
  <c r="CG100" i="8"/>
  <c r="T152" i="8"/>
  <c r="R152" i="8"/>
  <c r="AR216" i="8"/>
  <c r="R144" i="8"/>
  <c r="S144" i="8"/>
  <c r="T144" i="8"/>
  <c r="CG176" i="8"/>
  <c r="CH150" i="8"/>
  <c r="BD176" i="8"/>
  <c r="R104" i="8"/>
  <c r="S104" i="8"/>
  <c r="T104" i="8"/>
  <c r="CG82" i="8"/>
  <c r="CH82" i="8"/>
  <c r="R174" i="8"/>
  <c r="U157" i="8"/>
  <c r="CG170" i="8"/>
  <c r="CH170" i="8"/>
  <c r="CH167" i="8"/>
  <c r="CG167" i="8"/>
  <c r="CH161" i="8"/>
  <c r="AR187" i="8"/>
  <c r="R112" i="8"/>
  <c r="U112" i="8"/>
  <c r="BD160" i="8"/>
  <c r="AR160" i="8"/>
  <c r="CG162" i="8"/>
  <c r="BD188" i="8"/>
  <c r="U114" i="8"/>
  <c r="R114" i="8"/>
  <c r="T114" i="8"/>
  <c r="T105" i="8"/>
  <c r="BD106" i="8"/>
  <c r="CH80" i="8"/>
  <c r="CG80" i="8"/>
  <c r="AR115" i="8"/>
  <c r="CH89" i="8"/>
  <c r="BD115" i="8"/>
  <c r="BD113" i="8"/>
  <c r="AR113" i="8"/>
  <c r="R110" i="8"/>
  <c r="U110" i="8"/>
  <c r="CH147" i="8"/>
  <c r="S106" i="8"/>
  <c r="R106" i="8"/>
  <c r="BD129" i="8"/>
  <c r="CG85" i="8"/>
  <c r="AR111" i="8"/>
  <c r="R121" i="8"/>
  <c r="S108" i="8"/>
  <c r="CG130" i="8"/>
  <c r="CG108" i="8"/>
  <c r="AR114" i="8"/>
  <c r="AZ334" i="1"/>
  <c r="AZ335" i="1" s="1"/>
  <c r="CH280" i="8"/>
  <c r="CG280" i="8"/>
  <c r="AR306" i="8"/>
  <c r="BD306" i="8"/>
  <c r="CG302" i="8"/>
  <c r="BD328" i="8"/>
  <c r="CH302" i="8"/>
  <c r="AR328" i="8"/>
  <c r="CH279" i="8"/>
  <c r="AR305" i="8"/>
  <c r="CG279" i="8"/>
  <c r="BD305" i="8"/>
  <c r="AR236" i="8"/>
  <c r="BD236" i="8"/>
  <c r="CG210" i="8"/>
  <c r="CH210" i="8"/>
  <c r="CH240" i="8"/>
  <c r="BD266" i="8"/>
  <c r="AR266" i="8"/>
  <c r="CG240" i="8"/>
  <c r="CG257" i="8"/>
  <c r="BD283" i="8"/>
  <c r="CH257" i="8"/>
  <c r="AR283" i="8"/>
  <c r="CH266" i="8"/>
  <c r="CG266" i="8"/>
  <c r="AR292" i="8"/>
  <c r="BD292" i="8"/>
  <c r="BD270" i="8"/>
  <c r="AR270" i="8"/>
  <c r="CG244" i="8"/>
  <c r="CH244" i="8"/>
  <c r="BD329" i="8"/>
  <c r="CH303" i="8"/>
  <c r="CG303" i="8"/>
  <c r="AR329" i="8"/>
  <c r="AR232" i="8"/>
  <c r="CG206" i="8"/>
  <c r="CH206" i="8"/>
  <c r="BD232" i="8"/>
  <c r="U320" i="8"/>
  <c r="S277" i="8"/>
  <c r="BD269" i="8"/>
  <c r="CH243" i="8"/>
  <c r="AR131" i="8"/>
  <c r="CG105" i="8"/>
  <c r="BD131" i="8"/>
  <c r="CH105" i="8"/>
  <c r="BZ127" i="1"/>
  <c r="CA127" i="1" s="1"/>
  <c r="BV127" i="1"/>
  <c r="BZ128" i="1"/>
  <c r="CA128" i="1" s="1"/>
  <c r="BZ285" i="1"/>
  <c r="CA285" i="1" s="1"/>
  <c r="BV285" i="1"/>
  <c r="BZ286" i="1"/>
  <c r="CA286" i="1" s="1"/>
  <c r="BV323" i="1"/>
  <c r="BZ324" i="1"/>
  <c r="CA324" i="1" s="1"/>
  <c r="R285" i="8"/>
  <c r="CG296" i="8"/>
  <c r="BD303" i="8"/>
  <c r="CG277" i="8"/>
  <c r="CG275" i="8"/>
  <c r="BD301" i="8"/>
  <c r="CG243" i="8"/>
  <c r="CH239" i="8"/>
  <c r="CG239" i="8"/>
  <c r="BD265" i="8"/>
  <c r="U154" i="8"/>
  <c r="CG169" i="8"/>
  <c r="AR195" i="8"/>
  <c r="BD195" i="8"/>
  <c r="BD154" i="8"/>
  <c r="CH128" i="8"/>
  <c r="CG128" i="8"/>
  <c r="AR154" i="8"/>
  <c r="T322" i="8"/>
  <c r="S320" i="8"/>
  <c r="R301" i="8"/>
  <c r="R297" i="8"/>
  <c r="U281" i="8"/>
  <c r="R270" i="8"/>
  <c r="AR334" i="8"/>
  <c r="AR331" i="8"/>
  <c r="CH297" i="8"/>
  <c r="BD321" i="8"/>
  <c r="U248" i="8"/>
  <c r="S248" i="8"/>
  <c r="AR309" i="8"/>
  <c r="R235" i="8"/>
  <c r="CH273" i="8"/>
  <c r="AR299" i="8"/>
  <c r="AR295" i="8"/>
  <c r="CH269" i="8"/>
  <c r="CG261" i="8"/>
  <c r="BD287" i="8"/>
  <c r="T218" i="8"/>
  <c r="U218" i="8"/>
  <c r="R217" i="8"/>
  <c r="U217" i="8"/>
  <c r="S205" i="8"/>
  <c r="BD271" i="8"/>
  <c r="CG245" i="8"/>
  <c r="AR265" i="8"/>
  <c r="R192" i="8"/>
  <c r="BD224" i="8"/>
  <c r="CH198" i="8"/>
  <c r="AR224" i="8"/>
  <c r="T153" i="8"/>
  <c r="S153" i="8"/>
  <c r="U153" i="8"/>
  <c r="R153" i="8"/>
  <c r="CH169" i="8"/>
  <c r="CG142" i="8"/>
  <c r="AR168" i="8"/>
  <c r="CG139" i="8"/>
  <c r="CH139" i="8"/>
  <c r="AR165" i="8"/>
  <c r="BD165" i="8"/>
  <c r="BD161" i="8"/>
  <c r="CH129" i="8"/>
  <c r="AR155" i="8"/>
  <c r="BD155" i="8"/>
  <c r="CH124" i="8"/>
  <c r="BD150" i="8"/>
  <c r="CG124" i="8"/>
  <c r="U332" i="8"/>
  <c r="R330" i="8"/>
  <c r="T323" i="8"/>
  <c r="R322" i="8"/>
  <c r="U319" i="8"/>
  <c r="U315" i="8"/>
  <c r="T294" i="8"/>
  <c r="U292" i="8"/>
  <c r="R289" i="8"/>
  <c r="T281" i="8"/>
  <c r="R280" i="8"/>
  <c r="T270" i="8"/>
  <c r="S270" i="8"/>
  <c r="T268" i="8"/>
  <c r="CG309" i="8"/>
  <c r="S265" i="8"/>
  <c r="AR327" i="8"/>
  <c r="CH295" i="8"/>
  <c r="R253" i="8"/>
  <c r="T253" i="8"/>
  <c r="CG290" i="8"/>
  <c r="R248" i="8"/>
  <c r="U247" i="8"/>
  <c r="T240" i="8"/>
  <c r="CH277" i="8"/>
  <c r="S234" i="8"/>
  <c r="CG273" i="8"/>
  <c r="AR297" i="8"/>
  <c r="CH271" i="8"/>
  <c r="R226" i="8"/>
  <c r="CG263" i="8"/>
  <c r="CH261" i="8"/>
  <c r="T205" i="8"/>
  <c r="CG237" i="8"/>
  <c r="AR263" i="8"/>
  <c r="BD256" i="8"/>
  <c r="CG230" i="8"/>
  <c r="CH229" i="8"/>
  <c r="T185" i="8"/>
  <c r="U185" i="8"/>
  <c r="T181" i="8"/>
  <c r="R178" i="8"/>
  <c r="AR241" i="8"/>
  <c r="BD241" i="8"/>
  <c r="CH215" i="8"/>
  <c r="CH204" i="8"/>
  <c r="BD230" i="8"/>
  <c r="AR230" i="8"/>
  <c r="U159" i="8"/>
  <c r="R159" i="8"/>
  <c r="T159" i="8"/>
  <c r="S159" i="8"/>
  <c r="AR219" i="8"/>
  <c r="CG193" i="8"/>
  <c r="R127" i="8"/>
  <c r="U127" i="8"/>
  <c r="S127" i="8"/>
  <c r="T127" i="8"/>
  <c r="CH164" i="8"/>
  <c r="CG164" i="8"/>
  <c r="U115" i="8"/>
  <c r="R115" i="8"/>
  <c r="S115" i="8"/>
  <c r="CG153" i="8"/>
  <c r="BD179" i="8"/>
  <c r="AR179" i="8"/>
  <c r="BD175" i="8"/>
  <c r="CG149" i="8"/>
  <c r="CH149" i="8"/>
  <c r="AR175" i="8"/>
  <c r="CG137" i="8"/>
  <c r="CH137" i="8"/>
  <c r="AR163" i="8"/>
  <c r="BD163" i="8"/>
  <c r="CG114" i="8"/>
  <c r="BD140" i="8"/>
  <c r="CH114" i="8"/>
  <c r="AR140" i="8"/>
  <c r="S297" i="8"/>
  <c r="BD322" i="8"/>
  <c r="R249" i="8"/>
  <c r="T249" i="8"/>
  <c r="S194" i="8"/>
  <c r="T194" i="8"/>
  <c r="R194" i="8"/>
  <c r="U194" i="8"/>
  <c r="AR253" i="8"/>
  <c r="CG227" i="8"/>
  <c r="AR237" i="8"/>
  <c r="CG211" i="8"/>
  <c r="CH211" i="8"/>
  <c r="R161" i="8"/>
  <c r="T161" i="8"/>
  <c r="U161" i="8"/>
  <c r="S161" i="8"/>
  <c r="T154" i="8"/>
  <c r="S154" i="8"/>
  <c r="BV293" i="1"/>
  <c r="BZ294" i="1"/>
  <c r="CA294" i="1" s="1"/>
  <c r="BZ293" i="1"/>
  <c r="CA293" i="1" s="1"/>
  <c r="S323" i="8"/>
  <c r="T320" i="8"/>
  <c r="CG283" i="8"/>
  <c r="S191" i="8"/>
  <c r="T191" i="8"/>
  <c r="CG221" i="8"/>
  <c r="AR247" i="8"/>
  <c r="BD229" i="8"/>
  <c r="CG203" i="8"/>
  <c r="CH203" i="8"/>
  <c r="AR229" i="8"/>
  <c r="BD191" i="8"/>
  <c r="CG165" i="8"/>
  <c r="CH165" i="8"/>
  <c r="T330" i="8"/>
  <c r="T277" i="8"/>
  <c r="R277" i="8"/>
  <c r="T331" i="8"/>
  <c r="S330" i="8"/>
  <c r="U324" i="8"/>
  <c r="T319" i="8"/>
  <c r="CH298" i="8"/>
  <c r="CG298" i="8"/>
  <c r="BD314" i="8"/>
  <c r="R242" i="8"/>
  <c r="S242" i="8"/>
  <c r="S226" i="8"/>
  <c r="U220" i="8"/>
  <c r="R197" i="8"/>
  <c r="S197" i="8"/>
  <c r="T197" i="8"/>
  <c r="U197" i="8"/>
  <c r="CH236" i="8"/>
  <c r="CH235" i="8"/>
  <c r="AR261" i="8"/>
  <c r="CG235" i="8"/>
  <c r="CH234" i="8"/>
  <c r="AR255" i="8"/>
  <c r="BD239" i="8"/>
  <c r="AR239" i="8"/>
  <c r="CH213" i="8"/>
  <c r="BD233" i="8"/>
  <c r="CH207" i="8"/>
  <c r="AR228" i="8"/>
  <c r="CG202" i="8"/>
  <c r="CH202" i="8"/>
  <c r="BD228" i="8"/>
  <c r="S150" i="8"/>
  <c r="R150" i="8"/>
  <c r="U150" i="8"/>
  <c r="T150" i="8"/>
  <c r="BV114" i="1"/>
  <c r="BZ114" i="1"/>
  <c r="BV185" i="1"/>
  <c r="BZ186" i="1"/>
  <c r="CA186" i="1" s="1"/>
  <c r="BZ185" i="1"/>
  <c r="CA185" i="1" s="1"/>
  <c r="BZ250" i="1"/>
  <c r="CA250" i="1" s="1"/>
  <c r="BV249" i="1"/>
  <c r="BZ249" i="1"/>
  <c r="CA249" i="1" s="1"/>
  <c r="BZ276" i="1"/>
  <c r="CA276" i="1" s="1"/>
  <c r="BV276" i="1"/>
  <c r="BZ277" i="1"/>
  <c r="CA277" i="1" s="1"/>
  <c r="BZ300" i="1"/>
  <c r="CA300" i="1" s="1"/>
  <c r="BV299" i="1"/>
  <c r="BZ299" i="1"/>
  <c r="CA299" i="1" s="1"/>
  <c r="U318" i="8"/>
  <c r="T316" i="8"/>
  <c r="R315" i="8"/>
  <c r="U311" i="8"/>
  <c r="S310" i="8"/>
  <c r="S305" i="8"/>
  <c r="T297" i="8"/>
  <c r="U289" i="8"/>
  <c r="U285" i="8"/>
  <c r="U279" i="8"/>
  <c r="R269" i="8"/>
  <c r="R266" i="8"/>
  <c r="S263" i="8"/>
  <c r="CH299" i="8"/>
  <c r="R254" i="8"/>
  <c r="R252" i="8"/>
  <c r="CG288" i="8"/>
  <c r="BD313" i="8"/>
  <c r="CH284" i="8"/>
  <c r="AR310" i="8"/>
  <c r="CH278" i="8"/>
  <c r="AR303" i="8"/>
  <c r="CH276" i="8"/>
  <c r="BD302" i="8"/>
  <c r="AR301" i="8"/>
  <c r="T207" i="8"/>
  <c r="U207" i="8"/>
  <c r="S207" i="8"/>
  <c r="T204" i="8"/>
  <c r="S204" i="8"/>
  <c r="CG242" i="8"/>
  <c r="CH242" i="8"/>
  <c r="CG233" i="8"/>
  <c r="BD258" i="8"/>
  <c r="BD254" i="8"/>
  <c r="AR254" i="8"/>
  <c r="BD247" i="8"/>
  <c r="AR233" i="8"/>
  <c r="S149" i="8"/>
  <c r="T149" i="8"/>
  <c r="U149" i="8"/>
  <c r="BD210" i="8"/>
  <c r="CG180" i="8"/>
  <c r="AR206" i="8"/>
  <c r="CH180" i="8"/>
  <c r="CG104" i="8"/>
  <c r="BD130" i="8"/>
  <c r="AR130" i="8"/>
  <c r="CH104" i="8"/>
  <c r="CH248" i="8"/>
  <c r="CG248" i="8"/>
  <c r="AR274" i="8"/>
  <c r="BD253" i="8"/>
  <c r="T167" i="8"/>
  <c r="S167" i="8"/>
  <c r="U167" i="8"/>
  <c r="BD211" i="8"/>
  <c r="CG185" i="8"/>
  <c r="CH185" i="8"/>
  <c r="U125" i="8"/>
  <c r="T125" i="8"/>
  <c r="AR161" i="8"/>
  <c r="CG135" i="8"/>
  <c r="BV134" i="1"/>
  <c r="BZ134" i="1"/>
  <c r="CA134" i="1" s="1"/>
  <c r="BZ135" i="1"/>
  <c r="CA135" i="1" s="1"/>
  <c r="BV297" i="1"/>
  <c r="BZ298" i="1"/>
  <c r="CA298" i="1" s="1"/>
  <c r="BZ297" i="1"/>
  <c r="CA297" i="1" s="1"/>
  <c r="R281" i="8"/>
  <c r="AR308" i="8"/>
  <c r="BD308" i="8"/>
  <c r="T235" i="8"/>
  <c r="U235" i="8"/>
  <c r="CG229" i="8"/>
  <c r="R179" i="8"/>
  <c r="S179" i="8"/>
  <c r="U179" i="8"/>
  <c r="U142" i="8"/>
  <c r="S142" i="8"/>
  <c r="S126" i="8"/>
  <c r="R126" i="8"/>
  <c r="T126" i="8"/>
  <c r="U323" i="8"/>
  <c r="T332" i="8"/>
  <c r="S315" i="8"/>
  <c r="CH309" i="8"/>
  <c r="AR332" i="8"/>
  <c r="CG304" i="8"/>
  <c r="BD300" i="8"/>
  <c r="AR300" i="8"/>
  <c r="CG274" i="8"/>
  <c r="AR288" i="8"/>
  <c r="CH262" i="8"/>
  <c r="CG262" i="8"/>
  <c r="BD221" i="8"/>
  <c r="CH195" i="8"/>
  <c r="AR221" i="8"/>
  <c r="CG195" i="8"/>
  <c r="AR164" i="8"/>
  <c r="CG138" i="8"/>
  <c r="BD164" i="8"/>
  <c r="CH138" i="8"/>
  <c r="BZ323" i="1"/>
  <c r="CA323" i="1" s="1"/>
  <c r="BZ116" i="1"/>
  <c r="BV115" i="1"/>
  <c r="BZ115" i="1"/>
  <c r="BV231" i="1"/>
  <c r="BZ232" i="1"/>
  <c r="CA232" i="1" s="1"/>
  <c r="BZ231" i="1"/>
  <c r="CA231" i="1" s="1"/>
  <c r="BZ266" i="1"/>
  <c r="CA266" i="1" s="1"/>
  <c r="BZ265" i="1"/>
  <c r="CA265" i="1" s="1"/>
  <c r="BV265" i="1"/>
  <c r="BV302" i="1"/>
  <c r="BZ303" i="1"/>
  <c r="CA303" i="1" s="1"/>
  <c r="BZ302" i="1"/>
  <c r="CA302" i="1" s="1"/>
  <c r="S333" i="8"/>
  <c r="R332" i="8"/>
  <c r="R331" i="8"/>
  <c r="T324" i="8"/>
  <c r="R324" i="8"/>
  <c r="R323" i="8"/>
  <c r="U310" i="8"/>
  <c r="R335" i="8"/>
  <c r="T333" i="8"/>
  <c r="R316" i="8"/>
  <c r="S309" i="8"/>
  <c r="T289" i="8"/>
  <c r="T285" i="8"/>
  <c r="U280" i="8"/>
  <c r="T279" i="8"/>
  <c r="S269" i="8"/>
  <c r="AR330" i="8"/>
  <c r="CG297" i="8"/>
  <c r="R255" i="8"/>
  <c r="U255" i="8"/>
  <c r="S252" i="8"/>
  <c r="BD318" i="8"/>
  <c r="U249" i="8"/>
  <c r="CH289" i="8"/>
  <c r="AR314" i="8"/>
  <c r="S247" i="8"/>
  <c r="T247" i="8"/>
  <c r="CG287" i="8"/>
  <c r="U242" i="8"/>
  <c r="BD309" i="8"/>
  <c r="CG281" i="8"/>
  <c r="T237" i="8"/>
  <c r="S237" i="8"/>
  <c r="CH275" i="8"/>
  <c r="CH272" i="8"/>
  <c r="AR294" i="8"/>
  <c r="CG268" i="8"/>
  <c r="CG267" i="8"/>
  <c r="CG265" i="8"/>
  <c r="CH265" i="8"/>
  <c r="T220" i="8"/>
  <c r="R218" i="8"/>
  <c r="T217" i="8"/>
  <c r="AR282" i="8"/>
  <c r="S213" i="8"/>
  <c r="CH253" i="8"/>
  <c r="CG252" i="8"/>
  <c r="R207" i="8"/>
  <c r="AR275" i="8"/>
  <c r="BD275" i="8"/>
  <c r="CH249" i="8"/>
  <c r="CH246" i="8"/>
  <c r="AR272" i="8"/>
  <c r="R200" i="8"/>
  <c r="S200" i="8"/>
  <c r="U200" i="8"/>
  <c r="T199" i="8"/>
  <c r="U199" i="8"/>
  <c r="R199" i="8"/>
  <c r="BD262" i="8"/>
  <c r="U191" i="8"/>
  <c r="BD257" i="8"/>
  <c r="AR250" i="8"/>
  <c r="CH221" i="8"/>
  <c r="BD244" i="8"/>
  <c r="CH218" i="8"/>
  <c r="CG218" i="8"/>
  <c r="CG207" i="8"/>
  <c r="R147" i="8"/>
  <c r="T147" i="8"/>
  <c r="U147" i="8"/>
  <c r="AR184" i="8"/>
  <c r="CG158" i="8"/>
  <c r="BD184" i="8"/>
  <c r="BD181" i="8"/>
  <c r="AR181" i="8"/>
  <c r="CH155" i="8"/>
  <c r="CG155" i="8"/>
  <c r="AR180" i="8"/>
  <c r="BD180" i="8"/>
  <c r="CG154" i="8"/>
  <c r="CH154" i="8"/>
  <c r="T107" i="8"/>
  <c r="S107" i="8"/>
  <c r="R107" i="8"/>
  <c r="CG120" i="8"/>
  <c r="CH120" i="8"/>
  <c r="BD146" i="8"/>
  <c r="AR146" i="8"/>
  <c r="CH117" i="8"/>
  <c r="BD143" i="8"/>
  <c r="AR143" i="8"/>
  <c r="CG117" i="8"/>
  <c r="U301" i="8"/>
  <c r="S301" i="8"/>
  <c r="R187" i="8"/>
  <c r="T187" i="8"/>
  <c r="CH226" i="8"/>
  <c r="AR252" i="8"/>
  <c r="BD252" i="8"/>
  <c r="BV123" i="1"/>
  <c r="BZ123" i="1"/>
  <c r="BZ124" i="1"/>
  <c r="CA124" i="1" s="1"/>
  <c r="BV274" i="1"/>
  <c r="BZ274" i="1"/>
  <c r="CA274" i="1" s="1"/>
  <c r="BZ275" i="1"/>
  <c r="CA275" i="1" s="1"/>
  <c r="BV315" i="1"/>
  <c r="BZ315" i="1"/>
  <c r="CA315" i="1" s="1"/>
  <c r="U305" i="8"/>
  <c r="T290" i="8"/>
  <c r="S290" i="8"/>
  <c r="CG308" i="8"/>
  <c r="CH305" i="8"/>
  <c r="S249" i="8"/>
  <c r="S236" i="8"/>
  <c r="R234" i="8"/>
  <c r="T234" i="8"/>
  <c r="S215" i="8"/>
  <c r="T215" i="8"/>
  <c r="U215" i="8"/>
  <c r="U205" i="8"/>
  <c r="BD259" i="8"/>
  <c r="AR259" i="8"/>
  <c r="CH233" i="8"/>
  <c r="U187" i="8"/>
  <c r="CH227" i="8"/>
  <c r="T151" i="8"/>
  <c r="U151" i="8"/>
  <c r="S151" i="8"/>
  <c r="CG184" i="8"/>
  <c r="CH184" i="8"/>
  <c r="AR210" i="8"/>
  <c r="T305" i="8"/>
  <c r="S336" i="8"/>
  <c r="U316" i="8"/>
  <c r="S280" i="8"/>
  <c r="BD316" i="8"/>
  <c r="AR304" i="8"/>
  <c r="CG278" i="8"/>
  <c r="T203" i="8"/>
  <c r="R203" i="8"/>
  <c r="U203" i="8"/>
  <c r="BD260" i="8"/>
  <c r="AR260" i="8"/>
  <c r="T192" i="8"/>
  <c r="S192" i="8"/>
  <c r="R188" i="8"/>
  <c r="U188" i="8"/>
  <c r="AR240" i="8"/>
  <c r="BD240" i="8"/>
  <c r="CH214" i="8"/>
  <c r="CG214" i="8"/>
  <c r="AR214" i="8"/>
  <c r="CG188" i="8"/>
  <c r="CH188" i="8"/>
  <c r="BD214" i="8"/>
  <c r="T142" i="8"/>
  <c r="AR205" i="8"/>
  <c r="BD205" i="8"/>
  <c r="CG179" i="8"/>
  <c r="BZ84" i="1"/>
  <c r="BV84" i="1"/>
  <c r="BZ85" i="1"/>
  <c r="BZ122" i="1"/>
  <c r="BZ333" i="1"/>
  <c r="BV122" i="1"/>
  <c r="BZ130" i="1"/>
  <c r="CA130" i="1" s="1"/>
  <c r="BV129" i="1"/>
  <c r="BZ129" i="1"/>
  <c r="CA129" i="1" s="1"/>
  <c r="BZ190" i="1"/>
  <c r="CA190" i="1" s="1"/>
  <c r="BV189" i="1"/>
  <c r="BZ189" i="1"/>
  <c r="CA189" i="1" s="1"/>
  <c r="BV255" i="1"/>
  <c r="BZ255" i="1"/>
  <c r="CA255" i="1" s="1"/>
  <c r="BZ256" i="1"/>
  <c r="CA256" i="1" s="1"/>
  <c r="BV291" i="1"/>
  <c r="BZ291" i="1"/>
  <c r="CA291" i="1" s="1"/>
  <c r="BZ292" i="1"/>
  <c r="CA292" i="1" s="1"/>
  <c r="BZ322" i="1"/>
  <c r="CA322" i="1" s="1"/>
  <c r="BV321" i="1"/>
  <c r="BZ321" i="1"/>
  <c r="CA321" i="1" s="1"/>
  <c r="R319" i="8"/>
  <c r="T318" i="8"/>
  <c r="T313" i="8"/>
  <c r="R313" i="8"/>
  <c r="T311" i="8"/>
  <c r="T272" i="8"/>
  <c r="BD335" i="8"/>
  <c r="CG306" i="8"/>
  <c r="CG305" i="8"/>
  <c r="CH304" i="8"/>
  <c r="CG300" i="8"/>
  <c r="BD324" i="8"/>
  <c r="T252" i="8"/>
  <c r="CG294" i="8"/>
  <c r="CG293" i="8"/>
  <c r="T250" i="8"/>
  <c r="CG291" i="8"/>
  <c r="AR315" i="8"/>
  <c r="CH287" i="8"/>
  <c r="S245" i="8"/>
  <c r="U245" i="8"/>
  <c r="BD311" i="8"/>
  <c r="T242" i="8"/>
  <c r="CH282" i="8"/>
  <c r="U236" i="8"/>
  <c r="CG276" i="8"/>
  <c r="R232" i="8"/>
  <c r="S232" i="8"/>
  <c r="T232" i="8"/>
  <c r="CG270" i="8"/>
  <c r="BD296" i="8"/>
  <c r="T226" i="8"/>
  <c r="AR291" i="8"/>
  <c r="T223" i="8"/>
  <c r="S223" i="8"/>
  <c r="U223" i="8"/>
  <c r="AR287" i="8"/>
  <c r="R220" i="8"/>
  <c r="S218" i="8"/>
  <c r="AR284" i="8"/>
  <c r="CH258" i="8"/>
  <c r="CG256" i="8"/>
  <c r="CG249" i="8"/>
  <c r="BD274" i="8"/>
  <c r="S203" i="8"/>
  <c r="U201" i="8"/>
  <c r="S201" i="8"/>
  <c r="T201" i="8"/>
  <c r="CG238" i="8"/>
  <c r="BD264" i="8"/>
  <c r="CH238" i="8"/>
  <c r="CG236" i="8"/>
  <c r="AR257" i="8"/>
  <c r="CH228" i="8"/>
  <c r="CG226" i="8"/>
  <c r="AR244" i="8"/>
  <c r="BD245" i="8"/>
  <c r="CG219" i="8"/>
  <c r="AR245" i="8"/>
  <c r="T162" i="8"/>
  <c r="U162" i="8"/>
  <c r="R162" i="8"/>
  <c r="BD225" i="8"/>
  <c r="CH199" i="8"/>
  <c r="AR225" i="8"/>
  <c r="CH178" i="8"/>
  <c r="CG178" i="8"/>
  <c r="AR204" i="8"/>
  <c r="U126" i="8"/>
  <c r="S125" i="8"/>
  <c r="R216" i="8"/>
  <c r="U202" i="8"/>
  <c r="U193" i="8"/>
  <c r="AR248" i="8"/>
  <c r="CH217" i="8"/>
  <c r="S170" i="8"/>
  <c r="CH209" i="8"/>
  <c r="CG209" i="8"/>
  <c r="AR235" i="8"/>
  <c r="AR231" i="8"/>
  <c r="CG205" i="8"/>
  <c r="BD215" i="8"/>
  <c r="CG189" i="8"/>
  <c r="CH189" i="8"/>
  <c r="AR208" i="8"/>
  <c r="CH182" i="8"/>
  <c r="CG182" i="8"/>
  <c r="CH174" i="8"/>
  <c r="AR200" i="8"/>
  <c r="CG174" i="8"/>
  <c r="BD200" i="8"/>
  <c r="S118" i="8"/>
  <c r="T118" i="8"/>
  <c r="U118" i="8"/>
  <c r="CG143" i="8"/>
  <c r="CH143" i="8"/>
  <c r="CG113" i="8"/>
  <c r="AR139" i="8"/>
  <c r="AR127" i="8"/>
  <c r="CG101" i="8"/>
  <c r="CH101" i="8"/>
  <c r="BD273" i="8"/>
  <c r="CH220" i="8"/>
  <c r="AR238" i="8"/>
  <c r="S160" i="8"/>
  <c r="R160" i="8"/>
  <c r="BD223" i="8"/>
  <c r="CG197" i="8"/>
  <c r="AR222" i="8"/>
  <c r="CH196" i="8"/>
  <c r="CG190" i="8"/>
  <c r="BD216" i="8"/>
  <c r="CH190" i="8"/>
  <c r="CH183" i="8"/>
  <c r="CG183" i="8"/>
  <c r="CH140" i="8"/>
  <c r="CG140" i="8"/>
  <c r="AR166" i="8"/>
  <c r="CH123" i="8"/>
  <c r="CG123" i="8"/>
  <c r="BD149" i="8"/>
  <c r="AR149" i="8"/>
  <c r="CH115" i="8"/>
  <c r="BD141" i="8"/>
  <c r="CG115" i="8"/>
  <c r="AR141" i="8"/>
  <c r="BD136" i="8"/>
  <c r="CH110" i="8"/>
  <c r="AR136" i="8"/>
  <c r="BD135" i="8"/>
  <c r="CH109" i="8"/>
  <c r="AR135" i="8"/>
  <c r="CG109" i="8"/>
  <c r="AR133" i="8"/>
  <c r="CG107" i="8"/>
  <c r="BD133" i="8"/>
  <c r="CH107" i="8"/>
  <c r="U221" i="8"/>
  <c r="U216" i="8"/>
  <c r="R214" i="8"/>
  <c r="BD280" i="8"/>
  <c r="U190" i="8"/>
  <c r="CG220" i="8"/>
  <c r="S175" i="8"/>
  <c r="T175" i="8"/>
  <c r="U172" i="8"/>
  <c r="R172" i="8"/>
  <c r="T170" i="8"/>
  <c r="R168" i="8"/>
  <c r="U168" i="8"/>
  <c r="T168" i="8"/>
  <c r="S168" i="8"/>
  <c r="AR234" i="8"/>
  <c r="CG208" i="8"/>
  <c r="U166" i="8"/>
  <c r="T166" i="8"/>
  <c r="T160" i="8"/>
  <c r="BD226" i="8"/>
  <c r="AR226" i="8"/>
  <c r="CG200" i="8"/>
  <c r="AR223" i="8"/>
  <c r="BD220" i="8"/>
  <c r="AR220" i="8"/>
  <c r="AR218" i="8"/>
  <c r="AR217" i="8"/>
  <c r="AR207" i="8"/>
  <c r="CH181" i="8"/>
  <c r="CG181" i="8"/>
  <c r="BD166" i="8"/>
  <c r="BD124" i="8"/>
  <c r="CG98" i="8"/>
  <c r="CH98" i="8"/>
  <c r="AR124" i="8"/>
  <c r="AR312" i="8"/>
  <c r="AR286" i="8"/>
  <c r="BD285" i="8"/>
  <c r="CG255" i="8"/>
  <c r="CG251" i="8"/>
  <c r="BD277" i="8"/>
  <c r="T206" i="8"/>
  <c r="U206" i="8"/>
  <c r="AR251" i="8"/>
  <c r="BD246" i="8"/>
  <c r="BD222" i="8"/>
  <c r="CG186" i="8"/>
  <c r="AR209" i="8"/>
  <c r="R135" i="8"/>
  <c r="S135" i="8"/>
  <c r="R128" i="8"/>
  <c r="S128" i="8"/>
  <c r="AR183" i="8"/>
  <c r="CG157" i="8"/>
  <c r="CH157" i="8"/>
  <c r="CG150" i="8"/>
  <c r="AR176" i="8"/>
  <c r="CG148" i="8"/>
  <c r="AR174" i="8"/>
  <c r="BD174" i="8"/>
  <c r="AR170" i="8"/>
  <c r="CG144" i="8"/>
  <c r="BD167" i="8"/>
  <c r="CG141" i="8"/>
  <c r="AR167" i="8"/>
  <c r="CG96" i="8"/>
  <c r="CH96" i="8"/>
  <c r="AR122" i="8"/>
  <c r="BD122" i="8"/>
  <c r="T171" i="8"/>
  <c r="T165" i="8"/>
  <c r="BD227" i="8"/>
  <c r="CH173" i="8"/>
  <c r="BD198" i="8"/>
  <c r="CH171" i="8"/>
  <c r="BD193" i="8"/>
  <c r="AR193" i="8"/>
  <c r="BD192" i="8"/>
  <c r="AR192" i="8"/>
  <c r="R120" i="8"/>
  <c r="U120" i="8"/>
  <c r="AR186" i="8"/>
  <c r="U119" i="8"/>
  <c r="S119" i="8"/>
  <c r="R119" i="8"/>
  <c r="T119" i="8"/>
  <c r="BD185" i="8"/>
  <c r="R116" i="8"/>
  <c r="CG156" i="8"/>
  <c r="R113" i="8"/>
  <c r="T113" i="8"/>
  <c r="U113" i="8"/>
  <c r="S113" i="8"/>
  <c r="BD178" i="8"/>
  <c r="R111" i="8"/>
  <c r="BD148" i="8"/>
  <c r="AR148" i="8"/>
  <c r="CH119" i="8"/>
  <c r="BD145" i="8"/>
  <c r="CG112" i="8"/>
  <c r="AR138" i="8"/>
  <c r="CG175" i="8"/>
  <c r="CH163" i="8"/>
  <c r="AR189" i="8"/>
  <c r="AR162" i="8"/>
  <c r="CG136" i="8"/>
  <c r="BD162" i="8"/>
  <c r="CH125" i="8"/>
  <c r="BD151" i="8"/>
  <c r="CG125" i="8"/>
  <c r="AR142" i="8"/>
  <c r="CH116" i="8"/>
  <c r="CG116" i="8"/>
  <c r="CH83" i="8"/>
  <c r="CG83" i="8"/>
  <c r="AR109" i="8"/>
  <c r="T117" i="8"/>
  <c r="R117" i="8"/>
  <c r="U117" i="8"/>
  <c r="S117" i="8"/>
  <c r="BD177" i="8"/>
  <c r="CG151" i="8"/>
  <c r="AR177" i="8"/>
  <c r="CG134" i="8"/>
  <c r="CH130" i="8"/>
  <c r="AR156" i="8"/>
  <c r="BD156" i="8"/>
  <c r="BD152" i="8"/>
  <c r="AR152" i="8"/>
  <c r="CG126" i="8"/>
  <c r="BD120" i="8"/>
  <c r="CG94" i="8"/>
  <c r="CH94" i="8"/>
  <c r="AR120" i="8"/>
  <c r="BD242" i="8"/>
  <c r="BD213" i="8"/>
  <c r="U143" i="8"/>
  <c r="BD202" i="8"/>
  <c r="S131" i="8"/>
  <c r="U131" i="8"/>
  <c r="AR196" i="8"/>
  <c r="BD196" i="8"/>
  <c r="CH168" i="8"/>
  <c r="CG168" i="8"/>
  <c r="S121" i="8"/>
  <c r="AR188" i="8"/>
  <c r="CH162" i="8"/>
  <c r="BD187" i="8"/>
  <c r="CG161" i="8"/>
  <c r="AR173" i="8"/>
  <c r="CH146" i="8"/>
  <c r="AR172" i="8"/>
  <c r="BD172" i="8"/>
  <c r="CH145" i="8"/>
  <c r="CG145" i="8"/>
  <c r="BD159" i="8"/>
  <c r="CH131" i="8"/>
  <c r="CG131" i="8"/>
  <c r="AR151" i="8"/>
  <c r="CG121" i="8"/>
  <c r="BD147" i="8"/>
  <c r="BV101" i="1"/>
  <c r="BZ102" i="1"/>
  <c r="T134" i="8"/>
  <c r="U122" i="8"/>
  <c r="S112" i="8"/>
  <c r="S110" i="8"/>
  <c r="T108" i="8"/>
  <c r="U106" i="8"/>
  <c r="R105" i="8"/>
  <c r="CH127" i="8"/>
  <c r="CH91" i="8"/>
  <c r="CG91" i="8"/>
  <c r="BD117" i="8"/>
  <c r="U123" i="8"/>
  <c r="S123" i="8"/>
  <c r="T112" i="8"/>
  <c r="CH102" i="8"/>
  <c r="BD128" i="8"/>
  <c r="BD336" i="8"/>
  <c r="CH92" i="8"/>
  <c r="CG79" i="8"/>
  <c r="AR105" i="8"/>
  <c r="CG78" i="8"/>
  <c r="CH78" i="8"/>
  <c r="AR104" i="8"/>
  <c r="T123" i="8"/>
  <c r="CH100" i="8"/>
  <c r="BD126" i="8"/>
  <c r="CH97" i="8"/>
  <c r="CG97" i="8"/>
  <c r="CH95" i="8"/>
  <c r="BD121" i="8"/>
  <c r="CG95" i="8"/>
  <c r="AR134" i="8"/>
  <c r="AR118" i="8"/>
  <c r="CG92" i="8"/>
  <c r="CH84" i="8"/>
  <c r="BD108" i="8"/>
  <c r="AR108" i="8"/>
  <c r="BD137" i="8"/>
  <c r="BD132" i="8"/>
  <c r="AR125" i="8"/>
  <c r="AR129" i="8"/>
  <c r="CG88" i="8"/>
  <c r="BD111" i="8"/>
  <c r="BZ253" i="1"/>
  <c r="CA253" i="1" s="1"/>
  <c r="BV253" i="1"/>
  <c r="BZ254" i="1"/>
  <c r="CA254" i="1" s="1"/>
  <c r="BV198" i="1"/>
  <c r="BZ198" i="1"/>
  <c r="CA198" i="1" s="1"/>
  <c r="BZ199" i="1"/>
  <c r="CA199" i="1" s="1"/>
  <c r="AR116" i="8"/>
  <c r="CH86" i="8"/>
  <c r="CG90" i="8"/>
  <c r="CG87" i="8"/>
  <c r="CH81" i="8"/>
  <c r="BV316" i="1"/>
  <c r="BZ316" i="1"/>
  <c r="CA316" i="1" s="1"/>
  <c r="BZ317" i="1"/>
  <c r="CA317" i="1" s="1"/>
  <c r="BZ193" i="1"/>
  <c r="CA193" i="1" s="1"/>
  <c r="BV132" i="1"/>
  <c r="BZ133" i="1"/>
  <c r="CA133" i="1" s="1"/>
  <c r="BZ132" i="1"/>
  <c r="CA132" i="1" s="1"/>
  <c r="BZ182" i="1"/>
  <c r="CA182" i="1" s="1"/>
  <c r="BV181" i="1"/>
  <c r="BV326" i="1"/>
  <c r="BV149" i="1"/>
  <c r="BZ149" i="1"/>
  <c r="CA149" i="1" s="1"/>
  <c r="BZ163" i="1"/>
  <c r="CA163" i="1" s="1"/>
  <c r="BZ162" i="1"/>
  <c r="CA162" i="1" s="1"/>
  <c r="BV162" i="1"/>
  <c r="BV147" i="1"/>
  <c r="BZ287" i="1"/>
  <c r="CA287" i="1" s="1"/>
  <c r="BZ241" i="1"/>
  <c r="CA241" i="1" s="1"/>
  <c r="BZ273" i="1"/>
  <c r="CA273" i="1" s="1"/>
  <c r="BV260" i="1"/>
  <c r="BZ260" i="1"/>
  <c r="CA260" i="1" s="1"/>
  <c r="BV281" i="1"/>
  <c r="BZ281" i="1"/>
  <c r="CA281" i="1" s="1"/>
  <c r="BZ192" i="1"/>
  <c r="CA192" i="1" s="1"/>
  <c r="BV229" i="1"/>
  <c r="BV150" i="1"/>
  <c r="BZ150" i="1"/>
  <c r="CA150" i="1" s="1"/>
  <c r="BZ151" i="1"/>
  <c r="CA151" i="1" s="1"/>
  <c r="BZ308" i="1"/>
  <c r="CA308" i="1" s="1"/>
  <c r="BZ258" i="1"/>
  <c r="CA258" i="1" s="1"/>
  <c r="BZ257" i="1"/>
  <c r="CA257" i="1" s="1"/>
  <c r="BV257" i="1"/>
  <c r="BZ289" i="1"/>
  <c r="CA289" i="1" s="1"/>
  <c r="BZ225" i="1"/>
  <c r="CA225" i="1" s="1"/>
  <c r="BZ159" i="1"/>
  <c r="CA159" i="1" s="1"/>
  <c r="BZ214" i="1"/>
  <c r="CA214" i="1" s="1"/>
  <c r="BV155" i="1"/>
  <c r="BZ156" i="1"/>
  <c r="CA156" i="1" s="1"/>
  <c r="BV290" i="1"/>
  <c r="BZ48" i="1"/>
  <c r="BV48" i="1"/>
  <c r="BV54" i="1"/>
  <c r="BZ54" i="1"/>
  <c r="BZ55" i="1"/>
  <c r="BZ82" i="1"/>
  <c r="BZ83" i="1"/>
  <c r="BV82" i="1"/>
  <c r="BZ90" i="1"/>
  <c r="BV90" i="1"/>
  <c r="BV42" i="1"/>
  <c r="BZ49" i="1"/>
  <c r="BZ50" i="1"/>
  <c r="BV49" i="1"/>
  <c r="BV66" i="1"/>
  <c r="BZ66" i="1"/>
  <c r="BZ67" i="1"/>
  <c r="BV56" i="1"/>
  <c r="BV80" i="1"/>
  <c r="BV87" i="1"/>
  <c r="BV45" i="1"/>
  <c r="BZ45" i="1"/>
  <c r="BZ92" i="1"/>
  <c r="BV92" i="1"/>
  <c r="BV94" i="1"/>
  <c r="BV69" i="1"/>
  <c r="BZ81" i="1"/>
  <c r="BV284" i="1"/>
  <c r="BV58" i="1"/>
  <c r="BV67" i="1"/>
  <c r="F110" i="8"/>
  <c r="G114" i="8"/>
  <c r="F65" i="8"/>
  <c r="F125" i="8"/>
  <c r="F334" i="8"/>
  <c r="F318" i="8"/>
  <c r="F302" i="8"/>
  <c r="F286" i="8"/>
  <c r="F270" i="8"/>
  <c r="F254" i="8"/>
  <c r="F238" i="8"/>
  <c r="F222" i="8"/>
  <c r="F206" i="8"/>
  <c r="F190" i="8"/>
  <c r="F174" i="8"/>
  <c r="F158" i="8"/>
  <c r="F142" i="8"/>
  <c r="F126" i="8"/>
  <c r="G327" i="8"/>
  <c r="G319" i="8"/>
  <c r="G309" i="8"/>
  <c r="G299" i="8"/>
  <c r="F331" i="8"/>
  <c r="F299" i="8"/>
  <c r="G267" i="8"/>
  <c r="G254" i="8"/>
  <c r="F241" i="8"/>
  <c r="F225" i="8"/>
  <c r="G195" i="8"/>
  <c r="F177" i="8"/>
  <c r="G163" i="8"/>
  <c r="G150" i="8"/>
  <c r="F137" i="8"/>
  <c r="G328" i="8"/>
  <c r="G312" i="8"/>
  <c r="G289" i="8"/>
  <c r="F263" i="8"/>
  <c r="G249" i="8"/>
  <c r="G236" i="8"/>
  <c r="F223" i="8"/>
  <c r="F207" i="8"/>
  <c r="G193" i="8"/>
  <c r="F329" i="8"/>
  <c r="G279" i="8"/>
  <c r="F332" i="8"/>
  <c r="F316" i="8"/>
  <c r="F300" i="8"/>
  <c r="F284" i="8"/>
  <c r="F268" i="8"/>
  <c r="F252" i="8"/>
  <c r="F236" i="8"/>
  <c r="F220" i="8"/>
  <c r="F204" i="8"/>
  <c r="F188" i="8"/>
  <c r="F172" i="8"/>
  <c r="F156" i="8"/>
  <c r="F140" i="8"/>
  <c r="G335" i="8"/>
  <c r="F327" i="8"/>
  <c r="F295" i="8"/>
  <c r="F281" i="8"/>
  <c r="G251" i="8"/>
  <c r="G238" i="8"/>
  <c r="G222" i="8"/>
  <c r="F209" i="8"/>
  <c r="G174" i="8"/>
  <c r="G134" i="8"/>
  <c r="G308" i="8"/>
  <c r="F287" i="8"/>
  <c r="G273" i="8"/>
  <c r="G260" i="8"/>
  <c r="G233" i="8"/>
  <c r="G220" i="8"/>
  <c r="G204" i="8"/>
  <c r="F191" i="8"/>
  <c r="F321" i="8"/>
  <c r="G266" i="8"/>
  <c r="G122" i="8"/>
  <c r="F81" i="8"/>
  <c r="F116" i="8"/>
  <c r="F322" i="8"/>
  <c r="F306" i="8"/>
  <c r="F290" i="8"/>
  <c r="F274" i="8"/>
  <c r="F258" i="8"/>
  <c r="F242" i="8"/>
  <c r="F226" i="8"/>
  <c r="F210" i="8"/>
  <c r="F194" i="8"/>
  <c r="F178" i="8"/>
  <c r="F162" i="8"/>
  <c r="F146" i="8"/>
  <c r="F130" i="8"/>
  <c r="G321" i="8"/>
  <c r="G311" i="8"/>
  <c r="G301" i="8"/>
  <c r="F307" i="8"/>
  <c r="G270" i="8"/>
  <c r="G243" i="8"/>
  <c r="G198" i="8"/>
  <c r="G182" i="8"/>
  <c r="G166" i="8"/>
  <c r="G139" i="8"/>
  <c r="G316" i="8"/>
  <c r="F279" i="8"/>
  <c r="G265" i="8"/>
  <c r="G252" i="8"/>
  <c r="G225" i="8"/>
  <c r="G209" i="8"/>
  <c r="G196" i="8"/>
  <c r="F183" i="8"/>
  <c r="BZ93" i="1"/>
  <c r="H219" i="8" l="1"/>
  <c r="CG333" i="1"/>
  <c r="J219" i="8"/>
  <c r="K219" i="8"/>
  <c r="K336" i="8"/>
  <c r="H336" i="8"/>
  <c r="J336" i="8"/>
  <c r="AU10" i="1"/>
  <c r="T11" i="1" s="1"/>
  <c r="Z11" i="1" s="1"/>
  <c r="CA112" i="1"/>
  <c r="CA56" i="1"/>
  <c r="K325" i="8"/>
  <c r="I132" i="8"/>
  <c r="I325" i="8"/>
  <c r="J325" i="8"/>
  <c r="J129" i="8"/>
  <c r="I278" i="8"/>
  <c r="J264" i="8"/>
  <c r="K274" i="8"/>
  <c r="K129" i="8"/>
  <c r="I129" i="8"/>
  <c r="H131" i="8"/>
  <c r="CA97" i="1"/>
  <c r="CA119" i="1"/>
  <c r="J250" i="8"/>
  <c r="I250" i="8"/>
  <c r="H132" i="8"/>
  <c r="CA96" i="1"/>
  <c r="H250" i="8"/>
  <c r="H292" i="8"/>
  <c r="J131" i="8"/>
  <c r="J292" i="8"/>
  <c r="I274" i="8"/>
  <c r="CA46" i="1"/>
  <c r="H227" i="8"/>
  <c r="J274" i="8"/>
  <c r="CA118" i="1"/>
  <c r="H162" i="8"/>
  <c r="J310" i="8"/>
  <c r="I276" i="8"/>
  <c r="H108" i="8"/>
  <c r="K112" i="8"/>
  <c r="I170" i="8"/>
  <c r="H112" i="8"/>
  <c r="K172" i="8"/>
  <c r="H276" i="8"/>
  <c r="J104" i="8"/>
  <c r="I138" i="8"/>
  <c r="I147" i="8"/>
  <c r="H138" i="8"/>
  <c r="H104" i="8"/>
  <c r="I227" i="8"/>
  <c r="H170" i="8"/>
  <c r="J138" i="8"/>
  <c r="H135" i="8"/>
  <c r="K227" i="8"/>
  <c r="J108" i="8"/>
  <c r="I155" i="8"/>
  <c r="K135" i="8"/>
  <c r="K155" i="8"/>
  <c r="K278" i="8"/>
  <c r="I205" i="8"/>
  <c r="I210" i="8"/>
  <c r="H155" i="8"/>
  <c r="J278" i="8"/>
  <c r="K205" i="8"/>
  <c r="J135" i="8"/>
  <c r="H205" i="8"/>
  <c r="J180" i="8"/>
  <c r="I112" i="8"/>
  <c r="K216" i="8"/>
  <c r="K104" i="8"/>
  <c r="K108" i="8"/>
  <c r="K276" i="8"/>
  <c r="K170" i="8"/>
  <c r="H210" i="8"/>
  <c r="I136" i="8"/>
  <c r="CA87" i="1"/>
  <c r="J152" i="8"/>
  <c r="K194" i="8"/>
  <c r="K264" i="8"/>
  <c r="K136" i="8"/>
  <c r="H172" i="8"/>
  <c r="K240" i="8"/>
  <c r="I172" i="8"/>
  <c r="CA53" i="1"/>
  <c r="K245" i="8"/>
  <c r="K152" i="8"/>
  <c r="J194" i="8"/>
  <c r="I186" i="8"/>
  <c r="K185" i="8"/>
  <c r="I264" i="8"/>
  <c r="J136" i="8"/>
  <c r="I185" i="8"/>
  <c r="H186" i="8"/>
  <c r="CA113" i="1"/>
  <c r="K147" i="8"/>
  <c r="I194" i="8"/>
  <c r="I245" i="8"/>
  <c r="I152" i="8"/>
  <c r="J186" i="8"/>
  <c r="J185" i="8"/>
  <c r="I240" i="8"/>
  <c r="CA47" i="1"/>
  <c r="I286" i="8"/>
  <c r="I310" i="8"/>
  <c r="H180" i="8"/>
  <c r="H147" i="8"/>
  <c r="I216" i="8"/>
  <c r="I131" i="8"/>
  <c r="I292" i="8"/>
  <c r="K210" i="8"/>
  <c r="K310" i="8"/>
  <c r="CA120" i="1"/>
  <c r="J245" i="8"/>
  <c r="H240" i="8"/>
  <c r="K132" i="8"/>
  <c r="H216" i="8"/>
  <c r="J286" i="8"/>
  <c r="I162" i="8"/>
  <c r="H323" i="8"/>
  <c r="K162" i="8"/>
  <c r="CA91" i="1"/>
  <c r="I180" i="8"/>
  <c r="I323" i="8"/>
  <c r="J323" i="8"/>
  <c r="H286" i="8"/>
  <c r="CA58" i="1"/>
  <c r="BH35" i="1"/>
  <c r="CJ35" i="1"/>
  <c r="BH34" i="1"/>
  <c r="CJ34" i="1"/>
  <c r="I291" i="8"/>
  <c r="H212" i="8"/>
  <c r="K246" i="8"/>
  <c r="J332" i="8"/>
  <c r="K283" i="8"/>
  <c r="I208" i="8"/>
  <c r="H226" i="8"/>
  <c r="I176" i="8"/>
  <c r="J189" i="8"/>
  <c r="H241" i="8"/>
  <c r="I199" i="8"/>
  <c r="I307" i="8"/>
  <c r="J253" i="8"/>
  <c r="K202" i="8"/>
  <c r="H202" i="8"/>
  <c r="H199" i="8"/>
  <c r="I234" i="8"/>
  <c r="K241" i="8"/>
  <c r="H307" i="8"/>
  <c r="K253" i="8"/>
  <c r="I183" i="8"/>
  <c r="I226" i="8"/>
  <c r="J110" i="8"/>
  <c r="J255" i="8"/>
  <c r="J183" i="8"/>
  <c r="I332" i="8"/>
  <c r="H144" i="8"/>
  <c r="J202" i="8"/>
  <c r="J291" i="8"/>
  <c r="I212" i="8"/>
  <c r="I283" i="8"/>
  <c r="H116" i="8"/>
  <c r="K212" i="8"/>
  <c r="H253" i="8"/>
  <c r="J282" i="8"/>
  <c r="K156" i="8"/>
  <c r="I156" i="8"/>
  <c r="K320" i="8"/>
  <c r="K275" i="8"/>
  <c r="J115" i="8"/>
  <c r="H151" i="8"/>
  <c r="I326" i="8"/>
  <c r="J258" i="8"/>
  <c r="K258" i="8"/>
  <c r="K177" i="8"/>
  <c r="I295" i="8"/>
  <c r="K295" i="8"/>
  <c r="K184" i="8"/>
  <c r="K231" i="8"/>
  <c r="J290" i="8"/>
  <c r="J231" i="8"/>
  <c r="H165" i="8"/>
  <c r="K288" i="8"/>
  <c r="J149" i="8"/>
  <c r="I231" i="8"/>
  <c r="H294" i="8"/>
  <c r="J164" i="8"/>
  <c r="I161" i="8"/>
  <c r="I302" i="8"/>
  <c r="J313" i="8"/>
  <c r="K169" i="8"/>
  <c r="I105" i="8"/>
  <c r="I121" i="8"/>
  <c r="K143" i="8"/>
  <c r="H207" i="8"/>
  <c r="K326" i="8"/>
  <c r="K111" i="8"/>
  <c r="H242" i="8"/>
  <c r="I189" i="8"/>
  <c r="J283" i="8"/>
  <c r="J241" i="8"/>
  <c r="J208" i="8"/>
  <c r="J199" i="8"/>
  <c r="H125" i="8"/>
  <c r="K105" i="8"/>
  <c r="H156" i="8"/>
  <c r="J307" i="8"/>
  <c r="K183" i="8"/>
  <c r="K226" i="8"/>
  <c r="CA95" i="1"/>
  <c r="J125" i="8"/>
  <c r="J105" i="8"/>
  <c r="CA80" i="1"/>
  <c r="H259" i="8"/>
  <c r="I255" i="8"/>
  <c r="K110" i="8"/>
  <c r="K247" i="8"/>
  <c r="H120" i="8"/>
  <c r="J111" i="8"/>
  <c r="I116" i="8"/>
  <c r="K332" i="8"/>
  <c r="H176" i="8"/>
  <c r="K281" i="8"/>
  <c r="K189" i="8"/>
  <c r="H282" i="8"/>
  <c r="CA72" i="1"/>
  <c r="CA117" i="1"/>
  <c r="I246" i="8"/>
  <c r="K282" i="8"/>
  <c r="I259" i="8"/>
  <c r="I110" i="8"/>
  <c r="I247" i="8"/>
  <c r="I120" i="8"/>
  <c r="K207" i="8"/>
  <c r="K116" i="8"/>
  <c r="K208" i="8"/>
  <c r="H291" i="8"/>
  <c r="J144" i="8"/>
  <c r="K176" i="8"/>
  <c r="K242" i="8"/>
  <c r="CA107" i="1"/>
  <c r="H247" i="8"/>
  <c r="J326" i="8"/>
  <c r="K120" i="8"/>
  <c r="K164" i="8"/>
  <c r="K144" i="8"/>
  <c r="H255" i="8"/>
  <c r="CA79" i="1"/>
  <c r="CA88" i="1"/>
  <c r="K234" i="8"/>
  <c r="J158" i="8"/>
  <c r="J124" i="8"/>
  <c r="I168" i="8"/>
  <c r="CA73" i="1"/>
  <c r="H179" i="8"/>
  <c r="I239" i="8"/>
  <c r="K333" i="8"/>
  <c r="I271" i="8"/>
  <c r="H271" i="8"/>
  <c r="H234" i="8"/>
  <c r="K271" i="8"/>
  <c r="J200" i="8"/>
  <c r="I303" i="8"/>
  <c r="J133" i="8"/>
  <c r="H224" i="8"/>
  <c r="K203" i="8"/>
  <c r="K303" i="8"/>
  <c r="I330" i="8"/>
  <c r="K133" i="8"/>
  <c r="H127" i="8"/>
  <c r="J280" i="8"/>
  <c r="H284" i="8"/>
  <c r="H320" i="8"/>
  <c r="H246" i="8"/>
  <c r="J295" i="8"/>
  <c r="H164" i="8"/>
  <c r="I207" i="8"/>
  <c r="I258" i="8"/>
  <c r="K167" i="8"/>
  <c r="I107" i="8"/>
  <c r="I242" i="8"/>
  <c r="CA122" i="1"/>
  <c r="H281" i="8"/>
  <c r="H111" i="8"/>
  <c r="K121" i="8"/>
  <c r="K213" i="8"/>
  <c r="J160" i="8"/>
  <c r="J143" i="8"/>
  <c r="I149" i="8"/>
  <c r="I128" i="8"/>
  <c r="K151" i="8"/>
  <c r="K149" i="8"/>
  <c r="I113" i="8"/>
  <c r="CA59" i="1"/>
  <c r="CA121" i="1"/>
  <c r="J281" i="8"/>
  <c r="J107" i="8"/>
  <c r="I142" i="8"/>
  <c r="K214" i="8"/>
  <c r="I214" i="8"/>
  <c r="K268" i="8"/>
  <c r="J121" i="8"/>
  <c r="I173" i="8"/>
  <c r="I197" i="8"/>
  <c r="K259" i="8"/>
  <c r="K119" i="8"/>
  <c r="CA44" i="1"/>
  <c r="K107" i="8"/>
  <c r="K127" i="8"/>
  <c r="K125" i="8"/>
  <c r="H318" i="8"/>
  <c r="J151" i="8"/>
  <c r="H143" i="8"/>
  <c r="CA78" i="1"/>
  <c r="H197" i="8"/>
  <c r="K221" i="8"/>
  <c r="K118" i="8"/>
  <c r="J140" i="8"/>
  <c r="I184" i="8"/>
  <c r="H261" i="8"/>
  <c r="I213" i="8"/>
  <c r="J148" i="8"/>
  <c r="CA60" i="1"/>
  <c r="CA98" i="1"/>
  <c r="K215" i="8"/>
  <c r="I200" i="8"/>
  <c r="H214" i="8"/>
  <c r="H211" i="8"/>
  <c r="J224" i="8"/>
  <c r="I178" i="8"/>
  <c r="K284" i="8"/>
  <c r="J223" i="8"/>
  <c r="CA76" i="1"/>
  <c r="CA109" i="1"/>
  <c r="I314" i="8"/>
  <c r="H159" i="8"/>
  <c r="CA65" i="1"/>
  <c r="I297" i="8"/>
  <c r="H331" i="8"/>
  <c r="J178" i="8"/>
  <c r="CA64" i="1"/>
  <c r="CA43" i="1"/>
  <c r="CA50" i="1"/>
  <c r="H223" i="8"/>
  <c r="CA114" i="1"/>
  <c r="H126" i="8"/>
  <c r="J297" i="8"/>
  <c r="I181" i="8"/>
  <c r="J177" i="8"/>
  <c r="H106" i="8"/>
  <c r="H119" i="8"/>
  <c r="H178" i="8"/>
  <c r="K218" i="8"/>
  <c r="I229" i="8"/>
  <c r="CA105" i="1"/>
  <c r="K314" i="8"/>
  <c r="I106" i="8"/>
  <c r="I127" i="8"/>
  <c r="J191" i="8"/>
  <c r="I188" i="8"/>
  <c r="K106" i="8"/>
  <c r="J269" i="8"/>
  <c r="H133" i="8"/>
  <c r="I284" i="8"/>
  <c r="I223" i="8"/>
  <c r="H160" i="8"/>
  <c r="I230" i="8"/>
  <c r="I159" i="8"/>
  <c r="J197" i="8"/>
  <c r="K297" i="8"/>
  <c r="K145" i="8"/>
  <c r="K188" i="8"/>
  <c r="H269" i="8"/>
  <c r="I244" i="8"/>
  <c r="J159" i="8"/>
  <c r="K115" i="8"/>
  <c r="H303" i="8"/>
  <c r="I145" i="8"/>
  <c r="H188" i="8"/>
  <c r="J126" i="8"/>
  <c r="I235" i="8"/>
  <c r="H334" i="8"/>
  <c r="J322" i="8"/>
  <c r="J221" i="8"/>
  <c r="H181" i="8"/>
  <c r="H118" i="8"/>
  <c r="I268" i="8"/>
  <c r="I317" i="8"/>
  <c r="I269" i="8"/>
  <c r="H187" i="8"/>
  <c r="H145" i="8"/>
  <c r="H201" i="8"/>
  <c r="K160" i="8"/>
  <c r="K148" i="8"/>
  <c r="I262" i="8"/>
  <c r="K224" i="8"/>
  <c r="K206" i="8"/>
  <c r="J206" i="8"/>
  <c r="J119" i="8"/>
  <c r="J287" i="8"/>
  <c r="J314" i="8"/>
  <c r="I126" i="8"/>
  <c r="J142" i="8"/>
  <c r="I215" i="8"/>
  <c r="H322" i="8"/>
  <c r="I320" i="8"/>
  <c r="I285" i="8"/>
  <c r="H221" i="8"/>
  <c r="J181" i="8"/>
  <c r="J118" i="8"/>
  <c r="J268" i="8"/>
  <c r="I177" i="8"/>
  <c r="H184" i="8"/>
  <c r="K232" i="8"/>
  <c r="K261" i="8"/>
  <c r="H248" i="8"/>
  <c r="H329" i="8"/>
  <c r="H213" i="8"/>
  <c r="I115" i="8"/>
  <c r="H148" i="8"/>
  <c r="K262" i="8"/>
  <c r="J167" i="8"/>
  <c r="H167" i="8"/>
  <c r="H192" i="8"/>
  <c r="K329" i="8"/>
  <c r="J235" i="8"/>
  <c r="H262" i="8"/>
  <c r="K235" i="8"/>
  <c r="H142" i="8"/>
  <c r="H215" i="8"/>
  <c r="K200" i="8"/>
  <c r="K322" i="8"/>
  <c r="J261" i="8"/>
  <c r="I329" i="8"/>
  <c r="I206" i="8"/>
  <c r="J192" i="8"/>
  <c r="K192" i="8"/>
  <c r="CA99" i="1"/>
  <c r="CA100" i="1"/>
  <c r="I304" i="8"/>
  <c r="K304" i="8"/>
  <c r="J304" i="8"/>
  <c r="I336" i="8"/>
  <c r="J154" i="8"/>
  <c r="I154" i="8"/>
  <c r="K154" i="8"/>
  <c r="H154" i="8"/>
  <c r="H305" i="8"/>
  <c r="K305" i="8"/>
  <c r="I305" i="8"/>
  <c r="J305" i="8"/>
  <c r="J171" i="8"/>
  <c r="K171" i="8"/>
  <c r="I171" i="8"/>
  <c r="H171" i="8"/>
  <c r="I296" i="8"/>
  <c r="H296" i="8"/>
  <c r="J296" i="8"/>
  <c r="K124" i="8"/>
  <c r="H124" i="8"/>
  <c r="J117" i="8"/>
  <c r="I117" i="8"/>
  <c r="H117" i="8"/>
  <c r="J324" i="8"/>
  <c r="K324" i="8"/>
  <c r="I324" i="8"/>
  <c r="H109" i="8"/>
  <c r="J109" i="8"/>
  <c r="J157" i="8"/>
  <c r="H157" i="8"/>
  <c r="K157" i="8"/>
  <c r="I298" i="8"/>
  <c r="H298" i="8"/>
  <c r="J298" i="8"/>
  <c r="K298" i="8"/>
  <c r="H315" i="8"/>
  <c r="J315" i="8"/>
  <c r="K315" i="8"/>
  <c r="K109" i="8"/>
  <c r="J300" i="8"/>
  <c r="H300" i="8"/>
  <c r="K300" i="8"/>
  <c r="I300" i="8"/>
  <c r="H263" i="8"/>
  <c r="J263" i="8"/>
  <c r="K263" i="8"/>
  <c r="I263" i="8"/>
  <c r="K272" i="8"/>
  <c r="H272" i="8"/>
  <c r="I272" i="8"/>
  <c r="J272" i="8"/>
  <c r="K175" i="8"/>
  <c r="I175" i="8"/>
  <c r="J175" i="8"/>
  <c r="K117" i="8"/>
  <c r="I293" i="8"/>
  <c r="K293" i="8"/>
  <c r="J293" i="8"/>
  <c r="H293" i="8"/>
  <c r="CA86" i="1"/>
  <c r="H230" i="8"/>
  <c r="K230" i="8"/>
  <c r="H285" i="8"/>
  <c r="K285" i="8"/>
  <c r="J187" i="8"/>
  <c r="K187" i="8"/>
  <c r="K140" i="8"/>
  <c r="I140" i="8"/>
  <c r="H190" i="8"/>
  <c r="K190" i="8"/>
  <c r="J190" i="8"/>
  <c r="K287" i="8"/>
  <c r="H287" i="8"/>
  <c r="H257" i="8"/>
  <c r="J257" i="8"/>
  <c r="K257" i="8"/>
  <c r="I257" i="8"/>
  <c r="K191" i="8"/>
  <c r="I191" i="8"/>
  <c r="I248" i="8"/>
  <c r="K248" i="8"/>
  <c r="I201" i="8"/>
  <c r="K201" i="8"/>
  <c r="K331" i="8"/>
  <c r="I331" i="8"/>
  <c r="J334" i="8"/>
  <c r="I334" i="8"/>
  <c r="I211" i="8"/>
  <c r="K211" i="8"/>
  <c r="H306" i="8"/>
  <c r="J306" i="8"/>
  <c r="I306" i="8"/>
  <c r="I228" i="8"/>
  <c r="K228" i="8"/>
  <c r="J228" i="8"/>
  <c r="H228" i="8"/>
  <c r="H244" i="8"/>
  <c r="K244" i="8"/>
  <c r="CA48" i="1"/>
  <c r="CA106" i="1"/>
  <c r="BV36" i="1"/>
  <c r="BH36" i="1"/>
  <c r="I288" i="8"/>
  <c r="J288" i="8"/>
  <c r="I333" i="8"/>
  <c r="H333" i="8"/>
  <c r="J294" i="8"/>
  <c r="I294" i="8"/>
  <c r="H302" i="8"/>
  <c r="K302" i="8"/>
  <c r="K141" i="8"/>
  <c r="I141" i="8"/>
  <c r="J141" i="8"/>
  <c r="I275" i="8"/>
  <c r="H275" i="8"/>
  <c r="I137" i="8"/>
  <c r="K137" i="8"/>
  <c r="H137" i="8"/>
  <c r="J137" i="8"/>
  <c r="H256" i="8"/>
  <c r="K256" i="8"/>
  <c r="I256" i="8"/>
  <c r="I158" i="8"/>
  <c r="K158" i="8"/>
  <c r="J130" i="8"/>
  <c r="H130" i="8"/>
  <c r="I130" i="8"/>
  <c r="J168" i="8"/>
  <c r="H168" i="8"/>
  <c r="K290" i="8"/>
  <c r="H290" i="8"/>
  <c r="I313" i="8"/>
  <c r="H313" i="8"/>
  <c r="K165" i="8"/>
  <c r="I165" i="8"/>
  <c r="J277" i="8"/>
  <c r="H277" i="8"/>
  <c r="I277" i="8"/>
  <c r="K179" i="8"/>
  <c r="J179" i="8"/>
  <c r="J239" i="8"/>
  <c r="H239" i="8"/>
  <c r="K161" i="8"/>
  <c r="J161" i="8"/>
  <c r="H173" i="8"/>
  <c r="K173" i="8"/>
  <c r="I237" i="8"/>
  <c r="J237" i="8"/>
  <c r="K237" i="8"/>
  <c r="K113" i="8"/>
  <c r="J113" i="8"/>
  <c r="H146" i="8"/>
  <c r="I146" i="8"/>
  <c r="K146" i="8"/>
  <c r="J146" i="8"/>
  <c r="I153" i="8"/>
  <c r="H153" i="8"/>
  <c r="K153" i="8"/>
  <c r="H169" i="8"/>
  <c r="J169" i="8"/>
  <c r="K123" i="8"/>
  <c r="H123" i="8"/>
  <c r="I123" i="8"/>
  <c r="J229" i="8"/>
  <c r="K229" i="8"/>
  <c r="H317" i="8"/>
  <c r="J317" i="8"/>
  <c r="H232" i="8"/>
  <c r="I232" i="8"/>
  <c r="I318" i="8"/>
  <c r="K318" i="8"/>
  <c r="J203" i="8"/>
  <c r="I203" i="8"/>
  <c r="H280" i="8"/>
  <c r="I280" i="8"/>
  <c r="H217" i="8"/>
  <c r="J217" i="8"/>
  <c r="I217" i="8"/>
  <c r="H330" i="8"/>
  <c r="J330" i="8"/>
  <c r="K128" i="8"/>
  <c r="J128" i="8"/>
  <c r="J218" i="8"/>
  <c r="I218" i="8"/>
  <c r="CA103" i="1"/>
  <c r="CA104" i="1"/>
  <c r="CA108" i="1"/>
  <c r="CA52" i="1"/>
  <c r="CA94" i="1"/>
  <c r="CA111" i="1"/>
  <c r="CA110" i="1"/>
  <c r="BV37" i="1"/>
  <c r="BH37" i="1"/>
  <c r="BZ39" i="1"/>
  <c r="CA39" i="1" s="1"/>
  <c r="BH38" i="1"/>
  <c r="BV41" i="1"/>
  <c r="BH41" i="1"/>
  <c r="BZ38" i="1"/>
  <c r="BV38" i="1"/>
  <c r="BZ42" i="1"/>
  <c r="BR41" i="1"/>
  <c r="BR37" i="1"/>
  <c r="BT37" i="1"/>
  <c r="BR38" i="1"/>
  <c r="BT38" i="1"/>
  <c r="BZ41" i="1"/>
  <c r="CA40" i="1" s="1"/>
  <c r="BT41" i="1"/>
  <c r="BT36" i="1"/>
  <c r="BR36" i="1"/>
  <c r="BR35" i="1"/>
  <c r="BT35" i="1"/>
  <c r="BT34" i="1"/>
  <c r="BR34" i="1"/>
  <c r="BZ37" i="1"/>
  <c r="BV34" i="1"/>
  <c r="BZ36" i="1"/>
  <c r="BA20" i="1"/>
  <c r="BV35" i="1"/>
  <c r="BZ35" i="1"/>
  <c r="CA34" i="1"/>
  <c r="CD34" i="1" s="1"/>
  <c r="CA83" i="1"/>
  <c r="CA82" i="1"/>
  <c r="CA77" i="1"/>
  <c r="CA75" i="1"/>
  <c r="CA74" i="1"/>
  <c r="CA70" i="1"/>
  <c r="CA71" i="1"/>
  <c r="CA68" i="1"/>
  <c r="CA69" i="1"/>
  <c r="CA63" i="1"/>
  <c r="CA62" i="1"/>
  <c r="CA61" i="1"/>
  <c r="CA54" i="1"/>
  <c r="CA51" i="1"/>
  <c r="G24" i="1"/>
  <c r="CA45" i="1"/>
  <c r="K321" i="8"/>
  <c r="J321" i="8"/>
  <c r="I321" i="8"/>
  <c r="H321" i="8"/>
  <c r="H174" i="8"/>
  <c r="K174" i="8"/>
  <c r="I174" i="8"/>
  <c r="J174" i="8"/>
  <c r="J327" i="8"/>
  <c r="H327" i="8"/>
  <c r="K327" i="8"/>
  <c r="I327" i="8"/>
  <c r="J225" i="8"/>
  <c r="I225" i="8"/>
  <c r="H225" i="8"/>
  <c r="K225" i="8"/>
  <c r="I122" i="8"/>
  <c r="J122" i="8"/>
  <c r="H122" i="8"/>
  <c r="K122" i="8"/>
  <c r="H252" i="8"/>
  <c r="K252" i="8"/>
  <c r="J252" i="8"/>
  <c r="I252" i="8"/>
  <c r="I243" i="8"/>
  <c r="K243" i="8"/>
  <c r="H243" i="8"/>
  <c r="J243" i="8"/>
  <c r="I260" i="8"/>
  <c r="H260" i="8"/>
  <c r="J260" i="8"/>
  <c r="K260" i="8"/>
  <c r="K238" i="8"/>
  <c r="H238" i="8"/>
  <c r="I238" i="8"/>
  <c r="J238" i="8"/>
  <c r="K267" i="8"/>
  <c r="I267" i="8"/>
  <c r="J267" i="8"/>
  <c r="H267" i="8"/>
  <c r="BO317" i="8"/>
  <c r="BP317" i="8" s="1"/>
  <c r="CA115" i="1"/>
  <c r="CA116" i="1"/>
  <c r="K166" i="8"/>
  <c r="I166" i="8"/>
  <c r="J166" i="8"/>
  <c r="H166" i="8"/>
  <c r="J204" i="8"/>
  <c r="K204" i="8"/>
  <c r="H204" i="8"/>
  <c r="I204" i="8"/>
  <c r="I279" i="8"/>
  <c r="K279" i="8"/>
  <c r="J279" i="8"/>
  <c r="H279" i="8"/>
  <c r="BO304" i="8"/>
  <c r="BP304" i="8" s="1"/>
  <c r="J312" i="8"/>
  <c r="K312" i="8"/>
  <c r="I312" i="8"/>
  <c r="H312" i="8"/>
  <c r="J254" i="8"/>
  <c r="H254" i="8"/>
  <c r="I254" i="8"/>
  <c r="K254" i="8"/>
  <c r="K273" i="8"/>
  <c r="I273" i="8"/>
  <c r="J273" i="8"/>
  <c r="H273" i="8"/>
  <c r="H114" i="8"/>
  <c r="J114" i="8"/>
  <c r="I114" i="8"/>
  <c r="K114" i="8"/>
  <c r="I266" i="8"/>
  <c r="J266" i="8"/>
  <c r="K266" i="8"/>
  <c r="H266" i="8"/>
  <c r="H163" i="8"/>
  <c r="I163" i="8"/>
  <c r="J163" i="8"/>
  <c r="K163" i="8"/>
  <c r="J335" i="8"/>
  <c r="I335" i="8"/>
  <c r="H335" i="8"/>
  <c r="K335" i="8"/>
  <c r="K289" i="8"/>
  <c r="J289" i="8"/>
  <c r="H289" i="8"/>
  <c r="I289" i="8"/>
  <c r="H209" i="8"/>
  <c r="I209" i="8"/>
  <c r="K209" i="8"/>
  <c r="J209" i="8"/>
  <c r="H222" i="8"/>
  <c r="J222" i="8"/>
  <c r="I222" i="8"/>
  <c r="K222" i="8"/>
  <c r="I193" i="8"/>
  <c r="J193" i="8"/>
  <c r="H193" i="8"/>
  <c r="K193" i="8"/>
  <c r="CA55" i="1"/>
  <c r="K270" i="8"/>
  <c r="J270" i="8"/>
  <c r="H270" i="8"/>
  <c r="I270" i="8"/>
  <c r="I251" i="8"/>
  <c r="K251" i="8"/>
  <c r="H251" i="8"/>
  <c r="J251" i="8"/>
  <c r="I236" i="8"/>
  <c r="J236" i="8"/>
  <c r="H236" i="8"/>
  <c r="K236" i="8"/>
  <c r="CA92" i="1"/>
  <c r="CA93" i="1"/>
  <c r="K316" i="8"/>
  <c r="I316" i="8"/>
  <c r="J316" i="8"/>
  <c r="H316" i="8"/>
  <c r="J301" i="8"/>
  <c r="I301" i="8"/>
  <c r="K301" i="8"/>
  <c r="H301" i="8"/>
  <c r="H308" i="8"/>
  <c r="J308" i="8"/>
  <c r="K308" i="8"/>
  <c r="I308" i="8"/>
  <c r="K249" i="8"/>
  <c r="J249" i="8"/>
  <c r="I249" i="8"/>
  <c r="H249" i="8"/>
  <c r="J299" i="8"/>
  <c r="H299" i="8"/>
  <c r="I299" i="8"/>
  <c r="K299" i="8"/>
  <c r="I196" i="8"/>
  <c r="H196" i="8"/>
  <c r="K196" i="8"/>
  <c r="J196" i="8"/>
  <c r="H319" i="8"/>
  <c r="K319" i="8"/>
  <c r="I319" i="8"/>
  <c r="J319" i="8"/>
  <c r="K182" i="8"/>
  <c r="J182" i="8"/>
  <c r="I182" i="8"/>
  <c r="H182" i="8"/>
  <c r="H220" i="8"/>
  <c r="I220" i="8"/>
  <c r="K220" i="8"/>
  <c r="J220" i="8"/>
  <c r="CA66" i="1"/>
  <c r="CA67" i="1"/>
  <c r="J198" i="8"/>
  <c r="I198" i="8"/>
  <c r="K198" i="8"/>
  <c r="H198" i="8"/>
  <c r="I233" i="8"/>
  <c r="J233" i="8"/>
  <c r="H233" i="8"/>
  <c r="K233" i="8"/>
  <c r="H328" i="8"/>
  <c r="K328" i="8"/>
  <c r="J328" i="8"/>
  <c r="I328" i="8"/>
  <c r="CA89" i="1"/>
  <c r="CA90" i="1"/>
  <c r="K265" i="8"/>
  <c r="H265" i="8"/>
  <c r="J265" i="8"/>
  <c r="I265" i="8"/>
  <c r="H150" i="8"/>
  <c r="K150" i="8"/>
  <c r="I150" i="8"/>
  <c r="J150" i="8"/>
  <c r="I139" i="8"/>
  <c r="J139" i="8"/>
  <c r="H139" i="8"/>
  <c r="K139" i="8"/>
  <c r="I311" i="8"/>
  <c r="K311" i="8"/>
  <c r="J311" i="8"/>
  <c r="H311" i="8"/>
  <c r="I134" i="8"/>
  <c r="J134" i="8"/>
  <c r="H134" i="8"/>
  <c r="K134" i="8"/>
  <c r="I195" i="8"/>
  <c r="H195" i="8"/>
  <c r="J195" i="8"/>
  <c r="K195" i="8"/>
  <c r="J309" i="8"/>
  <c r="H309" i="8"/>
  <c r="I309" i="8"/>
  <c r="K309" i="8"/>
  <c r="CA49" i="1"/>
  <c r="CA81" i="1"/>
  <c r="CA101" i="1"/>
  <c r="CA102" i="1"/>
  <c r="CA84" i="1"/>
  <c r="CA85" i="1"/>
  <c r="E22" i="8" l="1"/>
  <c r="S27" i="1"/>
  <c r="CB16" i="8"/>
  <c r="AQ21" i="8"/>
  <c r="AQ22" i="8" s="1"/>
  <c r="AR24" i="8" s="1"/>
  <c r="BM77" i="8" s="1"/>
  <c r="AT14" i="8"/>
  <c r="AV20" i="8"/>
  <c r="AT20" i="8"/>
  <c r="AU20" i="8"/>
  <c r="B20" i="8"/>
  <c r="CA38" i="1"/>
  <c r="BH32" i="1"/>
  <c r="CA41" i="1"/>
  <c r="CA42" i="1"/>
  <c r="CJ334" i="1"/>
  <c r="BG286" i="1" s="1"/>
  <c r="V286" i="1" s="1"/>
  <c r="CJ263" i="8" s="1"/>
  <c r="BR334" i="1"/>
  <c r="BZ334" i="1"/>
  <c r="CA123" i="1" s="1"/>
  <c r="CA37" i="1"/>
  <c r="CA36" i="1"/>
  <c r="BV334" i="1"/>
  <c r="CA35" i="1"/>
  <c r="CD35" i="1" s="1"/>
  <c r="BM331" i="8" l="1"/>
  <c r="BM273" i="8"/>
  <c r="BM212" i="8"/>
  <c r="BM164" i="8"/>
  <c r="BM174" i="8"/>
  <c r="BM197" i="8"/>
  <c r="BM115" i="8"/>
  <c r="BM286" i="8"/>
  <c r="BM316" i="8"/>
  <c r="BM226" i="8"/>
  <c r="BM73" i="8"/>
  <c r="BM280" i="8"/>
  <c r="BM94" i="8"/>
  <c r="BM293" i="8"/>
  <c r="BM230" i="8"/>
  <c r="BM204" i="8"/>
  <c r="BM272" i="8"/>
  <c r="BM297" i="8"/>
  <c r="BM294" i="8"/>
  <c r="BM315" i="8"/>
  <c r="BM185" i="8"/>
  <c r="BM249" i="8"/>
  <c r="BM99" i="8"/>
  <c r="BM304" i="8"/>
  <c r="BM119" i="8"/>
  <c r="BM96" i="8"/>
  <c r="BM86" i="8"/>
  <c r="BM139" i="8"/>
  <c r="BM37" i="8"/>
  <c r="BM129" i="8"/>
  <c r="BM216" i="8"/>
  <c r="BM53" i="8"/>
  <c r="BM112" i="8"/>
  <c r="BM180" i="8"/>
  <c r="BM60" i="8"/>
  <c r="BM266" i="8"/>
  <c r="BM158" i="8"/>
  <c r="BM285" i="8"/>
  <c r="BM116" i="8"/>
  <c r="BM217" i="8"/>
  <c r="BM224" i="8"/>
  <c r="BM61" i="8"/>
  <c r="BM218" i="8"/>
  <c r="BM225" i="8"/>
  <c r="BM206" i="8"/>
  <c r="BM59" i="8"/>
  <c r="BM111" i="8"/>
  <c r="BM162" i="8"/>
  <c r="BM281" i="8"/>
  <c r="BM329" i="8"/>
  <c r="BM191" i="8"/>
  <c r="BM67" i="8"/>
  <c r="BM264" i="8"/>
  <c r="BM188" i="8"/>
  <c r="BM319" i="8"/>
  <c r="BM151" i="8"/>
  <c r="BM131" i="8"/>
  <c r="BM254" i="8"/>
  <c r="BM210" i="8"/>
  <c r="BM263" i="8"/>
  <c r="BM137" i="8"/>
  <c r="BM220" i="8"/>
  <c r="BM313" i="8"/>
  <c r="BM211" i="8"/>
  <c r="BM92" i="8"/>
  <c r="BM328" i="8"/>
  <c r="BM324" i="8"/>
  <c r="BM305" i="8"/>
  <c r="BM307" i="8"/>
  <c r="BM160" i="8"/>
  <c r="BM223" i="8"/>
  <c r="BM172" i="8"/>
  <c r="BM259" i="8"/>
  <c r="BM110" i="8"/>
  <c r="BM213" i="8"/>
  <c r="BM215" i="8"/>
  <c r="BM80" i="8"/>
  <c r="BM222" i="8"/>
  <c r="BM262" i="8"/>
  <c r="BM154" i="8"/>
  <c r="BM244" i="8"/>
  <c r="BM163" i="8"/>
  <c r="BM274" i="8"/>
  <c r="BM121" i="8"/>
  <c r="BM157" i="8"/>
  <c r="BM198" i="8"/>
  <c r="BM122" i="8"/>
  <c r="BM148" i="8"/>
  <c r="BM54" i="8"/>
  <c r="BM252" i="8"/>
  <c r="BM130" i="8"/>
  <c r="BM47" i="8"/>
  <c r="BM193" i="8"/>
  <c r="BM117" i="8"/>
  <c r="BM240" i="8"/>
  <c r="BM83" i="8"/>
  <c r="BM87" i="8"/>
  <c r="BM248" i="8"/>
  <c r="BM335" i="8"/>
  <c r="BM201" i="8"/>
  <c r="BM149" i="8"/>
  <c r="BM63" i="8"/>
  <c r="BM190" i="8"/>
  <c r="BM66" i="8"/>
  <c r="BM42" i="8"/>
  <c r="BM159" i="8"/>
  <c r="BM221" i="8"/>
  <c r="BM228" i="8"/>
  <c r="BM88" i="8"/>
  <c r="BM277" i="8"/>
  <c r="BM302" i="8"/>
  <c r="BM71" i="8"/>
  <c r="BM168" i="8"/>
  <c r="BM227" i="8"/>
  <c r="BM334" i="8"/>
  <c r="BM170" i="8"/>
  <c r="BM133" i="8"/>
  <c r="BM81" i="8"/>
  <c r="BM140" i="8"/>
  <c r="BM289" i="8"/>
  <c r="BM145" i="8"/>
  <c r="BM243" i="8"/>
  <c r="BM247" i="8"/>
  <c r="BM288" i="8"/>
  <c r="BM136" i="8"/>
  <c r="BM120" i="8"/>
  <c r="BM229" i="8"/>
  <c r="BM102" i="8"/>
  <c r="BM320" i="8"/>
  <c r="BM65" i="8"/>
  <c r="BM165" i="8"/>
  <c r="BM39" i="8"/>
  <c r="BM147" i="8"/>
  <c r="BM318" i="8"/>
  <c r="BM91" i="8"/>
  <c r="BM321" i="8"/>
  <c r="BM51" i="8"/>
  <c r="BM265" i="8"/>
  <c r="BM246" i="8"/>
  <c r="BM124" i="8"/>
  <c r="BM237" i="8"/>
  <c r="BM205" i="8"/>
  <c r="BM268" i="8"/>
  <c r="BM303" i="8"/>
  <c r="BM104" i="8"/>
  <c r="BM261" i="8"/>
  <c r="BM306" i="8"/>
  <c r="BM113" i="8"/>
  <c r="BM128" i="8"/>
  <c r="BM90" i="8"/>
  <c r="BM255" i="8"/>
  <c r="BM178" i="8"/>
  <c r="BM166" i="8"/>
  <c r="BM179" i="8"/>
  <c r="BM64" i="8"/>
  <c r="BM332" i="8"/>
  <c r="BM295" i="8"/>
  <c r="BM68" i="8"/>
  <c r="BM269" i="8"/>
  <c r="BM109" i="8"/>
  <c r="BM256" i="8"/>
  <c r="BM85" i="8"/>
  <c r="BM167" i="8"/>
  <c r="BM84" i="8"/>
  <c r="BM253" i="8"/>
  <c r="BM169" i="8"/>
  <c r="BM82" i="8"/>
  <c r="BM46" i="8"/>
  <c r="BM333" i="8"/>
  <c r="BM45" i="8"/>
  <c r="BM327" i="8"/>
  <c r="BM79" i="8"/>
  <c r="BM93" i="8"/>
  <c r="BM55" i="8"/>
  <c r="BM299" i="8"/>
  <c r="BM106" i="8"/>
  <c r="BM89" i="8"/>
  <c r="BM276" i="8"/>
  <c r="BM312" i="8"/>
  <c r="BM242" i="8"/>
  <c r="BM142" i="8"/>
  <c r="BM127" i="8"/>
  <c r="BM202" i="8"/>
  <c r="BM50" i="8"/>
  <c r="BM134" i="8"/>
  <c r="BM56" i="8"/>
  <c r="BM208" i="8"/>
  <c r="BM152" i="8"/>
  <c r="BM69" i="8"/>
  <c r="BM260" i="8"/>
  <c r="BM141" i="8"/>
  <c r="BM200" i="8"/>
  <c r="BM196" i="8"/>
  <c r="BM144" i="8"/>
  <c r="BM105" i="8"/>
  <c r="BM232" i="8"/>
  <c r="BM282" i="8"/>
  <c r="BM245" i="8"/>
  <c r="BM284" i="8"/>
  <c r="BM62" i="8"/>
  <c r="BM199" i="8"/>
  <c r="BM291" i="8"/>
  <c r="BM135" i="8"/>
  <c r="BM241" i="8"/>
  <c r="BM239" i="8"/>
  <c r="BM301" i="8"/>
  <c r="BM330" i="8"/>
  <c r="BM78" i="8"/>
  <c r="BM298" i="8"/>
  <c r="BM296" i="8"/>
  <c r="BM153" i="8"/>
  <c r="BM235" i="8"/>
  <c r="BM326" i="8"/>
  <c r="BM156" i="8"/>
  <c r="BM258" i="8"/>
  <c r="BM186" i="8"/>
  <c r="BM292" i="8"/>
  <c r="BM114" i="8"/>
  <c r="BM126" i="8"/>
  <c r="BM323" i="8"/>
  <c r="BM231" i="8"/>
  <c r="BM143" i="8"/>
  <c r="BM194" i="8"/>
  <c r="BM118" i="8"/>
  <c r="BM183" i="8"/>
  <c r="BM175" i="8"/>
  <c r="BM176" i="8"/>
  <c r="BM336" i="8"/>
  <c r="BM238" i="8"/>
  <c r="BM271" i="8"/>
  <c r="BM325" i="8"/>
  <c r="BM177" i="8"/>
  <c r="BM76" i="8"/>
  <c r="BM309" i="8"/>
  <c r="BM181" i="8"/>
  <c r="BM287" i="8"/>
  <c r="BM203" i="8"/>
  <c r="BM58" i="8"/>
  <c r="BM48" i="8"/>
  <c r="BM95" i="8"/>
  <c r="BM107" i="8"/>
  <c r="BM283" i="8"/>
  <c r="BM195" i="8"/>
  <c r="BM184" i="8"/>
  <c r="BM290" i="8"/>
  <c r="BM187" i="8"/>
  <c r="BM251" i="8"/>
  <c r="BM74" i="8"/>
  <c r="BM250" i="8"/>
  <c r="BM209" i="8"/>
  <c r="BM41" i="8"/>
  <c r="BM132" i="8"/>
  <c r="BM125" i="8"/>
  <c r="BM38" i="8"/>
  <c r="BM257" i="8"/>
  <c r="BM146" i="8"/>
  <c r="BM322" i="8"/>
  <c r="BM270" i="8"/>
  <c r="BM192" i="8"/>
  <c r="BM310" i="8"/>
  <c r="BM234" i="8"/>
  <c r="BM72" i="8"/>
  <c r="BM311" i="8"/>
  <c r="BM214" i="8"/>
  <c r="BM236" i="8"/>
  <c r="BM173" i="8"/>
  <c r="BM101" i="8"/>
  <c r="BM275" i="8"/>
  <c r="BM207" i="8"/>
  <c r="BM155" i="8"/>
  <c r="BM40" i="8"/>
  <c r="BM52" i="8"/>
  <c r="BM278" i="8"/>
  <c r="BM308" i="8"/>
  <c r="BM70" i="8"/>
  <c r="BM108" i="8"/>
  <c r="BM103" i="8"/>
  <c r="BM279" i="8"/>
  <c r="BM49" i="8"/>
  <c r="BM233" i="8"/>
  <c r="BM123" i="8"/>
  <c r="BM189" i="8"/>
  <c r="BM98" i="8"/>
  <c r="BM161" i="8"/>
  <c r="BM43" i="8"/>
  <c r="BM75" i="8"/>
  <c r="BM317" i="8"/>
  <c r="BM171" i="8"/>
  <c r="BM267" i="8"/>
  <c r="BM100" i="8"/>
  <c r="BM314" i="8"/>
  <c r="BM219" i="8"/>
  <c r="BM300" i="8"/>
  <c r="BM150" i="8"/>
  <c r="BM57" i="8"/>
  <c r="BM44" i="8"/>
  <c r="BM97" i="8"/>
  <c r="BM138" i="8"/>
  <c r="BM182" i="8"/>
  <c r="BD35" i="1"/>
  <c r="Q35" i="1" s="1"/>
  <c r="BA38" i="8" s="1"/>
  <c r="BD34" i="1"/>
  <c r="BG200" i="1"/>
  <c r="V200" i="1" s="1"/>
  <c r="BE203" i="8" s="1"/>
  <c r="BG234" i="1"/>
  <c r="V234" i="1" s="1"/>
  <c r="CI211" i="8" s="1"/>
  <c r="BG315" i="1"/>
  <c r="V315" i="1" s="1"/>
  <c r="BG171" i="1"/>
  <c r="V171" i="1" s="1"/>
  <c r="BG218" i="1"/>
  <c r="V218" i="1" s="1"/>
  <c r="CJ195" i="8" s="1"/>
  <c r="BG309" i="1"/>
  <c r="V309" i="1" s="1"/>
  <c r="BG269" i="1"/>
  <c r="V269" i="1" s="1"/>
  <c r="BG176" i="1"/>
  <c r="V176" i="1" s="1"/>
  <c r="BG126" i="1"/>
  <c r="V126" i="1" s="1"/>
  <c r="AO126" i="1" s="1"/>
  <c r="BG122" i="1"/>
  <c r="V122" i="1" s="1"/>
  <c r="AX122" i="1" s="1"/>
  <c r="CI263" i="8"/>
  <c r="BG161" i="1"/>
  <c r="V161" i="1" s="1"/>
  <c r="BG253" i="1"/>
  <c r="V253" i="1" s="1"/>
  <c r="CI230" i="8" s="1"/>
  <c r="BG327" i="1"/>
  <c r="V327" i="1" s="1"/>
  <c r="AP286" i="1"/>
  <c r="BG292" i="1"/>
  <c r="V292" i="1" s="1"/>
  <c r="BG282" i="1"/>
  <c r="V282" i="1" s="1"/>
  <c r="AS285" i="8" s="1"/>
  <c r="BG206" i="1"/>
  <c r="V206" i="1" s="1"/>
  <c r="CI183" i="8" s="1"/>
  <c r="BG263" i="1"/>
  <c r="V263" i="1" s="1"/>
  <c r="BG256" i="1"/>
  <c r="V256" i="1" s="1"/>
  <c r="BE259" i="8" s="1"/>
  <c r="BG311" i="1"/>
  <c r="V311" i="1" s="1"/>
  <c r="BG331" i="1"/>
  <c r="V331" i="1" s="1"/>
  <c r="AX286" i="1"/>
  <c r="BG333" i="1"/>
  <c r="V333" i="1" s="1"/>
  <c r="BG299" i="1"/>
  <c r="V299" i="1" s="1"/>
  <c r="BG154" i="1"/>
  <c r="V154" i="1" s="1"/>
  <c r="AX154" i="1" s="1"/>
  <c r="BG276" i="1"/>
  <c r="V276" i="1" s="1"/>
  <c r="AS279" i="8" s="1"/>
  <c r="BG273" i="1"/>
  <c r="V273" i="1" s="1"/>
  <c r="BG254" i="1"/>
  <c r="V254" i="1" s="1"/>
  <c r="AS257" i="8" s="1"/>
  <c r="BG271" i="1"/>
  <c r="V271" i="1" s="1"/>
  <c r="AN271" i="1" s="1"/>
  <c r="BG310" i="1"/>
  <c r="V310" i="1" s="1"/>
  <c r="BG329" i="1"/>
  <c r="V329" i="1" s="1"/>
  <c r="BG140" i="1"/>
  <c r="V140" i="1" s="1"/>
  <c r="BE143" i="8" s="1"/>
  <c r="BG301" i="1"/>
  <c r="V301" i="1" s="1"/>
  <c r="BG246" i="1"/>
  <c r="V246" i="1" s="1"/>
  <c r="BG250" i="1"/>
  <c r="V250" i="1" s="1"/>
  <c r="BG144" i="1"/>
  <c r="V144" i="1" s="1"/>
  <c r="BG326" i="1"/>
  <c r="V326" i="1" s="1"/>
  <c r="BG211" i="1"/>
  <c r="V211" i="1" s="1"/>
  <c r="BG123" i="1"/>
  <c r="V123" i="1" s="1"/>
  <c r="AN123" i="1" s="1"/>
  <c r="BG320" i="1"/>
  <c r="V320" i="1" s="1"/>
  <c r="BG272" i="1"/>
  <c r="V272" i="1" s="1"/>
  <c r="BE275" i="8" s="1"/>
  <c r="BG243" i="1"/>
  <c r="V243" i="1" s="1"/>
  <c r="BG294" i="1"/>
  <c r="V294" i="1" s="1"/>
  <c r="AQ286" i="1"/>
  <c r="BG222" i="1"/>
  <c r="V222" i="1" s="1"/>
  <c r="AP222" i="1" s="1"/>
  <c r="BG228" i="1"/>
  <c r="V228" i="1" s="1"/>
  <c r="BG193" i="1"/>
  <c r="V193" i="1" s="1"/>
  <c r="BG121" i="1"/>
  <c r="V121" i="1" s="1"/>
  <c r="BG330" i="1"/>
  <c r="V330" i="1" s="1"/>
  <c r="BG117" i="1"/>
  <c r="V117" i="1" s="1"/>
  <c r="AP117" i="1" s="1"/>
  <c r="BG113" i="1"/>
  <c r="V113" i="1" s="1"/>
  <c r="AX113" i="1" s="1"/>
  <c r="BG213" i="1"/>
  <c r="V213" i="1" s="1"/>
  <c r="CJ190" i="8" s="1"/>
  <c r="BG260" i="1"/>
  <c r="V260" i="1" s="1"/>
  <c r="AQ260" i="1" s="1"/>
  <c r="BG238" i="1"/>
  <c r="V238" i="1" s="1"/>
  <c r="BG160" i="1"/>
  <c r="V160" i="1" s="1"/>
  <c r="BG289" i="1"/>
  <c r="V289" i="1" s="1"/>
  <c r="AP289" i="1" s="1"/>
  <c r="BG307" i="1"/>
  <c r="V307" i="1" s="1"/>
  <c r="BG223" i="1"/>
  <c r="V223" i="1" s="1"/>
  <c r="BG321" i="1"/>
  <c r="V321" i="1" s="1"/>
  <c r="AN286" i="1"/>
  <c r="BG199" i="1"/>
  <c r="V199" i="1" s="1"/>
  <c r="AP199" i="1" s="1"/>
  <c r="BG192" i="1"/>
  <c r="V192" i="1" s="1"/>
  <c r="BG248" i="1"/>
  <c r="V248" i="1" s="1"/>
  <c r="BG136" i="1"/>
  <c r="V136" i="1" s="1"/>
  <c r="AO136" i="1" s="1"/>
  <c r="BG125" i="1"/>
  <c r="V125" i="1" s="1"/>
  <c r="AQ125" i="1" s="1"/>
  <c r="BG127" i="1"/>
  <c r="V127" i="1" s="1"/>
  <c r="AN127" i="1" s="1"/>
  <c r="BG138" i="1"/>
  <c r="V138" i="1" s="1"/>
  <c r="AO138" i="1" s="1"/>
  <c r="BG245" i="1"/>
  <c r="V245" i="1" s="1"/>
  <c r="AN245" i="1" s="1"/>
  <c r="BG103" i="1"/>
  <c r="V103" i="1" s="1"/>
  <c r="BG194" i="1"/>
  <c r="V194" i="1" s="1"/>
  <c r="BE197" i="8" s="1"/>
  <c r="BG323" i="1"/>
  <c r="V323" i="1" s="1"/>
  <c r="BG166" i="1"/>
  <c r="V166" i="1" s="1"/>
  <c r="AX166" i="1" s="1"/>
  <c r="BG186" i="1"/>
  <c r="V186" i="1" s="1"/>
  <c r="BG132" i="1"/>
  <c r="V132" i="1" s="1"/>
  <c r="AS135" i="8" s="1"/>
  <c r="BG230" i="1"/>
  <c r="V230" i="1" s="1"/>
  <c r="BG240" i="1"/>
  <c r="V240" i="1" s="1"/>
  <c r="CI217" i="8" s="1"/>
  <c r="BG288" i="1"/>
  <c r="V288" i="1" s="1"/>
  <c r="BG261" i="1"/>
  <c r="V261" i="1" s="1"/>
  <c r="CJ238" i="8" s="1"/>
  <c r="BG267" i="1"/>
  <c r="V267" i="1" s="1"/>
  <c r="BG233" i="1"/>
  <c r="V233" i="1" s="1"/>
  <c r="BG180" i="1"/>
  <c r="V180" i="1" s="1"/>
  <c r="BE183" i="8" s="1"/>
  <c r="BG232" i="1"/>
  <c r="V232" i="1" s="1"/>
  <c r="BG225" i="1"/>
  <c r="V225" i="1" s="1"/>
  <c r="BG244" i="1"/>
  <c r="V244" i="1" s="1"/>
  <c r="AN244" i="1" s="1"/>
  <c r="BG274" i="1"/>
  <c r="V274" i="1" s="1"/>
  <c r="BG157" i="1"/>
  <c r="V157" i="1" s="1"/>
  <c r="AN157" i="1" s="1"/>
  <c r="BG325" i="1"/>
  <c r="V325" i="1" s="1"/>
  <c r="BG109" i="1"/>
  <c r="V109" i="1" s="1"/>
  <c r="AX109" i="1" s="1"/>
  <c r="BG129" i="1"/>
  <c r="V129" i="1" s="1"/>
  <c r="AN129" i="1" s="1"/>
  <c r="BG114" i="1"/>
  <c r="V114" i="1" s="1"/>
  <c r="AP114" i="1" s="1"/>
  <c r="BG196" i="1"/>
  <c r="V196" i="1" s="1"/>
  <c r="AO196" i="1" s="1"/>
  <c r="BE289" i="8"/>
  <c r="BG205" i="1"/>
  <c r="V205" i="1" s="1"/>
  <c r="BG235" i="1"/>
  <c r="V235" i="1" s="1"/>
  <c r="AS238" i="8" s="1"/>
  <c r="BG319" i="1"/>
  <c r="V319" i="1" s="1"/>
  <c r="BG105" i="1"/>
  <c r="V105" i="1" s="1"/>
  <c r="AN105" i="1" s="1"/>
  <c r="BG142" i="1"/>
  <c r="V142" i="1" s="1"/>
  <c r="BG212" i="1"/>
  <c r="V212" i="1" s="1"/>
  <c r="AQ212" i="1" s="1"/>
  <c r="BG155" i="1"/>
  <c r="V155" i="1" s="1"/>
  <c r="BG202" i="1"/>
  <c r="V202" i="1" s="1"/>
  <c r="CJ179" i="8" s="1"/>
  <c r="BG262" i="1"/>
  <c r="V262" i="1" s="1"/>
  <c r="AQ262" i="1" s="1"/>
  <c r="BG268" i="1"/>
  <c r="V268" i="1" s="1"/>
  <c r="AN268" i="1" s="1"/>
  <c r="BG275" i="1"/>
  <c r="V275" i="1" s="1"/>
  <c r="BG322" i="1"/>
  <c r="V322" i="1" s="1"/>
  <c r="BG174" i="1"/>
  <c r="V174" i="1" s="1"/>
  <c r="AX174" i="1" s="1"/>
  <c r="BG249" i="1"/>
  <c r="V249" i="1" s="1"/>
  <c r="AX249" i="1" s="1"/>
  <c r="BG306" i="1"/>
  <c r="V306" i="1" s="1"/>
  <c r="BG287" i="1"/>
  <c r="V287" i="1" s="1"/>
  <c r="BG115" i="1"/>
  <c r="V115" i="1" s="1"/>
  <c r="BG208" i="1"/>
  <c r="V208" i="1" s="1"/>
  <c r="AX208" i="1" s="1"/>
  <c r="BG277" i="1"/>
  <c r="V277" i="1" s="1"/>
  <c r="BG187" i="1"/>
  <c r="V187" i="1" s="1"/>
  <c r="BG251" i="1"/>
  <c r="V251" i="1" s="1"/>
  <c r="BG247" i="1"/>
  <c r="V247" i="1" s="1"/>
  <c r="BG110" i="1"/>
  <c r="V110" i="1" s="1"/>
  <c r="BG179" i="1"/>
  <c r="V179" i="1" s="1"/>
  <c r="BG173" i="1"/>
  <c r="V173" i="1" s="1"/>
  <c r="AQ173" i="1" s="1"/>
  <c r="BG182" i="1"/>
  <c r="V182" i="1" s="1"/>
  <c r="BG259" i="1"/>
  <c r="V259" i="1" s="1"/>
  <c r="BG217" i="1"/>
  <c r="V217" i="1" s="1"/>
  <c r="AS220" i="8" s="1"/>
  <c r="BG226" i="1"/>
  <c r="V226" i="1" s="1"/>
  <c r="CI203" i="8" s="1"/>
  <c r="BG195" i="1"/>
  <c r="V195" i="1" s="1"/>
  <c r="BG152" i="1"/>
  <c r="V152" i="1" s="1"/>
  <c r="BG264" i="1"/>
  <c r="V264" i="1" s="1"/>
  <c r="BE267" i="8" s="1"/>
  <c r="BG150" i="1"/>
  <c r="V150" i="1" s="1"/>
  <c r="AX150" i="1" s="1"/>
  <c r="AS289" i="8"/>
  <c r="AO286" i="1"/>
  <c r="BG158" i="1"/>
  <c r="V158" i="1" s="1"/>
  <c r="BE161" i="8" s="1"/>
  <c r="BG141" i="1"/>
  <c r="V141" i="1" s="1"/>
  <c r="AN141" i="1" s="1"/>
  <c r="BG164" i="1"/>
  <c r="V164" i="1" s="1"/>
  <c r="CJ141" i="8" s="1"/>
  <c r="BG191" i="1"/>
  <c r="V191" i="1" s="1"/>
  <c r="BG107" i="1"/>
  <c r="V107" i="1" s="1"/>
  <c r="BG151" i="1"/>
  <c r="V151" i="1" s="1"/>
  <c r="CJ128" i="8" s="1"/>
  <c r="BG313" i="1"/>
  <c r="V313" i="1" s="1"/>
  <c r="BG270" i="1"/>
  <c r="V270" i="1" s="1"/>
  <c r="BG189" i="1"/>
  <c r="V189" i="1" s="1"/>
  <c r="AX189" i="1" s="1"/>
  <c r="BG148" i="1"/>
  <c r="V148" i="1" s="1"/>
  <c r="AQ148" i="1" s="1"/>
  <c r="BG219" i="1"/>
  <c r="V219" i="1" s="1"/>
  <c r="BG295" i="1"/>
  <c r="V295" i="1" s="1"/>
  <c r="BG265" i="1"/>
  <c r="V265" i="1" s="1"/>
  <c r="AP265" i="1" s="1"/>
  <c r="BG134" i="1"/>
  <c r="V134" i="1" s="1"/>
  <c r="BG332" i="1"/>
  <c r="V332" i="1" s="1"/>
  <c r="BG312" i="1"/>
  <c r="V312" i="1" s="1"/>
  <c r="BG305" i="1"/>
  <c r="V305" i="1" s="1"/>
  <c r="BG258" i="1"/>
  <c r="V258" i="1" s="1"/>
  <c r="BG215" i="1"/>
  <c r="V215" i="1" s="1"/>
  <c r="AQ215" i="1" s="1"/>
  <c r="BG284" i="1"/>
  <c r="V284" i="1" s="1"/>
  <c r="BG227" i="1"/>
  <c r="V227" i="1" s="1"/>
  <c r="AO227" i="1" s="1"/>
  <c r="BG210" i="1"/>
  <c r="V210" i="1" s="1"/>
  <c r="AX210" i="1" s="1"/>
  <c r="BG197" i="1"/>
  <c r="V197" i="1" s="1"/>
  <c r="BG168" i="1"/>
  <c r="V168" i="1" s="1"/>
  <c r="AN168" i="1" s="1"/>
  <c r="BG303" i="1"/>
  <c r="V303" i="1" s="1"/>
  <c r="BG167" i="1"/>
  <c r="V167" i="1" s="1"/>
  <c r="BG291" i="1"/>
  <c r="V291" i="1" s="1"/>
  <c r="BG209" i="1"/>
  <c r="V209" i="1" s="1"/>
  <c r="BG102" i="1"/>
  <c r="V102" i="1" s="1"/>
  <c r="CJ79" i="8" s="1"/>
  <c r="BG104" i="1"/>
  <c r="V104" i="1" s="1"/>
  <c r="AP104" i="1" s="1"/>
  <c r="BG108" i="1"/>
  <c r="V108" i="1" s="1"/>
  <c r="BG177" i="1"/>
  <c r="V177" i="1" s="1"/>
  <c r="AQ177" i="1" s="1"/>
  <c r="BG308" i="1"/>
  <c r="V308" i="1" s="1"/>
  <c r="BG183" i="1"/>
  <c r="V183" i="1" s="1"/>
  <c r="BG285" i="1"/>
  <c r="V285" i="1" s="1"/>
  <c r="BG163" i="1"/>
  <c r="V163" i="1" s="1"/>
  <c r="AN163" i="1" s="1"/>
  <c r="BG324" i="1"/>
  <c r="V324" i="1" s="1"/>
  <c r="BG302" i="1"/>
  <c r="V302" i="1" s="1"/>
  <c r="BG184" i="1"/>
  <c r="V184" i="1" s="1"/>
  <c r="AP184" i="1" s="1"/>
  <c r="BG139" i="1"/>
  <c r="V139" i="1" s="1"/>
  <c r="BG128" i="1"/>
  <c r="V128" i="1" s="1"/>
  <c r="BG231" i="1"/>
  <c r="V231" i="1" s="1"/>
  <c r="AQ231" i="1" s="1"/>
  <c r="BG116" i="1"/>
  <c r="V116" i="1" s="1"/>
  <c r="CI93" i="8" s="1"/>
  <c r="BG242" i="1"/>
  <c r="V242" i="1" s="1"/>
  <c r="AS245" i="8" s="1"/>
  <c r="BG149" i="1"/>
  <c r="V149" i="1" s="1"/>
  <c r="BG255" i="1"/>
  <c r="V255" i="1" s="1"/>
  <c r="AQ255" i="1" s="1"/>
  <c r="BG190" i="1"/>
  <c r="V190" i="1" s="1"/>
  <c r="BG188" i="1"/>
  <c r="V188" i="1" s="1"/>
  <c r="BG224" i="1"/>
  <c r="V224" i="1" s="1"/>
  <c r="BG175" i="1"/>
  <c r="V175" i="1" s="1"/>
  <c r="BG316" i="1"/>
  <c r="V316" i="1" s="1"/>
  <c r="BG207" i="1"/>
  <c r="V207" i="1" s="1"/>
  <c r="BE210" i="8" s="1"/>
  <c r="BG237" i="1"/>
  <c r="V237" i="1" s="1"/>
  <c r="AS240" i="8" s="1"/>
  <c r="BG296" i="1"/>
  <c r="V296" i="1" s="1"/>
  <c r="BG137" i="1"/>
  <c r="V137" i="1" s="1"/>
  <c r="BG221" i="1"/>
  <c r="V221" i="1" s="1"/>
  <c r="BG162" i="1"/>
  <c r="V162" i="1" s="1"/>
  <c r="BG159" i="1"/>
  <c r="V159" i="1" s="1"/>
  <c r="AQ159" i="1" s="1"/>
  <c r="BG119" i="1"/>
  <c r="V119" i="1" s="1"/>
  <c r="CJ96" i="8" s="1"/>
  <c r="BG239" i="1"/>
  <c r="V239" i="1" s="1"/>
  <c r="BG318" i="1"/>
  <c r="V318" i="1" s="1"/>
  <c r="BG118" i="1"/>
  <c r="V118" i="1" s="1"/>
  <c r="AX118" i="1" s="1"/>
  <c r="BG317" i="1"/>
  <c r="V317" i="1" s="1"/>
  <c r="BG135" i="1"/>
  <c r="V135" i="1" s="1"/>
  <c r="AS138" i="8" s="1"/>
  <c r="BG297" i="1"/>
  <c r="V297" i="1" s="1"/>
  <c r="BG283" i="1"/>
  <c r="V283" i="1" s="1"/>
  <c r="BG145" i="1"/>
  <c r="V145" i="1" s="1"/>
  <c r="CI122" i="8" s="1"/>
  <c r="BG266" i="1"/>
  <c r="V266" i="1" s="1"/>
  <c r="BE269" i="8" s="1"/>
  <c r="BG280" i="1"/>
  <c r="V280" i="1" s="1"/>
  <c r="AP280" i="1" s="1"/>
  <c r="BG198" i="1"/>
  <c r="V198" i="1" s="1"/>
  <c r="BG181" i="1"/>
  <c r="V181" i="1" s="1"/>
  <c r="AQ181" i="1" s="1"/>
  <c r="BG204" i="1"/>
  <c r="V204" i="1" s="1"/>
  <c r="AS207" i="8" s="1"/>
  <c r="BG120" i="1"/>
  <c r="V120" i="1" s="1"/>
  <c r="AN120" i="1" s="1"/>
  <c r="BG147" i="1"/>
  <c r="V147" i="1" s="1"/>
  <c r="BG279" i="1"/>
  <c r="V279" i="1" s="1"/>
  <c r="AX279" i="1" s="1"/>
  <c r="BG130" i="1"/>
  <c r="V130" i="1" s="1"/>
  <c r="AS133" i="8" s="1"/>
  <c r="BG278" i="1"/>
  <c r="V278" i="1" s="1"/>
  <c r="BE281" i="8" s="1"/>
  <c r="BG101" i="1"/>
  <c r="V101" i="1" s="1"/>
  <c r="AP101" i="1" s="1"/>
  <c r="BG216" i="1"/>
  <c r="V216" i="1" s="1"/>
  <c r="BE219" i="8" s="1"/>
  <c r="BG328" i="1"/>
  <c r="V328" i="1" s="1"/>
  <c r="BG106" i="1"/>
  <c r="V106" i="1" s="1"/>
  <c r="BG293" i="1"/>
  <c r="V293" i="1" s="1"/>
  <c r="BG172" i="1"/>
  <c r="V172" i="1" s="1"/>
  <c r="BG203" i="1"/>
  <c r="V203" i="1" s="1"/>
  <c r="AX203" i="1" s="1"/>
  <c r="BG298" i="1"/>
  <c r="V298" i="1" s="1"/>
  <c r="BG165" i="1"/>
  <c r="V165" i="1" s="1"/>
  <c r="AN165" i="1" s="1"/>
  <c r="BG185" i="1"/>
  <c r="V185" i="1" s="1"/>
  <c r="AX185" i="1" s="1"/>
  <c r="BG281" i="1"/>
  <c r="V281" i="1" s="1"/>
  <c r="CJ258" i="8" s="1"/>
  <c r="BG170" i="1"/>
  <c r="V170" i="1" s="1"/>
  <c r="BG300" i="1"/>
  <c r="V300" i="1" s="1"/>
  <c r="BG257" i="1"/>
  <c r="V257" i="1" s="1"/>
  <c r="BG143" i="1"/>
  <c r="V143" i="1" s="1"/>
  <c r="AP143" i="1" s="1"/>
  <c r="BG252" i="1"/>
  <c r="V252" i="1" s="1"/>
  <c r="BG241" i="1"/>
  <c r="V241" i="1" s="1"/>
  <c r="BG111" i="1"/>
  <c r="V111" i="1" s="1"/>
  <c r="BG229" i="1"/>
  <c r="V229" i="1" s="1"/>
  <c r="BG201" i="1"/>
  <c r="V201" i="1" s="1"/>
  <c r="BG146" i="1"/>
  <c r="V146" i="1" s="1"/>
  <c r="BG214" i="1"/>
  <c r="V214" i="1" s="1"/>
  <c r="BG156" i="1"/>
  <c r="V156" i="1" s="1"/>
  <c r="BG169" i="1"/>
  <c r="V169" i="1" s="1"/>
  <c r="CJ146" i="8" s="1"/>
  <c r="BG112" i="1"/>
  <c r="V112" i="1" s="1"/>
  <c r="BG124" i="1"/>
  <c r="V124" i="1" s="1"/>
  <c r="BG314" i="1"/>
  <c r="V314" i="1" s="1"/>
  <c r="BG236" i="1"/>
  <c r="V236" i="1" s="1"/>
  <c r="AX236" i="1" s="1"/>
  <c r="BG178" i="1"/>
  <c r="V178" i="1" s="1"/>
  <c r="BG133" i="1"/>
  <c r="V133" i="1" s="1"/>
  <c r="BG304" i="1"/>
  <c r="V304" i="1" s="1"/>
  <c r="BG153" i="1"/>
  <c r="V153" i="1" s="1"/>
  <c r="AS156" i="8" s="1"/>
  <c r="BG220" i="1"/>
  <c r="V220" i="1" s="1"/>
  <c r="BG290" i="1"/>
  <c r="V290" i="1" s="1"/>
  <c r="BG131" i="1"/>
  <c r="V131" i="1" s="1"/>
  <c r="B27" i="1"/>
  <c r="BG34" i="1"/>
  <c r="V34" i="1" s="1"/>
  <c r="BG35" i="1"/>
  <c r="V35" i="1" s="1"/>
  <c r="BB38" i="8" s="1"/>
  <c r="F27" i="1"/>
  <c r="E23" i="8"/>
  <c r="CD36" i="1"/>
  <c r="BG36" i="1" s="1"/>
  <c r="V36" i="1" s="1"/>
  <c r="BB39" i="8" s="1"/>
  <c r="BD37" i="8" l="1"/>
  <c r="AL37" i="8" s="1"/>
  <c r="AR37" i="8"/>
  <c r="N322" i="8"/>
  <c r="BT322" i="8" s="1"/>
  <c r="BU322" i="8" s="1"/>
  <c r="N305" i="8"/>
  <c r="BT305" i="8" s="1"/>
  <c r="BU305" i="8" s="1"/>
  <c r="N301" i="8"/>
  <c r="BT301" i="8" s="1"/>
  <c r="BU301" i="8" s="1"/>
  <c r="N296" i="8"/>
  <c r="BT296" i="8" s="1"/>
  <c r="BU296" i="8" s="1"/>
  <c r="N297" i="8"/>
  <c r="N321" i="8"/>
  <c r="BT321" i="8" s="1"/>
  <c r="BU321" i="8" s="1"/>
  <c r="N300" i="8"/>
  <c r="BT300" i="8" s="1"/>
  <c r="BU300" i="8" s="1"/>
  <c r="N298" i="8"/>
  <c r="BT298" i="8" s="1"/>
  <c r="BU298" i="8" s="1"/>
  <c r="N329" i="8"/>
  <c r="BT329" i="8" s="1"/>
  <c r="BU329" i="8" s="1"/>
  <c r="N330" i="8"/>
  <c r="BT330" i="8" s="1"/>
  <c r="BU330" i="8" s="1"/>
  <c r="N325" i="8"/>
  <c r="BT325" i="8" s="1"/>
  <c r="BU325" i="8" s="1"/>
  <c r="N310" i="8"/>
  <c r="BT310" i="8" s="1"/>
  <c r="BU310" i="8" s="1"/>
  <c r="N316" i="8"/>
  <c r="BT316" i="8" s="1"/>
  <c r="BU316" i="8" s="1"/>
  <c r="N299" i="8"/>
  <c r="BT299" i="8" s="1"/>
  <c r="BU299" i="8" s="1"/>
  <c r="N332" i="8"/>
  <c r="AG332" i="8" s="1"/>
  <c r="AO323" i="1"/>
  <c r="N326" i="8"/>
  <c r="BT326" i="8" s="1"/>
  <c r="BU326" i="8" s="1"/>
  <c r="AO310" i="1"/>
  <c r="N313" i="8"/>
  <c r="AG313" i="8" s="1"/>
  <c r="BE303" i="8"/>
  <c r="N303" i="8"/>
  <c r="BT303" i="8" s="1"/>
  <c r="BU303" i="8" s="1"/>
  <c r="CI291" i="8"/>
  <c r="N317" i="8"/>
  <c r="BT317" i="8" s="1"/>
  <c r="BU317" i="8" s="1"/>
  <c r="N311" i="8"/>
  <c r="BT311" i="8" s="1"/>
  <c r="BU311" i="8" s="1"/>
  <c r="CI280" i="8"/>
  <c r="N306" i="8"/>
  <c r="BT306" i="8" s="1"/>
  <c r="BU306" i="8" s="1"/>
  <c r="N308" i="8"/>
  <c r="AG308" i="8" s="1"/>
  <c r="AQ315" i="1"/>
  <c r="N318" i="8"/>
  <c r="BT318" i="8" s="1"/>
  <c r="BU318" i="8" s="1"/>
  <c r="BE328" i="8"/>
  <c r="N328" i="8"/>
  <c r="AQ324" i="1"/>
  <c r="N327" i="8"/>
  <c r="BT327" i="8" s="1"/>
  <c r="BU327" i="8" s="1"/>
  <c r="AX306" i="1"/>
  <c r="N309" i="8"/>
  <c r="BT309" i="8" s="1"/>
  <c r="BU309" i="8" s="1"/>
  <c r="CJ308" i="8"/>
  <c r="N334" i="8"/>
  <c r="BT334" i="8" s="1"/>
  <c r="BU334" i="8" s="1"/>
  <c r="AO309" i="1"/>
  <c r="N312" i="8"/>
  <c r="BT312" i="8" s="1"/>
  <c r="BU312" i="8" s="1"/>
  <c r="AQ328" i="1"/>
  <c r="N331" i="8"/>
  <c r="BT331" i="8" s="1"/>
  <c r="BU331" i="8" s="1"/>
  <c r="AP312" i="1"/>
  <c r="N315" i="8"/>
  <c r="BT315" i="8" s="1"/>
  <c r="BU315" i="8" s="1"/>
  <c r="AN330" i="1"/>
  <c r="N333" i="8"/>
  <c r="AG333" i="8" s="1"/>
  <c r="AQ317" i="1"/>
  <c r="N320" i="8"/>
  <c r="BT320" i="8" s="1"/>
  <c r="BU320" i="8" s="1"/>
  <c r="CI310" i="8"/>
  <c r="N336" i="8"/>
  <c r="BT336" i="8" s="1"/>
  <c r="BU336" i="8" s="1"/>
  <c r="AP304" i="1"/>
  <c r="N307" i="8"/>
  <c r="AG307" i="8" s="1"/>
  <c r="BE319" i="8"/>
  <c r="N319" i="8"/>
  <c r="BT319" i="8" s="1"/>
  <c r="BU319" i="8" s="1"/>
  <c r="AN291" i="1"/>
  <c r="N294" i="8"/>
  <c r="BT294" i="8" s="1"/>
  <c r="BU294" i="8" s="1"/>
  <c r="AO311" i="1"/>
  <c r="N314" i="8"/>
  <c r="BT314" i="8" s="1"/>
  <c r="BU314" i="8" s="1"/>
  <c r="AN301" i="1"/>
  <c r="N304" i="8"/>
  <c r="BT304" i="8" s="1"/>
  <c r="BU304" i="8" s="1"/>
  <c r="AX332" i="1"/>
  <c r="N335" i="8"/>
  <c r="BT335" i="8" s="1"/>
  <c r="BU335" i="8" s="1"/>
  <c r="N323" i="8"/>
  <c r="BT323" i="8" s="1"/>
  <c r="BU323" i="8" s="1"/>
  <c r="AX299" i="1"/>
  <c r="N302" i="8"/>
  <c r="BT302" i="8" s="1"/>
  <c r="BU302" i="8" s="1"/>
  <c r="AP292" i="1"/>
  <c r="N295" i="8"/>
  <c r="BT295" i="8" s="1"/>
  <c r="BU295" i="8" s="1"/>
  <c r="CJ298" i="8"/>
  <c r="N324" i="8"/>
  <c r="BT324" i="8" s="1"/>
  <c r="BU324" i="8" s="1"/>
  <c r="AS203" i="8"/>
  <c r="BD36" i="1"/>
  <c r="Q36" i="1" s="1"/>
  <c r="AX36" i="1" s="1"/>
  <c r="AQ310" i="1"/>
  <c r="AO200" i="1"/>
  <c r="CJ287" i="8"/>
  <c r="AQ161" i="1"/>
  <c r="AO171" i="1"/>
  <c r="AX276" i="1"/>
  <c r="AX200" i="1"/>
  <c r="AX110" i="1"/>
  <c r="AS179" i="8"/>
  <c r="AN200" i="1"/>
  <c r="CI287" i="8"/>
  <c r="CJ153" i="8"/>
  <c r="CI177" i="8"/>
  <c r="AS313" i="8"/>
  <c r="AO263" i="1"/>
  <c r="AS174" i="8"/>
  <c r="AP171" i="1"/>
  <c r="AQ171" i="1"/>
  <c r="AO191" i="1"/>
  <c r="CJ250" i="8"/>
  <c r="AN312" i="1"/>
  <c r="AN171" i="1"/>
  <c r="AQ276" i="1"/>
  <c r="AP263" i="1"/>
  <c r="CI148" i="8"/>
  <c r="AX263" i="1"/>
  <c r="CI247" i="8"/>
  <c r="CI138" i="8"/>
  <c r="AO273" i="1"/>
  <c r="AQ256" i="1"/>
  <c r="CJ310" i="8"/>
  <c r="AS129" i="8"/>
  <c r="AX312" i="1"/>
  <c r="AS315" i="8"/>
  <c r="AS194" i="8"/>
  <c r="AS212" i="8"/>
  <c r="AS241" i="8"/>
  <c r="BE266" i="8"/>
  <c r="CJ177" i="8"/>
  <c r="AQ200" i="1"/>
  <c r="CJ138" i="8"/>
  <c r="AQ277" i="1"/>
  <c r="AP310" i="1"/>
  <c r="BE313" i="8"/>
  <c r="AN191" i="1"/>
  <c r="AN276" i="1"/>
  <c r="AS266" i="8"/>
  <c r="AS180" i="8"/>
  <c r="AO161" i="1"/>
  <c r="AN161" i="1"/>
  <c r="AP200" i="1"/>
  <c r="AO218" i="1"/>
  <c r="AO333" i="1"/>
  <c r="AN333" i="1"/>
  <c r="AQ234" i="1"/>
  <c r="AP250" i="1"/>
  <c r="BA37" i="8"/>
  <c r="AS332" i="8"/>
  <c r="CJ269" i="8"/>
  <c r="AQ292" i="1"/>
  <c r="BE221" i="8"/>
  <c r="AX177" i="1"/>
  <c r="AP253" i="1"/>
  <c r="AX253" i="1"/>
  <c r="AS256" i="8"/>
  <c r="CJ230" i="8"/>
  <c r="AP234" i="1"/>
  <c r="AN250" i="1"/>
  <c r="AN256" i="1"/>
  <c r="AQ329" i="1"/>
  <c r="AX329" i="1"/>
  <c r="AS276" i="8"/>
  <c r="CI269" i="8"/>
  <c r="AN273" i="1"/>
  <c r="AP218" i="1"/>
  <c r="BE332" i="8"/>
  <c r="AS237" i="8"/>
  <c r="AQ250" i="1"/>
  <c r="AX250" i="1"/>
  <c r="AO250" i="1"/>
  <c r="AS259" i="8"/>
  <c r="BE276" i="8"/>
  <c r="AN126" i="1"/>
  <c r="CJ227" i="8"/>
  <c r="AS169" i="8"/>
  <c r="AO329" i="1"/>
  <c r="BE295" i="8"/>
  <c r="AP256" i="1"/>
  <c r="AO256" i="1"/>
  <c r="AX292" i="1"/>
  <c r="AX273" i="1"/>
  <c r="AX218" i="1"/>
  <c r="AQ218" i="1"/>
  <c r="BE256" i="8"/>
  <c r="CJ100" i="8"/>
  <c r="AO234" i="1"/>
  <c r="CI195" i="8"/>
  <c r="CJ233" i="8"/>
  <c r="CI233" i="8"/>
  <c r="AN292" i="1"/>
  <c r="AS295" i="8"/>
  <c r="AQ273" i="1"/>
  <c r="AN218" i="1"/>
  <c r="AQ333" i="1"/>
  <c r="AQ253" i="1"/>
  <c r="AP123" i="1"/>
  <c r="AN329" i="1"/>
  <c r="AS336" i="8"/>
  <c r="AN253" i="1"/>
  <c r="BE126" i="8"/>
  <c r="AQ160" i="1"/>
  <c r="BE237" i="8"/>
  <c r="AN234" i="1"/>
  <c r="BE129" i="8"/>
  <c r="CI227" i="8"/>
  <c r="CI271" i="8"/>
  <c r="AP126" i="1"/>
  <c r="CJ211" i="8"/>
  <c r="AX234" i="1"/>
  <c r="AQ126" i="1"/>
  <c r="CJ271" i="8"/>
  <c r="BE318" i="8"/>
  <c r="AO315" i="1"/>
  <c r="CI276" i="8"/>
  <c r="CJ292" i="8"/>
  <c r="AQ332" i="1"/>
  <c r="AN315" i="1"/>
  <c r="CJ286" i="8"/>
  <c r="AS318" i="8"/>
  <c r="AP315" i="1"/>
  <c r="AX315" i="1"/>
  <c r="AN332" i="1"/>
  <c r="CI292" i="8"/>
  <c r="CI289" i="8"/>
  <c r="AP329" i="1"/>
  <c r="CI306" i="8"/>
  <c r="AX256" i="1"/>
  <c r="AO292" i="1"/>
  <c r="CI250" i="8"/>
  <c r="AP273" i="1"/>
  <c r="AS221" i="8"/>
  <c r="AX333" i="1"/>
  <c r="AO317" i="1"/>
  <c r="AO253" i="1"/>
  <c r="AP333" i="1"/>
  <c r="CJ306" i="8"/>
  <c r="BE336" i="8"/>
  <c r="AX126" i="1"/>
  <c r="CI103" i="8"/>
  <c r="CJ103" i="8"/>
  <c r="AS253" i="8"/>
  <c r="BE253" i="8"/>
  <c r="AS297" i="8"/>
  <c r="AN177" i="1"/>
  <c r="AO168" i="1"/>
  <c r="AO177" i="1"/>
  <c r="AO294" i="1"/>
  <c r="AO166" i="1"/>
  <c r="AP176" i="1"/>
  <c r="AX171" i="1"/>
  <c r="BE174" i="8"/>
  <c r="AO232" i="1"/>
  <c r="AN238" i="1"/>
  <c r="CI253" i="8"/>
  <c r="BE279" i="8"/>
  <c r="CJ253" i="8"/>
  <c r="AS236" i="8"/>
  <c r="CJ143" i="8"/>
  <c r="AN263" i="1"/>
  <c r="AP246" i="1"/>
  <c r="AX213" i="1"/>
  <c r="CJ240" i="8"/>
  <c r="AP276" i="1"/>
  <c r="AQ211" i="1"/>
  <c r="AN310" i="1"/>
  <c r="AX310" i="1"/>
  <c r="AO176" i="1"/>
  <c r="AQ176" i="1"/>
  <c r="CJ148" i="8"/>
  <c r="AX176" i="1"/>
  <c r="CJ222" i="8"/>
  <c r="AN176" i="1"/>
  <c r="BE179" i="8"/>
  <c r="AO276" i="1"/>
  <c r="AS143" i="8"/>
  <c r="CI240" i="8"/>
  <c r="AS249" i="8"/>
  <c r="AS246" i="8"/>
  <c r="AQ263" i="1"/>
  <c r="BE164" i="8"/>
  <c r="AS164" i="8"/>
  <c r="AP161" i="1"/>
  <c r="AX161" i="1"/>
  <c r="AQ243" i="1"/>
  <c r="AX129" i="1"/>
  <c r="AP240" i="1"/>
  <c r="CI262" i="8"/>
  <c r="CI153" i="8"/>
  <c r="AP327" i="1"/>
  <c r="AX211" i="1"/>
  <c r="AX180" i="1"/>
  <c r="CI210" i="8"/>
  <c r="AN136" i="1"/>
  <c r="AO299" i="1"/>
  <c r="AQ325" i="1"/>
  <c r="CI231" i="8"/>
  <c r="AQ122" i="1"/>
  <c r="AO212" i="1"/>
  <c r="AO245" i="1"/>
  <c r="AN309" i="1"/>
  <c r="AQ245" i="1"/>
  <c r="AO282" i="1"/>
  <c r="AO121" i="1"/>
  <c r="AN289" i="1"/>
  <c r="AS272" i="8"/>
  <c r="AN327" i="1"/>
  <c r="CJ127" i="8"/>
  <c r="AQ309" i="1"/>
  <c r="CI297" i="8"/>
  <c r="AQ282" i="1"/>
  <c r="BE302" i="8"/>
  <c r="AX140" i="1"/>
  <c r="AO289" i="1"/>
  <c r="CI266" i="8"/>
  <c r="CI143" i="8"/>
  <c r="AQ289" i="1"/>
  <c r="AN311" i="1"/>
  <c r="AQ254" i="1"/>
  <c r="BE199" i="8"/>
  <c r="CJ212" i="8"/>
  <c r="AP309" i="1"/>
  <c r="AP260" i="1"/>
  <c r="AX320" i="1"/>
  <c r="AN140" i="1"/>
  <c r="CI259" i="8"/>
  <c r="AQ140" i="1"/>
  <c r="AX269" i="1"/>
  <c r="AS147" i="8"/>
  <c r="CJ98" i="8"/>
  <c r="CI98" i="8"/>
  <c r="AP301" i="1"/>
  <c r="AP299" i="1"/>
  <c r="AS328" i="8"/>
  <c r="CI288" i="8"/>
  <c r="AQ327" i="1"/>
  <c r="AN122" i="1"/>
  <c r="AP208" i="1"/>
  <c r="BE125" i="8"/>
  <c r="AP212" i="1"/>
  <c r="AQ269" i="1"/>
  <c r="AN269" i="1"/>
  <c r="AO206" i="1"/>
  <c r="AX309" i="1"/>
  <c r="AS312" i="8"/>
  <c r="CJ135" i="8"/>
  <c r="AP245" i="1"/>
  <c r="AS248" i="8"/>
  <c r="CJ183" i="8"/>
  <c r="BE312" i="8"/>
  <c r="AX271" i="1"/>
  <c r="CI222" i="8"/>
  <c r="AN320" i="1"/>
  <c r="AX244" i="1"/>
  <c r="AP282" i="1"/>
  <c r="AN282" i="1"/>
  <c r="AO233" i="1"/>
  <c r="AP140" i="1"/>
  <c r="AS330" i="8"/>
  <c r="CI286" i="8"/>
  <c r="BE330" i="8"/>
  <c r="CI304" i="8"/>
  <c r="AX121" i="1"/>
  <c r="AQ121" i="1"/>
  <c r="AO269" i="1"/>
  <c r="CI246" i="8"/>
  <c r="AP269" i="1"/>
  <c r="AO213" i="1"/>
  <c r="AP166" i="1"/>
  <c r="AN325" i="1"/>
  <c r="AX311" i="1"/>
  <c r="AN254" i="1"/>
  <c r="BE334" i="8"/>
  <c r="BE243" i="8"/>
  <c r="AQ240" i="1"/>
  <c r="AS310" i="8"/>
  <c r="AO122" i="1"/>
  <c r="CI99" i="8"/>
  <c r="AP122" i="1"/>
  <c r="AS125" i="8"/>
  <c r="CI127" i="8"/>
  <c r="BE153" i="8"/>
  <c r="CJ173" i="8"/>
  <c r="CI173" i="8"/>
  <c r="BE248" i="8"/>
  <c r="AO320" i="1"/>
  <c r="AP320" i="1"/>
  <c r="BE236" i="8"/>
  <c r="AN299" i="1"/>
  <c r="AX327" i="1"/>
  <c r="AS323" i="8"/>
  <c r="AQ320" i="1"/>
  <c r="BE216" i="8"/>
  <c r="BE272" i="8"/>
  <c r="BE147" i="8"/>
  <c r="AP136" i="1"/>
  <c r="BE139" i="8"/>
  <c r="CJ246" i="8"/>
  <c r="CJ304" i="8"/>
  <c r="BE169" i="8"/>
  <c r="CJ302" i="8"/>
  <c r="CI302" i="8"/>
  <c r="AO327" i="1"/>
  <c r="AO240" i="1"/>
  <c r="CJ99" i="8"/>
  <c r="CI157" i="8"/>
  <c r="AO247" i="1"/>
  <c r="AP247" i="1"/>
  <c r="CI224" i="8"/>
  <c r="BE250" i="8"/>
  <c r="AX247" i="1"/>
  <c r="AN249" i="1"/>
  <c r="CI226" i="8"/>
  <c r="CI221" i="8"/>
  <c r="AO288" i="1"/>
  <c r="AN288" i="1"/>
  <c r="CJ265" i="8"/>
  <c r="CI265" i="8"/>
  <c r="AQ103" i="1"/>
  <c r="CI80" i="8"/>
  <c r="AX103" i="1"/>
  <c r="CI176" i="8"/>
  <c r="CJ176" i="8"/>
  <c r="CJ199" i="8"/>
  <c r="AQ326" i="1"/>
  <c r="AN326" i="1"/>
  <c r="CI303" i="8"/>
  <c r="AX326" i="1"/>
  <c r="AS329" i="8"/>
  <c r="CJ131" i="8"/>
  <c r="AS209" i="8"/>
  <c r="AX260" i="1"/>
  <c r="AN260" i="1"/>
  <c r="CJ157" i="8"/>
  <c r="AP326" i="1"/>
  <c r="CJ303" i="8"/>
  <c r="AP103" i="1"/>
  <c r="BE291" i="8"/>
  <c r="AN331" i="1"/>
  <c r="BE112" i="8"/>
  <c r="AO150" i="1"/>
  <c r="AN150" i="1"/>
  <c r="AS153" i="8"/>
  <c r="AP150" i="1"/>
  <c r="AQ150" i="1"/>
  <c r="CJ203" i="8"/>
  <c r="AX226" i="1"/>
  <c r="AN226" i="1"/>
  <c r="BE229" i="8"/>
  <c r="AS229" i="8"/>
  <c r="AN173" i="1"/>
  <c r="BE176" i="8"/>
  <c r="AO115" i="1"/>
  <c r="AN196" i="1"/>
  <c r="AP196" i="1"/>
  <c r="AQ196" i="1"/>
  <c r="AS199" i="8"/>
  <c r="AO325" i="1"/>
  <c r="AP325" i="1"/>
  <c r="AX325" i="1"/>
  <c r="CJ210" i="8"/>
  <c r="AP233" i="1"/>
  <c r="AQ233" i="1"/>
  <c r="AN233" i="1"/>
  <c r="AX233" i="1"/>
  <c r="AX240" i="1"/>
  <c r="AS243" i="8"/>
  <c r="AN240" i="1"/>
  <c r="CJ217" i="8"/>
  <c r="AN166" i="1"/>
  <c r="AQ166" i="1"/>
  <c r="AX245" i="1"/>
  <c r="CI113" i="8"/>
  <c r="AQ136" i="1"/>
  <c r="AX136" i="1"/>
  <c r="CJ113" i="8"/>
  <c r="AS139" i="8"/>
  <c r="AX289" i="1"/>
  <c r="CJ266" i="8"/>
  <c r="BE292" i="8"/>
  <c r="AS292" i="8"/>
  <c r="AP213" i="1"/>
  <c r="AN213" i="1"/>
  <c r="AS216" i="8"/>
  <c r="AQ213" i="1"/>
  <c r="CI190" i="8"/>
  <c r="BE124" i="8"/>
  <c r="AP121" i="1"/>
  <c r="AN121" i="1"/>
  <c r="AS124" i="8"/>
  <c r="BE323" i="8"/>
  <c r="CJ297" i="8"/>
  <c r="AP144" i="1"/>
  <c r="AQ144" i="1"/>
  <c r="AN144" i="1"/>
  <c r="CJ121" i="8"/>
  <c r="AO144" i="1"/>
  <c r="AX144" i="1"/>
  <c r="CI121" i="8"/>
  <c r="CI117" i="8"/>
  <c r="CJ117" i="8"/>
  <c r="AO140" i="1"/>
  <c r="AX254" i="1"/>
  <c r="AO254" i="1"/>
  <c r="CJ231" i="8"/>
  <c r="AP254" i="1"/>
  <c r="BE257" i="8"/>
  <c r="CJ276" i="8"/>
  <c r="AQ299" i="1"/>
  <c r="AS302" i="8"/>
  <c r="CJ288" i="8"/>
  <c r="BE314" i="8"/>
  <c r="AP311" i="1"/>
  <c r="AS314" i="8"/>
  <c r="AQ311" i="1"/>
  <c r="BE285" i="8"/>
  <c r="AX282" i="1"/>
  <c r="CJ259" i="8"/>
  <c r="AN182" i="1"/>
  <c r="AS185" i="8"/>
  <c r="BE185" i="8"/>
  <c r="AQ208" i="1"/>
  <c r="AS271" i="8"/>
  <c r="CJ245" i="8"/>
  <c r="AQ109" i="1"/>
  <c r="BE189" i="8"/>
  <c r="AO186" i="1"/>
  <c r="AN186" i="1"/>
  <c r="CJ102" i="8"/>
  <c r="AO125" i="1"/>
  <c r="AQ307" i="1"/>
  <c r="AX307" i="1"/>
  <c r="AO307" i="1"/>
  <c r="CI284" i="8"/>
  <c r="AO330" i="1"/>
  <c r="CJ307" i="8"/>
  <c r="CI249" i="8"/>
  <c r="AP272" i="1"/>
  <c r="AO301" i="1"/>
  <c r="AQ301" i="1"/>
  <c r="AO154" i="1"/>
  <c r="AO331" i="1"/>
  <c r="AP331" i="1"/>
  <c r="AS334" i="8"/>
  <c r="CI308" i="8"/>
  <c r="AS225" i="8"/>
  <c r="CI131" i="8"/>
  <c r="AQ154" i="1"/>
  <c r="AN154" i="1"/>
  <c r="AP154" i="1"/>
  <c r="AN206" i="1"/>
  <c r="AP206" i="1"/>
  <c r="BE209" i="8"/>
  <c r="AX206" i="1"/>
  <c r="BE238" i="8"/>
  <c r="CJ189" i="8"/>
  <c r="AS157" i="8"/>
  <c r="BE274" i="8"/>
  <c r="AO260" i="1"/>
  <c r="BE247" i="8"/>
  <c r="AQ180" i="1"/>
  <c r="BE202" i="8"/>
  <c r="AX330" i="1"/>
  <c r="AO272" i="1"/>
  <c r="BE128" i="8"/>
  <c r="CJ248" i="8"/>
  <c r="AS333" i="8"/>
  <c r="AQ186" i="1"/>
  <c r="CJ163" i="8"/>
  <c r="AS263" i="8"/>
  <c r="AO103" i="1"/>
  <c r="BE329" i="8"/>
  <c r="AS112" i="8"/>
  <c r="AN307" i="1"/>
  <c r="AQ331" i="1"/>
  <c r="BE157" i="8"/>
  <c r="AO222" i="1"/>
  <c r="AQ206" i="1"/>
  <c r="CI212" i="8"/>
  <c r="BE215" i="8"/>
  <c r="AX212" i="1"/>
  <c r="AO271" i="1"/>
  <c r="AP271" i="1"/>
  <c r="AS274" i="8"/>
  <c r="CI248" i="8"/>
  <c r="AS247" i="8"/>
  <c r="AS202" i="8"/>
  <c r="AQ249" i="1"/>
  <c r="AQ271" i="1"/>
  <c r="AS128" i="8"/>
  <c r="CI237" i="8"/>
  <c r="CJ80" i="8"/>
  <c r="AP244" i="1"/>
  <c r="AQ226" i="1"/>
  <c r="AX288" i="1"/>
  <c r="AO226" i="1"/>
  <c r="AP226" i="1"/>
  <c r="AQ288" i="1"/>
  <c r="AX331" i="1"/>
  <c r="AX196" i="1"/>
  <c r="AX246" i="1"/>
  <c r="AX127" i="1"/>
  <c r="CJ220" i="8"/>
  <c r="CI199" i="8"/>
  <c r="AQ222" i="1"/>
  <c r="AP228" i="1"/>
  <c r="AN235" i="1"/>
  <c r="AP235" i="1"/>
  <c r="AX235" i="1"/>
  <c r="AS215" i="8"/>
  <c r="CI189" i="8"/>
  <c r="AS158" i="8"/>
  <c r="BE263" i="8"/>
  <c r="AQ235" i="1"/>
  <c r="AO244" i="1"/>
  <c r="AQ244" i="1"/>
  <c r="AO180" i="1"/>
  <c r="AP180" i="1"/>
  <c r="AO249" i="1"/>
  <c r="AN199" i="1"/>
  <c r="AQ199" i="1"/>
  <c r="BE252" i="8"/>
  <c r="CJ226" i="8"/>
  <c r="AP249" i="1"/>
  <c r="BE277" i="8"/>
  <c r="CJ237" i="8"/>
  <c r="AP238" i="1"/>
  <c r="CJ249" i="8"/>
  <c r="BE333" i="8"/>
  <c r="AP125" i="1"/>
  <c r="CI102" i="8"/>
  <c r="CI185" i="8"/>
  <c r="AN246" i="1"/>
  <c r="AX125" i="1"/>
  <c r="AQ247" i="1"/>
  <c r="CI223" i="8"/>
  <c r="AO246" i="1"/>
  <c r="CI220" i="8"/>
  <c r="AX186" i="1"/>
  <c r="CI215" i="8"/>
  <c r="AP243" i="1"/>
  <c r="AS189" i="8"/>
  <c r="CI163" i="8"/>
  <c r="AS304" i="8"/>
  <c r="CJ278" i="8"/>
  <c r="AX301" i="1"/>
  <c r="AO199" i="1"/>
  <c r="AO117" i="1"/>
  <c r="AN103" i="1"/>
  <c r="BE106" i="8"/>
  <c r="AO268" i="1"/>
  <c r="BE304" i="8"/>
  <c r="AQ268" i="1"/>
  <c r="AO129" i="1"/>
  <c r="CJ86" i="8"/>
  <c r="CJ284" i="8"/>
  <c r="CJ185" i="8"/>
  <c r="CJ171" i="8"/>
  <c r="AN109" i="1"/>
  <c r="AQ129" i="1"/>
  <c r="BE198" i="8"/>
  <c r="AQ182" i="1"/>
  <c r="BE120" i="8"/>
  <c r="BE288" i="8"/>
  <c r="CI236" i="8"/>
  <c r="AX182" i="1"/>
  <c r="AP223" i="1"/>
  <c r="AQ223" i="1"/>
  <c r="AN208" i="1"/>
  <c r="AS218" i="8"/>
  <c r="BE246" i="8"/>
  <c r="AO243" i="1"/>
  <c r="AN223" i="1"/>
  <c r="CI200" i="8"/>
  <c r="AO235" i="1"/>
  <c r="AN212" i="1"/>
  <c r="AP155" i="1"/>
  <c r="BE225" i="8"/>
  <c r="AX222" i="1"/>
  <c r="CJ221" i="8"/>
  <c r="AN180" i="1"/>
  <c r="AS183" i="8"/>
  <c r="AX199" i="1"/>
  <c r="AS252" i="8"/>
  <c r="BE135" i="8"/>
  <c r="AO208" i="1"/>
  <c r="AX272" i="1"/>
  <c r="BE249" i="8"/>
  <c r="AN125" i="1"/>
  <c r="AX275" i="1"/>
  <c r="AQ330" i="1"/>
  <c r="AO326" i="1"/>
  <c r="AS250" i="8"/>
  <c r="AQ246" i="1"/>
  <c r="AX243" i="1"/>
  <c r="AN222" i="1"/>
  <c r="AN247" i="1"/>
  <c r="CI307" i="8"/>
  <c r="AP330" i="1"/>
  <c r="AP186" i="1"/>
  <c r="AN116" i="1"/>
  <c r="AQ238" i="1"/>
  <c r="CJ223" i="8"/>
  <c r="CJ224" i="8"/>
  <c r="AS211" i="8"/>
  <c r="AQ272" i="1"/>
  <c r="BE211" i="8"/>
  <c r="AS275" i="8"/>
  <c r="AN117" i="1"/>
  <c r="AS106" i="8"/>
  <c r="AS214" i="8"/>
  <c r="AP268" i="1"/>
  <c r="CI278" i="8"/>
  <c r="AP288" i="1"/>
  <c r="BE271" i="8"/>
  <c r="AP129" i="1"/>
  <c r="AS291" i="8"/>
  <c r="AP109" i="1"/>
  <c r="CI86" i="8"/>
  <c r="BE310" i="8"/>
  <c r="AX268" i="1"/>
  <c r="AN272" i="1"/>
  <c r="AO182" i="1"/>
  <c r="AP307" i="1"/>
  <c r="AP182" i="1"/>
  <c r="CI159" i="8"/>
  <c r="CJ159" i="8"/>
  <c r="AO109" i="1"/>
  <c r="CI245" i="8"/>
  <c r="BE231" i="8"/>
  <c r="AO113" i="1"/>
  <c r="AO238" i="1"/>
  <c r="AQ228" i="1"/>
  <c r="AP132" i="1"/>
  <c r="AQ232" i="1"/>
  <c r="AS126" i="8"/>
  <c r="CI100" i="8"/>
  <c r="AN243" i="1"/>
  <c r="CI207" i="8"/>
  <c r="AX123" i="1"/>
  <c r="AQ123" i="1"/>
  <c r="AQ117" i="1"/>
  <c r="CI188" i="8"/>
  <c r="CJ188" i="8"/>
  <c r="AO211" i="1"/>
  <c r="BE324" i="8"/>
  <c r="AS324" i="8"/>
  <c r="AS270" i="8"/>
  <c r="AP294" i="1"/>
  <c r="AQ113" i="1"/>
  <c r="AO193" i="1"/>
  <c r="AQ294" i="1"/>
  <c r="AN294" i="1"/>
  <c r="BE130" i="8"/>
  <c r="AP230" i="1"/>
  <c r="CI169" i="8"/>
  <c r="AO123" i="1"/>
  <c r="AO192" i="1"/>
  <c r="AX193" i="1"/>
  <c r="AP211" i="1"/>
  <c r="CI87" i="8"/>
  <c r="BE214" i="8"/>
  <c r="AN228" i="1"/>
  <c r="AN261" i="1"/>
  <c r="AN211" i="1"/>
  <c r="AX321" i="1"/>
  <c r="AP321" i="1"/>
  <c r="AO259" i="1"/>
  <c r="AS262" i="8"/>
  <c r="AX294" i="1"/>
  <c r="BE297" i="8"/>
  <c r="AP193" i="1"/>
  <c r="AQ193" i="1"/>
  <c r="AS196" i="8"/>
  <c r="CI244" i="8"/>
  <c r="AN134" i="1"/>
  <c r="AO228" i="1"/>
  <c r="CJ90" i="8"/>
  <c r="AN155" i="1"/>
  <c r="AP323" i="1"/>
  <c r="AX134" i="1"/>
  <c r="AX132" i="1"/>
  <c r="AO274" i="1"/>
  <c r="AS130" i="8"/>
  <c r="AS231" i="8"/>
  <c r="CI170" i="8"/>
  <c r="AS160" i="8"/>
  <c r="BE241" i="8"/>
  <c r="CJ169" i="8"/>
  <c r="CJ225" i="8"/>
  <c r="AS251" i="8"/>
  <c r="AS233" i="8"/>
  <c r="CJ137" i="8"/>
  <c r="CI137" i="8"/>
  <c r="AS120" i="8"/>
  <c r="CI94" i="8"/>
  <c r="AO110" i="1"/>
  <c r="AO160" i="1"/>
  <c r="AP160" i="1"/>
  <c r="CJ301" i="8"/>
  <c r="AN194" i="1"/>
  <c r="AX192" i="1"/>
  <c r="AP261" i="1"/>
  <c r="AN259" i="1"/>
  <c r="AN321" i="1"/>
  <c r="AS226" i="8"/>
  <c r="AX223" i="1"/>
  <c r="AN267" i="1"/>
  <c r="AN113" i="1"/>
  <c r="AX138" i="1"/>
  <c r="AO105" i="1"/>
  <c r="AN230" i="1"/>
  <c r="AN193" i="1"/>
  <c r="BE163" i="8"/>
  <c r="CI298" i="8"/>
  <c r="AO321" i="1"/>
  <c r="CJ205" i="8"/>
  <c r="AN266" i="1"/>
  <c r="AN135" i="1"/>
  <c r="BE116" i="8"/>
  <c r="AP113" i="1"/>
  <c r="AN138" i="1"/>
  <c r="CI205" i="8"/>
  <c r="AS116" i="8"/>
  <c r="CI90" i="8"/>
  <c r="CJ215" i="8"/>
  <c r="AX228" i="1"/>
  <c r="CI109" i="8"/>
  <c r="CJ170" i="8"/>
  <c r="AX238" i="1"/>
  <c r="CI252" i="8"/>
  <c r="AO127" i="1"/>
  <c r="AN192" i="1"/>
  <c r="BE196" i="8"/>
  <c r="AP127" i="1"/>
  <c r="AN160" i="1"/>
  <c r="CI296" i="8"/>
  <c r="AX160" i="1"/>
  <c r="AX117" i="1"/>
  <c r="CJ94" i="8"/>
  <c r="AX194" i="1"/>
  <c r="AO261" i="1"/>
  <c r="CJ200" i="8"/>
  <c r="AS163" i="8"/>
  <c r="AQ321" i="1"/>
  <c r="AO223" i="1"/>
  <c r="BE226" i="8"/>
  <c r="CI238" i="8"/>
  <c r="AS141" i="8"/>
  <c r="CJ115" i="8"/>
  <c r="AO134" i="1"/>
  <c r="CI232" i="8"/>
  <c r="CJ207" i="8"/>
  <c r="AP267" i="1"/>
  <c r="CJ244" i="8"/>
  <c r="AQ267" i="1"/>
  <c r="BE141" i="8"/>
  <c r="AX155" i="1"/>
  <c r="CI300" i="8"/>
  <c r="AS326" i="8"/>
  <c r="AN323" i="1"/>
  <c r="AN306" i="1"/>
  <c r="AQ132" i="1"/>
  <c r="CJ251" i="8"/>
  <c r="AQ275" i="1"/>
  <c r="AQ127" i="1"/>
  <c r="AQ157" i="1"/>
  <c r="CJ109" i="8"/>
  <c r="AS322" i="8"/>
  <c r="CJ252" i="8"/>
  <c r="CJ300" i="8"/>
  <c r="AN319" i="1"/>
  <c r="AP277" i="1"/>
  <c r="AQ192" i="1"/>
  <c r="BE326" i="8"/>
  <c r="AQ230" i="1"/>
  <c r="AS195" i="8"/>
  <c r="AO230" i="1"/>
  <c r="BE195" i="8"/>
  <c r="BE233" i="8"/>
  <c r="AP248" i="1"/>
  <c r="AP194" i="1"/>
  <c r="CJ87" i="8"/>
  <c r="AQ194" i="1"/>
  <c r="CJ106" i="8"/>
  <c r="AN110" i="1"/>
  <c r="AQ261" i="1"/>
  <c r="AS264" i="8"/>
  <c r="BE264" i="8"/>
  <c r="AQ259" i="1"/>
  <c r="BE270" i="8"/>
  <c r="AX267" i="1"/>
  <c r="AO267" i="1"/>
  <c r="CI115" i="8"/>
  <c r="AQ323" i="1"/>
  <c r="CJ91" i="8"/>
  <c r="CI91" i="8"/>
  <c r="CJ111" i="8"/>
  <c r="BE151" i="8"/>
  <c r="AP138" i="1"/>
  <c r="AQ138" i="1"/>
  <c r="BE158" i="8"/>
  <c r="CI132" i="8"/>
  <c r="BE306" i="8"/>
  <c r="AX323" i="1"/>
  <c r="AN132" i="1"/>
  <c r="AO132" i="1"/>
  <c r="CI251" i="8"/>
  <c r="CJ104" i="8"/>
  <c r="CI104" i="8"/>
  <c r="AQ319" i="1"/>
  <c r="AX230" i="1"/>
  <c r="AN248" i="1"/>
  <c r="AQ248" i="1"/>
  <c r="BE322" i="8"/>
  <c r="AO248" i="1"/>
  <c r="BE251" i="8"/>
  <c r="AX248" i="1"/>
  <c r="BE235" i="8"/>
  <c r="AX319" i="1"/>
  <c r="CI225" i="8"/>
  <c r="AP232" i="1"/>
  <c r="AO277" i="1"/>
  <c r="AP192" i="1"/>
  <c r="AS113" i="8"/>
  <c r="AO194" i="1"/>
  <c r="AO306" i="1"/>
  <c r="AS197" i="8"/>
  <c r="CI301" i="8"/>
  <c r="BE309" i="8"/>
  <c r="CI171" i="8"/>
  <c r="AX261" i="1"/>
  <c r="CI178" i="8"/>
  <c r="AQ280" i="1"/>
  <c r="AX280" i="1"/>
  <c r="AN297" i="1"/>
  <c r="AQ296" i="1"/>
  <c r="AO104" i="1"/>
  <c r="AS107" i="8"/>
  <c r="AP167" i="1"/>
  <c r="CI144" i="8"/>
  <c r="AN167" i="1"/>
  <c r="AX258" i="1"/>
  <c r="CI235" i="8"/>
  <c r="AP258" i="1"/>
  <c r="CI125" i="8"/>
  <c r="AP148" i="1"/>
  <c r="AO148" i="1"/>
  <c r="AO151" i="1"/>
  <c r="AS154" i="8"/>
  <c r="CI118" i="8"/>
  <c r="AP141" i="1"/>
  <c r="AS144" i="8"/>
  <c r="BE144" i="8"/>
  <c r="AO152" i="1"/>
  <c r="AO179" i="1"/>
  <c r="CJ156" i="8"/>
  <c r="AQ179" i="1"/>
  <c r="AP179" i="1"/>
  <c r="AP187" i="1"/>
  <c r="AO187" i="1"/>
  <c r="AN187" i="1"/>
  <c r="BE190" i="8"/>
  <c r="AQ287" i="1"/>
  <c r="AQ322" i="1"/>
  <c r="CJ299" i="8"/>
  <c r="BE325" i="8"/>
  <c r="AQ105" i="1"/>
  <c r="AX105" i="1"/>
  <c r="AX205" i="1"/>
  <c r="AP205" i="1"/>
  <c r="AN114" i="1"/>
  <c r="AQ114" i="1"/>
  <c r="BE117" i="8"/>
  <c r="AX114" i="1"/>
  <c r="AS117" i="8"/>
  <c r="AO114" i="1"/>
  <c r="AX157" i="1"/>
  <c r="CI134" i="8"/>
  <c r="CJ134" i="8"/>
  <c r="AP157" i="1"/>
  <c r="BE160" i="8"/>
  <c r="AO157" i="1"/>
  <c r="AS228" i="8"/>
  <c r="CI202" i="8"/>
  <c r="AQ225" i="1"/>
  <c r="CJ202" i="8"/>
  <c r="AN225" i="1"/>
  <c r="AP225" i="1"/>
  <c r="AX225" i="1"/>
  <c r="BE228" i="8"/>
  <c r="AO225" i="1"/>
  <c r="AQ204" i="1"/>
  <c r="CJ181" i="8"/>
  <c r="AO155" i="1"/>
  <c r="AQ155" i="1"/>
  <c r="AX232" i="1"/>
  <c r="CI283" i="8"/>
  <c r="AQ306" i="1"/>
  <c r="BE308" i="8"/>
  <c r="AQ274" i="1"/>
  <c r="AX274" i="1"/>
  <c r="AQ102" i="1"/>
  <c r="AS278" i="8"/>
  <c r="AS280" i="8"/>
  <c r="CJ254" i="8"/>
  <c r="AN277" i="1"/>
  <c r="CJ209" i="8"/>
  <c r="AP227" i="1"/>
  <c r="CI258" i="8"/>
  <c r="AQ110" i="1"/>
  <c r="AO275" i="1"/>
  <c r="BE278" i="8"/>
  <c r="AN275" i="1"/>
  <c r="BE132" i="8"/>
  <c r="CJ132" i="8"/>
  <c r="AS235" i="8"/>
  <c r="CI209" i="8"/>
  <c r="AS309" i="8"/>
  <c r="AP306" i="1"/>
  <c r="AS308" i="8"/>
  <c r="CI282" i="8"/>
  <c r="AS277" i="8"/>
  <c r="AP274" i="1"/>
  <c r="AN274" i="1"/>
  <c r="AP319" i="1"/>
  <c r="AO319" i="1"/>
  <c r="AX277" i="1"/>
  <c r="CJ296" i="8"/>
  <c r="BE280" i="8"/>
  <c r="AP102" i="1"/>
  <c r="AN232" i="1"/>
  <c r="CI254" i="8"/>
  <c r="AP275" i="1"/>
  <c r="CJ283" i="8"/>
  <c r="BE113" i="8"/>
  <c r="AP110" i="1"/>
  <c r="AS132" i="8"/>
  <c r="CI106" i="8"/>
  <c r="AO324" i="1"/>
  <c r="CJ236" i="8"/>
  <c r="AX259" i="1"/>
  <c r="AP259" i="1"/>
  <c r="BE262" i="8"/>
  <c r="AP108" i="1"/>
  <c r="AS111" i="8"/>
  <c r="CI174" i="8"/>
  <c r="AO197" i="1"/>
  <c r="AS335" i="8"/>
  <c r="AO332" i="1"/>
  <c r="CI309" i="8"/>
  <c r="AS316" i="8"/>
  <c r="AQ313" i="1"/>
  <c r="AO313" i="1"/>
  <c r="AO264" i="1"/>
  <c r="CJ241" i="8"/>
  <c r="AQ264" i="1"/>
  <c r="AS267" i="8"/>
  <c r="CI241" i="8"/>
  <c r="AN264" i="1"/>
  <c r="BE254" i="8"/>
  <c r="CI228" i="8"/>
  <c r="AN251" i="1"/>
  <c r="AQ251" i="1"/>
  <c r="AO251" i="1"/>
  <c r="AP174" i="1"/>
  <c r="AQ174" i="1"/>
  <c r="CJ151" i="8"/>
  <c r="AN174" i="1"/>
  <c r="AO174" i="1"/>
  <c r="BE265" i="8"/>
  <c r="CI239" i="8"/>
  <c r="CI119" i="8"/>
  <c r="AO142" i="1"/>
  <c r="BE145" i="8"/>
  <c r="CJ239" i="8"/>
  <c r="AO262" i="1"/>
  <c r="AP173" i="1"/>
  <c r="AX264" i="1"/>
  <c r="CI139" i="8"/>
  <c r="BE165" i="8"/>
  <c r="BE178" i="8"/>
  <c r="CI208" i="8"/>
  <c r="AS234" i="8"/>
  <c r="AO231" i="1"/>
  <c r="AP231" i="1"/>
  <c r="AX231" i="1"/>
  <c r="BE186" i="8"/>
  <c r="AS186" i="8"/>
  <c r="CJ160" i="8"/>
  <c r="AQ183" i="1"/>
  <c r="AO183" i="1"/>
  <c r="CI160" i="8"/>
  <c r="AO210" i="1"/>
  <c r="CJ187" i="8"/>
  <c r="AN210" i="1"/>
  <c r="BE213" i="8"/>
  <c r="AS137" i="8"/>
  <c r="BE137" i="8"/>
  <c r="AP134" i="1"/>
  <c r="CI128" i="8"/>
  <c r="AP151" i="1"/>
  <c r="CJ129" i="8"/>
  <c r="AP152" i="1"/>
  <c r="CI129" i="8"/>
  <c r="AX152" i="1"/>
  <c r="BE182" i="8"/>
  <c r="CI156" i="8"/>
  <c r="AS182" i="8"/>
  <c r="AX179" i="1"/>
  <c r="AN179" i="1"/>
  <c r="BE290" i="8"/>
  <c r="AS290" i="8"/>
  <c r="AN287" i="1"/>
  <c r="AP287" i="1"/>
  <c r="BE205" i="8"/>
  <c r="AP202" i="1"/>
  <c r="AQ202" i="1"/>
  <c r="CI179" i="8"/>
  <c r="AS205" i="8"/>
  <c r="CI82" i="8"/>
  <c r="AS108" i="8"/>
  <c r="BE108" i="8"/>
  <c r="AP105" i="1"/>
  <c r="AQ134" i="1"/>
  <c r="AQ151" i="1"/>
  <c r="AX142" i="1"/>
  <c r="AN142" i="1"/>
  <c r="AS145" i="8"/>
  <c r="AP142" i="1"/>
  <c r="CI290" i="8"/>
  <c r="BE154" i="8"/>
  <c r="AN148" i="1"/>
  <c r="AX164" i="1"/>
  <c r="CI264" i="8"/>
  <c r="BE177" i="8"/>
  <c r="AQ278" i="1"/>
  <c r="CJ208" i="8"/>
  <c r="AN151" i="1"/>
  <c r="AX202" i="1"/>
  <c r="AN202" i="1"/>
  <c r="AO164" i="1"/>
  <c r="CJ93" i="8"/>
  <c r="BE258" i="8"/>
  <c r="AS261" i="8"/>
  <c r="AS176" i="8"/>
  <c r="CI152" i="8"/>
  <c r="AO316" i="1"/>
  <c r="CJ144" i="8"/>
  <c r="AS265" i="8"/>
  <c r="AX262" i="1"/>
  <c r="CI194" i="8"/>
  <c r="AQ152" i="1"/>
  <c r="CJ139" i="8"/>
  <c r="CJ114" i="8"/>
  <c r="AP137" i="1"/>
  <c r="BE140" i="8"/>
  <c r="AO137" i="1"/>
  <c r="AS193" i="8"/>
  <c r="AQ190" i="1"/>
  <c r="AP215" i="1"/>
  <c r="CJ192" i="8"/>
  <c r="AX219" i="1"/>
  <c r="CJ150" i="8"/>
  <c r="AX173" i="1"/>
  <c r="CJ92" i="8"/>
  <c r="AS118" i="8"/>
  <c r="AQ115" i="1"/>
  <c r="CI92" i="8"/>
  <c r="BE118" i="8"/>
  <c r="AX115" i="1"/>
  <c r="CJ119" i="8"/>
  <c r="AQ142" i="1"/>
  <c r="AP313" i="1"/>
  <c r="AS177" i="8"/>
  <c r="AP115" i="1"/>
  <c r="AS254" i="8"/>
  <c r="AX251" i="1"/>
  <c r="AN262" i="1"/>
  <c r="AP264" i="1"/>
  <c r="AN296" i="1"/>
  <c r="AO296" i="1"/>
  <c r="BE299" i="8"/>
  <c r="AO302" i="1"/>
  <c r="AN302" i="1"/>
  <c r="AX302" i="1"/>
  <c r="AS305" i="8"/>
  <c r="CI279" i="8"/>
  <c r="AS151" i="8"/>
  <c r="AQ141" i="1"/>
  <c r="AO141" i="1"/>
  <c r="BE220" i="8"/>
  <c r="AQ217" i="1"/>
  <c r="CJ194" i="8"/>
  <c r="AX217" i="1"/>
  <c r="AO217" i="1"/>
  <c r="CI164" i="8"/>
  <c r="AX187" i="1"/>
  <c r="AQ187" i="1"/>
  <c r="CJ164" i="8"/>
  <c r="AS325" i="8"/>
  <c r="AN322" i="1"/>
  <c r="AX322" i="1"/>
  <c r="CI299" i="8"/>
  <c r="CJ182" i="8"/>
  <c r="AN205" i="1"/>
  <c r="CI182" i="8"/>
  <c r="AQ205" i="1"/>
  <c r="AO205" i="1"/>
  <c r="AS208" i="8"/>
  <c r="AX141" i="1"/>
  <c r="AX151" i="1"/>
  <c r="CJ125" i="8"/>
  <c r="AX148" i="1"/>
  <c r="BE218" i="8"/>
  <c r="AO287" i="1"/>
  <c r="CI192" i="8"/>
  <c r="AX287" i="1"/>
  <c r="BE234" i="8"/>
  <c r="AN219" i="1"/>
  <c r="CI111" i="8"/>
  <c r="AS213" i="8"/>
  <c r="AQ210" i="1"/>
  <c r="AN115" i="1"/>
  <c r="CJ118" i="8"/>
  <c r="AO202" i="1"/>
  <c r="CJ264" i="8"/>
  <c r="AX255" i="1"/>
  <c r="BE208" i="8"/>
  <c r="AS190" i="8"/>
  <c r="CJ82" i="8"/>
  <c r="CI151" i="8"/>
  <c r="AP251" i="1"/>
  <c r="AP322" i="1"/>
  <c r="AO322" i="1"/>
  <c r="AN231" i="1"/>
  <c r="AX291" i="1"/>
  <c r="CJ152" i="8"/>
  <c r="AO173" i="1"/>
  <c r="AP262" i="1"/>
  <c r="CI150" i="8"/>
  <c r="AX137" i="1"/>
  <c r="BE187" i="8"/>
  <c r="CI281" i="8"/>
  <c r="AN217" i="1"/>
  <c r="CJ228" i="8"/>
  <c r="AS162" i="8"/>
  <c r="AP217" i="1"/>
  <c r="AO124" i="1"/>
  <c r="AN124" i="1"/>
  <c r="BE127" i="8"/>
  <c r="AQ124" i="1"/>
  <c r="AO214" i="1"/>
  <c r="CI191" i="8"/>
  <c r="AX214" i="1"/>
  <c r="AQ143" i="1"/>
  <c r="AX143" i="1"/>
  <c r="AN143" i="1"/>
  <c r="AN203" i="1"/>
  <c r="BE206" i="8"/>
  <c r="BE133" i="8"/>
  <c r="CJ107" i="8"/>
  <c r="AO130" i="1"/>
  <c r="AP266" i="1"/>
  <c r="CJ243" i="8"/>
  <c r="AP239" i="1"/>
  <c r="AX239" i="1"/>
  <c r="AS227" i="8"/>
  <c r="AN128" i="1"/>
  <c r="AS131" i="8"/>
  <c r="AP128" i="1"/>
  <c r="AX128" i="1"/>
  <c r="AS311" i="8"/>
  <c r="CJ285" i="8"/>
  <c r="BE311" i="8"/>
  <c r="AN308" i="1"/>
  <c r="AO303" i="1"/>
  <c r="AP303" i="1"/>
  <c r="CJ280" i="8"/>
  <c r="AN303" i="1"/>
  <c r="AQ303" i="1"/>
  <c r="CJ242" i="8"/>
  <c r="AS192" i="8"/>
  <c r="AQ189" i="1"/>
  <c r="BE192" i="8"/>
  <c r="AP189" i="1"/>
  <c r="AO189" i="1"/>
  <c r="CJ166" i="8"/>
  <c r="AX107" i="1"/>
  <c r="CI84" i="8"/>
  <c r="CJ84" i="8"/>
  <c r="BE110" i="8"/>
  <c r="AQ107" i="1"/>
  <c r="AO158" i="1"/>
  <c r="AX158" i="1"/>
  <c r="AS161" i="8"/>
  <c r="AP158" i="1"/>
  <c r="AN158" i="1"/>
  <c r="CJ172" i="8"/>
  <c r="CI172" i="8"/>
  <c r="AX195" i="1"/>
  <c r="AO195" i="1"/>
  <c r="BE268" i="8"/>
  <c r="AP130" i="1"/>
  <c r="AO266" i="1"/>
  <c r="AS206" i="8"/>
  <c r="AP305" i="1"/>
  <c r="AX305" i="1"/>
  <c r="BE207" i="8"/>
  <c r="AN102" i="1"/>
  <c r="AO328" i="1"/>
  <c r="BE284" i="8"/>
  <c r="CI285" i="8"/>
  <c r="AX224" i="1"/>
  <c r="AP149" i="1"/>
  <c r="AQ195" i="1"/>
  <c r="AQ203" i="1"/>
  <c r="AX149" i="1"/>
  <c r="AQ185" i="1"/>
  <c r="AS110" i="8"/>
  <c r="AP135" i="1"/>
  <c r="AX265" i="1"/>
  <c r="CI242" i="8"/>
  <c r="AQ130" i="1"/>
  <c r="AS268" i="8"/>
  <c r="AN107" i="1"/>
  <c r="AQ135" i="1"/>
  <c r="AS306" i="8"/>
  <c r="AQ265" i="1"/>
  <c r="CI180" i="8"/>
  <c r="AN305" i="1"/>
  <c r="AQ305" i="1"/>
  <c r="AO305" i="1"/>
  <c r="CI181" i="8"/>
  <c r="AS269" i="8"/>
  <c r="AO149" i="1"/>
  <c r="BE105" i="8"/>
  <c r="AO281" i="1"/>
  <c r="AO229" i="1"/>
  <c r="AX308" i="1"/>
  <c r="AO308" i="1"/>
  <c r="AS242" i="8"/>
  <c r="CJ105" i="8"/>
  <c r="CI216" i="8"/>
  <c r="AN162" i="1"/>
  <c r="AS165" i="8"/>
  <c r="AX162" i="1"/>
  <c r="AP162" i="1"/>
  <c r="AO162" i="1"/>
  <c r="AX296" i="1"/>
  <c r="CI273" i="8"/>
  <c r="AS299" i="8"/>
  <c r="AP296" i="1"/>
  <c r="CJ273" i="8"/>
  <c r="AP175" i="1"/>
  <c r="AX175" i="1"/>
  <c r="AQ175" i="1"/>
  <c r="AO175" i="1"/>
  <c r="AS178" i="8"/>
  <c r="AN175" i="1"/>
  <c r="AP255" i="1"/>
  <c r="AO255" i="1"/>
  <c r="CJ232" i="8"/>
  <c r="AN255" i="1"/>
  <c r="AS258" i="8"/>
  <c r="AP302" i="1"/>
  <c r="CJ279" i="8"/>
  <c r="AQ302" i="1"/>
  <c r="BE305" i="8"/>
  <c r="AX183" i="1"/>
  <c r="AP183" i="1"/>
  <c r="AN183" i="1"/>
  <c r="AQ104" i="1"/>
  <c r="AX104" i="1"/>
  <c r="BE107" i="8"/>
  <c r="CJ81" i="8"/>
  <c r="CI81" i="8"/>
  <c r="AN104" i="1"/>
  <c r="BE170" i="8"/>
  <c r="AQ167" i="1"/>
  <c r="AO167" i="1"/>
  <c r="AX167" i="1"/>
  <c r="AS170" i="8"/>
  <c r="CI187" i="8"/>
  <c r="AP210" i="1"/>
  <c r="AQ258" i="1"/>
  <c r="CJ235" i="8"/>
  <c r="BE261" i="8"/>
  <c r="AO258" i="1"/>
  <c r="AN258" i="1"/>
  <c r="AS155" i="8"/>
  <c r="BE155" i="8"/>
  <c r="AN152" i="1"/>
  <c r="AP133" i="1"/>
  <c r="AQ133" i="1"/>
  <c r="BE136" i="8"/>
  <c r="CJ206" i="8"/>
  <c r="CI206" i="8"/>
  <c r="AN281" i="1"/>
  <c r="AP328" i="1"/>
  <c r="AN328" i="1"/>
  <c r="BE331" i="8"/>
  <c r="CJ305" i="8"/>
  <c r="AS331" i="8"/>
  <c r="AX135" i="1"/>
  <c r="CJ112" i="8"/>
  <c r="AS327" i="8"/>
  <c r="AN324" i="1"/>
  <c r="AP324" i="1"/>
  <c r="AO102" i="1"/>
  <c r="CI79" i="8"/>
  <c r="AS105" i="8"/>
  <c r="AX227" i="1"/>
  <c r="CI204" i="8"/>
  <c r="AS230" i="8"/>
  <c r="CJ204" i="8"/>
  <c r="AN227" i="1"/>
  <c r="BE230" i="8"/>
  <c r="AX266" i="1"/>
  <c r="AX204" i="1"/>
  <c r="AP204" i="1"/>
  <c r="AP107" i="1"/>
  <c r="AO135" i="1"/>
  <c r="AQ158" i="1"/>
  <c r="AQ227" i="1"/>
  <c r="AO143" i="1"/>
  <c r="AP308" i="1"/>
  <c r="BE131" i="8"/>
  <c r="CI105" i="8"/>
  <c r="AS115" i="8"/>
  <c r="CI89" i="8"/>
  <c r="BE175" i="8"/>
  <c r="AN172" i="1"/>
  <c r="AO107" i="1"/>
  <c r="CI135" i="8"/>
  <c r="AN265" i="1"/>
  <c r="AO265" i="1"/>
  <c r="AX303" i="1"/>
  <c r="AP203" i="1"/>
  <c r="AX130" i="1"/>
  <c r="CJ282" i="8"/>
  <c r="AN204" i="1"/>
  <c r="CI112" i="8"/>
  <c r="AQ266" i="1"/>
  <c r="CI166" i="8"/>
  <c r="AX102" i="1"/>
  <c r="AN189" i="1"/>
  <c r="BE138" i="8"/>
  <c r="AX328" i="1"/>
  <c r="AX281" i="1"/>
  <c r="AO172" i="1"/>
  <c r="AQ308" i="1"/>
  <c r="AS198" i="8"/>
  <c r="AX324" i="1"/>
  <c r="AN195" i="1"/>
  <c r="BE232" i="8"/>
  <c r="AP124" i="1"/>
  <c r="AO128" i="1"/>
  <c r="AP195" i="1"/>
  <c r="AQ128" i="1"/>
  <c r="BE327" i="8"/>
  <c r="AS201" i="8"/>
  <c r="AN198" i="1"/>
  <c r="AP283" i="1"/>
  <c r="AN283" i="1"/>
  <c r="CI95" i="8"/>
  <c r="AO207" i="1"/>
  <c r="AP207" i="1"/>
  <c r="AS210" i="8"/>
  <c r="CI219" i="8"/>
  <c r="AP242" i="1"/>
  <c r="BE245" i="8"/>
  <c r="AN242" i="1"/>
  <c r="AS166" i="8"/>
  <c r="AO163" i="1"/>
  <c r="AX163" i="1"/>
  <c r="CJ186" i="8"/>
  <c r="AO209" i="1"/>
  <c r="AP209" i="1"/>
  <c r="BE212" i="8"/>
  <c r="AN209" i="1"/>
  <c r="AN284" i="1"/>
  <c r="AS287" i="8"/>
  <c r="BE287" i="8"/>
  <c r="AO284" i="1"/>
  <c r="AP284" i="1"/>
  <c r="CJ261" i="8"/>
  <c r="AX284" i="1"/>
  <c r="AQ295" i="1"/>
  <c r="BE298" i="8"/>
  <c r="AS298" i="8"/>
  <c r="CI272" i="8"/>
  <c r="AN295" i="1"/>
  <c r="AO295" i="1"/>
  <c r="AX191" i="1"/>
  <c r="AQ191" i="1"/>
  <c r="AP191" i="1"/>
  <c r="BE315" i="8"/>
  <c r="AQ209" i="1"/>
  <c r="CI186" i="8"/>
  <c r="AP295" i="1"/>
  <c r="AX295" i="1"/>
  <c r="BE171" i="8"/>
  <c r="BE180" i="8"/>
  <c r="BE121" i="8"/>
  <c r="AQ170" i="1"/>
  <c r="AS109" i="8"/>
  <c r="AX120" i="1"/>
  <c r="CI97" i="8"/>
  <c r="AP120" i="1"/>
  <c r="CJ136" i="8"/>
  <c r="CI136" i="8"/>
  <c r="BE162" i="8"/>
  <c r="AN159" i="1"/>
  <c r="AP159" i="1"/>
  <c r="AN316" i="1"/>
  <c r="AP316" i="1"/>
  <c r="CI293" i="8"/>
  <c r="AS319" i="8"/>
  <c r="AX116" i="1"/>
  <c r="AS119" i="8"/>
  <c r="BE119" i="8"/>
  <c r="AO116" i="1"/>
  <c r="AP116" i="1"/>
  <c r="AX285" i="1"/>
  <c r="AO285" i="1"/>
  <c r="AN285" i="1"/>
  <c r="CJ262" i="8"/>
  <c r="AQ285" i="1"/>
  <c r="AP291" i="1"/>
  <c r="AQ291" i="1"/>
  <c r="CJ268" i="8"/>
  <c r="AO291" i="1"/>
  <c r="AS294" i="8"/>
  <c r="CI141" i="8"/>
  <c r="AS167" i="8"/>
  <c r="AQ164" i="1"/>
  <c r="AX37" i="8"/>
  <c r="AO312" i="1"/>
  <c r="AO215" i="1"/>
  <c r="BE167" i="8"/>
  <c r="AN313" i="1"/>
  <c r="BE194" i="8"/>
  <c r="CJ289" i="8"/>
  <c r="CI168" i="8"/>
  <c r="AQ197" i="1"/>
  <c r="AS200" i="8"/>
  <c r="CI154" i="8"/>
  <c r="AQ284" i="1"/>
  <c r="AQ116" i="1"/>
  <c r="BE294" i="8"/>
  <c r="AP285" i="1"/>
  <c r="AX316" i="1"/>
  <c r="CI140" i="8"/>
  <c r="AQ316" i="1"/>
  <c r="AX201" i="1"/>
  <c r="AQ163" i="1"/>
  <c r="AX159" i="1"/>
  <c r="AN153" i="1"/>
  <c r="AN241" i="1"/>
  <c r="CI218" i="8"/>
  <c r="AO241" i="1"/>
  <c r="AX300" i="1"/>
  <c r="AN300" i="1"/>
  <c r="CJ270" i="8"/>
  <c r="AN147" i="1"/>
  <c r="CI124" i="8"/>
  <c r="AX147" i="1"/>
  <c r="BE150" i="8"/>
  <c r="AQ188" i="1"/>
  <c r="CI165" i="8"/>
  <c r="AS191" i="8"/>
  <c r="AN188" i="1"/>
  <c r="AX188" i="1"/>
  <c r="BE142" i="8"/>
  <c r="AX139" i="1"/>
  <c r="AQ139" i="1"/>
  <c r="CI116" i="8"/>
  <c r="AS142" i="8"/>
  <c r="AP177" i="1"/>
  <c r="CJ154" i="8"/>
  <c r="AP168" i="1"/>
  <c r="AS171" i="8"/>
  <c r="CI145" i="8"/>
  <c r="CJ145" i="8"/>
  <c r="AX168" i="1"/>
  <c r="AP270" i="1"/>
  <c r="AO270" i="1"/>
  <c r="CJ247" i="8"/>
  <c r="AN270" i="1"/>
  <c r="AP147" i="1"/>
  <c r="CJ124" i="8"/>
  <c r="AQ312" i="1"/>
  <c r="AQ293" i="1"/>
  <c r="BE273" i="8"/>
  <c r="CJ78" i="8"/>
  <c r="AO300" i="1"/>
  <c r="CI213" i="8"/>
  <c r="AS121" i="8"/>
  <c r="AQ118" i="1"/>
  <c r="CJ291" i="8"/>
  <c r="CI133" i="8"/>
  <c r="CI229" i="8"/>
  <c r="BE255" i="8"/>
  <c r="CJ275" i="8"/>
  <c r="AO298" i="1"/>
  <c r="CI255" i="8"/>
  <c r="AN278" i="1"/>
  <c r="AO278" i="1"/>
  <c r="CJ255" i="8"/>
  <c r="BE283" i="8"/>
  <c r="AP318" i="1"/>
  <c r="CI114" i="8"/>
  <c r="AN137" i="1"/>
  <c r="AQ137" i="1"/>
  <c r="AS140" i="8"/>
  <c r="AN190" i="1"/>
  <c r="CI167" i="8"/>
  <c r="AO190" i="1"/>
  <c r="BE193" i="8"/>
  <c r="CI161" i="8"/>
  <c r="CJ161" i="8"/>
  <c r="AN184" i="1"/>
  <c r="AX184" i="1"/>
  <c r="AQ184" i="1"/>
  <c r="AO184" i="1"/>
  <c r="BE111" i="8"/>
  <c r="CJ85" i="8"/>
  <c r="AO108" i="1"/>
  <c r="AN108" i="1"/>
  <c r="AX108" i="1"/>
  <c r="AQ108" i="1"/>
  <c r="BE200" i="8"/>
  <c r="CJ174" i="8"/>
  <c r="AP197" i="1"/>
  <c r="AX197" i="1"/>
  <c r="AN197" i="1"/>
  <c r="AX215" i="1"/>
  <c r="BE335" i="8"/>
  <c r="CJ309" i="8"/>
  <c r="AP332" i="1"/>
  <c r="BE222" i="8"/>
  <c r="AO219" i="1"/>
  <c r="AP219" i="1"/>
  <c r="AS222" i="8"/>
  <c r="CI196" i="8"/>
  <c r="CJ196" i="8"/>
  <c r="CJ290" i="8"/>
  <c r="AX313" i="1"/>
  <c r="AP164" i="1"/>
  <c r="AN215" i="1"/>
  <c r="AN164" i="1"/>
  <c r="AQ219" i="1"/>
  <c r="AX270" i="1"/>
  <c r="CJ168" i="8"/>
  <c r="AQ270" i="1"/>
  <c r="AS273" i="8"/>
  <c r="CI85" i="8"/>
  <c r="BE316" i="8"/>
  <c r="AQ242" i="1"/>
  <c r="CJ272" i="8"/>
  <c r="CJ219" i="8"/>
  <c r="AX209" i="1"/>
  <c r="AN298" i="1"/>
  <c r="AX298" i="1"/>
  <c r="CI268" i="8"/>
  <c r="AQ168" i="1"/>
  <c r="CI261" i="8"/>
  <c r="CJ293" i="8"/>
  <c r="CJ140" i="8"/>
  <c r="AP190" i="1"/>
  <c r="BE166" i="8"/>
  <c r="AX190" i="1"/>
  <c r="AO236" i="1"/>
  <c r="AS288" i="8"/>
  <c r="AS187" i="8"/>
  <c r="AP139" i="1"/>
  <c r="CJ116" i="8"/>
  <c r="CJ167" i="8"/>
  <c r="AN139" i="1"/>
  <c r="AO139" i="1"/>
  <c r="AO159" i="1"/>
  <c r="AP163" i="1"/>
  <c r="CJ155" i="8"/>
  <c r="CI155" i="8"/>
  <c r="AP178" i="1"/>
  <c r="AO178" i="1"/>
  <c r="BE181" i="8"/>
  <c r="AN178" i="1"/>
  <c r="CI123" i="8"/>
  <c r="AX146" i="1"/>
  <c r="BE149" i="8"/>
  <c r="AS149" i="8"/>
  <c r="AP146" i="1"/>
  <c r="CJ123" i="8"/>
  <c r="AQ257" i="1"/>
  <c r="AS260" i="8"/>
  <c r="AP257" i="1"/>
  <c r="CJ234" i="8"/>
  <c r="CI234" i="8"/>
  <c r="AO257" i="1"/>
  <c r="AP172" i="1"/>
  <c r="CJ149" i="8"/>
  <c r="AS175" i="8"/>
  <c r="AN279" i="1"/>
  <c r="AQ279" i="1"/>
  <c r="AS282" i="8"/>
  <c r="CJ256" i="8"/>
  <c r="BE148" i="8"/>
  <c r="AN145" i="1"/>
  <c r="AP145" i="1"/>
  <c r="AQ145" i="1"/>
  <c r="AS148" i="8"/>
  <c r="CJ122" i="8"/>
  <c r="AP119" i="1"/>
  <c r="AN119" i="1"/>
  <c r="BE122" i="8"/>
  <c r="CI96" i="8"/>
  <c r="AX119" i="1"/>
  <c r="AS122" i="8"/>
  <c r="AO224" i="1"/>
  <c r="CJ201" i="8"/>
  <c r="AP224" i="1"/>
  <c r="BE227" i="8"/>
  <c r="CJ193" i="8"/>
  <c r="AO185" i="1"/>
  <c r="AN149" i="1"/>
  <c r="CI256" i="8"/>
  <c r="AQ172" i="1"/>
  <c r="AN257" i="1"/>
  <c r="AQ146" i="1"/>
  <c r="AX257" i="1"/>
  <c r="CI201" i="8"/>
  <c r="AQ224" i="1"/>
  <c r="AP216" i="1"/>
  <c r="AX145" i="1"/>
  <c r="AP279" i="1"/>
  <c r="BE282" i="8"/>
  <c r="AO111" i="1"/>
  <c r="AN146" i="1"/>
  <c r="AN224" i="1"/>
  <c r="AN237" i="1"/>
  <c r="CJ214" i="8"/>
  <c r="AQ178" i="1"/>
  <c r="AS181" i="8"/>
  <c r="AQ112" i="1"/>
  <c r="AP112" i="1"/>
  <c r="AX112" i="1"/>
  <c r="AO112" i="1"/>
  <c r="AN112" i="1"/>
  <c r="BE115" i="8"/>
  <c r="AN111" i="1"/>
  <c r="AS114" i="8"/>
  <c r="CJ88" i="8"/>
  <c r="AQ111" i="1"/>
  <c r="AS188" i="8"/>
  <c r="BE188" i="8"/>
  <c r="CJ162" i="8"/>
  <c r="AP185" i="1"/>
  <c r="AQ216" i="1"/>
  <c r="AO216" i="1"/>
  <c r="AX216" i="1"/>
  <c r="CI193" i="8"/>
  <c r="AS219" i="8"/>
  <c r="CI158" i="8"/>
  <c r="CJ158" i="8"/>
  <c r="AN181" i="1"/>
  <c r="AO181" i="1"/>
  <c r="AS184" i="8"/>
  <c r="BE184" i="8"/>
  <c r="CI294" i="8"/>
  <c r="AN317" i="1"/>
  <c r="AP317" i="1"/>
  <c r="AS320" i="8"/>
  <c r="AN221" i="1"/>
  <c r="AS224" i="8"/>
  <c r="AP221" i="1"/>
  <c r="BE224" i="8"/>
  <c r="CI198" i="8"/>
  <c r="CI214" i="8"/>
  <c r="AP237" i="1"/>
  <c r="AO237" i="1"/>
  <c r="AX237" i="1"/>
  <c r="CI126" i="8"/>
  <c r="AQ149" i="1"/>
  <c r="BE152" i="8"/>
  <c r="CJ126" i="8"/>
  <c r="AN216" i="1"/>
  <c r="AN185" i="1"/>
  <c r="AX181" i="1"/>
  <c r="AS152" i="8"/>
  <c r="BE240" i="8"/>
  <c r="AQ237" i="1"/>
  <c r="AO221" i="1"/>
  <c r="CJ198" i="8"/>
  <c r="AQ221" i="1"/>
  <c r="AO279" i="1"/>
  <c r="BE320" i="8"/>
  <c r="CJ294" i="8"/>
  <c r="AO145" i="1"/>
  <c r="AX317" i="1"/>
  <c r="AP181" i="1"/>
  <c r="CI162" i="8"/>
  <c r="CI149" i="8"/>
  <c r="AX172" i="1"/>
  <c r="CI88" i="8"/>
  <c r="AO146" i="1"/>
  <c r="AX111" i="1"/>
  <c r="BE114" i="8"/>
  <c r="CJ89" i="8"/>
  <c r="AP111" i="1"/>
  <c r="AX221" i="1"/>
  <c r="AO119" i="1"/>
  <c r="AQ119" i="1"/>
  <c r="AX293" i="1"/>
  <c r="AP293" i="1"/>
  <c r="AO198" i="1"/>
  <c r="AQ207" i="1"/>
  <c r="AS172" i="8"/>
  <c r="AN34" i="1"/>
  <c r="AN207" i="1"/>
  <c r="AX207" i="1"/>
  <c r="AN118" i="1"/>
  <c r="BE286" i="8"/>
  <c r="AO101" i="1"/>
  <c r="CI270" i="8"/>
  <c r="AX242" i="1"/>
  <c r="AO242" i="1"/>
  <c r="BE244" i="8"/>
  <c r="AO188" i="1"/>
  <c r="AP188" i="1"/>
  <c r="CJ165" i="8"/>
  <c r="CJ184" i="8"/>
  <c r="CI184" i="8"/>
  <c r="BE191" i="8"/>
  <c r="AO118" i="1"/>
  <c r="CJ95" i="8"/>
  <c r="AP118" i="1"/>
  <c r="AQ162" i="1"/>
  <c r="CI257" i="8"/>
  <c r="AN170" i="1"/>
  <c r="AX278" i="1"/>
  <c r="AP106" i="1"/>
  <c r="CI274" i="8"/>
  <c r="CJ97" i="8"/>
  <c r="AS301" i="8"/>
  <c r="BE301" i="8"/>
  <c r="CJ229" i="8"/>
  <c r="CJ133" i="8"/>
  <c r="AS159" i="8"/>
  <c r="AN314" i="1"/>
  <c r="BE307" i="8"/>
  <c r="AN304" i="1"/>
  <c r="AO314" i="1"/>
  <c r="AS321" i="8"/>
  <c r="AQ318" i="1"/>
  <c r="AO318" i="1"/>
  <c r="AO204" i="1"/>
  <c r="CI243" i="8"/>
  <c r="AP170" i="1"/>
  <c r="CJ147" i="8"/>
  <c r="AS173" i="8"/>
  <c r="CI83" i="8"/>
  <c r="AO203" i="1"/>
  <c r="CJ180" i="8"/>
  <c r="AN130" i="1"/>
  <c r="CI107" i="8"/>
  <c r="AQ120" i="1"/>
  <c r="AS146" i="8"/>
  <c r="CJ120" i="8"/>
  <c r="AQ281" i="1"/>
  <c r="CI305" i="8"/>
  <c r="AS284" i="8"/>
  <c r="AP281" i="1"/>
  <c r="AX252" i="1"/>
  <c r="AS232" i="8"/>
  <c r="AN252" i="1"/>
  <c r="AP229" i="1"/>
  <c r="CI120" i="8"/>
  <c r="CI275" i="8"/>
  <c r="BE317" i="8"/>
  <c r="CJ191" i="8"/>
  <c r="AS217" i="8"/>
  <c r="CI110" i="8"/>
  <c r="BE159" i="8"/>
  <c r="AN133" i="1"/>
  <c r="AQ229" i="1"/>
  <c r="AO239" i="1"/>
  <c r="CJ110" i="8"/>
  <c r="AS136" i="8"/>
  <c r="BE321" i="8"/>
  <c r="CJ295" i="8"/>
  <c r="CJ216" i="8"/>
  <c r="AO201" i="1"/>
  <c r="AX229" i="1"/>
  <c r="CJ101" i="8"/>
  <c r="AN214" i="1"/>
  <c r="AX124" i="1"/>
  <c r="AP214" i="1"/>
  <c r="AN229" i="1"/>
  <c r="BE217" i="8"/>
  <c r="AQ239" i="1"/>
  <c r="AS204" i="8"/>
  <c r="AN239" i="1"/>
  <c r="CI295" i="8"/>
  <c r="BE242" i="8"/>
  <c r="AN318" i="1"/>
  <c r="AX318" i="1"/>
  <c r="AO153" i="1"/>
  <c r="AQ153" i="1"/>
  <c r="AX153" i="1"/>
  <c r="CI130" i="8"/>
  <c r="CJ130" i="8"/>
  <c r="BE156" i="8"/>
  <c r="AP153" i="1"/>
  <c r="AP236" i="1"/>
  <c r="AQ236" i="1"/>
  <c r="BE239" i="8"/>
  <c r="CJ213" i="8"/>
  <c r="AN236" i="1"/>
  <c r="AN169" i="1"/>
  <c r="AQ169" i="1"/>
  <c r="AP169" i="1"/>
  <c r="AX169" i="1"/>
  <c r="AO169" i="1"/>
  <c r="BE172" i="8"/>
  <c r="CI146" i="8"/>
  <c r="CJ218" i="8"/>
  <c r="AX241" i="1"/>
  <c r="AP241" i="1"/>
  <c r="AS244" i="8"/>
  <c r="AQ241" i="1"/>
  <c r="AP300" i="1"/>
  <c r="AS303" i="8"/>
  <c r="CI277" i="8"/>
  <c r="AQ300" i="1"/>
  <c r="CJ277" i="8"/>
  <c r="AQ165" i="1"/>
  <c r="AO165" i="1"/>
  <c r="AX165" i="1"/>
  <c r="CI142" i="8"/>
  <c r="AS168" i="8"/>
  <c r="BE168" i="8"/>
  <c r="CJ142" i="8"/>
  <c r="AP165" i="1"/>
  <c r="BE296" i="8"/>
  <c r="AO293" i="1"/>
  <c r="AN293" i="1"/>
  <c r="AS296" i="8"/>
  <c r="CI78" i="8"/>
  <c r="AQ101" i="1"/>
  <c r="AS104" i="8"/>
  <c r="AX101" i="1"/>
  <c r="AN101" i="1"/>
  <c r="BE104" i="8"/>
  <c r="AS150" i="8"/>
  <c r="AO147" i="1"/>
  <c r="AQ147" i="1"/>
  <c r="CJ175" i="8"/>
  <c r="AX198" i="1"/>
  <c r="AQ198" i="1"/>
  <c r="BE201" i="8"/>
  <c r="CI175" i="8"/>
  <c r="AP198" i="1"/>
  <c r="AO283" i="1"/>
  <c r="CJ260" i="8"/>
  <c r="CI260" i="8"/>
  <c r="AX283" i="1"/>
  <c r="AQ283" i="1"/>
  <c r="AS286" i="8"/>
  <c r="AS239" i="8"/>
  <c r="CJ108" i="8"/>
  <c r="AO131" i="1"/>
  <c r="CI108" i="8"/>
  <c r="AQ131" i="1"/>
  <c r="BE134" i="8"/>
  <c r="AS134" i="8"/>
  <c r="AP131" i="1"/>
  <c r="AX131" i="1"/>
  <c r="AN131" i="1"/>
  <c r="AO304" i="1"/>
  <c r="AX314" i="1"/>
  <c r="AO156" i="1"/>
  <c r="AS255" i="8"/>
  <c r="AP297" i="1"/>
  <c r="AO280" i="1"/>
  <c r="AX106" i="1"/>
  <c r="CJ83" i="8"/>
  <c r="CI147" i="8"/>
  <c r="AP278" i="1"/>
  <c r="BE109" i="8"/>
  <c r="AS283" i="8"/>
  <c r="AX297" i="1"/>
  <c r="AO297" i="1"/>
  <c r="AO170" i="1"/>
  <c r="BE123" i="8"/>
  <c r="AQ298" i="1"/>
  <c r="AQ252" i="1"/>
  <c r="AO252" i="1"/>
  <c r="AP156" i="1"/>
  <c r="CJ178" i="8"/>
  <c r="BE204" i="8"/>
  <c r="AQ156" i="1"/>
  <c r="AX304" i="1"/>
  <c r="AX156" i="1"/>
  <c r="CI267" i="8"/>
  <c r="AP290" i="1"/>
  <c r="BE293" i="8"/>
  <c r="AS293" i="8"/>
  <c r="AO290" i="1"/>
  <c r="AX290" i="1"/>
  <c r="CJ267" i="8"/>
  <c r="AN290" i="1"/>
  <c r="AQ290" i="1"/>
  <c r="AO133" i="1"/>
  <c r="AX133" i="1"/>
  <c r="CI101" i="8"/>
  <c r="AS127" i="8"/>
  <c r="AQ214" i="1"/>
  <c r="BE146" i="8"/>
  <c r="AQ297" i="1"/>
  <c r="AO120" i="1"/>
  <c r="CJ274" i="8"/>
  <c r="CJ257" i="8"/>
  <c r="BE300" i="8"/>
  <c r="AO106" i="1"/>
  <c r="AS281" i="8"/>
  <c r="AQ106" i="1"/>
  <c r="AX170" i="1"/>
  <c r="AN106" i="1"/>
  <c r="AS300" i="8"/>
  <c r="AN280" i="1"/>
  <c r="AS123" i="8"/>
  <c r="BE173" i="8"/>
  <c r="AP201" i="1"/>
  <c r="AP298" i="1"/>
  <c r="AQ201" i="1"/>
  <c r="AP252" i="1"/>
  <c r="AP314" i="1"/>
  <c r="AS317" i="8"/>
  <c r="AN201" i="1"/>
  <c r="AQ304" i="1"/>
  <c r="AS307" i="8"/>
  <c r="CJ281" i="8"/>
  <c r="AQ314" i="1"/>
  <c r="AN156" i="1"/>
  <c r="BE223" i="8"/>
  <c r="CI197" i="8"/>
  <c r="AP220" i="1"/>
  <c r="CJ197" i="8"/>
  <c r="AS223" i="8"/>
  <c r="AO220" i="1"/>
  <c r="AQ220" i="1"/>
  <c r="AN220" i="1"/>
  <c r="AX220" i="1"/>
  <c r="AX178" i="1"/>
  <c r="BE260" i="8"/>
  <c r="AX34" i="1"/>
  <c r="BB37" i="8"/>
  <c r="BE37" i="8"/>
  <c r="AY37" i="8"/>
  <c r="AO34" i="1"/>
  <c r="AQ34" i="1"/>
  <c r="AP34" i="1"/>
  <c r="AS37" i="8"/>
  <c r="CD37" i="1"/>
  <c r="BE38" i="8"/>
  <c r="AS38" i="8"/>
  <c r="AN35" i="1"/>
  <c r="AP35" i="1"/>
  <c r="AO35" i="1"/>
  <c r="BD38" i="8"/>
  <c r="AX35" i="1"/>
  <c r="AR38" i="8"/>
  <c r="AQ35" i="1"/>
  <c r="BE39" i="8"/>
  <c r="AS39" i="8"/>
  <c r="D37" i="8" l="1"/>
  <c r="BO37" i="8" s="1"/>
  <c r="BP37" i="8" s="1"/>
  <c r="AX38" i="8"/>
  <c r="AX39" i="8" s="1"/>
  <c r="AG311" i="8"/>
  <c r="BT308" i="8"/>
  <c r="BU308" i="8" s="1"/>
  <c r="AG323" i="8"/>
  <c r="AQ39" i="8"/>
  <c r="AN38" i="8"/>
  <c r="AQ38" i="8"/>
  <c r="N37" i="8"/>
  <c r="CI11" i="8" s="1"/>
  <c r="AM37" i="8"/>
  <c r="D38" i="8"/>
  <c r="CG12" i="8" s="1"/>
  <c r="BG37" i="1"/>
  <c r="V37" i="1" s="1"/>
  <c r="BD37" i="1"/>
  <c r="Q37" i="1" s="1"/>
  <c r="AG336" i="8"/>
  <c r="BT313" i="8"/>
  <c r="BU313" i="8" s="1"/>
  <c r="BT332" i="8"/>
  <c r="BU332" i="8" s="1"/>
  <c r="N38" i="8"/>
  <c r="CI12" i="8" s="1"/>
  <c r="AG318" i="8"/>
  <c r="AG329" i="8"/>
  <c r="AG295" i="8"/>
  <c r="AG302" i="8"/>
  <c r="AG315" i="8"/>
  <c r="AG312" i="8"/>
  <c r="AG330" i="8"/>
  <c r="BT333" i="8"/>
  <c r="BU333" i="8" s="1"/>
  <c r="AG304" i="8"/>
  <c r="BT328" i="8"/>
  <c r="BU328" i="8" s="1"/>
  <c r="AG328" i="8"/>
  <c r="AG310" i="8"/>
  <c r="AG314" i="8"/>
  <c r="AG334" i="8"/>
  <c r="AG305" i="8"/>
  <c r="AG324" i="8"/>
  <c r="AG309" i="8"/>
  <c r="AG297" i="8"/>
  <c r="BT297" i="8"/>
  <c r="BU297" i="8" s="1"/>
  <c r="AG319" i="8"/>
  <c r="AG326" i="8"/>
  <c r="AG327" i="8"/>
  <c r="AG331" i="8"/>
  <c r="AG299" i="8"/>
  <c r="AG322" i="8"/>
  <c r="AG325" i="8"/>
  <c r="AG306" i="8"/>
  <c r="AG316" i="8"/>
  <c r="AG335" i="8"/>
  <c r="AG294" i="8"/>
  <c r="AG298" i="8"/>
  <c r="B37" i="8"/>
  <c r="AG303" i="8"/>
  <c r="AY38" i="8"/>
  <c r="AG320" i="8"/>
  <c r="AG317" i="8"/>
  <c r="AG321" i="8"/>
  <c r="AG301" i="8"/>
  <c r="AG300" i="8"/>
  <c r="AG296" i="8"/>
  <c r="BT307" i="8"/>
  <c r="BU307" i="8" s="1"/>
  <c r="L37" i="8"/>
  <c r="AP36" i="1"/>
  <c r="BA39" i="8"/>
  <c r="AR39" i="8"/>
  <c r="BD39" i="8"/>
  <c r="CD38" i="1"/>
  <c r="AN36" i="1"/>
  <c r="AQ36" i="1"/>
  <c r="AO36" i="1"/>
  <c r="CG11" i="8" l="1"/>
  <c r="AO37" i="8"/>
  <c r="AP37" i="8"/>
  <c r="AV37" i="8" s="1"/>
  <c r="B38" i="8"/>
  <c r="AO38" i="8" s="1"/>
  <c r="AU38" i="8" s="1"/>
  <c r="AM38" i="8"/>
  <c r="BX38" i="8"/>
  <c r="BT37" i="8"/>
  <c r="BU37" i="8" s="1"/>
  <c r="AL38" i="8"/>
  <c r="BW38" i="8"/>
  <c r="AM39" i="8"/>
  <c r="N39" i="8" s="1"/>
  <c r="CI13" i="8" s="1"/>
  <c r="BX39" i="8"/>
  <c r="AN39" i="8"/>
  <c r="BG38" i="1"/>
  <c r="V38" i="1" s="1"/>
  <c r="BD38" i="1"/>
  <c r="Q38" i="1" s="1"/>
  <c r="L38" i="8"/>
  <c r="AP38" i="8" s="1"/>
  <c r="AY39" i="8"/>
  <c r="BA40" i="8"/>
  <c r="AO37" i="1"/>
  <c r="AP37" i="1"/>
  <c r="AQ37" i="1"/>
  <c r="AX37" i="1"/>
  <c r="BD40" i="8"/>
  <c r="AR40" i="8"/>
  <c r="AN37" i="1"/>
  <c r="CD39" i="1"/>
  <c r="BE40" i="8"/>
  <c r="BB40" i="8"/>
  <c r="AS40" i="8"/>
  <c r="B39" i="8"/>
  <c r="AO39" i="8" s="1"/>
  <c r="AX40" i="8"/>
  <c r="Q37" i="8" l="1"/>
  <c r="R37" i="8" s="1"/>
  <c r="BL37" i="8"/>
  <c r="M37" i="8" s="1"/>
  <c r="CJ11" i="8" s="1"/>
  <c r="BK37" i="8"/>
  <c r="C37" i="8" s="1"/>
  <c r="CH11" i="8" s="1"/>
  <c r="G37" i="8"/>
  <c r="AU37" i="8"/>
  <c r="E38" i="8"/>
  <c r="BK31" i="8" s="1"/>
  <c r="L39" i="8"/>
  <c r="AL39" i="8"/>
  <c r="D39" i="8" s="1"/>
  <c r="CG13" i="8" s="1"/>
  <c r="BW39" i="8"/>
  <c r="AQ40" i="8"/>
  <c r="AN40" i="8"/>
  <c r="BG39" i="1"/>
  <c r="V39" i="1" s="1"/>
  <c r="BE42" i="8" s="1"/>
  <c r="BD39" i="1"/>
  <c r="Q39" i="1" s="1"/>
  <c r="AY40" i="8"/>
  <c r="CD40" i="1"/>
  <c r="BA41" i="8"/>
  <c r="AP38" i="1"/>
  <c r="AO38" i="1"/>
  <c r="AR41" i="8"/>
  <c r="AQ38" i="1"/>
  <c r="AN38" i="1"/>
  <c r="BD41" i="8"/>
  <c r="AX38" i="1"/>
  <c r="BE41" i="8"/>
  <c r="AS41" i="8"/>
  <c r="BB41" i="8"/>
  <c r="B40" i="8"/>
  <c r="AO40" i="8" s="1"/>
  <c r="AX41" i="8"/>
  <c r="P38" i="8" l="1"/>
  <c r="T37" i="8"/>
  <c r="AP39" i="8"/>
  <c r="O39" i="8" s="1"/>
  <c r="F38" i="8"/>
  <c r="G38" i="8" s="1"/>
  <c r="F39" i="8" s="1"/>
  <c r="S37" i="8"/>
  <c r="L40" i="8"/>
  <c r="AP40" i="8" s="1"/>
  <c r="BT38" i="8"/>
  <c r="BU38" i="8" s="1"/>
  <c r="I37" i="8"/>
  <c r="H37" i="8"/>
  <c r="J37" i="8" s="1"/>
  <c r="BO38" i="8"/>
  <c r="BP38" i="8" s="1"/>
  <c r="BK38" i="8"/>
  <c r="AV38" i="8"/>
  <c r="O38" i="8"/>
  <c r="E39" i="8"/>
  <c r="AM40" i="8"/>
  <c r="N40" i="8" s="1"/>
  <c r="CI14" i="8" s="1"/>
  <c r="BX40" i="8"/>
  <c r="AL40" i="8"/>
  <c r="D40" i="8" s="1"/>
  <c r="CG14" i="8" s="1"/>
  <c r="BW40" i="8"/>
  <c r="AQ41" i="8"/>
  <c r="AQ42" i="8"/>
  <c r="AN41" i="8"/>
  <c r="BB42" i="8"/>
  <c r="BG40" i="1"/>
  <c r="V40" i="1" s="1"/>
  <c r="BD40" i="1"/>
  <c r="Q40" i="1" s="1"/>
  <c r="BA43" i="8" s="1"/>
  <c r="AS42" i="8"/>
  <c r="AY41" i="8"/>
  <c r="CD41" i="1"/>
  <c r="BA42" i="8"/>
  <c r="AR42" i="8"/>
  <c r="AQ39" i="1"/>
  <c r="BD42" i="8"/>
  <c r="AX39" i="1"/>
  <c r="AO39" i="1"/>
  <c r="AP39" i="1"/>
  <c r="AN39" i="1"/>
  <c r="AU39" i="8"/>
  <c r="B41" i="8"/>
  <c r="AX42" i="8"/>
  <c r="AO41" i="8" l="1"/>
  <c r="U37" i="8"/>
  <c r="BK30" i="8"/>
  <c r="L41" i="8"/>
  <c r="AP41" i="8" s="1"/>
  <c r="BL38" i="8"/>
  <c r="M38" i="8" s="1"/>
  <c r="CJ12" i="8" s="1"/>
  <c r="H38" i="8"/>
  <c r="J38" i="8" s="1"/>
  <c r="K37" i="8"/>
  <c r="AG37" i="8"/>
  <c r="C38" i="8"/>
  <c r="CH12" i="8" s="1"/>
  <c r="Q38" i="8"/>
  <c r="P39" i="8" s="1"/>
  <c r="Q39" i="8" s="1"/>
  <c r="G39" i="8"/>
  <c r="F40" i="8" s="1"/>
  <c r="E40" i="8"/>
  <c r="AM42" i="8"/>
  <c r="N42" i="8" s="1"/>
  <c r="CI16" i="8" s="1"/>
  <c r="BX42" i="8"/>
  <c r="AM41" i="8"/>
  <c r="N41" i="8" s="1"/>
  <c r="CI15" i="8" s="1"/>
  <c r="BX41" i="8"/>
  <c r="AL41" i="8"/>
  <c r="D41" i="8" s="1"/>
  <c r="CG15" i="8" s="1"/>
  <c r="BW41" i="8"/>
  <c r="AN42" i="8"/>
  <c r="BB43" i="8"/>
  <c r="BG41" i="1"/>
  <c r="V41" i="1" s="1"/>
  <c r="BB44" i="8" s="1"/>
  <c r="BD41" i="1"/>
  <c r="Q41" i="1" s="1"/>
  <c r="AS43" i="8"/>
  <c r="BE43" i="8"/>
  <c r="O40" i="8"/>
  <c r="AV39" i="8"/>
  <c r="BL39" i="8" s="1"/>
  <c r="AY42" i="8"/>
  <c r="CD42" i="1"/>
  <c r="AQ40" i="1"/>
  <c r="AN40" i="1"/>
  <c r="AO40" i="1"/>
  <c r="AR43" i="8"/>
  <c r="AX40" i="1"/>
  <c r="AP40" i="1"/>
  <c r="BD43" i="8"/>
  <c r="BK39" i="8"/>
  <c r="BT39" i="8"/>
  <c r="BU39" i="8" s="1"/>
  <c r="BO39" i="8"/>
  <c r="BP39" i="8" s="1"/>
  <c r="B42" i="8"/>
  <c r="AX43" i="8"/>
  <c r="AU40" i="8"/>
  <c r="AO42" i="8" l="1"/>
  <c r="I38" i="8"/>
  <c r="S38" i="8"/>
  <c r="R38" i="8"/>
  <c r="T38" i="8" s="1"/>
  <c r="H39" i="8"/>
  <c r="J39" i="8" s="1"/>
  <c r="O41" i="8"/>
  <c r="E41" i="8"/>
  <c r="AL42" i="8"/>
  <c r="D42" i="8" s="1"/>
  <c r="CG16" i="8" s="1"/>
  <c r="BW42" i="8"/>
  <c r="AQ43" i="8"/>
  <c r="AN43" i="8"/>
  <c r="AV40" i="8"/>
  <c r="BL40" i="8" s="1"/>
  <c r="BE44" i="8"/>
  <c r="BG42" i="1"/>
  <c r="V42" i="1" s="1"/>
  <c r="AS45" i="8" s="1"/>
  <c r="BD42" i="1"/>
  <c r="Q42" i="1" s="1"/>
  <c r="AS44" i="8"/>
  <c r="L42" i="8"/>
  <c r="AV41" i="8"/>
  <c r="P40" i="8"/>
  <c r="Q40" i="8" s="1"/>
  <c r="M39" i="8"/>
  <c r="CJ13" i="8" s="1"/>
  <c r="AY43" i="8"/>
  <c r="CD43" i="1"/>
  <c r="BA44" i="8"/>
  <c r="AP41" i="1"/>
  <c r="BD44" i="8"/>
  <c r="AN41" i="1"/>
  <c r="AX41" i="1"/>
  <c r="AR44" i="8"/>
  <c r="AQ41" i="1"/>
  <c r="AO41" i="1"/>
  <c r="BK40" i="8"/>
  <c r="BT40" i="8"/>
  <c r="BU40" i="8" s="1"/>
  <c r="BO40" i="8"/>
  <c r="BP40" i="8" s="1"/>
  <c r="G40" i="8"/>
  <c r="C39" i="8"/>
  <c r="CH13" i="8" s="1"/>
  <c r="AU41" i="8"/>
  <c r="AX44" i="8"/>
  <c r="B43" i="8"/>
  <c r="AO43" i="8" s="1"/>
  <c r="K38" i="8" l="1"/>
  <c r="AP42" i="8"/>
  <c r="O42" i="8" s="1"/>
  <c r="R39" i="8"/>
  <c r="T39" i="8" s="1"/>
  <c r="U38" i="8"/>
  <c r="AG38" i="8"/>
  <c r="E42" i="8"/>
  <c r="BL41" i="8"/>
  <c r="AL43" i="8"/>
  <c r="D43" i="8" s="1"/>
  <c r="CG17" i="8" s="1"/>
  <c r="BW43" i="8"/>
  <c r="AM43" i="8"/>
  <c r="N43" i="8" s="1"/>
  <c r="CI17" i="8" s="1"/>
  <c r="BX43" i="8"/>
  <c r="AN44" i="8"/>
  <c r="AQ44" i="8"/>
  <c r="BE45" i="8"/>
  <c r="BG43" i="1"/>
  <c r="V43" i="1" s="1"/>
  <c r="CI20" i="8" s="1"/>
  <c r="BD43" i="1"/>
  <c r="Q43" i="1" s="1"/>
  <c r="BB45" i="8"/>
  <c r="M40" i="8"/>
  <c r="CJ14" i="8" s="1"/>
  <c r="L43" i="8"/>
  <c r="AP43" i="8" s="1"/>
  <c r="S39" i="8"/>
  <c r="AY44" i="8"/>
  <c r="P41" i="8"/>
  <c r="Q41" i="8" s="1"/>
  <c r="P42" i="8" s="1"/>
  <c r="CD44" i="1"/>
  <c r="BA45" i="8"/>
  <c r="BD45" i="8"/>
  <c r="AN42" i="1"/>
  <c r="AP42" i="1"/>
  <c r="AR45" i="8"/>
  <c r="AX42" i="1"/>
  <c r="AO42" i="1"/>
  <c r="AQ42" i="1"/>
  <c r="BK41" i="8"/>
  <c r="I39" i="8"/>
  <c r="H40" i="8"/>
  <c r="F41" i="8"/>
  <c r="G41" i="8" s="1"/>
  <c r="C40" i="8"/>
  <c r="CH14" i="8" s="1"/>
  <c r="BT41" i="8"/>
  <c r="BU41" i="8" s="1"/>
  <c r="BO41" i="8"/>
  <c r="BP41" i="8" s="1"/>
  <c r="AX45" i="8"/>
  <c r="B44" i="8"/>
  <c r="AO44" i="8" s="1"/>
  <c r="AU42" i="8"/>
  <c r="K39" i="8" l="1"/>
  <c r="AV42" i="8"/>
  <c r="R40" i="8"/>
  <c r="AG40" i="8" s="1"/>
  <c r="AG39" i="8"/>
  <c r="U39" i="8"/>
  <c r="E43" i="8"/>
  <c r="BT43" i="8" s="1"/>
  <c r="BU43" i="8" s="1"/>
  <c r="M41" i="8"/>
  <c r="S41" i="8" s="1"/>
  <c r="O43" i="8"/>
  <c r="AQ45" i="8"/>
  <c r="AL44" i="8"/>
  <c r="D44" i="8" s="1"/>
  <c r="CG18" i="8" s="1"/>
  <c r="BW44" i="8"/>
  <c r="AM44" i="8"/>
  <c r="N44" i="8" s="1"/>
  <c r="CI18" i="8" s="1"/>
  <c r="BX44" i="8"/>
  <c r="AN45" i="8"/>
  <c r="BE46" i="8"/>
  <c r="Q42" i="8"/>
  <c r="CJ20" i="8"/>
  <c r="BG44" i="1"/>
  <c r="V44" i="1" s="1"/>
  <c r="CJ21" i="8" s="1"/>
  <c r="BD44" i="1"/>
  <c r="Q44" i="1" s="1"/>
  <c r="AS46" i="8"/>
  <c r="BL42" i="8"/>
  <c r="S40" i="8"/>
  <c r="AV43" i="8"/>
  <c r="AY45" i="8"/>
  <c r="L44" i="8"/>
  <c r="AP44" i="8" s="1"/>
  <c r="CD45" i="1"/>
  <c r="CH20" i="8"/>
  <c r="AQ43" i="1"/>
  <c r="AP43" i="1"/>
  <c r="AO43" i="1"/>
  <c r="AR46" i="8"/>
  <c r="CG20" i="8"/>
  <c r="AN43" i="1"/>
  <c r="AX43" i="1"/>
  <c r="BD46" i="8"/>
  <c r="C41" i="8"/>
  <c r="I41" i="8" s="1"/>
  <c r="BK42" i="8"/>
  <c r="J40" i="8"/>
  <c r="H41" i="8"/>
  <c r="F42" i="8"/>
  <c r="G42" i="8" s="1"/>
  <c r="BT42" i="8"/>
  <c r="BU42" i="8" s="1"/>
  <c r="BO42" i="8"/>
  <c r="BP42" i="8" s="1"/>
  <c r="I40" i="8"/>
  <c r="AU43" i="8"/>
  <c r="AX46" i="8"/>
  <c r="B45" i="8"/>
  <c r="AO45" i="8" s="1"/>
  <c r="BO43" i="8" l="1"/>
  <c r="BP43" i="8" s="1"/>
  <c r="BK43" i="8"/>
  <c r="R41" i="8"/>
  <c r="AG41" i="8" s="1"/>
  <c r="T40" i="8"/>
  <c r="U40" i="8" s="1"/>
  <c r="L45" i="8"/>
  <c r="AP45" i="8" s="1"/>
  <c r="CJ15" i="8"/>
  <c r="E44" i="8"/>
  <c r="AL45" i="8"/>
  <c r="D45" i="8" s="1"/>
  <c r="CG19" i="8" s="1"/>
  <c r="BW45" i="8"/>
  <c r="AM45" i="8"/>
  <c r="N45" i="8" s="1"/>
  <c r="CI19" i="8" s="1"/>
  <c r="BX45" i="8"/>
  <c r="AQ46" i="8"/>
  <c r="AN46" i="8"/>
  <c r="BL43" i="8"/>
  <c r="M43" i="8" s="1"/>
  <c r="CJ17" i="8" s="1"/>
  <c r="P43" i="8"/>
  <c r="Q43" i="8" s="1"/>
  <c r="F43" i="8"/>
  <c r="G43" i="8" s="1"/>
  <c r="F44" i="8" s="1"/>
  <c r="BG45" i="1"/>
  <c r="V45" i="1" s="1"/>
  <c r="BE48" i="8" s="1"/>
  <c r="BD45" i="1"/>
  <c r="Q45" i="1" s="1"/>
  <c r="BE47" i="8"/>
  <c r="CI21" i="8"/>
  <c r="AS47" i="8"/>
  <c r="M42" i="8"/>
  <c r="CJ16" i="8" s="1"/>
  <c r="AY46" i="8"/>
  <c r="O44" i="8"/>
  <c r="R42" i="8"/>
  <c r="CD46" i="1"/>
  <c r="CH21" i="8"/>
  <c r="CG21" i="8"/>
  <c r="AO44" i="1"/>
  <c r="AP44" i="1"/>
  <c r="AN44" i="1"/>
  <c r="AR47" i="8"/>
  <c r="AX44" i="1"/>
  <c r="AQ44" i="1"/>
  <c r="BD47" i="8"/>
  <c r="J41" i="8"/>
  <c r="K40" i="8"/>
  <c r="CH15" i="8"/>
  <c r="C42" i="8"/>
  <c r="I42" i="8" s="1"/>
  <c r="H42" i="8"/>
  <c r="AX47" i="8"/>
  <c r="B46" i="8"/>
  <c r="AO46" i="8" s="1"/>
  <c r="AU44" i="8"/>
  <c r="T41" i="8" l="1"/>
  <c r="T42" i="8" s="1"/>
  <c r="C43" i="8"/>
  <c r="CH17" i="8" s="1"/>
  <c r="AY47" i="8"/>
  <c r="AY48" i="8" s="1"/>
  <c r="E45" i="8"/>
  <c r="G44" i="8"/>
  <c r="F45" i="8" s="1"/>
  <c r="AM46" i="8"/>
  <c r="N46" i="8" s="1"/>
  <c r="BT46" i="8" s="1"/>
  <c r="BU46" i="8" s="1"/>
  <c r="BX46" i="8"/>
  <c r="AL46" i="8"/>
  <c r="D46" i="8" s="1"/>
  <c r="BO46" i="8" s="1"/>
  <c r="BP46" i="8" s="1"/>
  <c r="BW46" i="8"/>
  <c r="AQ47" i="8"/>
  <c r="AQ48" i="8"/>
  <c r="AN47" i="8"/>
  <c r="P44" i="8"/>
  <c r="Q44" i="8" s="1"/>
  <c r="P45" i="8" s="1"/>
  <c r="S43" i="8"/>
  <c r="H43" i="8"/>
  <c r="BG46" i="1"/>
  <c r="V46" i="1" s="1"/>
  <c r="AS49" i="8" s="1"/>
  <c r="BD46" i="1"/>
  <c r="Q46" i="1" s="1"/>
  <c r="AS48" i="8"/>
  <c r="BB48" i="8"/>
  <c r="S42" i="8"/>
  <c r="L46" i="8"/>
  <c r="O45" i="8"/>
  <c r="AV44" i="8"/>
  <c r="BL44" i="8" s="1"/>
  <c r="R43" i="8"/>
  <c r="CD47" i="1"/>
  <c r="BA48" i="8"/>
  <c r="AQ45" i="1"/>
  <c r="AP45" i="1"/>
  <c r="AO45" i="1"/>
  <c r="BD48" i="8"/>
  <c r="AN45" i="1"/>
  <c r="AR48" i="8"/>
  <c r="AX45" i="1"/>
  <c r="K41" i="8"/>
  <c r="AG42" i="8"/>
  <c r="CH16" i="8"/>
  <c r="J42" i="8"/>
  <c r="BK44" i="8"/>
  <c r="BT44" i="8"/>
  <c r="BU44" i="8" s="1"/>
  <c r="BO44" i="8"/>
  <c r="BP44" i="8" s="1"/>
  <c r="AU45" i="8"/>
  <c r="AX48" i="8"/>
  <c r="B47" i="8"/>
  <c r="AO47" i="8" s="1"/>
  <c r="AP46" i="8" l="1"/>
  <c r="O46" i="8" s="1"/>
  <c r="U41" i="8"/>
  <c r="T43" i="8"/>
  <c r="U43" i="8" s="1"/>
  <c r="I43" i="8"/>
  <c r="U42" i="8"/>
  <c r="L48" i="8"/>
  <c r="AP48" i="8" s="1"/>
  <c r="L47" i="8"/>
  <c r="AP47" i="8" s="1"/>
  <c r="E46" i="8"/>
  <c r="G45" i="8"/>
  <c r="G46" i="8" s="1"/>
  <c r="H44" i="8"/>
  <c r="AL47" i="8"/>
  <c r="D47" i="8" s="1"/>
  <c r="BO47" i="8" s="1"/>
  <c r="BP47" i="8" s="1"/>
  <c r="BW47" i="8"/>
  <c r="AM47" i="8"/>
  <c r="N47" i="8" s="1"/>
  <c r="BT47" i="8" s="1"/>
  <c r="BU47" i="8" s="1"/>
  <c r="BX47" i="8"/>
  <c r="AM48" i="8"/>
  <c r="N48" i="8" s="1"/>
  <c r="CI22" i="8" s="1"/>
  <c r="BX48" i="8"/>
  <c r="AN48" i="8"/>
  <c r="CJ23" i="8"/>
  <c r="BG47" i="1"/>
  <c r="V47" i="1" s="1"/>
  <c r="BE50" i="8" s="1"/>
  <c r="BD47" i="1"/>
  <c r="Q47" i="1" s="1"/>
  <c r="CI23" i="8"/>
  <c r="BE49" i="8"/>
  <c r="Q45" i="8"/>
  <c r="Q46" i="8" s="1"/>
  <c r="AY49" i="8"/>
  <c r="R44" i="8"/>
  <c r="T44" i="8" s="1"/>
  <c r="M44" i="8"/>
  <c r="CJ18" i="8" s="1"/>
  <c r="AV45" i="8"/>
  <c r="BL45" i="8" s="1"/>
  <c r="AG43" i="8"/>
  <c r="CD48" i="1"/>
  <c r="BD49" i="8"/>
  <c r="AN46" i="1"/>
  <c r="AX46" i="1"/>
  <c r="CH23" i="8"/>
  <c r="CG23" i="8"/>
  <c r="AQ46" i="1"/>
  <c r="AP46" i="1"/>
  <c r="AO46" i="1"/>
  <c r="AR49" i="8"/>
  <c r="K42" i="8"/>
  <c r="J43" i="8"/>
  <c r="C44" i="8"/>
  <c r="I44" i="8" s="1"/>
  <c r="BT45" i="8"/>
  <c r="BU45" i="8" s="1"/>
  <c r="BO45" i="8"/>
  <c r="BP45" i="8" s="1"/>
  <c r="BK45" i="8"/>
  <c r="BK46" i="8"/>
  <c r="C46" i="8" s="1"/>
  <c r="AU46" i="8"/>
  <c r="B48" i="8"/>
  <c r="AO48" i="8" s="1"/>
  <c r="AX49" i="8"/>
  <c r="BL46" i="8" l="1"/>
  <c r="M46" i="8" s="1"/>
  <c r="AV46" i="8"/>
  <c r="AY50" i="8"/>
  <c r="O47" i="8"/>
  <c r="E47" i="8"/>
  <c r="H45" i="8"/>
  <c r="H46" i="8" s="1"/>
  <c r="J44" i="8"/>
  <c r="AL48" i="8"/>
  <c r="D48" i="8" s="1"/>
  <c r="CG22" i="8" s="1"/>
  <c r="BW48" i="8"/>
  <c r="E48" i="8" s="1"/>
  <c r="AQ49" i="8"/>
  <c r="AQ50" i="8"/>
  <c r="AN49" i="8"/>
  <c r="K43" i="8"/>
  <c r="AV47" i="8"/>
  <c r="CI24" i="8"/>
  <c r="AS50" i="8"/>
  <c r="CJ24" i="8"/>
  <c r="BG48" i="1"/>
  <c r="V48" i="1" s="1"/>
  <c r="BB51" i="8" s="1"/>
  <c r="BD48" i="1"/>
  <c r="Q48" i="1" s="1"/>
  <c r="BL47" i="8"/>
  <c r="M47" i="8" s="1"/>
  <c r="R45" i="8"/>
  <c r="O48" i="8"/>
  <c r="Q47" i="8"/>
  <c r="P48" i="8" s="1"/>
  <c r="S44" i="8"/>
  <c r="U44" i="8" s="1"/>
  <c r="AG44" i="8"/>
  <c r="L49" i="8"/>
  <c r="AP49" i="8" s="1"/>
  <c r="M45" i="8"/>
  <c r="S45" i="8" s="1"/>
  <c r="CD49" i="1"/>
  <c r="AQ47" i="1"/>
  <c r="CG24" i="8"/>
  <c r="AO47" i="1"/>
  <c r="CH24" i="8"/>
  <c r="AX47" i="1"/>
  <c r="BD50" i="8"/>
  <c r="AN50" i="8" s="1"/>
  <c r="AP47" i="1"/>
  <c r="AR50" i="8"/>
  <c r="AN47" i="1"/>
  <c r="C45" i="8"/>
  <c r="CH19" i="8" s="1"/>
  <c r="CH18" i="8"/>
  <c r="S46" i="8"/>
  <c r="AX50" i="8"/>
  <c r="B49" i="8"/>
  <c r="AO49" i="8" s="1"/>
  <c r="BK47" i="8"/>
  <c r="C47" i="8" s="1"/>
  <c r="AU47" i="8"/>
  <c r="G47" i="8"/>
  <c r="F48" i="8" s="1"/>
  <c r="I46" i="8"/>
  <c r="L50" i="8" l="1"/>
  <c r="AP50" i="8" s="1"/>
  <c r="K44" i="8"/>
  <c r="AG45" i="8"/>
  <c r="J45" i="8"/>
  <c r="J46" i="8" s="1"/>
  <c r="AL50" i="8"/>
  <c r="D50" i="8" s="1"/>
  <c r="BO50" i="8" s="1"/>
  <c r="BP50" i="8" s="1"/>
  <c r="BW50" i="8"/>
  <c r="AL49" i="8"/>
  <c r="D49" i="8" s="1"/>
  <c r="BO49" i="8" s="1"/>
  <c r="BP49" i="8" s="1"/>
  <c r="BW49" i="8"/>
  <c r="AM49" i="8"/>
  <c r="N49" i="8" s="1"/>
  <c r="BT49" i="8" s="1"/>
  <c r="BU49" i="8" s="1"/>
  <c r="BX49" i="8"/>
  <c r="O49" i="8" s="1"/>
  <c r="G48" i="8"/>
  <c r="AM50" i="8"/>
  <c r="N50" i="8" s="1"/>
  <c r="BT50" i="8" s="1"/>
  <c r="BU50" i="8" s="1"/>
  <c r="BX50" i="8"/>
  <c r="AS51" i="8"/>
  <c r="AY51" i="8"/>
  <c r="BE51" i="8"/>
  <c r="BG49" i="1"/>
  <c r="V49" i="1" s="1"/>
  <c r="AS52" i="8" s="1"/>
  <c r="BD49" i="1"/>
  <c r="Q49" i="1" s="1"/>
  <c r="T45" i="8"/>
  <c r="U45" i="8" s="1"/>
  <c r="U46" i="8" s="1"/>
  <c r="U47" i="8" s="1"/>
  <c r="AV48" i="8"/>
  <c r="BL48" i="8" s="1"/>
  <c r="R46" i="8"/>
  <c r="R47" i="8" s="1"/>
  <c r="S47" i="8"/>
  <c r="CJ19" i="8"/>
  <c r="CD50" i="1"/>
  <c r="BA51" i="8"/>
  <c r="AN48" i="1"/>
  <c r="AX48" i="1"/>
  <c r="BD51" i="8"/>
  <c r="AN51" i="8" s="1"/>
  <c r="AO48" i="1"/>
  <c r="AR51" i="8"/>
  <c r="AQ48" i="1"/>
  <c r="AP48" i="1"/>
  <c r="I45" i="8"/>
  <c r="Q48" i="8"/>
  <c r="H47" i="8"/>
  <c r="I47" i="8"/>
  <c r="B50" i="8"/>
  <c r="AO50" i="8" s="1"/>
  <c r="AX51" i="8"/>
  <c r="AU48" i="8"/>
  <c r="AV49" i="8"/>
  <c r="BL49" i="8"/>
  <c r="L51" i="8" l="1"/>
  <c r="E49" i="8"/>
  <c r="K45" i="8"/>
  <c r="K46" i="8" s="1"/>
  <c r="K47" i="8" s="1"/>
  <c r="AL51" i="8"/>
  <c r="D51" i="8" s="1"/>
  <c r="CG25" i="8" s="1"/>
  <c r="BW51" i="8"/>
  <c r="M49" i="8"/>
  <c r="AQ51" i="8"/>
  <c r="O50" i="8"/>
  <c r="AY52" i="8"/>
  <c r="BB52" i="8"/>
  <c r="BE52" i="8"/>
  <c r="BG50" i="1"/>
  <c r="V50" i="1" s="1"/>
  <c r="AS53" i="8" s="1"/>
  <c r="BD50" i="1"/>
  <c r="Q50" i="1" s="1"/>
  <c r="T46" i="8"/>
  <c r="T47" i="8" s="1"/>
  <c r="AG46" i="8"/>
  <c r="J47" i="8"/>
  <c r="CD51" i="1"/>
  <c r="BA52" i="8"/>
  <c r="AX49" i="1"/>
  <c r="AR52" i="8"/>
  <c r="AQ49" i="1"/>
  <c r="AO49" i="1"/>
  <c r="BD52" i="8"/>
  <c r="AN49" i="1"/>
  <c r="AP49" i="1"/>
  <c r="R48" i="8"/>
  <c r="BK48" i="8"/>
  <c r="Q49" i="8"/>
  <c r="BT48" i="8"/>
  <c r="BU48" i="8" s="1"/>
  <c r="M48" i="8" s="1"/>
  <c r="CJ22" i="8" s="1"/>
  <c r="BO48" i="8"/>
  <c r="BP48" i="8" s="1"/>
  <c r="AG47" i="8"/>
  <c r="BK49" i="8"/>
  <c r="C49" i="8" s="1"/>
  <c r="AU49" i="8"/>
  <c r="G49" i="8"/>
  <c r="H48" i="8"/>
  <c r="B51" i="8"/>
  <c r="AO51" i="8" s="1"/>
  <c r="E50" i="8"/>
  <c r="AX52" i="8"/>
  <c r="AP51" i="8" l="1"/>
  <c r="L52" i="8"/>
  <c r="AP52" i="8" s="1"/>
  <c r="AM51" i="8"/>
  <c r="N51" i="8" s="1"/>
  <c r="CI25" i="8" s="1"/>
  <c r="BX51" i="8"/>
  <c r="AQ52" i="8"/>
  <c r="AN52" i="8"/>
  <c r="CJ27" i="8"/>
  <c r="BE53" i="8"/>
  <c r="AQ53" i="8" s="1"/>
  <c r="CI27" i="8"/>
  <c r="BL50" i="8"/>
  <c r="M50" i="8" s="1"/>
  <c r="AV50" i="8"/>
  <c r="AY53" i="8"/>
  <c r="BG51" i="1"/>
  <c r="V51" i="1" s="1"/>
  <c r="CI28" i="8" s="1"/>
  <c r="BD51" i="1"/>
  <c r="Q51" i="1" s="1"/>
  <c r="T48" i="8"/>
  <c r="CD52" i="1"/>
  <c r="AN50" i="1"/>
  <c r="AP50" i="1"/>
  <c r="AR53" i="8"/>
  <c r="BD53" i="8"/>
  <c r="AN53" i="8" s="1"/>
  <c r="CH27" i="8"/>
  <c r="AQ50" i="1"/>
  <c r="CG27" i="8"/>
  <c r="AX50" i="1"/>
  <c r="AO50" i="1"/>
  <c r="R49" i="8"/>
  <c r="Q50" i="8"/>
  <c r="P51" i="8" s="1"/>
  <c r="C48" i="8"/>
  <c r="CH22" i="8" s="1"/>
  <c r="S49" i="8"/>
  <c r="S48" i="8"/>
  <c r="J48" i="8"/>
  <c r="AG48" i="8"/>
  <c r="G50" i="8"/>
  <c r="F51" i="8" s="1"/>
  <c r="AU50" i="8"/>
  <c r="BK50" i="8"/>
  <c r="C50" i="8" s="1"/>
  <c r="E51" i="8"/>
  <c r="B52" i="8"/>
  <c r="AO52" i="8" s="1"/>
  <c r="AX53" i="8"/>
  <c r="I49" i="8"/>
  <c r="H49" i="8"/>
  <c r="O51" i="8" l="1"/>
  <c r="AL53" i="8"/>
  <c r="D53" i="8" s="1"/>
  <c r="BO53" i="8" s="1"/>
  <c r="BP53" i="8" s="1"/>
  <c r="BW53" i="8"/>
  <c r="AL52" i="8"/>
  <c r="D52" i="8" s="1"/>
  <c r="CG26" i="8" s="1"/>
  <c r="BW52" i="8"/>
  <c r="AM52" i="8"/>
  <c r="N52" i="8" s="1"/>
  <c r="CI26" i="8" s="1"/>
  <c r="BX52" i="8"/>
  <c r="O52" i="8" s="1"/>
  <c r="AM53" i="8"/>
  <c r="N53" i="8" s="1"/>
  <c r="BT53" i="8" s="1"/>
  <c r="BU53" i="8" s="1"/>
  <c r="BX53" i="8"/>
  <c r="AV51" i="8"/>
  <c r="AY54" i="8"/>
  <c r="BE54" i="8"/>
  <c r="CJ28" i="8"/>
  <c r="L53" i="8"/>
  <c r="AP53" i="8" s="1"/>
  <c r="BG52" i="1"/>
  <c r="V52" i="1" s="1"/>
  <c r="BE55" i="8" s="1"/>
  <c r="BD52" i="1"/>
  <c r="Q52" i="1" s="1"/>
  <c r="AS54" i="8"/>
  <c r="U48" i="8"/>
  <c r="U49" i="8" s="1"/>
  <c r="U50" i="8" s="1"/>
  <c r="T49" i="8"/>
  <c r="CD53" i="1"/>
  <c r="AP51" i="1"/>
  <c r="AQ51" i="1"/>
  <c r="CG28" i="8"/>
  <c r="BD54" i="8"/>
  <c r="AN51" i="1"/>
  <c r="AO51" i="1"/>
  <c r="CH28" i="8"/>
  <c r="AX51" i="1"/>
  <c r="AR54" i="8"/>
  <c r="R50" i="8"/>
  <c r="S50" i="8"/>
  <c r="I48" i="8"/>
  <c r="K48" i="8" s="1"/>
  <c r="K49" i="8" s="1"/>
  <c r="K50" i="8" s="1"/>
  <c r="J49" i="8"/>
  <c r="AU51" i="8"/>
  <c r="AG49" i="8"/>
  <c r="I50" i="8"/>
  <c r="H50" i="8"/>
  <c r="B53" i="8"/>
  <c r="AO53" i="8" s="1"/>
  <c r="AX54" i="8"/>
  <c r="AV52" i="8"/>
  <c r="AY55" i="8" l="1"/>
  <c r="E52" i="8"/>
  <c r="AN54" i="8"/>
  <c r="AQ54" i="8"/>
  <c r="AQ55" i="8"/>
  <c r="BL51" i="8"/>
  <c r="AS55" i="8"/>
  <c r="Q51" i="8"/>
  <c r="R51" i="8" s="1"/>
  <c r="O53" i="8"/>
  <c r="L54" i="8"/>
  <c r="AP54" i="8" s="1"/>
  <c r="CJ29" i="8"/>
  <c r="CI29" i="8"/>
  <c r="BG53" i="1"/>
  <c r="V53" i="1" s="1"/>
  <c r="BB56" i="8" s="1"/>
  <c r="BD53" i="1"/>
  <c r="Q53" i="1" s="1"/>
  <c r="T50" i="8"/>
  <c r="CD54" i="1"/>
  <c r="CH29" i="8"/>
  <c r="BD55" i="8"/>
  <c r="AO52" i="1"/>
  <c r="AP52" i="1"/>
  <c r="AN52" i="1"/>
  <c r="CG29" i="8"/>
  <c r="AX52" i="1"/>
  <c r="AQ52" i="1"/>
  <c r="AR55" i="8"/>
  <c r="BK51" i="8"/>
  <c r="AG50" i="8"/>
  <c r="G51" i="8"/>
  <c r="F52" i="8" s="1"/>
  <c r="BT51" i="8"/>
  <c r="BU51" i="8" s="1"/>
  <c r="BO51" i="8"/>
  <c r="BP51" i="8" s="1"/>
  <c r="BL52" i="8"/>
  <c r="AU52" i="8"/>
  <c r="AX55" i="8"/>
  <c r="E53" i="8"/>
  <c r="B54" i="8"/>
  <c r="AO54" i="8" s="1"/>
  <c r="J50" i="8"/>
  <c r="L55" i="8" l="1"/>
  <c r="AP55" i="8" s="1"/>
  <c r="AM54" i="8"/>
  <c r="N54" i="8" s="1"/>
  <c r="BT54" i="8" s="1"/>
  <c r="BU54" i="8" s="1"/>
  <c r="BX54" i="8"/>
  <c r="O54" i="8" s="1"/>
  <c r="AL54" i="8"/>
  <c r="D54" i="8" s="1"/>
  <c r="BO54" i="8" s="1"/>
  <c r="BP54" i="8" s="1"/>
  <c r="BW54" i="8"/>
  <c r="AM55" i="8"/>
  <c r="N55" i="8" s="1"/>
  <c r="BT55" i="8" s="1"/>
  <c r="BU55" i="8" s="1"/>
  <c r="BX55" i="8"/>
  <c r="AN55" i="8"/>
  <c r="M51" i="8"/>
  <c r="CJ25" i="8" s="1"/>
  <c r="AV53" i="8"/>
  <c r="BL53" i="8"/>
  <c r="M53" i="8" s="1"/>
  <c r="P52" i="8"/>
  <c r="Q52" i="8" s="1"/>
  <c r="R52" i="8" s="1"/>
  <c r="BG54" i="1"/>
  <c r="V54" i="1" s="1"/>
  <c r="BE57" i="8" s="1"/>
  <c r="BD54" i="1"/>
  <c r="Q54" i="1" s="1"/>
  <c r="AY56" i="8"/>
  <c r="BE56" i="8"/>
  <c r="AS56" i="8"/>
  <c r="T51" i="8"/>
  <c r="CD55" i="1"/>
  <c r="BA56" i="8"/>
  <c r="AN53" i="1"/>
  <c r="AR56" i="8"/>
  <c r="BD56" i="8"/>
  <c r="AX53" i="1"/>
  <c r="AO53" i="1"/>
  <c r="AQ53" i="1"/>
  <c r="AP53" i="1"/>
  <c r="C51" i="8"/>
  <c r="I51" i="8" s="1"/>
  <c r="H51" i="8"/>
  <c r="J51" i="8" s="1"/>
  <c r="G52" i="8"/>
  <c r="BK52" i="8"/>
  <c r="BT52" i="8"/>
  <c r="BU52" i="8" s="1"/>
  <c r="M52" i="8" s="1"/>
  <c r="CJ26" i="8" s="1"/>
  <c r="BO52" i="8"/>
  <c r="BP52" i="8" s="1"/>
  <c r="AU53" i="8"/>
  <c r="BK53" i="8"/>
  <c r="C53" i="8" s="1"/>
  <c r="B55" i="8"/>
  <c r="AO55" i="8" s="1"/>
  <c r="AX56" i="8"/>
  <c r="AV54" i="8"/>
  <c r="BL54" i="8"/>
  <c r="O55" i="8" l="1"/>
  <c r="AY57" i="8"/>
  <c r="AY58" i="8" s="1"/>
  <c r="E54" i="8"/>
  <c r="M54" i="8"/>
  <c r="AL55" i="8"/>
  <c r="D55" i="8" s="1"/>
  <c r="BO55" i="8" s="1"/>
  <c r="BP55" i="8" s="1"/>
  <c r="BW55" i="8"/>
  <c r="AQ57" i="8"/>
  <c r="AQ56" i="8"/>
  <c r="AN56" i="8"/>
  <c r="S51" i="8"/>
  <c r="U51" i="8" s="1"/>
  <c r="L56" i="8"/>
  <c r="AP56" i="8" s="1"/>
  <c r="Q53" i="8"/>
  <c r="S53" i="8" s="1"/>
  <c r="CI31" i="8"/>
  <c r="CJ31" i="8"/>
  <c r="AS57" i="8"/>
  <c r="BG55" i="1"/>
  <c r="V55" i="1" s="1"/>
  <c r="CI32" i="8" s="1"/>
  <c r="BD55" i="1"/>
  <c r="Q55" i="1" s="1"/>
  <c r="T52" i="8"/>
  <c r="CD56" i="1"/>
  <c r="AQ54" i="1"/>
  <c r="AX54" i="1"/>
  <c r="AP54" i="1"/>
  <c r="AN54" i="1"/>
  <c r="AR57" i="8"/>
  <c r="AO54" i="1"/>
  <c r="BD57" i="8"/>
  <c r="CH31" i="8"/>
  <c r="CG31" i="8"/>
  <c r="CH25" i="8"/>
  <c r="H52" i="8"/>
  <c r="AG52" i="8" s="1"/>
  <c r="AG51" i="8"/>
  <c r="G53" i="8"/>
  <c r="I53" i="8" s="1"/>
  <c r="C52" i="8"/>
  <c r="CH26" i="8" s="1"/>
  <c r="K51" i="8"/>
  <c r="S52" i="8"/>
  <c r="B56" i="8"/>
  <c r="AO56" i="8" s="1"/>
  <c r="AX57" i="8"/>
  <c r="BK54" i="8"/>
  <c r="C54" i="8" s="1"/>
  <c r="AU54" i="8"/>
  <c r="AV55" i="8"/>
  <c r="BL55" i="8"/>
  <c r="M55" i="8" s="1"/>
  <c r="L57" i="8" l="1"/>
  <c r="AP57" i="8" s="1"/>
  <c r="E55" i="8"/>
  <c r="AM56" i="8"/>
  <c r="N56" i="8" s="1"/>
  <c r="CI30" i="8" s="1"/>
  <c r="BX56" i="8"/>
  <c r="O56" i="8" s="1"/>
  <c r="AL56" i="8"/>
  <c r="D56" i="8" s="1"/>
  <c r="CG30" i="8" s="1"/>
  <c r="BW56" i="8"/>
  <c r="AM57" i="8"/>
  <c r="N57" i="8" s="1"/>
  <c r="BT57" i="8" s="1"/>
  <c r="BU57" i="8" s="1"/>
  <c r="BX57" i="8"/>
  <c r="AN57" i="8"/>
  <c r="AS58" i="8"/>
  <c r="Q54" i="8"/>
  <c r="R53" i="8"/>
  <c r="T53" i="8" s="1"/>
  <c r="BE58" i="8"/>
  <c r="BG56" i="1"/>
  <c r="V56" i="1" s="1"/>
  <c r="CJ33" i="8" s="1"/>
  <c r="BD56" i="1"/>
  <c r="Q56" i="1" s="1"/>
  <c r="CJ32" i="8"/>
  <c r="U52" i="8"/>
  <c r="U53" i="8" s="1"/>
  <c r="CD57" i="1"/>
  <c r="AO55" i="1"/>
  <c r="CG32" i="8"/>
  <c r="AX55" i="1"/>
  <c r="AQ55" i="1"/>
  <c r="AR58" i="8"/>
  <c r="BD58" i="8"/>
  <c r="AN58" i="8" s="1"/>
  <c r="AN55" i="1"/>
  <c r="CH32" i="8"/>
  <c r="AP55" i="1"/>
  <c r="J52" i="8"/>
  <c r="H53" i="8"/>
  <c r="G54" i="8"/>
  <c r="G55" i="8" s="1"/>
  <c r="F56" i="8" s="1"/>
  <c r="I52" i="8"/>
  <c r="BK55" i="8"/>
  <c r="C55" i="8" s="1"/>
  <c r="AU55" i="8"/>
  <c r="B57" i="8"/>
  <c r="AO57" i="8" s="1"/>
  <c r="AX58" i="8"/>
  <c r="AY59" i="8"/>
  <c r="L58" i="8"/>
  <c r="AP58" i="8" s="1"/>
  <c r="AV56" i="8"/>
  <c r="O57" i="8" l="1"/>
  <c r="E56" i="8"/>
  <c r="G56" i="8" s="1"/>
  <c r="AL58" i="8"/>
  <c r="D58" i="8" s="1"/>
  <c r="BO58" i="8" s="1"/>
  <c r="BP58" i="8" s="1"/>
  <c r="BW58" i="8"/>
  <c r="AL57" i="8"/>
  <c r="D57" i="8" s="1"/>
  <c r="BO57" i="8" s="1"/>
  <c r="BP57" i="8" s="1"/>
  <c r="BW57" i="8"/>
  <c r="AQ58" i="8"/>
  <c r="R54" i="8"/>
  <c r="T54" i="8" s="1"/>
  <c r="S54" i="8"/>
  <c r="Q55" i="8"/>
  <c r="P56" i="8" s="1"/>
  <c r="Q56" i="8" s="1"/>
  <c r="U54" i="8"/>
  <c r="AS59" i="8"/>
  <c r="CI33" i="8"/>
  <c r="BG57" i="1"/>
  <c r="V57" i="1" s="1"/>
  <c r="BE60" i="8" s="1"/>
  <c r="BD57" i="1"/>
  <c r="Q57" i="1" s="1"/>
  <c r="BE59" i="8"/>
  <c r="CD58" i="1"/>
  <c r="AQ56" i="1"/>
  <c r="AX56" i="1"/>
  <c r="AR59" i="8"/>
  <c r="CH33" i="8"/>
  <c r="AN56" i="1"/>
  <c r="BD59" i="8"/>
  <c r="AO56" i="1"/>
  <c r="CG33" i="8"/>
  <c r="AP56" i="1"/>
  <c r="K52" i="8"/>
  <c r="K53" i="8" s="1"/>
  <c r="K54" i="8" s="1"/>
  <c r="K55" i="8" s="1"/>
  <c r="J53" i="8"/>
  <c r="H54" i="8"/>
  <c r="AG53" i="8"/>
  <c r="I54" i="8"/>
  <c r="BL56" i="8"/>
  <c r="B58" i="8"/>
  <c r="AO58" i="8" s="1"/>
  <c r="AX59" i="8"/>
  <c r="AU56" i="8"/>
  <c r="I55" i="8"/>
  <c r="AY60" i="8"/>
  <c r="L59" i="8"/>
  <c r="AP59" i="8" s="1"/>
  <c r="AV57" i="8"/>
  <c r="BL57" i="8"/>
  <c r="M57" i="8" s="1"/>
  <c r="E57" i="8" l="1"/>
  <c r="AM58" i="8"/>
  <c r="N58" i="8" s="1"/>
  <c r="BT58" i="8" s="1"/>
  <c r="BU58" i="8" s="1"/>
  <c r="BX58" i="8"/>
  <c r="O58" i="8" s="1"/>
  <c r="AQ60" i="8"/>
  <c r="AQ59" i="8"/>
  <c r="AN59" i="8"/>
  <c r="R55" i="8"/>
  <c r="T55" i="8" s="1"/>
  <c r="U55" i="8"/>
  <c r="S55" i="8"/>
  <c r="CI34" i="8"/>
  <c r="CJ34" i="8"/>
  <c r="AS60" i="8"/>
  <c r="BG58" i="1"/>
  <c r="V58" i="1" s="1"/>
  <c r="BB61" i="8" s="1"/>
  <c r="BD58" i="1"/>
  <c r="Q58" i="1" s="1"/>
  <c r="CD59" i="1"/>
  <c r="CG34" i="8"/>
  <c r="AP57" i="1"/>
  <c r="CH34" i="8"/>
  <c r="BD60" i="8"/>
  <c r="AR60" i="8"/>
  <c r="AO57" i="1"/>
  <c r="AX57" i="1"/>
  <c r="AQ57" i="1"/>
  <c r="AN57" i="1"/>
  <c r="J54" i="8"/>
  <c r="H55" i="8"/>
  <c r="AG54" i="8"/>
  <c r="BK56" i="8"/>
  <c r="BT56" i="8"/>
  <c r="BU56" i="8" s="1"/>
  <c r="M56" i="8" s="1"/>
  <c r="CJ30" i="8" s="1"/>
  <c r="BO56" i="8"/>
  <c r="BP56" i="8" s="1"/>
  <c r="Q57" i="8"/>
  <c r="S57" i="8" s="1"/>
  <c r="AX60" i="8"/>
  <c r="B59" i="8"/>
  <c r="AO59" i="8" s="1"/>
  <c r="E58" i="8"/>
  <c r="BK57" i="8"/>
  <c r="C57" i="8" s="1"/>
  <c r="G57" i="8"/>
  <c r="AU57" i="8"/>
  <c r="AV58" i="8"/>
  <c r="BL58" i="8"/>
  <c r="L60" i="8"/>
  <c r="AP60" i="8" s="1"/>
  <c r="M58" i="8" l="1"/>
  <c r="AM59" i="8"/>
  <c r="N59" i="8" s="1"/>
  <c r="BT59" i="8" s="1"/>
  <c r="BU59" i="8" s="1"/>
  <c r="BX59" i="8"/>
  <c r="O59" i="8" s="1"/>
  <c r="AM60" i="8"/>
  <c r="N60" i="8" s="1"/>
  <c r="BT60" i="8" s="1"/>
  <c r="BU60" i="8" s="1"/>
  <c r="BX60" i="8"/>
  <c r="AL59" i="8"/>
  <c r="D59" i="8" s="1"/>
  <c r="BO59" i="8" s="1"/>
  <c r="BP59" i="8" s="1"/>
  <c r="BW59" i="8"/>
  <c r="AN60" i="8"/>
  <c r="R56" i="8"/>
  <c r="T56" i="8" s="1"/>
  <c r="AG55" i="8"/>
  <c r="BG59" i="1"/>
  <c r="V59" i="1" s="1"/>
  <c r="BE62" i="8" s="1"/>
  <c r="BD59" i="1"/>
  <c r="Q59" i="1" s="1"/>
  <c r="AY61" i="8"/>
  <c r="AS61" i="8"/>
  <c r="BE61" i="8"/>
  <c r="CD60" i="1"/>
  <c r="BA61" i="8"/>
  <c r="AQ58" i="1"/>
  <c r="AP58" i="1"/>
  <c r="AX58" i="1"/>
  <c r="BD61" i="8"/>
  <c r="AO58" i="1"/>
  <c r="AR61" i="8"/>
  <c r="AN58" i="1"/>
  <c r="H56" i="8"/>
  <c r="J55" i="8"/>
  <c r="C56" i="8"/>
  <c r="CH30" i="8" s="1"/>
  <c r="Q58" i="8"/>
  <c r="S56" i="8"/>
  <c r="I57" i="8"/>
  <c r="B60" i="8"/>
  <c r="AO60" i="8" s="1"/>
  <c r="AX61" i="8"/>
  <c r="BK58" i="8"/>
  <c r="C58" i="8" s="1"/>
  <c r="AU58" i="8"/>
  <c r="G58" i="8"/>
  <c r="AV59" i="8"/>
  <c r="BL59" i="8"/>
  <c r="L61" i="8" l="1"/>
  <c r="AP61" i="8" s="1"/>
  <c r="E59" i="8"/>
  <c r="S58" i="8"/>
  <c r="M59" i="8"/>
  <c r="AL60" i="8"/>
  <c r="D60" i="8" s="1"/>
  <c r="BO60" i="8" s="1"/>
  <c r="BP60" i="8" s="1"/>
  <c r="BW60" i="8"/>
  <c r="AN61" i="8"/>
  <c r="AQ61" i="8"/>
  <c r="AQ62" i="8"/>
  <c r="R57" i="8"/>
  <c r="T57" i="8" s="1"/>
  <c r="AG56" i="8"/>
  <c r="U56" i="8"/>
  <c r="U57" i="8" s="1"/>
  <c r="U58" i="8" s="1"/>
  <c r="O60" i="8"/>
  <c r="BB62" i="8"/>
  <c r="AS62" i="8"/>
  <c r="AY62" i="8"/>
  <c r="BG60" i="1"/>
  <c r="V60" i="1" s="1"/>
  <c r="BE63" i="8" s="1"/>
  <c r="AQ63" i="8" s="1"/>
  <c r="BD60" i="1"/>
  <c r="Q60" i="1" s="1"/>
  <c r="CD61" i="1"/>
  <c r="BA62" i="8"/>
  <c r="AP59" i="1"/>
  <c r="AN59" i="1"/>
  <c r="BD62" i="8"/>
  <c r="AO59" i="1"/>
  <c r="AX59" i="1"/>
  <c r="AQ59" i="1"/>
  <c r="AR62" i="8"/>
  <c r="H57" i="8"/>
  <c r="J56" i="8"/>
  <c r="I56" i="8"/>
  <c r="Q59" i="8"/>
  <c r="B61" i="8"/>
  <c r="AO61" i="8" s="1"/>
  <c r="AX62" i="8"/>
  <c r="BK59" i="8"/>
  <c r="C59" i="8" s="1"/>
  <c r="G59" i="8"/>
  <c r="AU59" i="8"/>
  <c r="I58" i="8"/>
  <c r="L62" i="8" l="1"/>
  <c r="AP62" i="8" s="1"/>
  <c r="E60" i="8"/>
  <c r="S59" i="8"/>
  <c r="AM63" i="8"/>
  <c r="N63" i="8" s="1"/>
  <c r="CI37" i="8" s="1"/>
  <c r="BX63" i="8"/>
  <c r="AM62" i="8"/>
  <c r="N62" i="8" s="1"/>
  <c r="CI36" i="8" s="1"/>
  <c r="BX62" i="8"/>
  <c r="AL61" i="8"/>
  <c r="D61" i="8" s="1"/>
  <c r="CG35" i="8" s="1"/>
  <c r="BW61" i="8"/>
  <c r="AM61" i="8"/>
  <c r="N61" i="8" s="1"/>
  <c r="CI35" i="8" s="1"/>
  <c r="BX61" i="8"/>
  <c r="AN62" i="8"/>
  <c r="R58" i="8"/>
  <c r="R59" i="8" s="1"/>
  <c r="AG57" i="8"/>
  <c r="AS63" i="8"/>
  <c r="BB63" i="8"/>
  <c r="BL60" i="8"/>
  <c r="M60" i="8" s="1"/>
  <c r="AV60" i="8"/>
  <c r="AY63" i="8"/>
  <c r="BG61" i="1"/>
  <c r="V61" i="1" s="1"/>
  <c r="BB64" i="8" s="1"/>
  <c r="BD61" i="1"/>
  <c r="Q61" i="1" s="1"/>
  <c r="CD62" i="1"/>
  <c r="BA63" i="8"/>
  <c r="AO60" i="1"/>
  <c r="AN60" i="1"/>
  <c r="AQ60" i="1"/>
  <c r="BD63" i="8"/>
  <c r="AN63" i="8" s="1"/>
  <c r="AP60" i="1"/>
  <c r="AX60" i="1"/>
  <c r="AR63" i="8"/>
  <c r="K56" i="8"/>
  <c r="K57" i="8" s="1"/>
  <c r="K58" i="8" s="1"/>
  <c r="K59" i="8" s="1"/>
  <c r="J57" i="8"/>
  <c r="H58" i="8"/>
  <c r="H59" i="8" s="1"/>
  <c r="Q60" i="8"/>
  <c r="U59" i="8"/>
  <c r="I59" i="8"/>
  <c r="BK60" i="8"/>
  <c r="C60" i="8" s="1"/>
  <c r="G60" i="8"/>
  <c r="F61" i="8" s="1"/>
  <c r="AU60" i="8"/>
  <c r="B62" i="8"/>
  <c r="AO62" i="8" s="1"/>
  <c r="AX63" i="8"/>
  <c r="E61" i="8" l="1"/>
  <c r="O61" i="8"/>
  <c r="AL62" i="8"/>
  <c r="D62" i="8" s="1"/>
  <c r="CG36" i="8" s="1"/>
  <c r="BW62" i="8"/>
  <c r="AL63" i="8"/>
  <c r="D63" i="8" s="1"/>
  <c r="CG37" i="8" s="1"/>
  <c r="BW63" i="8"/>
  <c r="T58" i="8"/>
  <c r="T59" i="8" s="1"/>
  <c r="AV61" i="8"/>
  <c r="AY64" i="8"/>
  <c r="O62" i="8"/>
  <c r="L63" i="8"/>
  <c r="AP63" i="8" s="1"/>
  <c r="AS64" i="8"/>
  <c r="BG62" i="1"/>
  <c r="V62" i="1" s="1"/>
  <c r="AS65" i="8" s="1"/>
  <c r="BD62" i="1"/>
  <c r="Q62" i="1" s="1"/>
  <c r="BE64" i="8"/>
  <c r="AG58" i="8"/>
  <c r="CD63" i="1"/>
  <c r="BA64" i="8"/>
  <c r="AX61" i="1"/>
  <c r="AO61" i="1"/>
  <c r="AQ61" i="1"/>
  <c r="AR64" i="8"/>
  <c r="BD64" i="8"/>
  <c r="AN64" i="8" s="1"/>
  <c r="AP61" i="1"/>
  <c r="AN61" i="1"/>
  <c r="J58" i="8"/>
  <c r="J59" i="8" s="1"/>
  <c r="U60" i="8"/>
  <c r="S60" i="8"/>
  <c r="P61" i="8"/>
  <c r="R60" i="8"/>
  <c r="H60" i="8"/>
  <c r="I60" i="8"/>
  <c r="K60" i="8"/>
  <c r="B63" i="8"/>
  <c r="AO63" i="8" s="1"/>
  <c r="AX64" i="8"/>
  <c r="AU61" i="8"/>
  <c r="AG59" i="8"/>
  <c r="AY65" i="8" l="1"/>
  <c r="AY66" i="8" s="1"/>
  <c r="E62" i="8"/>
  <c r="BL61" i="8"/>
  <c r="Q61" i="8"/>
  <c r="P62" i="8" s="1"/>
  <c r="Q62" i="8" s="1"/>
  <c r="AL64" i="8"/>
  <c r="D64" i="8" s="1"/>
  <c r="CG38" i="8" s="1"/>
  <c r="BW64" i="8"/>
  <c r="AQ64" i="8"/>
  <c r="T60" i="8"/>
  <c r="L64" i="8"/>
  <c r="AP64" i="8" s="1"/>
  <c r="O63" i="8"/>
  <c r="AV62" i="8"/>
  <c r="BL62" i="8" s="1"/>
  <c r="CI39" i="8"/>
  <c r="BG63" i="1"/>
  <c r="V63" i="1" s="1"/>
  <c r="CI40" i="8" s="1"/>
  <c r="BD63" i="1"/>
  <c r="Q63" i="1" s="1"/>
  <c r="CJ39" i="8"/>
  <c r="BE65" i="8"/>
  <c r="AQ65" i="8" s="1"/>
  <c r="CD64" i="1"/>
  <c r="AQ62" i="1"/>
  <c r="CH39" i="8"/>
  <c r="AN62" i="1"/>
  <c r="BD65" i="8"/>
  <c r="CG39" i="8"/>
  <c r="AP62" i="1"/>
  <c r="AR65" i="8"/>
  <c r="AO62" i="1"/>
  <c r="AX62" i="1"/>
  <c r="J60" i="8"/>
  <c r="BT61" i="8"/>
  <c r="BU61" i="8" s="1"/>
  <c r="BO61" i="8"/>
  <c r="BP61" i="8" s="1"/>
  <c r="G61" i="8"/>
  <c r="F62" i="8" s="1"/>
  <c r="BK61" i="8"/>
  <c r="AG60" i="8"/>
  <c r="B64" i="8"/>
  <c r="AO64" i="8" s="1"/>
  <c r="AX65" i="8"/>
  <c r="E63" i="8"/>
  <c r="AU62" i="8"/>
  <c r="L65" i="8" l="1"/>
  <c r="AP65" i="8" s="1"/>
  <c r="R61" i="8"/>
  <c r="T61" i="8" s="1"/>
  <c r="M61" i="8"/>
  <c r="CJ35" i="8" s="1"/>
  <c r="AM65" i="8"/>
  <c r="N65" i="8" s="1"/>
  <c r="BT65" i="8" s="1"/>
  <c r="BU65" i="8" s="1"/>
  <c r="BX65" i="8"/>
  <c r="AM64" i="8"/>
  <c r="N64" i="8" s="1"/>
  <c r="CI38" i="8" s="1"/>
  <c r="BX64" i="8"/>
  <c r="O64" i="8" s="1"/>
  <c r="AN65" i="8"/>
  <c r="AV63" i="8"/>
  <c r="BL63" i="8" s="1"/>
  <c r="CJ40" i="8"/>
  <c r="AS66" i="8"/>
  <c r="BE66" i="8"/>
  <c r="BG64" i="1"/>
  <c r="V64" i="1" s="1"/>
  <c r="BE67" i="8" s="1"/>
  <c r="BD64" i="1"/>
  <c r="Q64" i="1" s="1"/>
  <c r="CD65" i="1"/>
  <c r="CH40" i="8"/>
  <c r="AP63" i="1"/>
  <c r="AQ63" i="1"/>
  <c r="BD66" i="8"/>
  <c r="AN63" i="1"/>
  <c r="AX63" i="1"/>
  <c r="CG40" i="8"/>
  <c r="AO63" i="1"/>
  <c r="AR66" i="8"/>
  <c r="C61" i="8"/>
  <c r="CH35" i="8" s="1"/>
  <c r="G62" i="8"/>
  <c r="F63" i="8" s="1"/>
  <c r="BT62" i="8"/>
  <c r="BU62" i="8" s="1"/>
  <c r="M62" i="8" s="1"/>
  <c r="CJ36" i="8" s="1"/>
  <c r="BO62" i="8"/>
  <c r="BP62" i="8" s="1"/>
  <c r="BK62" i="8"/>
  <c r="H61" i="8"/>
  <c r="P63" i="8"/>
  <c r="Q63" i="8" s="1"/>
  <c r="AU63" i="8"/>
  <c r="E64" i="8"/>
  <c r="B65" i="8"/>
  <c r="AO65" i="8" s="1"/>
  <c r="AX66" i="8"/>
  <c r="AV64" i="8"/>
  <c r="L66" i="8"/>
  <c r="AP66" i="8" s="1"/>
  <c r="AY67" i="8"/>
  <c r="R62" i="8" l="1"/>
  <c r="T62" i="8" s="1"/>
  <c r="AG61" i="8"/>
  <c r="O65" i="8"/>
  <c r="S61" i="8"/>
  <c r="U61" i="8" s="1"/>
  <c r="AL65" i="8"/>
  <c r="D65" i="8" s="1"/>
  <c r="BO65" i="8" s="1"/>
  <c r="BP65" i="8" s="1"/>
  <c r="BW65" i="8"/>
  <c r="AQ66" i="8"/>
  <c r="AN66" i="8"/>
  <c r="AQ67" i="8"/>
  <c r="CJ41" i="8"/>
  <c r="CI41" i="8"/>
  <c r="AS67" i="8"/>
  <c r="BG65" i="1"/>
  <c r="V65" i="1" s="1"/>
  <c r="AS68" i="8" s="1"/>
  <c r="BD65" i="1"/>
  <c r="Q65" i="1" s="1"/>
  <c r="CD66" i="1"/>
  <c r="AX64" i="1"/>
  <c r="AO64" i="1"/>
  <c r="AR67" i="8"/>
  <c r="AQ64" i="1"/>
  <c r="BD67" i="8"/>
  <c r="CH41" i="8"/>
  <c r="AN64" i="1"/>
  <c r="CG41" i="8"/>
  <c r="AP64" i="1"/>
  <c r="R63" i="8"/>
  <c r="G63" i="8"/>
  <c r="F64" i="8" s="1"/>
  <c r="H62" i="8"/>
  <c r="BK63" i="8"/>
  <c r="C62" i="8"/>
  <c r="CH36" i="8" s="1"/>
  <c r="J61" i="8"/>
  <c r="I61" i="8"/>
  <c r="BT63" i="8"/>
  <c r="BU63" i="8" s="1"/>
  <c r="M63" i="8" s="1"/>
  <c r="CJ37" i="8" s="1"/>
  <c r="BO63" i="8"/>
  <c r="BP63" i="8" s="1"/>
  <c r="P64" i="8"/>
  <c r="Q64" i="8" s="1"/>
  <c r="S62" i="8"/>
  <c r="BL64" i="8"/>
  <c r="AX67" i="8"/>
  <c r="B66" i="8"/>
  <c r="AO66" i="8" s="1"/>
  <c r="AU64" i="8"/>
  <c r="AV65" i="8"/>
  <c r="BL65" i="8"/>
  <c r="M65" i="8" s="1"/>
  <c r="AY68" i="8"/>
  <c r="L67" i="8"/>
  <c r="AP67" i="8" s="1"/>
  <c r="AG62" i="8" l="1"/>
  <c r="E65" i="8"/>
  <c r="AM67" i="8"/>
  <c r="N67" i="8" s="1"/>
  <c r="BT67" i="8" s="1"/>
  <c r="BU67" i="8" s="1"/>
  <c r="BX67" i="8"/>
  <c r="AM66" i="8"/>
  <c r="N66" i="8" s="1"/>
  <c r="BT66" i="8" s="1"/>
  <c r="BU66" i="8" s="1"/>
  <c r="BX66" i="8"/>
  <c r="O66" i="8" s="1"/>
  <c r="AL66" i="8"/>
  <c r="D66" i="8" s="1"/>
  <c r="BO66" i="8" s="1"/>
  <c r="BP66" i="8" s="1"/>
  <c r="BW66" i="8"/>
  <c r="AN67" i="8"/>
  <c r="U62" i="8"/>
  <c r="T63" i="8"/>
  <c r="BG66" i="1"/>
  <c r="V66" i="1" s="1"/>
  <c r="CJ43" i="8" s="1"/>
  <c r="BD66" i="1"/>
  <c r="Q66" i="1" s="1"/>
  <c r="CJ42" i="8"/>
  <c r="CI42" i="8"/>
  <c r="BE68" i="8"/>
  <c r="CD67" i="1"/>
  <c r="AR68" i="8"/>
  <c r="AX65" i="1"/>
  <c r="CG42" i="8"/>
  <c r="BD68" i="8"/>
  <c r="AQ65" i="1"/>
  <c r="AP65" i="1"/>
  <c r="CH42" i="8"/>
  <c r="AN65" i="1"/>
  <c r="AO65" i="1"/>
  <c r="J62" i="8"/>
  <c r="H63" i="8"/>
  <c r="AG63" i="8" s="1"/>
  <c r="G64" i="8"/>
  <c r="K61" i="8"/>
  <c r="I62" i="8"/>
  <c r="BK64" i="8"/>
  <c r="C63" i="8"/>
  <c r="I63" i="8" s="1"/>
  <c r="BT64" i="8"/>
  <c r="BU64" i="8" s="1"/>
  <c r="M64" i="8" s="1"/>
  <c r="CJ38" i="8" s="1"/>
  <c r="BO64" i="8"/>
  <c r="BP64" i="8" s="1"/>
  <c r="R64" i="8"/>
  <c r="Q65" i="8"/>
  <c r="S65" i="8" s="1"/>
  <c r="S63" i="8"/>
  <c r="BK65" i="8"/>
  <c r="C65" i="8" s="1"/>
  <c r="AU65" i="8"/>
  <c r="B67" i="8"/>
  <c r="AO67" i="8" s="1"/>
  <c r="AX68" i="8"/>
  <c r="AY69" i="8"/>
  <c r="L68" i="8"/>
  <c r="AP68" i="8" s="1"/>
  <c r="AV66" i="8"/>
  <c r="BL66" i="8"/>
  <c r="E66" i="8" l="1"/>
  <c r="O67" i="8"/>
  <c r="M66" i="8"/>
  <c r="AL67" i="8"/>
  <c r="D67" i="8" s="1"/>
  <c r="BO67" i="8" s="1"/>
  <c r="BP67" i="8" s="1"/>
  <c r="BW67" i="8"/>
  <c r="AQ68" i="8"/>
  <c r="AN68" i="8"/>
  <c r="U63" i="8"/>
  <c r="T64" i="8"/>
  <c r="CI43" i="8"/>
  <c r="BE69" i="8"/>
  <c r="AS69" i="8"/>
  <c r="BG67" i="1"/>
  <c r="V67" i="1" s="1"/>
  <c r="AS70" i="8" s="1"/>
  <c r="BD67" i="1"/>
  <c r="Q67" i="1" s="1"/>
  <c r="CD68" i="1"/>
  <c r="AX66" i="1"/>
  <c r="CG43" i="8"/>
  <c r="BD69" i="8"/>
  <c r="AN66" i="1"/>
  <c r="AR69" i="8"/>
  <c r="CH43" i="8"/>
  <c r="AP66" i="1"/>
  <c r="AO66" i="1"/>
  <c r="AQ66" i="1"/>
  <c r="H64" i="8"/>
  <c r="AG64" i="8" s="1"/>
  <c r="J63" i="8"/>
  <c r="K62" i="8"/>
  <c r="G65" i="8"/>
  <c r="I65" i="8" s="1"/>
  <c r="CH37" i="8"/>
  <c r="C64" i="8"/>
  <c r="I64" i="8" s="1"/>
  <c r="Q66" i="8"/>
  <c r="R65" i="8"/>
  <c r="S64" i="8"/>
  <c r="B68" i="8"/>
  <c r="AO68" i="8" s="1"/>
  <c r="AX69" i="8"/>
  <c r="AU66" i="8"/>
  <c r="BK66" i="8"/>
  <c r="C66" i="8" s="1"/>
  <c r="AV67" i="8"/>
  <c r="BL67" i="8"/>
  <c r="M67" i="8" s="1"/>
  <c r="L69" i="8"/>
  <c r="AP69" i="8" s="1"/>
  <c r="E67" i="8" l="1"/>
  <c r="S66" i="8"/>
  <c r="AL68" i="8"/>
  <c r="D68" i="8" s="1"/>
  <c r="BO68" i="8" s="1"/>
  <c r="BP68" i="8" s="1"/>
  <c r="BW68" i="8"/>
  <c r="AM68" i="8"/>
  <c r="N68" i="8" s="1"/>
  <c r="BT68" i="8" s="1"/>
  <c r="BU68" i="8" s="1"/>
  <c r="BX68" i="8"/>
  <c r="O68" i="8" s="1"/>
  <c r="AN69" i="8"/>
  <c r="AQ69" i="8"/>
  <c r="T65" i="8"/>
  <c r="U64" i="8"/>
  <c r="U65" i="8" s="1"/>
  <c r="U66" i="8" s="1"/>
  <c r="AY70" i="8"/>
  <c r="BE70" i="8"/>
  <c r="BB70" i="8"/>
  <c r="BG68" i="1"/>
  <c r="V68" i="1" s="1"/>
  <c r="CJ45" i="8" s="1"/>
  <c r="BD68" i="1"/>
  <c r="Q68" i="1" s="1"/>
  <c r="CD69" i="1"/>
  <c r="BA70" i="8"/>
  <c r="AO67" i="1"/>
  <c r="AP67" i="1"/>
  <c r="BD70" i="8"/>
  <c r="AN70" i="8" s="1"/>
  <c r="AR70" i="8"/>
  <c r="AQ67" i="1"/>
  <c r="AN67" i="1"/>
  <c r="AX67" i="1"/>
  <c r="H65" i="8"/>
  <c r="J64" i="8"/>
  <c r="G66" i="8"/>
  <c r="G67" i="8" s="1"/>
  <c r="K63" i="8"/>
  <c r="Q67" i="8"/>
  <c r="S67" i="8" s="1"/>
  <c r="CH38" i="8"/>
  <c r="R66" i="8"/>
  <c r="BK67" i="8"/>
  <c r="C67" i="8" s="1"/>
  <c r="AU67" i="8"/>
  <c r="B69" i="8"/>
  <c r="AO69" i="8" s="1"/>
  <c r="AX70" i="8"/>
  <c r="AV68" i="8"/>
  <c r="BL68" i="8"/>
  <c r="AY71" i="8" l="1"/>
  <c r="AY72" i="8" s="1"/>
  <c r="E68" i="8"/>
  <c r="M68" i="8"/>
  <c r="AM69" i="8"/>
  <c r="N69" i="8" s="1"/>
  <c r="BT69" i="8" s="1"/>
  <c r="BU69" i="8" s="1"/>
  <c r="BX69" i="8"/>
  <c r="AL70" i="8"/>
  <c r="D70" i="8" s="1"/>
  <c r="CG44" i="8" s="1"/>
  <c r="BW70" i="8"/>
  <c r="AL69" i="8"/>
  <c r="D69" i="8" s="1"/>
  <c r="BO69" i="8" s="1"/>
  <c r="BP69" i="8" s="1"/>
  <c r="BW69" i="8"/>
  <c r="AQ70" i="8"/>
  <c r="L70" i="8"/>
  <c r="AP70" i="8" s="1"/>
  <c r="BE71" i="8"/>
  <c r="CI45" i="8"/>
  <c r="AS71" i="8"/>
  <c r="BG69" i="1"/>
  <c r="V69" i="1" s="1"/>
  <c r="BD69" i="1"/>
  <c r="Q69" i="1" s="1"/>
  <c r="K64" i="8"/>
  <c r="K65" i="8" s="1"/>
  <c r="K66" i="8" s="1"/>
  <c r="K67" i="8" s="1"/>
  <c r="CD70" i="1"/>
  <c r="CH45" i="8"/>
  <c r="AP68" i="1"/>
  <c r="AO68" i="1"/>
  <c r="AN68" i="1"/>
  <c r="AR71" i="8"/>
  <c r="AX68" i="1"/>
  <c r="AQ68" i="1"/>
  <c r="BD71" i="8"/>
  <c r="CG45" i="8"/>
  <c r="J65" i="8"/>
  <c r="AG65" i="8"/>
  <c r="H66" i="8"/>
  <c r="I66" i="8"/>
  <c r="Q68" i="8"/>
  <c r="R67" i="8"/>
  <c r="U67" i="8"/>
  <c r="T66" i="8"/>
  <c r="I67" i="8"/>
  <c r="B70" i="8"/>
  <c r="AO70" i="8" s="1"/>
  <c r="AX71" i="8"/>
  <c r="BK68" i="8"/>
  <c r="C68" i="8" s="1"/>
  <c r="G68" i="8"/>
  <c r="AU68" i="8"/>
  <c r="L71" i="8" l="1"/>
  <c r="AP71" i="8" s="1"/>
  <c r="O69" i="8"/>
  <c r="E69" i="8"/>
  <c r="S68" i="8"/>
  <c r="AM70" i="8"/>
  <c r="N70" i="8" s="1"/>
  <c r="CI44" i="8" s="1"/>
  <c r="BX70" i="8"/>
  <c r="O70" i="8" s="1"/>
  <c r="AN71" i="8"/>
  <c r="AQ71" i="8"/>
  <c r="CJ46" i="8"/>
  <c r="BL69" i="8"/>
  <c r="M69" i="8" s="1"/>
  <c r="AV69" i="8"/>
  <c r="CI46" i="8"/>
  <c r="AS72" i="8"/>
  <c r="BE72" i="8"/>
  <c r="BG70" i="1"/>
  <c r="V70" i="1" s="1"/>
  <c r="BB73" i="8" s="1"/>
  <c r="BD70" i="1"/>
  <c r="Q70" i="1" s="1"/>
  <c r="J66" i="8"/>
  <c r="CD71" i="1"/>
  <c r="CH46" i="8"/>
  <c r="AN69" i="1"/>
  <c r="AO69" i="1"/>
  <c r="AX69" i="1"/>
  <c r="CG46" i="8"/>
  <c r="BD72" i="8"/>
  <c r="AP69" i="1"/>
  <c r="AR72" i="8"/>
  <c r="AQ69" i="1"/>
  <c r="H67" i="8"/>
  <c r="AG67" i="8" s="1"/>
  <c r="AG66" i="8"/>
  <c r="Q69" i="8"/>
  <c r="T67" i="8"/>
  <c r="R68" i="8"/>
  <c r="U68" i="8"/>
  <c r="BK69" i="8"/>
  <c r="C69" i="8" s="1"/>
  <c r="AU69" i="8"/>
  <c r="G69" i="8"/>
  <c r="F70" i="8" s="1"/>
  <c r="B71" i="8"/>
  <c r="AO71" i="8" s="1"/>
  <c r="E70" i="8"/>
  <c r="AX72" i="8"/>
  <c r="K68" i="8"/>
  <c r="I68" i="8"/>
  <c r="L72" i="8"/>
  <c r="AP72" i="8" s="1"/>
  <c r="AV70" i="8"/>
  <c r="AL71" i="8" l="1"/>
  <c r="D71" i="8" s="1"/>
  <c r="BO71" i="8" s="1"/>
  <c r="BP71" i="8" s="1"/>
  <c r="BW71" i="8"/>
  <c r="AM71" i="8"/>
  <c r="N71" i="8" s="1"/>
  <c r="BT71" i="8" s="1"/>
  <c r="BU71" i="8" s="1"/>
  <c r="BX71" i="8"/>
  <c r="O71" i="8" s="1"/>
  <c r="AQ72" i="8"/>
  <c r="AN72" i="8"/>
  <c r="S69" i="8"/>
  <c r="BG71" i="1"/>
  <c r="V71" i="1" s="1"/>
  <c r="BE74" i="8" s="1"/>
  <c r="BD71" i="1"/>
  <c r="Q71" i="1" s="1"/>
  <c r="AY73" i="8"/>
  <c r="AS73" i="8"/>
  <c r="BE73" i="8"/>
  <c r="P70" i="8"/>
  <c r="Q70" i="8" s="1"/>
  <c r="Q71" i="8" s="1"/>
  <c r="CD72" i="1"/>
  <c r="BA73" i="8"/>
  <c r="AR73" i="8"/>
  <c r="AP70" i="1"/>
  <c r="AQ70" i="1"/>
  <c r="BD73" i="8"/>
  <c r="AO70" i="1"/>
  <c r="AX70" i="1"/>
  <c r="AN70" i="1"/>
  <c r="R69" i="8"/>
  <c r="J67" i="8"/>
  <c r="H68" i="8"/>
  <c r="AG68" i="8" s="1"/>
  <c r="U69" i="8"/>
  <c r="T68" i="8"/>
  <c r="G70" i="8"/>
  <c r="AU70" i="8"/>
  <c r="I69" i="8"/>
  <c r="K69" i="8"/>
  <c r="BL70" i="8"/>
  <c r="B72" i="8"/>
  <c r="AO72" i="8" s="1"/>
  <c r="AX73" i="8"/>
  <c r="AV71" i="8"/>
  <c r="BL71" i="8"/>
  <c r="L73" i="8" l="1"/>
  <c r="AP73" i="8" s="1"/>
  <c r="E71" i="8"/>
  <c r="M71" i="8"/>
  <c r="S71" i="8" s="1"/>
  <c r="AM72" i="8"/>
  <c r="N72" i="8" s="1"/>
  <c r="BT72" i="8" s="1"/>
  <c r="BU72" i="8" s="1"/>
  <c r="BX72" i="8"/>
  <c r="AL72" i="8"/>
  <c r="D72" i="8" s="1"/>
  <c r="BO72" i="8" s="1"/>
  <c r="BP72" i="8" s="1"/>
  <c r="BW72" i="8"/>
  <c r="AQ73" i="8"/>
  <c r="AQ74" i="8"/>
  <c r="AN73" i="8"/>
  <c r="AY74" i="8"/>
  <c r="CI48" i="8"/>
  <c r="AS74" i="8"/>
  <c r="CJ48" i="8"/>
  <c r="BG72" i="1"/>
  <c r="V72" i="1" s="1"/>
  <c r="BD72" i="1"/>
  <c r="Q72" i="1" s="1"/>
  <c r="CD73" i="1"/>
  <c r="AP71" i="1"/>
  <c r="AQ71" i="1"/>
  <c r="BD74" i="8"/>
  <c r="AR74" i="8"/>
  <c r="CG48" i="8"/>
  <c r="CH48" i="8"/>
  <c r="AX71" i="1"/>
  <c r="AO71" i="1"/>
  <c r="AN71" i="1"/>
  <c r="T69" i="8"/>
  <c r="H69" i="8"/>
  <c r="AG69" i="8" s="1"/>
  <c r="J68" i="8"/>
  <c r="BK70" i="8"/>
  <c r="BT70" i="8"/>
  <c r="BU70" i="8" s="1"/>
  <c r="M70" i="8" s="1"/>
  <c r="CJ44" i="8" s="1"/>
  <c r="BO70" i="8"/>
  <c r="BP70" i="8" s="1"/>
  <c r="R70" i="8"/>
  <c r="B73" i="8"/>
  <c r="AO73" i="8" s="1"/>
  <c r="AX74" i="8"/>
  <c r="AU71" i="8"/>
  <c r="G71" i="8"/>
  <c r="BK71" i="8"/>
  <c r="C71" i="8" s="1"/>
  <c r="AY75" i="8" l="1"/>
  <c r="AY76" i="8" s="1"/>
  <c r="O72" i="8"/>
  <c r="E72" i="8"/>
  <c r="AM74" i="8"/>
  <c r="N74" i="8" s="1"/>
  <c r="BT74" i="8" s="1"/>
  <c r="BU74" i="8" s="1"/>
  <c r="BX74" i="8"/>
  <c r="AM73" i="8"/>
  <c r="N73" i="8" s="1"/>
  <c r="CI47" i="8" s="1"/>
  <c r="BX73" i="8"/>
  <c r="AL73" i="8"/>
  <c r="D73" i="8" s="1"/>
  <c r="CG47" i="8" s="1"/>
  <c r="BW73" i="8"/>
  <c r="AN74" i="8"/>
  <c r="L74" i="8"/>
  <c r="AP74" i="8" s="1"/>
  <c r="BL72" i="8"/>
  <c r="M72" i="8" s="1"/>
  <c r="AV72" i="8"/>
  <c r="Q72" i="8"/>
  <c r="P73" i="8" s="1"/>
  <c r="BE75" i="8"/>
  <c r="CI49" i="8"/>
  <c r="CJ49" i="8"/>
  <c r="AS75" i="8"/>
  <c r="BG73" i="1"/>
  <c r="V73" i="1" s="1"/>
  <c r="CJ50" i="8" s="1"/>
  <c r="BD73" i="1"/>
  <c r="Q73" i="1" s="1"/>
  <c r="H70" i="8"/>
  <c r="AG70" i="8" s="1"/>
  <c r="CD74" i="1"/>
  <c r="CG49" i="8"/>
  <c r="AO72" i="1"/>
  <c r="AN72" i="1"/>
  <c r="AP72" i="1"/>
  <c r="AQ72" i="1"/>
  <c r="CH49" i="8"/>
  <c r="AR75" i="8"/>
  <c r="AX72" i="1"/>
  <c r="BD75" i="8"/>
  <c r="T70" i="8"/>
  <c r="J69" i="8"/>
  <c r="C70" i="8"/>
  <c r="CH44" i="8" s="1"/>
  <c r="S70" i="8"/>
  <c r="R71" i="8"/>
  <c r="B74" i="8"/>
  <c r="AO74" i="8" s="1"/>
  <c r="AX75" i="8"/>
  <c r="BK72" i="8"/>
  <c r="C72" i="8" s="1"/>
  <c r="G72" i="8"/>
  <c r="F73" i="8" s="1"/>
  <c r="AU72" i="8"/>
  <c r="I71" i="8"/>
  <c r="L75" i="8" l="1"/>
  <c r="AP75" i="8" s="1"/>
  <c r="O74" i="8"/>
  <c r="O73" i="8"/>
  <c r="Q73" i="8" s="1"/>
  <c r="E73" i="8"/>
  <c r="G73" i="8" s="1"/>
  <c r="AV73" i="8"/>
  <c r="AL74" i="8"/>
  <c r="D74" i="8" s="1"/>
  <c r="BO74" i="8" s="1"/>
  <c r="BP74" i="8" s="1"/>
  <c r="BW74" i="8"/>
  <c r="AN75" i="8"/>
  <c r="AQ75" i="8"/>
  <c r="S72" i="8"/>
  <c r="AS76" i="8"/>
  <c r="BG74" i="1"/>
  <c r="V74" i="1" s="1"/>
  <c r="BE77" i="8" s="1"/>
  <c r="BD74" i="1"/>
  <c r="Q74" i="1" s="1"/>
  <c r="BE76" i="8"/>
  <c r="CI50" i="8"/>
  <c r="U70" i="8"/>
  <c r="U71" i="8" s="1"/>
  <c r="U72" i="8" s="1"/>
  <c r="H71" i="8"/>
  <c r="AG71" i="8" s="1"/>
  <c r="J70" i="8"/>
  <c r="CD75" i="1"/>
  <c r="T71" i="8"/>
  <c r="AR76" i="8"/>
  <c r="AP73" i="1"/>
  <c r="AX73" i="1"/>
  <c r="AQ73" i="1"/>
  <c r="CG50" i="8"/>
  <c r="AO73" i="1"/>
  <c r="AN73" i="1"/>
  <c r="CH50" i="8"/>
  <c r="BD76" i="8"/>
  <c r="AN76" i="8" s="1"/>
  <c r="I70" i="8"/>
  <c r="R72" i="8"/>
  <c r="I72" i="8"/>
  <c r="AX76" i="8"/>
  <c r="B75" i="8"/>
  <c r="AO75" i="8" s="1"/>
  <c r="AU73" i="8"/>
  <c r="AV74" i="8"/>
  <c r="BL74" i="8"/>
  <c r="M74" i="8" s="1"/>
  <c r="L76" i="8"/>
  <c r="AP76" i="8" s="1"/>
  <c r="BL73" i="8" l="1"/>
  <c r="E74" i="8"/>
  <c r="AL75" i="8"/>
  <c r="D75" i="8" s="1"/>
  <c r="BO75" i="8" s="1"/>
  <c r="BP75" i="8" s="1"/>
  <c r="BW75" i="8"/>
  <c r="AL76" i="8"/>
  <c r="D76" i="8" s="1"/>
  <c r="BO76" i="8" s="1"/>
  <c r="BP76" i="8" s="1"/>
  <c r="BW76" i="8"/>
  <c r="AM75" i="8"/>
  <c r="N75" i="8" s="1"/>
  <c r="BT75" i="8" s="1"/>
  <c r="BU75" i="8" s="1"/>
  <c r="BX75" i="8"/>
  <c r="O75" i="8" s="1"/>
  <c r="AQ76" i="8"/>
  <c r="AQ77" i="8"/>
  <c r="BB77" i="8"/>
  <c r="AY77" i="8"/>
  <c r="AS77" i="8"/>
  <c r="BG75" i="1"/>
  <c r="V75" i="1" s="1"/>
  <c r="BB78" i="8" s="1"/>
  <c r="BD75" i="1"/>
  <c r="Q75" i="1" s="1"/>
  <c r="K70" i="8"/>
  <c r="K71" i="8" s="1"/>
  <c r="K72" i="8" s="1"/>
  <c r="H72" i="8"/>
  <c r="H73" i="8" s="1"/>
  <c r="J71" i="8"/>
  <c r="T72" i="8"/>
  <c r="CD76" i="1"/>
  <c r="BA77" i="8"/>
  <c r="AQ74" i="1"/>
  <c r="BD77" i="8"/>
  <c r="AN74" i="1"/>
  <c r="AO74" i="1"/>
  <c r="AR77" i="8"/>
  <c r="AX74" i="1"/>
  <c r="AP74" i="1"/>
  <c r="R73" i="8"/>
  <c r="BK73" i="8"/>
  <c r="BT73" i="8"/>
  <c r="BU73" i="8" s="1"/>
  <c r="BO73" i="8"/>
  <c r="BP73" i="8" s="1"/>
  <c r="BK74" i="8"/>
  <c r="C74" i="8" s="1"/>
  <c r="G74" i="8"/>
  <c r="AU74" i="8"/>
  <c r="AX77" i="8"/>
  <c r="B76" i="8"/>
  <c r="AO76" i="8" s="1"/>
  <c r="Q74" i="8"/>
  <c r="S74" i="8" s="1"/>
  <c r="AV75" i="8"/>
  <c r="BL75" i="8"/>
  <c r="E75" i="8" l="1"/>
  <c r="M73" i="8"/>
  <c r="CJ47" i="8" s="1"/>
  <c r="AM76" i="8"/>
  <c r="N76" i="8" s="1"/>
  <c r="BT76" i="8" s="1"/>
  <c r="BU76" i="8" s="1"/>
  <c r="BX76" i="8"/>
  <c r="O76" i="8" s="1"/>
  <c r="M75" i="8"/>
  <c r="AM77" i="8"/>
  <c r="N77" i="8" s="1"/>
  <c r="CI51" i="8" s="1"/>
  <c r="BX77" i="8"/>
  <c r="AN77" i="8"/>
  <c r="AS78" i="8"/>
  <c r="L77" i="8"/>
  <c r="AP77" i="8" s="1"/>
  <c r="BG76" i="1"/>
  <c r="V76" i="1" s="1"/>
  <c r="BE79" i="8" s="1"/>
  <c r="BD76" i="1"/>
  <c r="Q76" i="1" s="1"/>
  <c r="AY78" i="8"/>
  <c r="BE78" i="8"/>
  <c r="AG72" i="8"/>
  <c r="J72" i="8"/>
  <c r="J73" i="8" s="1"/>
  <c r="T73" i="8"/>
  <c r="CD77" i="1"/>
  <c r="BA78" i="8"/>
  <c r="AR78" i="8"/>
  <c r="AP75" i="1"/>
  <c r="AX75" i="1"/>
  <c r="AO75" i="1"/>
  <c r="BD78" i="8"/>
  <c r="AN78" i="8" s="1"/>
  <c r="AN75" i="1"/>
  <c r="AQ75" i="1"/>
  <c r="C73" i="8"/>
  <c r="CH47" i="8" s="1"/>
  <c r="AG73" i="8"/>
  <c r="Q75" i="8"/>
  <c r="G75" i="8"/>
  <c r="AU75" i="8"/>
  <c r="BK75" i="8"/>
  <c r="C75" i="8" s="1"/>
  <c r="H74" i="8"/>
  <c r="I74" i="8"/>
  <c r="R74" i="8"/>
  <c r="E76" i="8"/>
  <c r="B77" i="8"/>
  <c r="AO77" i="8" s="1"/>
  <c r="AX78" i="8"/>
  <c r="AV76" i="8"/>
  <c r="BL76" i="8"/>
  <c r="AY79" i="8" l="1"/>
  <c r="AY80" i="8" s="1"/>
  <c r="S73" i="8"/>
  <c r="U73" i="8" s="1"/>
  <c r="U74" i="8" s="1"/>
  <c r="U75" i="8" s="1"/>
  <c r="M76" i="8"/>
  <c r="AL78" i="8"/>
  <c r="D78" i="8" s="1"/>
  <c r="CG52" i="8" s="1"/>
  <c r="BW78" i="8"/>
  <c r="S75" i="8"/>
  <c r="AL77" i="8"/>
  <c r="D77" i="8" s="1"/>
  <c r="CG51" i="8" s="1"/>
  <c r="BW77" i="8"/>
  <c r="AQ78" i="8"/>
  <c r="AQ79" i="8"/>
  <c r="O77" i="8"/>
  <c r="CI53" i="8"/>
  <c r="AS79" i="8"/>
  <c r="CJ53" i="8"/>
  <c r="L78" i="8"/>
  <c r="AP78" i="8" s="1"/>
  <c r="BG77" i="1"/>
  <c r="V77" i="1" s="1"/>
  <c r="CI54" i="8" s="1"/>
  <c r="BD77" i="1"/>
  <c r="Q77" i="1" s="1"/>
  <c r="CD78" i="1"/>
  <c r="AQ76" i="1"/>
  <c r="AN76" i="1"/>
  <c r="CG53" i="8"/>
  <c r="AO76" i="1"/>
  <c r="CH53" i="8"/>
  <c r="AR79" i="8"/>
  <c r="AX76" i="1"/>
  <c r="AP76" i="1"/>
  <c r="BD79" i="8"/>
  <c r="AN79" i="8" s="1"/>
  <c r="I73" i="8"/>
  <c r="K73" i="8" s="1"/>
  <c r="K74" i="8" s="1"/>
  <c r="K75" i="8" s="1"/>
  <c r="Q76" i="8"/>
  <c r="R75" i="8"/>
  <c r="J74" i="8"/>
  <c r="B78" i="8"/>
  <c r="AO78" i="8" s="1"/>
  <c r="AX79" i="8"/>
  <c r="H75" i="8"/>
  <c r="I75" i="8"/>
  <c r="BK76" i="8"/>
  <c r="C76" i="8" s="1"/>
  <c r="G76" i="8"/>
  <c r="F77" i="8" s="1"/>
  <c r="AU76" i="8"/>
  <c r="AG74" i="8"/>
  <c r="T74" i="8"/>
  <c r="L79" i="8" l="1"/>
  <c r="AP79" i="8" s="1"/>
  <c r="E77" i="8"/>
  <c r="AL79" i="8"/>
  <c r="D79" i="8" s="1"/>
  <c r="BO79" i="8" s="1"/>
  <c r="BP79" i="8" s="1"/>
  <c r="BW79" i="8"/>
  <c r="AM79" i="8"/>
  <c r="N79" i="8" s="1"/>
  <c r="BT79" i="8" s="1"/>
  <c r="BU79" i="8" s="1"/>
  <c r="BX79" i="8"/>
  <c r="AM78" i="8"/>
  <c r="N78" i="8" s="1"/>
  <c r="CI52" i="8" s="1"/>
  <c r="BX78" i="8"/>
  <c r="O78" i="8" s="1"/>
  <c r="AV77" i="8"/>
  <c r="BL77" i="8" s="1"/>
  <c r="AS80" i="8"/>
  <c r="CJ54" i="8"/>
  <c r="BE80" i="8"/>
  <c r="BG78" i="1"/>
  <c r="V78" i="1" s="1"/>
  <c r="AS81" i="8" s="1"/>
  <c r="BD78" i="1"/>
  <c r="Q78" i="1" s="1"/>
  <c r="CD79" i="1"/>
  <c r="BD80" i="8"/>
  <c r="AO77" i="1"/>
  <c r="AX77" i="1"/>
  <c r="CH54" i="8"/>
  <c r="AN77" i="1"/>
  <c r="CG54" i="8"/>
  <c r="AR80" i="8"/>
  <c r="AQ77" i="1"/>
  <c r="AP77" i="1"/>
  <c r="T75" i="8"/>
  <c r="U76" i="8"/>
  <c r="S76" i="8"/>
  <c r="R76" i="8"/>
  <c r="P77" i="8"/>
  <c r="Q77" i="8" s="1"/>
  <c r="J75" i="8"/>
  <c r="AG75" i="8"/>
  <c r="H76" i="8"/>
  <c r="K76" i="8"/>
  <c r="I76" i="8"/>
  <c r="AU77" i="8"/>
  <c r="B79" i="8"/>
  <c r="AO79" i="8" s="1"/>
  <c r="AX80" i="8"/>
  <c r="E78" i="8"/>
  <c r="AV78" i="8"/>
  <c r="L80" i="8"/>
  <c r="AP80" i="8" s="1"/>
  <c r="AY81" i="8"/>
  <c r="O79" i="8" l="1"/>
  <c r="AQ80" i="8"/>
  <c r="AN80" i="8"/>
  <c r="CJ55" i="8"/>
  <c r="BE81" i="8"/>
  <c r="BG79" i="1"/>
  <c r="V79" i="1" s="1"/>
  <c r="CJ56" i="8" s="1"/>
  <c r="BD79" i="1"/>
  <c r="Q79" i="1" s="1"/>
  <c r="CI55" i="8"/>
  <c r="CD80" i="1"/>
  <c r="CG55" i="8"/>
  <c r="AP78" i="1"/>
  <c r="AN78" i="1"/>
  <c r="AO78" i="1"/>
  <c r="AQ78" i="1"/>
  <c r="CH55" i="8"/>
  <c r="AX78" i="1"/>
  <c r="BD81" i="8"/>
  <c r="AN81" i="8" s="1"/>
  <c r="AR81" i="8"/>
  <c r="R77" i="8"/>
  <c r="BK77" i="8"/>
  <c r="BT77" i="8"/>
  <c r="BU77" i="8" s="1"/>
  <c r="M77" i="8" s="1"/>
  <c r="CJ51" i="8" s="1"/>
  <c r="BO77" i="8"/>
  <c r="BP77" i="8" s="1"/>
  <c r="G77" i="8"/>
  <c r="F78" i="8" s="1"/>
  <c r="T76" i="8"/>
  <c r="J76" i="8"/>
  <c r="AG76" i="8"/>
  <c r="P78" i="8"/>
  <c r="Q78" i="8" s="1"/>
  <c r="BL78" i="8"/>
  <c r="AX81" i="8"/>
  <c r="B80" i="8"/>
  <c r="AO80" i="8" s="1"/>
  <c r="E79" i="8"/>
  <c r="AU78" i="8"/>
  <c r="AV79" i="8"/>
  <c r="BL79" i="8"/>
  <c r="M79" i="8" s="1"/>
  <c r="L81" i="8"/>
  <c r="AP81" i="8" s="1"/>
  <c r="AY82" i="8"/>
  <c r="AL81" i="8" l="1"/>
  <c r="D81" i="8" s="1"/>
  <c r="BO81" i="8" s="1"/>
  <c r="BP81" i="8" s="1"/>
  <c r="BW81" i="8"/>
  <c r="AL80" i="8"/>
  <c r="D80" i="8" s="1"/>
  <c r="BO80" i="8" s="1"/>
  <c r="BP80" i="8" s="1"/>
  <c r="BW80" i="8"/>
  <c r="AM80" i="8"/>
  <c r="N80" i="8" s="1"/>
  <c r="BT80" i="8" s="1"/>
  <c r="BU80" i="8" s="1"/>
  <c r="BX80" i="8"/>
  <c r="O80" i="8" s="1"/>
  <c r="AQ81" i="8"/>
  <c r="CI56" i="8"/>
  <c r="AS82" i="8"/>
  <c r="BE82" i="8"/>
  <c r="BG80" i="1"/>
  <c r="V80" i="1" s="1"/>
  <c r="BD80" i="1"/>
  <c r="Q80" i="1" s="1"/>
  <c r="CD81" i="1"/>
  <c r="CG56" i="8"/>
  <c r="AQ79" i="1"/>
  <c r="BD82" i="8"/>
  <c r="AX79" i="1"/>
  <c r="AR82" i="8"/>
  <c r="AO79" i="1"/>
  <c r="CH56" i="8"/>
  <c r="AN79" i="1"/>
  <c r="AP79" i="1"/>
  <c r="T77" i="8"/>
  <c r="BK78" i="8"/>
  <c r="H77" i="8"/>
  <c r="AG77" i="8" s="1"/>
  <c r="BT78" i="8"/>
  <c r="BU78" i="8" s="1"/>
  <c r="M78" i="8" s="1"/>
  <c r="CJ52" i="8" s="1"/>
  <c r="BO78" i="8"/>
  <c r="BP78" i="8" s="1"/>
  <c r="G78" i="8"/>
  <c r="G79" i="8" s="1"/>
  <c r="C77" i="8"/>
  <c r="I77" i="8" s="1"/>
  <c r="R78" i="8"/>
  <c r="Q79" i="8"/>
  <c r="Q80" i="8" s="1"/>
  <c r="S77" i="8"/>
  <c r="B81" i="8"/>
  <c r="AO81" i="8" s="1"/>
  <c r="AX82" i="8"/>
  <c r="AU79" i="8"/>
  <c r="BK79" i="8"/>
  <c r="C79" i="8" s="1"/>
  <c r="L82" i="8"/>
  <c r="AP82" i="8" s="1"/>
  <c r="AY83" i="8"/>
  <c r="AV80" i="8"/>
  <c r="BL80" i="8"/>
  <c r="E80" i="8" l="1"/>
  <c r="AM81" i="8"/>
  <c r="N81" i="8" s="1"/>
  <c r="BT81" i="8" s="1"/>
  <c r="BU81" i="8" s="1"/>
  <c r="BX81" i="8"/>
  <c r="O81" i="8" s="1"/>
  <c r="M80" i="8"/>
  <c r="S80" i="8" s="1"/>
  <c r="AQ82" i="8"/>
  <c r="AN82" i="8"/>
  <c r="AS83" i="8"/>
  <c r="BE83" i="8"/>
  <c r="AQ83" i="8" s="1"/>
  <c r="CJ57" i="8"/>
  <c r="BG81" i="1"/>
  <c r="V81" i="1" s="1"/>
  <c r="BB84" i="8" s="1"/>
  <c r="BD81" i="1"/>
  <c r="Q81" i="1" s="1"/>
  <c r="CI57" i="8"/>
  <c r="U77" i="8"/>
  <c r="CD82" i="1"/>
  <c r="AQ80" i="1"/>
  <c r="BD83" i="8"/>
  <c r="CH57" i="8"/>
  <c r="CG57" i="8"/>
  <c r="AN80" i="1"/>
  <c r="AX80" i="1"/>
  <c r="AR83" i="8"/>
  <c r="AO80" i="1"/>
  <c r="AP80" i="1"/>
  <c r="T78" i="8"/>
  <c r="J77" i="8"/>
  <c r="K77" i="8" s="1"/>
  <c r="C78" i="8"/>
  <c r="CH52" i="8" s="1"/>
  <c r="CH51" i="8"/>
  <c r="H78" i="8"/>
  <c r="S78" i="8"/>
  <c r="R79" i="8"/>
  <c r="S79" i="8"/>
  <c r="I79" i="8"/>
  <c r="AX83" i="8"/>
  <c r="E81" i="8"/>
  <c r="B82" i="8"/>
  <c r="AO82" i="8" s="1"/>
  <c r="BK80" i="8"/>
  <c r="C80" i="8" s="1"/>
  <c r="G80" i="8"/>
  <c r="AU80" i="8"/>
  <c r="Q81" i="8"/>
  <c r="AV81" i="8"/>
  <c r="BL81" i="8"/>
  <c r="L83" i="8"/>
  <c r="AP83" i="8" s="1"/>
  <c r="M81" i="8" l="1"/>
  <c r="S81" i="8" s="1"/>
  <c r="AL82" i="8"/>
  <c r="D82" i="8" s="1"/>
  <c r="BO82" i="8" s="1"/>
  <c r="BP82" i="8" s="1"/>
  <c r="BW82" i="8"/>
  <c r="AM83" i="8"/>
  <c r="N83" i="8" s="1"/>
  <c r="BT83" i="8" s="1"/>
  <c r="BU83" i="8" s="1"/>
  <c r="BX83" i="8"/>
  <c r="AM82" i="8"/>
  <c r="N82" i="8" s="1"/>
  <c r="BT82" i="8" s="1"/>
  <c r="BU82" i="8" s="1"/>
  <c r="BX82" i="8"/>
  <c r="O82" i="8" s="1"/>
  <c r="AN83" i="8"/>
  <c r="BE84" i="8"/>
  <c r="AS84" i="8"/>
  <c r="AY84" i="8"/>
  <c r="BG82" i="1"/>
  <c r="V82" i="1" s="1"/>
  <c r="CI59" i="8" s="1"/>
  <c r="BD82" i="1"/>
  <c r="Q82" i="1" s="1"/>
  <c r="U78" i="8"/>
  <c r="U79" i="8" s="1"/>
  <c r="U80" i="8" s="1"/>
  <c r="U81" i="8" s="1"/>
  <c r="CD83" i="1"/>
  <c r="BA84" i="8"/>
  <c r="AX81" i="1"/>
  <c r="BD84" i="8"/>
  <c r="AQ81" i="1"/>
  <c r="AR84" i="8"/>
  <c r="AN81" i="1"/>
  <c r="AP81" i="1"/>
  <c r="AO81" i="1"/>
  <c r="T79" i="8"/>
  <c r="J78" i="8"/>
  <c r="H79" i="8"/>
  <c r="I78" i="8"/>
  <c r="R80" i="8"/>
  <c r="R81" i="8" s="1"/>
  <c r="AG78" i="8"/>
  <c r="BK81" i="8"/>
  <c r="C81" i="8" s="1"/>
  <c r="AU81" i="8"/>
  <c r="G81" i="8"/>
  <c r="AX84" i="8"/>
  <c r="B83" i="8"/>
  <c r="AO83" i="8" s="1"/>
  <c r="I80" i="8"/>
  <c r="Q82" i="8"/>
  <c r="AV82" i="8"/>
  <c r="BL82" i="8"/>
  <c r="L84" i="8" l="1"/>
  <c r="AP84" i="8" s="1"/>
  <c r="E82" i="8"/>
  <c r="M82" i="8"/>
  <c r="S82" i="8" s="1"/>
  <c r="AL83" i="8"/>
  <c r="D83" i="8" s="1"/>
  <c r="BO83" i="8" s="1"/>
  <c r="BP83" i="8" s="1"/>
  <c r="BW83" i="8"/>
  <c r="AQ84" i="8"/>
  <c r="AN84" i="8"/>
  <c r="O83" i="8"/>
  <c r="AY85" i="8"/>
  <c r="BG83" i="1"/>
  <c r="V83" i="1" s="1"/>
  <c r="BE86" i="8" s="1"/>
  <c r="BD83" i="1"/>
  <c r="Q83" i="1" s="1"/>
  <c r="BE85" i="8"/>
  <c r="CJ59" i="8"/>
  <c r="AS85" i="8"/>
  <c r="CD84" i="1"/>
  <c r="AQ82" i="1"/>
  <c r="BD85" i="8"/>
  <c r="AN85" i="8" s="1"/>
  <c r="CG59" i="8"/>
  <c r="AP82" i="1"/>
  <c r="AO82" i="1"/>
  <c r="AN82" i="1"/>
  <c r="AR85" i="8"/>
  <c r="CH59" i="8"/>
  <c r="AX82" i="1"/>
  <c r="T80" i="8"/>
  <c r="T81" i="8" s="1"/>
  <c r="K78" i="8"/>
  <c r="K79" i="8" s="1"/>
  <c r="K80" i="8" s="1"/>
  <c r="K81" i="8" s="1"/>
  <c r="J79" i="8"/>
  <c r="H80" i="8"/>
  <c r="H81" i="8" s="1"/>
  <c r="AG79" i="8"/>
  <c r="B84" i="8"/>
  <c r="AO84" i="8" s="1"/>
  <c r="AX85" i="8"/>
  <c r="BK82" i="8"/>
  <c r="C82" i="8" s="1"/>
  <c r="G82" i="8"/>
  <c r="AU82" i="8"/>
  <c r="I81" i="8"/>
  <c r="R82" i="8"/>
  <c r="U82" i="8"/>
  <c r="AY86" i="8" l="1"/>
  <c r="E83" i="8"/>
  <c r="AL84" i="8"/>
  <c r="D84" i="8" s="1"/>
  <c r="CG58" i="8" s="1"/>
  <c r="BW84" i="8"/>
  <c r="AL85" i="8"/>
  <c r="D85" i="8" s="1"/>
  <c r="BO85" i="8" s="1"/>
  <c r="BP85" i="8" s="1"/>
  <c r="BW85" i="8"/>
  <c r="AM84" i="8"/>
  <c r="N84" i="8" s="1"/>
  <c r="CI58" i="8" s="1"/>
  <c r="BX84" i="8"/>
  <c r="AQ86" i="8"/>
  <c r="AQ85" i="8"/>
  <c r="BL83" i="8"/>
  <c r="M83" i="8" s="1"/>
  <c r="L85" i="8"/>
  <c r="AP85" i="8" s="1"/>
  <c r="AV83" i="8"/>
  <c r="Q83" i="8"/>
  <c r="P84" i="8" s="1"/>
  <c r="AS86" i="8"/>
  <c r="CJ60" i="8"/>
  <c r="CI60" i="8"/>
  <c r="BG84" i="1"/>
  <c r="V84" i="1" s="1"/>
  <c r="BB87" i="8" s="1"/>
  <c r="BD84" i="1"/>
  <c r="Q84" i="1" s="1"/>
  <c r="CD85" i="1"/>
  <c r="BD86" i="8"/>
  <c r="CH60" i="8"/>
  <c r="AX83" i="1"/>
  <c r="AR86" i="8"/>
  <c r="AO83" i="1"/>
  <c r="AQ83" i="1"/>
  <c r="CG60" i="8"/>
  <c r="AP83" i="1"/>
  <c r="AN83" i="1"/>
  <c r="AG80" i="8"/>
  <c r="T82" i="8"/>
  <c r="J80" i="8"/>
  <c r="J81" i="8" s="1"/>
  <c r="AG81" i="8"/>
  <c r="I82" i="8"/>
  <c r="H82" i="8"/>
  <c r="AG82" i="8" s="1"/>
  <c r="K82" i="8"/>
  <c r="BK83" i="8"/>
  <c r="C83" i="8" s="1"/>
  <c r="AU83" i="8"/>
  <c r="G83" i="8"/>
  <c r="F84" i="8" s="1"/>
  <c r="AX86" i="8"/>
  <c r="B85" i="8"/>
  <c r="AO85" i="8" s="1"/>
  <c r="L86" i="8" l="1"/>
  <c r="AP86" i="8" s="1"/>
  <c r="O84" i="8"/>
  <c r="Q84" i="8" s="1"/>
  <c r="Q85" i="8" s="1"/>
  <c r="E84" i="8"/>
  <c r="AM86" i="8"/>
  <c r="N86" i="8" s="1"/>
  <c r="BT86" i="8" s="1"/>
  <c r="BU86" i="8" s="1"/>
  <c r="BX86" i="8"/>
  <c r="AM85" i="8"/>
  <c r="N85" i="8" s="1"/>
  <c r="BT85" i="8" s="1"/>
  <c r="BU85" i="8" s="1"/>
  <c r="BX85" i="8"/>
  <c r="O85" i="8" s="1"/>
  <c r="AN86" i="8"/>
  <c r="AV84" i="8"/>
  <c r="U83" i="8"/>
  <c r="R83" i="8"/>
  <c r="T83" i="8" s="1"/>
  <c r="S83" i="8"/>
  <c r="AS87" i="8"/>
  <c r="BE87" i="8"/>
  <c r="BG85" i="1"/>
  <c r="V85" i="1" s="1"/>
  <c r="BB88" i="8" s="1"/>
  <c r="BD85" i="1"/>
  <c r="Q85" i="1" s="1"/>
  <c r="AY87" i="8"/>
  <c r="CD86" i="1"/>
  <c r="BA87" i="8"/>
  <c r="BD87" i="8"/>
  <c r="AN84" i="1"/>
  <c r="AQ84" i="1"/>
  <c r="AR87" i="8"/>
  <c r="AO84" i="1"/>
  <c r="AX84" i="1"/>
  <c r="AP84" i="1"/>
  <c r="B86" i="8"/>
  <c r="AO86" i="8" s="1"/>
  <c r="AX87" i="8"/>
  <c r="E85" i="8"/>
  <c r="AU84" i="8"/>
  <c r="I83" i="8"/>
  <c r="K83" i="8"/>
  <c r="H83" i="8"/>
  <c r="J82" i="8"/>
  <c r="AV85" i="8"/>
  <c r="BL85" i="8"/>
  <c r="O86" i="8" l="1"/>
  <c r="BL84" i="8"/>
  <c r="AL86" i="8"/>
  <c r="D86" i="8" s="1"/>
  <c r="BO86" i="8" s="1"/>
  <c r="BP86" i="8" s="1"/>
  <c r="BW86" i="8"/>
  <c r="M85" i="8"/>
  <c r="S85" i="8" s="1"/>
  <c r="AN87" i="8"/>
  <c r="AQ87" i="8"/>
  <c r="L87" i="8"/>
  <c r="AP87" i="8" s="1"/>
  <c r="BE88" i="8"/>
  <c r="AY88" i="8"/>
  <c r="AS88" i="8"/>
  <c r="BG86" i="1"/>
  <c r="V86" i="1" s="1"/>
  <c r="BB89" i="8" s="1"/>
  <c r="BD86" i="1"/>
  <c r="Q86" i="1" s="1"/>
  <c r="CD87" i="1"/>
  <c r="BA88" i="8"/>
  <c r="AR88" i="8"/>
  <c r="BD88" i="8"/>
  <c r="AN85" i="1"/>
  <c r="AP85" i="1"/>
  <c r="AO85" i="1"/>
  <c r="AQ85" i="1"/>
  <c r="AX85" i="1"/>
  <c r="BT84" i="8"/>
  <c r="BU84" i="8" s="1"/>
  <c r="BO84" i="8"/>
  <c r="BP84" i="8" s="1"/>
  <c r="G84" i="8"/>
  <c r="G85" i="8" s="1"/>
  <c r="BK84" i="8"/>
  <c r="R84" i="8"/>
  <c r="T84" i="8" s="1"/>
  <c r="AU85" i="8"/>
  <c r="BK85" i="8"/>
  <c r="C85" i="8" s="1"/>
  <c r="B87" i="8"/>
  <c r="AO87" i="8" s="1"/>
  <c r="AX88" i="8"/>
  <c r="J83" i="8"/>
  <c r="AG83" i="8"/>
  <c r="Q86" i="8"/>
  <c r="AV86" i="8"/>
  <c r="BL86" i="8"/>
  <c r="M86" i="8" s="1"/>
  <c r="M84" i="8" l="1"/>
  <c r="CJ58" i="8" s="1"/>
  <c r="E86" i="8"/>
  <c r="AL87" i="8"/>
  <c r="D87" i="8" s="1"/>
  <c r="CG61" i="8" s="1"/>
  <c r="BW87" i="8"/>
  <c r="AM87" i="8"/>
  <c r="N87" i="8" s="1"/>
  <c r="CI61" i="8" s="1"/>
  <c r="BX87" i="8"/>
  <c r="O87" i="8" s="1"/>
  <c r="AN88" i="8"/>
  <c r="AQ88" i="8"/>
  <c r="AY89" i="8"/>
  <c r="L88" i="8"/>
  <c r="AP88" i="8" s="1"/>
  <c r="AS89" i="8"/>
  <c r="BG87" i="1"/>
  <c r="V87" i="1" s="1"/>
  <c r="BD87" i="1"/>
  <c r="Q87" i="1" s="1"/>
  <c r="BE89" i="8"/>
  <c r="CD88" i="1"/>
  <c r="BA89" i="8"/>
  <c r="AR89" i="8"/>
  <c r="AO86" i="1"/>
  <c r="AQ86" i="1"/>
  <c r="AX86" i="1"/>
  <c r="AP86" i="1"/>
  <c r="AN86" i="1"/>
  <c r="BD89" i="8"/>
  <c r="C84" i="8"/>
  <c r="CH58" i="8" s="1"/>
  <c r="H84" i="8"/>
  <c r="H85" i="8" s="1"/>
  <c r="R85" i="8"/>
  <c r="R86" i="8" s="1"/>
  <c r="AX89" i="8"/>
  <c r="B88" i="8"/>
  <c r="AO88" i="8" s="1"/>
  <c r="BK86" i="8"/>
  <c r="C86" i="8" s="1"/>
  <c r="AU86" i="8"/>
  <c r="G86" i="8"/>
  <c r="F87" i="8" s="1"/>
  <c r="I85" i="8"/>
  <c r="AV87" i="8"/>
  <c r="P87" i="8"/>
  <c r="S86" i="8"/>
  <c r="L89" i="8" l="1"/>
  <c r="AP89" i="8" s="1"/>
  <c r="S84" i="8"/>
  <c r="U84" i="8" s="1"/>
  <c r="U85" i="8" s="1"/>
  <c r="U86" i="8" s="1"/>
  <c r="E87" i="8"/>
  <c r="AL88" i="8"/>
  <c r="D88" i="8" s="1"/>
  <c r="CG62" i="8" s="1"/>
  <c r="BW88" i="8"/>
  <c r="AM88" i="8"/>
  <c r="N88" i="8" s="1"/>
  <c r="CI62" i="8" s="1"/>
  <c r="BX88" i="8"/>
  <c r="AQ89" i="8"/>
  <c r="AN89" i="8"/>
  <c r="AY90" i="8"/>
  <c r="AS90" i="8"/>
  <c r="BE90" i="8"/>
  <c r="CI64" i="8"/>
  <c r="BG88" i="1"/>
  <c r="V88" i="1" s="1"/>
  <c r="AS91" i="8" s="1"/>
  <c r="BD88" i="1"/>
  <c r="Q88" i="1" s="1"/>
  <c r="CJ64" i="8"/>
  <c r="AG84" i="8"/>
  <c r="CD89" i="1"/>
  <c r="BD90" i="8"/>
  <c r="AN90" i="8" s="1"/>
  <c r="AR90" i="8"/>
  <c r="AQ87" i="1"/>
  <c r="AO87" i="1"/>
  <c r="AP87" i="1"/>
  <c r="AN87" i="1"/>
  <c r="CG64" i="8"/>
  <c r="CH64" i="8"/>
  <c r="AX87" i="1"/>
  <c r="I84" i="8"/>
  <c r="J84" i="8"/>
  <c r="T85" i="8"/>
  <c r="T86" i="8" s="1"/>
  <c r="BL87" i="8"/>
  <c r="AU87" i="8"/>
  <c r="Q87" i="8"/>
  <c r="P88" i="8" s="1"/>
  <c r="AX90" i="8"/>
  <c r="B89" i="8"/>
  <c r="AO89" i="8" s="1"/>
  <c r="H86" i="8"/>
  <c r="I86" i="8"/>
  <c r="AG85" i="8"/>
  <c r="O88" i="8" l="1"/>
  <c r="Q88" i="8" s="1"/>
  <c r="E88" i="8"/>
  <c r="AL90" i="8"/>
  <c r="D90" i="8" s="1"/>
  <c r="BO90" i="8" s="1"/>
  <c r="BP90" i="8" s="1"/>
  <c r="BW90" i="8"/>
  <c r="AM89" i="8"/>
  <c r="N89" i="8" s="1"/>
  <c r="CI63" i="8" s="1"/>
  <c r="BX89" i="8"/>
  <c r="O89" i="8" s="1"/>
  <c r="AL89" i="8"/>
  <c r="D89" i="8" s="1"/>
  <c r="CG63" i="8" s="1"/>
  <c r="BW89" i="8"/>
  <c r="AQ90" i="8"/>
  <c r="AV88" i="8"/>
  <c r="L90" i="8"/>
  <c r="AP90" i="8" s="1"/>
  <c r="AY91" i="8"/>
  <c r="BB91" i="8"/>
  <c r="BG89" i="1"/>
  <c r="V89" i="1" s="1"/>
  <c r="AS92" i="8" s="1"/>
  <c r="BD89" i="1"/>
  <c r="Q89" i="1" s="1"/>
  <c r="BE91" i="8"/>
  <c r="AQ91" i="8" s="1"/>
  <c r="CD90" i="1"/>
  <c r="BA91" i="8"/>
  <c r="AO88" i="1"/>
  <c r="AX88" i="1"/>
  <c r="BD91" i="8"/>
  <c r="AN91" i="8" s="1"/>
  <c r="AR91" i="8"/>
  <c r="AN88" i="1"/>
  <c r="AQ88" i="1"/>
  <c r="AP88" i="1"/>
  <c r="J85" i="8"/>
  <c r="J86" i="8" s="1"/>
  <c r="K84" i="8"/>
  <c r="K85" i="8" s="1"/>
  <c r="K86" i="8" s="1"/>
  <c r="BT87" i="8"/>
  <c r="BU87" i="8" s="1"/>
  <c r="M87" i="8" s="1"/>
  <c r="CJ61" i="8" s="1"/>
  <c r="BO87" i="8"/>
  <c r="BP87" i="8" s="1"/>
  <c r="BK87" i="8"/>
  <c r="G87" i="8"/>
  <c r="AG86" i="8"/>
  <c r="R87" i="8"/>
  <c r="T87" i="8" s="1"/>
  <c r="AX91" i="8"/>
  <c r="B90" i="8"/>
  <c r="AO90" i="8" s="1"/>
  <c r="AU88" i="8"/>
  <c r="AV89" i="8"/>
  <c r="BL88" i="8" l="1"/>
  <c r="E89" i="8"/>
  <c r="AM91" i="8"/>
  <c r="N91" i="8" s="1"/>
  <c r="CI65" i="8" s="1"/>
  <c r="BX91" i="8"/>
  <c r="AL91" i="8"/>
  <c r="D91" i="8" s="1"/>
  <c r="CG65" i="8" s="1"/>
  <c r="BW91" i="8"/>
  <c r="AM90" i="8"/>
  <c r="N90" i="8" s="1"/>
  <c r="BT90" i="8" s="1"/>
  <c r="BU90" i="8" s="1"/>
  <c r="BX90" i="8"/>
  <c r="O90" i="8" s="1"/>
  <c r="L91" i="8"/>
  <c r="AP91" i="8" s="1"/>
  <c r="BG90" i="1"/>
  <c r="V90" i="1" s="1"/>
  <c r="AS93" i="8" s="1"/>
  <c r="BD90" i="1"/>
  <c r="Q90" i="1" s="1"/>
  <c r="BB92" i="8"/>
  <c r="BE92" i="8"/>
  <c r="AY92" i="8"/>
  <c r="CD91" i="1"/>
  <c r="BA92" i="8"/>
  <c r="AO89" i="1"/>
  <c r="BD92" i="8"/>
  <c r="AN92" i="8" s="1"/>
  <c r="AQ89" i="1"/>
  <c r="AN89" i="1"/>
  <c r="AX89" i="1"/>
  <c r="AR92" i="8"/>
  <c r="AP89" i="1"/>
  <c r="R88" i="8"/>
  <c r="T88" i="8" s="1"/>
  <c r="C87" i="8"/>
  <c r="CH61" i="8" s="1"/>
  <c r="BK88" i="8"/>
  <c r="H87" i="8"/>
  <c r="J87" i="8" s="1"/>
  <c r="F88" i="8"/>
  <c r="G88" i="8" s="1"/>
  <c r="BT88" i="8"/>
  <c r="BU88" i="8" s="1"/>
  <c r="BO88" i="8"/>
  <c r="BP88" i="8" s="1"/>
  <c r="S87" i="8"/>
  <c r="U87" i="8" s="1"/>
  <c r="P89" i="8"/>
  <c r="Q89" i="8" s="1"/>
  <c r="R89" i="8" s="1"/>
  <c r="AU89" i="8"/>
  <c r="E90" i="8"/>
  <c r="B91" i="8"/>
  <c r="AO91" i="8" s="1"/>
  <c r="AX92" i="8"/>
  <c r="BL89" i="8"/>
  <c r="AV90" i="8"/>
  <c r="BL90" i="8"/>
  <c r="AY93" i="8" l="1"/>
  <c r="L92" i="8"/>
  <c r="AP92" i="8" s="1"/>
  <c r="M88" i="8"/>
  <c r="CJ62" i="8" s="1"/>
  <c r="AL92" i="8"/>
  <c r="D92" i="8" s="1"/>
  <c r="CG66" i="8" s="1"/>
  <c r="BW92" i="8"/>
  <c r="M90" i="8"/>
  <c r="AQ92" i="8"/>
  <c r="O91" i="8"/>
  <c r="CJ67" i="8"/>
  <c r="BE93" i="8"/>
  <c r="AQ93" i="8" s="1"/>
  <c r="CI67" i="8"/>
  <c r="BG91" i="1"/>
  <c r="V91" i="1" s="1"/>
  <c r="BE94" i="8" s="1"/>
  <c r="BD91" i="1"/>
  <c r="Q91" i="1" s="1"/>
  <c r="CD92" i="1"/>
  <c r="AP90" i="1"/>
  <c r="BD93" i="8"/>
  <c r="AN93" i="8" s="1"/>
  <c r="AX90" i="1"/>
  <c r="AR93" i="8"/>
  <c r="AN90" i="1"/>
  <c r="CH67" i="8"/>
  <c r="AQ90" i="1"/>
  <c r="AO90" i="1"/>
  <c r="CG67" i="8"/>
  <c r="AG87" i="8"/>
  <c r="C88" i="8"/>
  <c r="CH62" i="8" s="1"/>
  <c r="I87" i="8"/>
  <c r="K87" i="8" s="1"/>
  <c r="BK89" i="8"/>
  <c r="BT89" i="8"/>
  <c r="BU89" i="8" s="1"/>
  <c r="M89" i="8" s="1"/>
  <c r="CJ63" i="8" s="1"/>
  <c r="BO89" i="8"/>
  <c r="BP89" i="8" s="1"/>
  <c r="F89" i="8"/>
  <c r="G89" i="8" s="1"/>
  <c r="H88" i="8"/>
  <c r="AG88" i="8" s="1"/>
  <c r="T89" i="8"/>
  <c r="S88" i="8"/>
  <c r="U88" i="8" s="1"/>
  <c r="Q90" i="8"/>
  <c r="E91" i="8"/>
  <c r="AX93" i="8"/>
  <c r="B92" i="8"/>
  <c r="AO92" i="8" s="1"/>
  <c r="BK90" i="8"/>
  <c r="C90" i="8" s="1"/>
  <c r="AU90" i="8"/>
  <c r="L93" i="8" l="1"/>
  <c r="AP93" i="8" s="1"/>
  <c r="S90" i="8"/>
  <c r="AL93" i="8"/>
  <c r="D93" i="8" s="1"/>
  <c r="BO93" i="8" s="1"/>
  <c r="BP93" i="8" s="1"/>
  <c r="BW93" i="8"/>
  <c r="AM93" i="8"/>
  <c r="N93" i="8" s="1"/>
  <c r="BT93" i="8" s="1"/>
  <c r="BU93" i="8" s="1"/>
  <c r="BX93" i="8"/>
  <c r="AM92" i="8"/>
  <c r="N92" i="8" s="1"/>
  <c r="CI66" i="8" s="1"/>
  <c r="BX92" i="8"/>
  <c r="O92" i="8" s="1"/>
  <c r="AQ94" i="8"/>
  <c r="AV91" i="8"/>
  <c r="BL91" i="8" s="1"/>
  <c r="AS94" i="8"/>
  <c r="BB94" i="8"/>
  <c r="AY94" i="8"/>
  <c r="BG92" i="1"/>
  <c r="V92" i="1" s="1"/>
  <c r="BB95" i="8" s="1"/>
  <c r="BD92" i="1"/>
  <c r="Q92" i="1" s="1"/>
  <c r="CD93" i="1"/>
  <c r="BA94" i="8"/>
  <c r="AO91" i="1"/>
  <c r="AX91" i="1"/>
  <c r="AQ91" i="1"/>
  <c r="AR94" i="8"/>
  <c r="AP91" i="1"/>
  <c r="BD94" i="8"/>
  <c r="AN91" i="1"/>
  <c r="I88" i="8"/>
  <c r="C89" i="8"/>
  <c r="CH63" i="8" s="1"/>
  <c r="H89" i="8"/>
  <c r="AG89" i="8" s="1"/>
  <c r="G90" i="8"/>
  <c r="J88" i="8"/>
  <c r="R90" i="8"/>
  <c r="T90" i="8" s="1"/>
  <c r="S89" i="8"/>
  <c r="U89" i="8" s="1"/>
  <c r="U90" i="8" s="1"/>
  <c r="P91" i="8"/>
  <c r="Q91" i="8" s="1"/>
  <c r="P92" i="8" s="1"/>
  <c r="B93" i="8"/>
  <c r="AO93" i="8" s="1"/>
  <c r="E92" i="8"/>
  <c r="AX94" i="8"/>
  <c r="AU91" i="8"/>
  <c r="AV92" i="8"/>
  <c r="O93" i="8" l="1"/>
  <c r="AM94" i="8"/>
  <c r="N94" i="8" s="1"/>
  <c r="CI68" i="8" s="1"/>
  <c r="BX94" i="8"/>
  <c r="AN94" i="8"/>
  <c r="L94" i="8"/>
  <c r="AP94" i="8" s="1"/>
  <c r="AS95" i="8"/>
  <c r="BE95" i="8"/>
  <c r="AY95" i="8"/>
  <c r="BG93" i="1"/>
  <c r="V93" i="1" s="1"/>
  <c r="BE96" i="8" s="1"/>
  <c r="BD93" i="1"/>
  <c r="Q93" i="1" s="1"/>
  <c r="CD94" i="1"/>
  <c r="BA95" i="8"/>
  <c r="AO92" i="1"/>
  <c r="AP92" i="1"/>
  <c r="BD95" i="8"/>
  <c r="AQ92" i="1"/>
  <c r="AX92" i="1"/>
  <c r="AN92" i="1"/>
  <c r="AR95" i="8"/>
  <c r="BK91" i="8"/>
  <c r="I89" i="8"/>
  <c r="J89" i="8"/>
  <c r="BT91" i="8"/>
  <c r="BU91" i="8" s="1"/>
  <c r="M91" i="8" s="1"/>
  <c r="S91" i="8" s="1"/>
  <c r="BO91" i="8"/>
  <c r="BP91" i="8" s="1"/>
  <c r="I90" i="8"/>
  <c r="F91" i="8"/>
  <c r="G91" i="8" s="1"/>
  <c r="H90" i="8"/>
  <c r="AG90" i="8" s="1"/>
  <c r="K88" i="8"/>
  <c r="R91" i="8"/>
  <c r="T91" i="8" s="1"/>
  <c r="BL92" i="8"/>
  <c r="Q92" i="8"/>
  <c r="AX95" i="8"/>
  <c r="B94" i="8"/>
  <c r="AO94" i="8" s="1"/>
  <c r="E93" i="8"/>
  <c r="AU92" i="8"/>
  <c r="AV93" i="8"/>
  <c r="BL93" i="8"/>
  <c r="M93" i="8" s="1"/>
  <c r="O94" i="8" l="1"/>
  <c r="AL94" i="8"/>
  <c r="D94" i="8" s="1"/>
  <c r="CG68" i="8" s="1"/>
  <c r="BW94" i="8"/>
  <c r="AN95" i="8"/>
  <c r="AQ96" i="8"/>
  <c r="AQ95" i="8"/>
  <c r="AY96" i="8"/>
  <c r="L95" i="8"/>
  <c r="AP95" i="8" s="1"/>
  <c r="BB96" i="8"/>
  <c r="BG94" i="1"/>
  <c r="V94" i="1" s="1"/>
  <c r="BE97" i="8" s="1"/>
  <c r="BD94" i="1"/>
  <c r="Q94" i="1" s="1"/>
  <c r="AS96" i="8"/>
  <c r="CD95" i="1"/>
  <c r="BA96" i="8"/>
  <c r="AQ93" i="1"/>
  <c r="BD96" i="8"/>
  <c r="AX93" i="1"/>
  <c r="AP93" i="1"/>
  <c r="AN93" i="1"/>
  <c r="AR96" i="8"/>
  <c r="AO93" i="1"/>
  <c r="K89" i="8"/>
  <c r="K90" i="8" s="1"/>
  <c r="H91" i="8"/>
  <c r="AG91" i="8" s="1"/>
  <c r="R92" i="8"/>
  <c r="T92" i="8" s="1"/>
  <c r="J90" i="8"/>
  <c r="C91" i="8"/>
  <c r="CH65" i="8" s="1"/>
  <c r="BT92" i="8"/>
  <c r="BU92" i="8" s="1"/>
  <c r="M92" i="8" s="1"/>
  <c r="CJ66" i="8" s="1"/>
  <c r="BO92" i="8"/>
  <c r="BP92" i="8" s="1"/>
  <c r="BK92" i="8"/>
  <c r="F92" i="8"/>
  <c r="G92" i="8" s="1"/>
  <c r="G93" i="8" s="1"/>
  <c r="F94" i="8" s="1"/>
  <c r="CJ65" i="8"/>
  <c r="Q93" i="8"/>
  <c r="P94" i="8" s="1"/>
  <c r="U91" i="8"/>
  <c r="BK93" i="8"/>
  <c r="C93" i="8" s="1"/>
  <c r="AU93" i="8"/>
  <c r="AX96" i="8"/>
  <c r="B95" i="8"/>
  <c r="AO95" i="8" s="1"/>
  <c r="AV94" i="8"/>
  <c r="L96" i="8" l="1"/>
  <c r="AP96" i="8" s="1"/>
  <c r="E94" i="8"/>
  <c r="G94" i="8" s="1"/>
  <c r="F95" i="8" s="1"/>
  <c r="AL95" i="8"/>
  <c r="D95" i="8" s="1"/>
  <c r="CG69" i="8" s="1"/>
  <c r="BW95" i="8"/>
  <c r="AM95" i="8"/>
  <c r="N95" i="8" s="1"/>
  <c r="CI69" i="8" s="1"/>
  <c r="BX95" i="8"/>
  <c r="AM96" i="8"/>
  <c r="N96" i="8" s="1"/>
  <c r="CI70" i="8" s="1"/>
  <c r="BX96" i="8"/>
  <c r="AN96" i="8"/>
  <c r="AQ97" i="8"/>
  <c r="BB97" i="8"/>
  <c r="BG95" i="1"/>
  <c r="V95" i="1" s="1"/>
  <c r="BE98" i="8" s="1"/>
  <c r="BD95" i="1"/>
  <c r="Q95" i="1" s="1"/>
  <c r="AY97" i="8"/>
  <c r="AS97" i="8"/>
  <c r="CD96" i="1"/>
  <c r="BA97" i="8"/>
  <c r="AP94" i="1"/>
  <c r="AO94" i="1"/>
  <c r="AQ94" i="1"/>
  <c r="AN94" i="1"/>
  <c r="AX94" i="1"/>
  <c r="BD97" i="8"/>
  <c r="AR97" i="8"/>
  <c r="J91" i="8"/>
  <c r="C92" i="8"/>
  <c r="CH66" i="8" s="1"/>
  <c r="I91" i="8"/>
  <c r="H92" i="8"/>
  <c r="S92" i="8"/>
  <c r="U92" i="8" s="1"/>
  <c r="U93" i="8" s="1"/>
  <c r="S93" i="8"/>
  <c r="R93" i="8"/>
  <c r="T93" i="8" s="1"/>
  <c r="BL94" i="8"/>
  <c r="AX97" i="8"/>
  <c r="B96" i="8"/>
  <c r="AO96" i="8" s="1"/>
  <c r="I93" i="8"/>
  <c r="AU94" i="8"/>
  <c r="Q94" i="8"/>
  <c r="P95" i="8" s="1"/>
  <c r="L97" i="8" l="1"/>
  <c r="AP97" i="8" s="1"/>
  <c r="O95" i="8"/>
  <c r="Q95" i="8" s="1"/>
  <c r="E95" i="8"/>
  <c r="G95" i="8" s="1"/>
  <c r="F96" i="8" s="1"/>
  <c r="AM97" i="8"/>
  <c r="N97" i="8" s="1"/>
  <c r="CI71" i="8" s="1"/>
  <c r="BX97" i="8"/>
  <c r="AL96" i="8"/>
  <c r="D96" i="8" s="1"/>
  <c r="CG70" i="8" s="1"/>
  <c r="BW96" i="8"/>
  <c r="AN97" i="8"/>
  <c r="AQ98" i="8"/>
  <c r="AV95" i="8"/>
  <c r="O96" i="8"/>
  <c r="AY98" i="8"/>
  <c r="AS98" i="8"/>
  <c r="BB98" i="8"/>
  <c r="BG96" i="1"/>
  <c r="V96" i="1" s="1"/>
  <c r="BB99" i="8" s="1"/>
  <c r="BD96" i="1"/>
  <c r="Q96" i="1" s="1"/>
  <c r="K91" i="8"/>
  <c r="CD97" i="1"/>
  <c r="BA98" i="8"/>
  <c r="AR98" i="8"/>
  <c r="AP95" i="1"/>
  <c r="AN95" i="1"/>
  <c r="AO95" i="1"/>
  <c r="BD98" i="8"/>
  <c r="AQ95" i="1"/>
  <c r="AX95" i="1"/>
  <c r="I92" i="8"/>
  <c r="J92" i="8"/>
  <c r="H93" i="8"/>
  <c r="H94" i="8" s="1"/>
  <c r="AG92" i="8"/>
  <c r="BK94" i="8"/>
  <c r="BT94" i="8"/>
  <c r="BU94" i="8" s="1"/>
  <c r="M94" i="8" s="1"/>
  <c r="CJ68" i="8" s="1"/>
  <c r="BO94" i="8"/>
  <c r="BP94" i="8" s="1"/>
  <c r="R94" i="8"/>
  <c r="T94" i="8" s="1"/>
  <c r="B97" i="8"/>
  <c r="AO97" i="8" s="1"/>
  <c r="AX98" i="8"/>
  <c r="AU95" i="8"/>
  <c r="L98" i="8" l="1"/>
  <c r="AP98" i="8" s="1"/>
  <c r="E96" i="8"/>
  <c r="G96" i="8" s="1"/>
  <c r="F97" i="8" s="1"/>
  <c r="BL95" i="8"/>
  <c r="AM98" i="8"/>
  <c r="N98" i="8" s="1"/>
  <c r="CI72" i="8" s="1"/>
  <c r="BX98" i="8"/>
  <c r="AL97" i="8"/>
  <c r="D97" i="8" s="1"/>
  <c r="CG71" i="8" s="1"/>
  <c r="BW97" i="8"/>
  <c r="AN98" i="8"/>
  <c r="AV96" i="8"/>
  <c r="BL96" i="8" s="1"/>
  <c r="O97" i="8"/>
  <c r="AS99" i="8"/>
  <c r="BE99" i="8"/>
  <c r="AY99" i="8"/>
  <c r="BG97" i="1"/>
  <c r="V97" i="1" s="1"/>
  <c r="BB100" i="8" s="1"/>
  <c r="BD97" i="1"/>
  <c r="Q97" i="1" s="1"/>
  <c r="K92" i="8"/>
  <c r="K93" i="8" s="1"/>
  <c r="CD98" i="1"/>
  <c r="BG98" i="1" s="1"/>
  <c r="V98" i="1" s="1"/>
  <c r="BB101" i="8" s="1"/>
  <c r="BA99" i="8"/>
  <c r="AQ96" i="1"/>
  <c r="AX96" i="1"/>
  <c r="AR99" i="8"/>
  <c r="AN96" i="1"/>
  <c r="AO96" i="1"/>
  <c r="AP96" i="1"/>
  <c r="BD99" i="8"/>
  <c r="AN99" i="8" s="1"/>
  <c r="J93" i="8"/>
  <c r="J94" i="8" s="1"/>
  <c r="R95" i="8"/>
  <c r="T95" i="8" s="1"/>
  <c r="AG93" i="8"/>
  <c r="BK95" i="8"/>
  <c r="C94" i="8"/>
  <c r="CH68" i="8" s="1"/>
  <c r="BT95" i="8"/>
  <c r="BU95" i="8" s="1"/>
  <c r="BO95" i="8"/>
  <c r="BP95" i="8" s="1"/>
  <c r="P96" i="8"/>
  <c r="Q96" i="8" s="1"/>
  <c r="P97" i="8" s="1"/>
  <c r="S94" i="8"/>
  <c r="U94" i="8" s="1"/>
  <c r="AG94" i="8"/>
  <c r="AU96" i="8"/>
  <c r="B98" i="8"/>
  <c r="AO98" i="8" s="1"/>
  <c r="AX99" i="8"/>
  <c r="H95" i="8"/>
  <c r="AS101" i="8" l="1"/>
  <c r="BE101" i="8"/>
  <c r="O98" i="8"/>
  <c r="E97" i="8"/>
  <c r="G97" i="8" s="1"/>
  <c r="F98" i="8" s="1"/>
  <c r="M95" i="8"/>
  <c r="S95" i="8" s="1"/>
  <c r="U95" i="8" s="1"/>
  <c r="AL99" i="8"/>
  <c r="D99" i="8" s="1"/>
  <c r="CG73" i="8" s="1"/>
  <c r="BW99" i="8"/>
  <c r="AL98" i="8"/>
  <c r="D98" i="8" s="1"/>
  <c r="CG72" i="8" s="1"/>
  <c r="BW98" i="8"/>
  <c r="AQ99" i="8"/>
  <c r="L99" i="8"/>
  <c r="AP99" i="8" s="1"/>
  <c r="AV97" i="8"/>
  <c r="BL97" i="8" s="1"/>
  <c r="AS100" i="8"/>
  <c r="BE100" i="8"/>
  <c r="AY100" i="8"/>
  <c r="CD99" i="1"/>
  <c r="BD98" i="1"/>
  <c r="Q98" i="1" s="1"/>
  <c r="BA101" i="8" s="1"/>
  <c r="BA100" i="8"/>
  <c r="AN97" i="1"/>
  <c r="AO97" i="1"/>
  <c r="AQ97" i="1"/>
  <c r="BD100" i="8"/>
  <c r="AP97" i="1"/>
  <c r="AR100" i="8"/>
  <c r="AX97" i="1"/>
  <c r="C95" i="8"/>
  <c r="CH69" i="8" s="1"/>
  <c r="I94" i="8"/>
  <c r="K94" i="8" s="1"/>
  <c r="BK96" i="8"/>
  <c r="BT96" i="8"/>
  <c r="BU96" i="8" s="1"/>
  <c r="M96" i="8" s="1"/>
  <c r="CJ70" i="8" s="1"/>
  <c r="BO96" i="8"/>
  <c r="BP96" i="8" s="1"/>
  <c r="J95" i="8"/>
  <c r="H96" i="8"/>
  <c r="AU97" i="8"/>
  <c r="R96" i="8"/>
  <c r="AX100" i="8"/>
  <c r="B99" i="8"/>
  <c r="AO99" i="8" s="1"/>
  <c r="AG95" i="8"/>
  <c r="Q97" i="8"/>
  <c r="AV98" i="8"/>
  <c r="AY101" i="8" l="1"/>
  <c r="CD100" i="1"/>
  <c r="BD99" i="1"/>
  <c r="Q99" i="1" s="1"/>
  <c r="BA102" i="8" s="1"/>
  <c r="BG99" i="1"/>
  <c r="V99" i="1" s="1"/>
  <c r="BB102" i="8" s="1"/>
  <c r="AX101" i="8"/>
  <c r="CJ69" i="8"/>
  <c r="E98" i="8"/>
  <c r="G98" i="8" s="1"/>
  <c r="F99" i="8" s="1"/>
  <c r="AM99" i="8"/>
  <c r="N99" i="8" s="1"/>
  <c r="CI73" i="8" s="1"/>
  <c r="BX99" i="8"/>
  <c r="AN100" i="8"/>
  <c r="AQ101" i="8"/>
  <c r="AQ100" i="8"/>
  <c r="L100" i="8"/>
  <c r="AP100" i="8" s="1"/>
  <c r="AV100" i="8" s="1"/>
  <c r="BD101" i="8"/>
  <c r="AR101" i="8"/>
  <c r="AP98" i="1"/>
  <c r="AQ98" i="1"/>
  <c r="AO98" i="1"/>
  <c r="AX98" i="1"/>
  <c r="AN98" i="1"/>
  <c r="I95" i="8"/>
  <c r="K95" i="8" s="1"/>
  <c r="C96" i="8"/>
  <c r="CH70" i="8" s="1"/>
  <c r="AG96" i="8"/>
  <c r="BK97" i="8"/>
  <c r="BT97" i="8"/>
  <c r="BU97" i="8" s="1"/>
  <c r="M97" i="8" s="1"/>
  <c r="CJ71" i="8" s="1"/>
  <c r="BO97" i="8"/>
  <c r="BP97" i="8" s="1"/>
  <c r="J96" i="8"/>
  <c r="S96" i="8"/>
  <c r="H97" i="8"/>
  <c r="BL98" i="8"/>
  <c r="AU98" i="8"/>
  <c r="B100" i="8"/>
  <c r="AO100" i="8" s="1"/>
  <c r="E99" i="8"/>
  <c r="T96" i="8"/>
  <c r="R97" i="8"/>
  <c r="P98" i="8"/>
  <c r="Q98" i="8" s="1"/>
  <c r="L101" i="8" l="1"/>
  <c r="AP101" i="8" s="1"/>
  <c r="B101" i="8"/>
  <c r="AO101" i="8" s="1"/>
  <c r="CD101" i="1"/>
  <c r="CD102" i="1" s="1"/>
  <c r="CD103" i="1" s="1"/>
  <c r="CD104" i="1" s="1"/>
  <c r="CD105" i="1" s="1"/>
  <c r="CD106" i="1" s="1"/>
  <c r="CD107" i="1" s="1"/>
  <c r="CD108" i="1" s="1"/>
  <c r="CD109" i="1" s="1"/>
  <c r="CD110" i="1" s="1"/>
  <c r="CD111" i="1" s="1"/>
  <c r="CD112" i="1" s="1"/>
  <c r="CD113" i="1" s="1"/>
  <c r="CD114" i="1" s="1"/>
  <c r="CD115" i="1" s="1"/>
  <c r="CD116" i="1" s="1"/>
  <c r="CD117" i="1" s="1"/>
  <c r="CD118" i="1" s="1"/>
  <c r="CD119" i="1" s="1"/>
  <c r="CD120" i="1" s="1"/>
  <c r="CD121" i="1" s="1"/>
  <c r="CD122" i="1" s="1"/>
  <c r="BD100" i="1"/>
  <c r="Q100" i="1" s="1"/>
  <c r="BA103" i="8" s="1"/>
  <c r="BG100" i="1"/>
  <c r="V100" i="1" s="1"/>
  <c r="BB103" i="8" s="1"/>
  <c r="AU100" i="8"/>
  <c r="AY102" i="8"/>
  <c r="AX102" i="8"/>
  <c r="AS102" i="8"/>
  <c r="BE102" i="8"/>
  <c r="AR102" i="8"/>
  <c r="BD102" i="8"/>
  <c r="AN102" i="8" s="1"/>
  <c r="AQ99" i="1"/>
  <c r="AN99" i="1"/>
  <c r="AX99" i="1"/>
  <c r="AP99" i="1"/>
  <c r="AO99" i="1"/>
  <c r="O99" i="8"/>
  <c r="AV99" i="8"/>
  <c r="AM100" i="8"/>
  <c r="N100" i="8" s="1"/>
  <c r="CI74" i="8" s="1"/>
  <c r="BX100" i="8"/>
  <c r="O100" i="8" s="1"/>
  <c r="AL100" i="8"/>
  <c r="D100" i="8" s="1"/>
  <c r="CG74" i="8" s="1"/>
  <c r="BW100" i="8"/>
  <c r="AM101" i="8"/>
  <c r="N101" i="8" s="1"/>
  <c r="BX101" i="8"/>
  <c r="AN101" i="8"/>
  <c r="I96" i="8"/>
  <c r="K96" i="8" s="1"/>
  <c r="C97" i="8"/>
  <c r="CH71" i="8" s="1"/>
  <c r="BK98" i="8"/>
  <c r="BT98" i="8"/>
  <c r="BU98" i="8" s="1"/>
  <c r="M98" i="8" s="1"/>
  <c r="CJ72" i="8" s="1"/>
  <c r="BO98" i="8"/>
  <c r="BP98" i="8" s="1"/>
  <c r="J97" i="8"/>
  <c r="U96" i="8"/>
  <c r="AG97" i="8"/>
  <c r="S97" i="8"/>
  <c r="AU99" i="8"/>
  <c r="H98" i="8"/>
  <c r="T97" i="8"/>
  <c r="P99" i="8"/>
  <c r="R98" i="8"/>
  <c r="AX103" i="8" l="1"/>
  <c r="AX104" i="8" s="1"/>
  <c r="AQ102" i="8"/>
  <c r="AY103" i="8"/>
  <c r="AY104" i="8" s="1"/>
  <c r="AY105" i="8" s="1"/>
  <c r="AS103" i="8"/>
  <c r="BE103" i="8"/>
  <c r="AQ229" i="8" s="1"/>
  <c r="BD103" i="8"/>
  <c r="AR103" i="8"/>
  <c r="AQ100" i="1"/>
  <c r="AV19" i="8" s="1"/>
  <c r="AO100" i="1"/>
  <c r="AT19" i="8" s="1"/>
  <c r="AN100" i="1"/>
  <c r="AS19" i="8" s="1"/>
  <c r="AP100" i="1"/>
  <c r="AU19" i="8" s="1"/>
  <c r="AX100" i="1"/>
  <c r="E100" i="8"/>
  <c r="BK100" i="8" s="1"/>
  <c r="CD333" i="1"/>
  <c r="CD123" i="1"/>
  <c r="CD124" i="1" s="1"/>
  <c r="CD125" i="1" s="1"/>
  <c r="CD126" i="1" s="1"/>
  <c r="CD127" i="1" s="1"/>
  <c r="CD128" i="1" s="1"/>
  <c r="CD129" i="1" s="1"/>
  <c r="CD130" i="1" s="1"/>
  <c r="CD131" i="1" s="1"/>
  <c r="CD132" i="1" s="1"/>
  <c r="CD133" i="1" s="1"/>
  <c r="CD134" i="1" s="1"/>
  <c r="CD135" i="1" s="1"/>
  <c r="CD136" i="1" s="1"/>
  <c r="CD137" i="1" s="1"/>
  <c r="CD138" i="1" s="1"/>
  <c r="CD139" i="1" s="1"/>
  <c r="CD140" i="1" s="1"/>
  <c r="CD141" i="1" s="1"/>
  <c r="CD142" i="1" s="1"/>
  <c r="CD143" i="1" s="1"/>
  <c r="CD144" i="1" s="1"/>
  <c r="CD145" i="1" s="1"/>
  <c r="CD146" i="1" s="1"/>
  <c r="CD147" i="1" s="1"/>
  <c r="CD148" i="1" s="1"/>
  <c r="CD149" i="1" s="1"/>
  <c r="CD150" i="1" s="1"/>
  <c r="CD151" i="1" s="1"/>
  <c r="CD152" i="1" s="1"/>
  <c r="CD153" i="1" s="1"/>
  <c r="CD154" i="1" s="1"/>
  <c r="CD155" i="1" s="1"/>
  <c r="CD156" i="1" s="1"/>
  <c r="CD157" i="1" s="1"/>
  <c r="CD158" i="1" s="1"/>
  <c r="CD159" i="1" s="1"/>
  <c r="CD160" i="1" s="1"/>
  <c r="CD161" i="1" s="1"/>
  <c r="CD162" i="1" s="1"/>
  <c r="CD163" i="1" s="1"/>
  <c r="CD164" i="1" s="1"/>
  <c r="CD165" i="1" s="1"/>
  <c r="CD166" i="1" s="1"/>
  <c r="CD167" i="1" s="1"/>
  <c r="CD168" i="1" s="1"/>
  <c r="CD169" i="1" s="1"/>
  <c r="CD170" i="1" s="1"/>
  <c r="CD171" i="1" s="1"/>
  <c r="CD172" i="1" s="1"/>
  <c r="CD173" i="1" s="1"/>
  <c r="CD174" i="1" s="1"/>
  <c r="CD175" i="1" s="1"/>
  <c r="CD176" i="1" s="1"/>
  <c r="CD177" i="1" s="1"/>
  <c r="CD178" i="1" s="1"/>
  <c r="CD179" i="1" s="1"/>
  <c r="CD180" i="1" s="1"/>
  <c r="CD181" i="1" s="1"/>
  <c r="CD182" i="1" s="1"/>
  <c r="CD183" i="1" s="1"/>
  <c r="CD184" i="1" s="1"/>
  <c r="CD185" i="1" s="1"/>
  <c r="CD186" i="1" s="1"/>
  <c r="CD187" i="1" s="1"/>
  <c r="CD188" i="1" s="1"/>
  <c r="CD189" i="1" s="1"/>
  <c r="CD190" i="1" s="1"/>
  <c r="CD191" i="1" s="1"/>
  <c r="CD192" i="1" s="1"/>
  <c r="CD193" i="1" s="1"/>
  <c r="CD194" i="1" s="1"/>
  <c r="CD195" i="1" s="1"/>
  <c r="CD196" i="1" s="1"/>
  <c r="CD197" i="1" s="1"/>
  <c r="CD198" i="1" s="1"/>
  <c r="CD199" i="1" s="1"/>
  <c r="CD200" i="1" s="1"/>
  <c r="CD201" i="1" s="1"/>
  <c r="CD202" i="1" s="1"/>
  <c r="CD203" i="1" s="1"/>
  <c r="CD204" i="1" s="1"/>
  <c r="CD205" i="1" s="1"/>
  <c r="CD206" i="1" s="1"/>
  <c r="CD207" i="1" s="1"/>
  <c r="CD208" i="1" s="1"/>
  <c r="CD209" i="1" s="1"/>
  <c r="CD210" i="1" s="1"/>
  <c r="CD211" i="1" s="1"/>
  <c r="CD212" i="1" s="1"/>
  <c r="CD213" i="1" s="1"/>
  <c r="CD214" i="1" s="1"/>
  <c r="CD215" i="1" s="1"/>
  <c r="CD216" i="1" s="1"/>
  <c r="CD217" i="1" s="1"/>
  <c r="CD218" i="1" s="1"/>
  <c r="CD219" i="1" s="1"/>
  <c r="CD220" i="1" s="1"/>
  <c r="CD221" i="1" s="1"/>
  <c r="CD222" i="1" s="1"/>
  <c r="CD223" i="1" s="1"/>
  <c r="CD224" i="1" s="1"/>
  <c r="CD225" i="1" s="1"/>
  <c r="CD226" i="1" s="1"/>
  <c r="CD227" i="1" s="1"/>
  <c r="CD228" i="1" s="1"/>
  <c r="CD229" i="1" s="1"/>
  <c r="CD230" i="1" s="1"/>
  <c r="CD231" i="1" s="1"/>
  <c r="CD232" i="1" s="1"/>
  <c r="CD233" i="1" s="1"/>
  <c r="CD234" i="1" s="1"/>
  <c r="CD235" i="1" s="1"/>
  <c r="CD236" i="1" s="1"/>
  <c r="CD237" i="1" s="1"/>
  <c r="CD238" i="1" s="1"/>
  <c r="CD239" i="1" s="1"/>
  <c r="CD240" i="1" s="1"/>
  <c r="CD241" i="1" s="1"/>
  <c r="CD242" i="1" s="1"/>
  <c r="CD243" i="1" s="1"/>
  <c r="CD244" i="1" s="1"/>
  <c r="CD245" i="1" s="1"/>
  <c r="CD246" i="1" s="1"/>
  <c r="CD247" i="1" s="1"/>
  <c r="CD248" i="1" s="1"/>
  <c r="CD249" i="1" s="1"/>
  <c r="CD250" i="1" s="1"/>
  <c r="CD251" i="1" s="1"/>
  <c r="CD252" i="1" s="1"/>
  <c r="CD253" i="1" s="1"/>
  <c r="CD254" i="1" s="1"/>
  <c r="CD255" i="1" s="1"/>
  <c r="CD256" i="1" s="1"/>
  <c r="CD257" i="1" s="1"/>
  <c r="CD258" i="1" s="1"/>
  <c r="CD259" i="1" s="1"/>
  <c r="CD260" i="1" s="1"/>
  <c r="CD261" i="1" s="1"/>
  <c r="CD262" i="1" s="1"/>
  <c r="CD263" i="1" s="1"/>
  <c r="CD264" i="1" s="1"/>
  <c r="CD265" i="1" s="1"/>
  <c r="CD266" i="1" s="1"/>
  <c r="CD267" i="1" s="1"/>
  <c r="CD268" i="1" s="1"/>
  <c r="CD269" i="1" s="1"/>
  <c r="CD270" i="1" s="1"/>
  <c r="CD271" i="1" s="1"/>
  <c r="CD272" i="1" s="1"/>
  <c r="CD273" i="1" s="1"/>
  <c r="CD274" i="1" s="1"/>
  <c r="CD275" i="1" s="1"/>
  <c r="CD276" i="1" s="1"/>
  <c r="CD277" i="1" s="1"/>
  <c r="CD278" i="1" s="1"/>
  <c r="CD279" i="1" s="1"/>
  <c r="CD280" i="1" s="1"/>
  <c r="CD281" i="1" s="1"/>
  <c r="CD282" i="1" s="1"/>
  <c r="CD283" i="1" s="1"/>
  <c r="CD284" i="1" s="1"/>
  <c r="CD285" i="1" s="1"/>
  <c r="CD286" i="1" s="1"/>
  <c r="CD287" i="1" s="1"/>
  <c r="CD288" i="1" s="1"/>
  <c r="CD289" i="1" s="1"/>
  <c r="CD290" i="1" s="1"/>
  <c r="CD291" i="1" s="1"/>
  <c r="CD292" i="1" s="1"/>
  <c r="CD293" i="1" s="1"/>
  <c r="CD294" i="1" s="1"/>
  <c r="CD295" i="1" s="1"/>
  <c r="CD296" i="1" s="1"/>
  <c r="CD297" i="1" s="1"/>
  <c r="CD298" i="1" s="1"/>
  <c r="CD299" i="1" s="1"/>
  <c r="CD300" i="1" s="1"/>
  <c r="CD301" i="1" s="1"/>
  <c r="CD302" i="1" s="1"/>
  <c r="CD303" i="1" s="1"/>
  <c r="CD304" i="1" s="1"/>
  <c r="CD305" i="1" s="1"/>
  <c r="CD306" i="1" s="1"/>
  <c r="CD307" i="1" s="1"/>
  <c r="CD308" i="1" s="1"/>
  <c r="CD309" i="1" s="1"/>
  <c r="CD310" i="1" s="1"/>
  <c r="CD311" i="1" s="1"/>
  <c r="CD312" i="1" s="1"/>
  <c r="CD313" i="1" s="1"/>
  <c r="CD314" i="1" s="1"/>
  <c r="CD315" i="1" s="1"/>
  <c r="CD316" i="1" s="1"/>
  <c r="CD317" i="1" s="1"/>
  <c r="CD318" i="1" s="1"/>
  <c r="CD319" i="1" s="1"/>
  <c r="CD320" i="1" s="1"/>
  <c r="CD321" i="1" s="1"/>
  <c r="CD322" i="1" s="1"/>
  <c r="CD323" i="1" s="1"/>
  <c r="CD324" i="1" s="1"/>
  <c r="CD325" i="1" s="1"/>
  <c r="CD326" i="1" s="1"/>
  <c r="CD327" i="1" s="1"/>
  <c r="CD328" i="1" s="1"/>
  <c r="CD329" i="1" s="1"/>
  <c r="CD330" i="1" s="1"/>
  <c r="CD331" i="1" s="1"/>
  <c r="CD332" i="1" s="1"/>
  <c r="B102" i="8"/>
  <c r="AO102" i="8" s="1"/>
  <c r="AU101" i="8"/>
  <c r="CI76" i="8"/>
  <c r="L102" i="8"/>
  <c r="AP102" i="8" s="1"/>
  <c r="AV101" i="8"/>
  <c r="CI75" i="8"/>
  <c r="Q99" i="8"/>
  <c r="P100" i="8" s="1"/>
  <c r="Q100" i="8" s="1"/>
  <c r="BL99" i="8"/>
  <c r="AL101" i="8"/>
  <c r="D101" i="8" s="1"/>
  <c r="BW101" i="8"/>
  <c r="AL102" i="8"/>
  <c r="D102" i="8" s="1"/>
  <c r="BW102" i="8"/>
  <c r="BL100" i="8"/>
  <c r="I97" i="8"/>
  <c r="K97" i="8" s="1"/>
  <c r="C98" i="8"/>
  <c r="CH72" i="8" s="1"/>
  <c r="BK99" i="8"/>
  <c r="J98" i="8"/>
  <c r="BT99" i="8"/>
  <c r="BU99" i="8" s="1"/>
  <c r="BO99" i="8"/>
  <c r="BP99" i="8" s="1"/>
  <c r="G99" i="8"/>
  <c r="F100" i="8" s="1"/>
  <c r="U97" i="8"/>
  <c r="AG98" i="8"/>
  <c r="T98" i="8"/>
  <c r="S98" i="8"/>
  <c r="AU28" i="8" l="1"/>
  <c r="AS28" i="8"/>
  <c r="AT28" i="8"/>
  <c r="L104" i="8"/>
  <c r="AP104" i="8" s="1"/>
  <c r="B103" i="8"/>
  <c r="AO103" i="8" s="1"/>
  <c r="L103" i="8"/>
  <c r="AP103" i="8" s="1"/>
  <c r="BL103" i="8" s="1"/>
  <c r="AQ126" i="8"/>
  <c r="BX126" i="8" s="1"/>
  <c r="AQ124" i="8"/>
  <c r="AM124" i="8" s="1"/>
  <c r="N124" i="8" s="1"/>
  <c r="AQ156" i="8"/>
  <c r="BX156" i="8" s="1"/>
  <c r="AQ278" i="8"/>
  <c r="BX278" i="8" s="1"/>
  <c r="AQ176" i="8"/>
  <c r="AM176" i="8" s="1"/>
  <c r="N176" i="8" s="1"/>
  <c r="BT176" i="8" s="1"/>
  <c r="BU176" i="8" s="1"/>
  <c r="AQ127" i="8"/>
  <c r="AM127" i="8" s="1"/>
  <c r="N127" i="8" s="1"/>
  <c r="BT127" i="8" s="1"/>
  <c r="BU127" i="8" s="1"/>
  <c r="AQ223" i="8"/>
  <c r="BX223" i="8" s="1"/>
  <c r="AQ145" i="8"/>
  <c r="AM145" i="8" s="1"/>
  <c r="N145" i="8" s="1"/>
  <c r="BT145" i="8" s="1"/>
  <c r="BU145" i="8" s="1"/>
  <c r="AQ183" i="8"/>
  <c r="AM183" i="8" s="1"/>
  <c r="N183" i="8" s="1"/>
  <c r="BT183" i="8" s="1"/>
  <c r="BU183" i="8" s="1"/>
  <c r="AQ170" i="8"/>
  <c r="BX170" i="8" s="1"/>
  <c r="AQ263" i="8"/>
  <c r="AM263" i="8" s="1"/>
  <c r="N263" i="8" s="1"/>
  <c r="BT263" i="8" s="1"/>
  <c r="BU263" i="8" s="1"/>
  <c r="AQ108" i="8"/>
  <c r="AM108" i="8" s="1"/>
  <c r="N108" i="8" s="1"/>
  <c r="BT108" i="8" s="1"/>
  <c r="BU108" i="8" s="1"/>
  <c r="AQ239" i="8"/>
  <c r="AM239" i="8" s="1"/>
  <c r="N239" i="8" s="1"/>
  <c r="BT239" i="8" s="1"/>
  <c r="BU239" i="8" s="1"/>
  <c r="AQ130" i="8"/>
  <c r="AM130" i="8" s="1"/>
  <c r="N130" i="8" s="1"/>
  <c r="BT130" i="8" s="1"/>
  <c r="BU130" i="8" s="1"/>
  <c r="AQ287" i="8"/>
  <c r="BX287" i="8" s="1"/>
  <c r="AQ105" i="8"/>
  <c r="AM105" i="8" s="1"/>
  <c r="N105" i="8" s="1"/>
  <c r="BT105" i="8" s="1"/>
  <c r="BU105" i="8" s="1"/>
  <c r="AQ236" i="8"/>
  <c r="AM236" i="8" s="1"/>
  <c r="N236" i="8" s="1"/>
  <c r="BT236" i="8" s="1"/>
  <c r="BU236" i="8" s="1"/>
  <c r="AQ116" i="8"/>
  <c r="BX116" i="8" s="1"/>
  <c r="AQ232" i="8"/>
  <c r="AM232" i="8" s="1"/>
  <c r="N232" i="8" s="1"/>
  <c r="BT232" i="8" s="1"/>
  <c r="BU232" i="8" s="1"/>
  <c r="AQ285" i="8"/>
  <c r="BX285" i="8" s="1"/>
  <c r="AQ235" i="8"/>
  <c r="BX235" i="8" s="1"/>
  <c r="AQ115" i="8"/>
  <c r="AM115" i="8" s="1"/>
  <c r="N115" i="8" s="1"/>
  <c r="BT115" i="8" s="1"/>
  <c r="BU115" i="8" s="1"/>
  <c r="AQ147" i="8"/>
  <c r="BX147" i="8" s="1"/>
  <c r="AQ148" i="8"/>
  <c r="BX148" i="8" s="1"/>
  <c r="AQ290" i="8"/>
  <c r="AM290" i="8" s="1"/>
  <c r="N290" i="8" s="1"/>
  <c r="BT290" i="8" s="1"/>
  <c r="BU290" i="8" s="1"/>
  <c r="AQ177" i="8"/>
  <c r="BX177" i="8" s="1"/>
  <c r="AQ218" i="8"/>
  <c r="AM218" i="8" s="1"/>
  <c r="N218" i="8" s="1"/>
  <c r="BT218" i="8" s="1"/>
  <c r="BU218" i="8" s="1"/>
  <c r="AQ224" i="8"/>
  <c r="BX224" i="8" s="1"/>
  <c r="AQ227" i="8"/>
  <c r="AM227" i="8" s="1"/>
  <c r="N227" i="8" s="1"/>
  <c r="BT227" i="8" s="1"/>
  <c r="BU227" i="8" s="1"/>
  <c r="AQ150" i="8"/>
  <c r="AM150" i="8" s="1"/>
  <c r="N150" i="8" s="1"/>
  <c r="BT150" i="8" s="1"/>
  <c r="BU150" i="8" s="1"/>
  <c r="AQ219" i="8"/>
  <c r="AM219" i="8" s="1"/>
  <c r="N219" i="8" s="1"/>
  <c r="BT219" i="8" s="1"/>
  <c r="BU219" i="8" s="1"/>
  <c r="AQ205" i="8"/>
  <c r="AM205" i="8" s="1"/>
  <c r="N205" i="8" s="1"/>
  <c r="BT205" i="8" s="1"/>
  <c r="BU205" i="8" s="1"/>
  <c r="AQ292" i="8"/>
  <c r="BX292" i="8" s="1"/>
  <c r="AQ131" i="8"/>
  <c r="BX131" i="8" s="1"/>
  <c r="AM229" i="8"/>
  <c r="N229" i="8" s="1"/>
  <c r="BT229" i="8" s="1"/>
  <c r="BU229" i="8" s="1"/>
  <c r="BX229" i="8"/>
  <c r="AQ160" i="8"/>
  <c r="AQ189" i="8"/>
  <c r="AQ244" i="8"/>
  <c r="AQ121" i="8"/>
  <c r="AQ231" i="8"/>
  <c r="AQ237" i="8"/>
  <c r="AQ246" i="8"/>
  <c r="AQ123" i="8"/>
  <c r="AQ111" i="8"/>
  <c r="AQ251" i="8"/>
  <c r="AQ221" i="8"/>
  <c r="AQ202" i="8"/>
  <c r="AQ132" i="8"/>
  <c r="AQ138" i="8"/>
  <c r="AQ168" i="8"/>
  <c r="AQ195" i="8"/>
  <c r="AQ159" i="8"/>
  <c r="AQ273" i="8"/>
  <c r="AQ188" i="8"/>
  <c r="AQ140" i="8"/>
  <c r="AQ129" i="8"/>
  <c r="AQ249" i="8"/>
  <c r="AQ203" i="8"/>
  <c r="AQ118" i="8"/>
  <c r="AQ280" i="8"/>
  <c r="AQ114" i="8"/>
  <c r="AQ212" i="8"/>
  <c r="AQ157" i="8"/>
  <c r="AQ220" i="8"/>
  <c r="AQ151" i="8"/>
  <c r="AQ154" i="8"/>
  <c r="AQ254" i="8"/>
  <c r="AQ230" i="8"/>
  <c r="AQ247" i="8"/>
  <c r="AQ199" i="8"/>
  <c r="AQ291" i="8"/>
  <c r="AQ153" i="8"/>
  <c r="AQ217" i="8"/>
  <c r="AQ186" i="8"/>
  <c r="AQ112" i="8"/>
  <c r="AQ194" i="8"/>
  <c r="AQ260" i="8"/>
  <c r="AQ180" i="8"/>
  <c r="AQ258" i="8"/>
  <c r="AQ238" i="8"/>
  <c r="AQ191" i="8"/>
  <c r="AQ172" i="8"/>
  <c r="AQ240" i="8"/>
  <c r="AQ225" i="8"/>
  <c r="AQ136" i="8"/>
  <c r="AQ198" i="8"/>
  <c r="AQ197" i="8"/>
  <c r="AQ213" i="8"/>
  <c r="AQ257" i="8"/>
  <c r="AQ253" i="8"/>
  <c r="AQ171" i="8"/>
  <c r="AQ137" i="8"/>
  <c r="AQ196" i="8"/>
  <c r="AQ175" i="8"/>
  <c r="AQ210" i="8"/>
  <c r="AQ190" i="8"/>
  <c r="AQ216" i="8"/>
  <c r="AQ215" i="8"/>
  <c r="AQ184" i="8"/>
  <c r="AQ259" i="8"/>
  <c r="AQ164" i="8"/>
  <c r="AQ181" i="8"/>
  <c r="AQ214" i="8"/>
  <c r="AQ139" i="8"/>
  <c r="AQ141" i="8"/>
  <c r="AQ279" i="8"/>
  <c r="AQ166" i="8"/>
  <c r="AQ162" i="8"/>
  <c r="AQ113" i="8"/>
  <c r="AQ206" i="8"/>
  <c r="AQ286" i="8"/>
  <c r="AQ293" i="8"/>
  <c r="AQ192" i="8"/>
  <c r="AQ274" i="8"/>
  <c r="AQ266" i="8"/>
  <c r="AQ182" i="8"/>
  <c r="AQ272" i="8"/>
  <c r="AQ265" i="8"/>
  <c r="AQ270" i="8"/>
  <c r="AQ256" i="8"/>
  <c r="AQ133" i="8"/>
  <c r="AQ134" i="8"/>
  <c r="AQ262" i="8"/>
  <c r="AQ252" i="8"/>
  <c r="AQ106" i="8"/>
  <c r="AQ142" i="8"/>
  <c r="AQ146" i="8"/>
  <c r="AQ208" i="8"/>
  <c r="AQ211" i="8"/>
  <c r="AQ152" i="8"/>
  <c r="AQ167" i="8"/>
  <c r="AQ281" i="8"/>
  <c r="AQ242" i="8"/>
  <c r="AQ201" i="8"/>
  <c r="AQ125" i="8"/>
  <c r="AQ128" i="8"/>
  <c r="AQ144" i="8"/>
  <c r="AQ103" i="8"/>
  <c r="AQ222" i="8"/>
  <c r="AQ143" i="8"/>
  <c r="AQ174" i="8"/>
  <c r="AQ149" i="8"/>
  <c r="AQ245" i="8"/>
  <c r="AQ204" i="8"/>
  <c r="AQ277" i="8"/>
  <c r="AQ193" i="8"/>
  <c r="AQ120" i="8"/>
  <c r="AQ109" i="8"/>
  <c r="AQ268" i="8"/>
  <c r="AQ107" i="8"/>
  <c r="AQ187" i="8"/>
  <c r="AQ275" i="8"/>
  <c r="AQ282" i="8"/>
  <c r="AQ233" i="8"/>
  <c r="AQ200" i="8"/>
  <c r="AQ267" i="8"/>
  <c r="AQ234" i="8"/>
  <c r="AQ163" i="8"/>
  <c r="AQ284" i="8"/>
  <c r="AQ248" i="8"/>
  <c r="AQ209" i="8"/>
  <c r="AQ288" i="8"/>
  <c r="AQ226" i="8"/>
  <c r="AQ119" i="8"/>
  <c r="AQ169" i="8"/>
  <c r="AQ185" i="8"/>
  <c r="AQ173" i="8"/>
  <c r="AQ110" i="8"/>
  <c r="AQ289" i="8"/>
  <c r="AQ271" i="8"/>
  <c r="AQ117" i="8"/>
  <c r="AQ122" i="8"/>
  <c r="AQ158" i="8"/>
  <c r="AQ207" i="8"/>
  <c r="AQ255" i="8"/>
  <c r="AQ261" i="8"/>
  <c r="AQ179" i="8"/>
  <c r="AQ178" i="8"/>
  <c r="AQ165" i="8"/>
  <c r="AQ250" i="8"/>
  <c r="AQ276" i="8"/>
  <c r="AQ241" i="8"/>
  <c r="AQ155" i="8"/>
  <c r="AQ243" i="8"/>
  <c r="AQ228" i="8"/>
  <c r="AQ161" i="8"/>
  <c r="AQ135" i="8"/>
  <c r="AQ283" i="8"/>
  <c r="AQ104" i="8"/>
  <c r="AQ264" i="8"/>
  <c r="AQ269" i="8"/>
  <c r="AM29" i="8"/>
  <c r="AN202" i="8"/>
  <c r="AN225" i="8"/>
  <c r="AN259" i="8"/>
  <c r="AN146" i="8"/>
  <c r="AN183" i="8"/>
  <c r="AN288" i="8"/>
  <c r="AN172" i="8"/>
  <c r="AN107" i="8"/>
  <c r="AN192" i="8"/>
  <c r="AN218" i="8"/>
  <c r="AN190" i="8"/>
  <c r="AN290" i="8"/>
  <c r="AN193" i="8"/>
  <c r="AN105" i="8"/>
  <c r="AN103" i="8"/>
  <c r="AN267" i="8"/>
  <c r="AN226" i="8"/>
  <c r="AN106" i="8"/>
  <c r="AN157" i="8"/>
  <c r="AN233" i="8"/>
  <c r="AN223" i="8"/>
  <c r="AN287" i="8"/>
  <c r="AN244" i="8"/>
  <c r="AN213" i="8"/>
  <c r="AN268" i="8"/>
  <c r="AN112" i="8"/>
  <c r="AN221" i="8"/>
  <c r="AN132" i="8"/>
  <c r="AN177" i="8"/>
  <c r="AN224" i="8"/>
  <c r="AN129" i="8"/>
  <c r="AN108" i="8"/>
  <c r="AN170" i="8"/>
  <c r="AN145" i="8"/>
  <c r="AN207" i="8"/>
  <c r="AN284" i="8"/>
  <c r="AN257" i="8"/>
  <c r="AN214" i="8"/>
  <c r="AN216" i="8"/>
  <c r="AN234" i="8"/>
  <c r="AN239" i="8"/>
  <c r="AN229" i="8"/>
  <c r="AN232" i="8"/>
  <c r="AN199" i="8"/>
  <c r="AN285" i="8"/>
  <c r="AN186" i="8"/>
  <c r="AN235" i="8"/>
  <c r="AN242" i="8"/>
  <c r="AN189" i="8"/>
  <c r="AN144" i="8"/>
  <c r="AN204" i="8"/>
  <c r="AN135" i="8"/>
  <c r="AN119" i="8"/>
  <c r="AN230" i="8"/>
  <c r="AN150" i="8"/>
  <c r="AN240" i="8"/>
  <c r="AN184" i="8"/>
  <c r="AN185" i="8"/>
  <c r="AN194" i="8"/>
  <c r="AN164" i="8"/>
  <c r="AN174" i="8"/>
  <c r="AN104" i="8"/>
  <c r="AN111" i="8"/>
  <c r="AN131" i="8"/>
  <c r="AN206" i="8"/>
  <c r="AN271" i="8"/>
  <c r="AN163" i="8"/>
  <c r="AN180" i="8"/>
  <c r="AN241" i="8"/>
  <c r="AN181" i="8"/>
  <c r="AN246" i="8"/>
  <c r="AN196" i="8"/>
  <c r="AN139" i="8"/>
  <c r="AN124" i="8"/>
  <c r="AN255" i="8"/>
  <c r="AN165" i="8"/>
  <c r="AN156" i="8"/>
  <c r="AN110" i="8"/>
  <c r="AN122" i="8"/>
  <c r="AN123" i="8"/>
  <c r="AN211" i="8"/>
  <c r="AN286" i="8"/>
  <c r="AN293" i="8"/>
  <c r="AN256" i="8"/>
  <c r="AN187" i="8"/>
  <c r="AN248" i="8"/>
  <c r="AN168" i="8"/>
  <c r="AN138" i="8"/>
  <c r="AN215" i="8"/>
  <c r="AN151" i="8"/>
  <c r="AN274" i="8"/>
  <c r="AN273" i="8"/>
  <c r="AN125" i="8"/>
  <c r="AN219" i="8"/>
  <c r="AN161" i="8"/>
  <c r="AN140" i="8"/>
  <c r="AN220" i="8"/>
  <c r="AN249" i="8"/>
  <c r="AN147" i="8"/>
  <c r="AN289" i="8"/>
  <c r="AN133" i="8"/>
  <c r="AN166" i="8"/>
  <c r="AN245" i="8"/>
  <c r="AN275" i="8"/>
  <c r="AN291" i="8"/>
  <c r="AN265" i="8"/>
  <c r="AN276" i="8"/>
  <c r="AN173" i="8"/>
  <c r="AN258" i="8"/>
  <c r="AN237" i="8"/>
  <c r="AN158" i="8"/>
  <c r="AN126" i="8"/>
  <c r="AN253" i="8"/>
  <c r="AN269" i="8"/>
  <c r="AN109" i="8"/>
  <c r="AN176" i="8"/>
  <c r="AN277" i="8"/>
  <c r="AN171" i="8"/>
  <c r="AN148" i="8"/>
  <c r="AN162" i="8"/>
  <c r="AN141" i="8"/>
  <c r="AN149" i="8"/>
  <c r="AN143" i="8"/>
  <c r="AN197" i="8"/>
  <c r="AN212" i="8"/>
  <c r="AN121" i="8"/>
  <c r="AN195" i="8"/>
  <c r="AN217" i="8"/>
  <c r="AN134" i="8"/>
  <c r="AN203" i="8"/>
  <c r="AN292" i="8"/>
  <c r="AN272" i="8"/>
  <c r="AN178" i="8"/>
  <c r="AN137" i="8"/>
  <c r="AN200" i="8"/>
  <c r="AN142" i="8"/>
  <c r="AN128" i="8"/>
  <c r="AN270" i="8"/>
  <c r="AN278" i="8"/>
  <c r="AN160" i="8"/>
  <c r="AN236" i="8"/>
  <c r="AN198" i="8"/>
  <c r="AN179" i="8"/>
  <c r="AN209" i="8"/>
  <c r="AN238" i="8"/>
  <c r="AN283" i="8"/>
  <c r="AN154" i="8"/>
  <c r="AN188" i="8"/>
  <c r="AN281" i="8"/>
  <c r="AN175" i="8"/>
  <c r="AN167" i="8"/>
  <c r="AN205" i="8"/>
  <c r="AN261" i="8"/>
  <c r="AN264" i="8"/>
  <c r="AN279" i="8"/>
  <c r="AN120" i="8"/>
  <c r="AN254" i="8"/>
  <c r="AN182" i="8"/>
  <c r="AN130" i="8"/>
  <c r="AN282" i="8"/>
  <c r="AN266" i="8"/>
  <c r="AN153" i="8"/>
  <c r="AN208" i="8"/>
  <c r="AN260" i="8"/>
  <c r="AN152" i="8"/>
  <c r="AN191" i="8"/>
  <c r="AN127" i="8"/>
  <c r="AN201" i="8"/>
  <c r="AN117" i="8"/>
  <c r="AN231" i="8"/>
  <c r="AN116" i="8"/>
  <c r="AN114" i="8"/>
  <c r="AN159" i="8"/>
  <c r="AN113" i="8"/>
  <c r="AN118" i="8"/>
  <c r="AN247" i="8"/>
  <c r="AN243" i="8"/>
  <c r="AN169" i="8"/>
  <c r="AN155" i="8"/>
  <c r="AN115" i="8"/>
  <c r="AN262" i="8"/>
  <c r="AN251" i="8"/>
  <c r="AN210" i="8"/>
  <c r="AN136" i="8"/>
  <c r="AN252" i="8"/>
  <c r="AN250" i="8"/>
  <c r="AN263" i="8"/>
  <c r="AN280" i="8"/>
  <c r="AN227" i="8"/>
  <c r="AN228" i="8"/>
  <c r="AN222" i="8"/>
  <c r="AM102" i="8"/>
  <c r="N102" i="8" s="1"/>
  <c r="BX102" i="8"/>
  <c r="BO100" i="8"/>
  <c r="BP100" i="8" s="1"/>
  <c r="C100" i="8" s="1"/>
  <c r="CH74" i="8" s="1"/>
  <c r="AM31" i="8"/>
  <c r="CI77" i="8"/>
  <c r="BT100" i="8"/>
  <c r="BU100" i="8" s="1"/>
  <c r="M100" i="8" s="1"/>
  <c r="CJ74" i="8" s="1"/>
  <c r="E101" i="8"/>
  <c r="BT101" i="8" s="1"/>
  <c r="BU101" i="8" s="1"/>
  <c r="G100" i="8"/>
  <c r="F101" i="8" s="1"/>
  <c r="CG77" i="8"/>
  <c r="AS25" i="8"/>
  <c r="AV28" i="8"/>
  <c r="AU25" i="8"/>
  <c r="AT25" i="8"/>
  <c r="AV25" i="8"/>
  <c r="O101" i="8"/>
  <c r="BL101" i="8" s="1"/>
  <c r="P101" i="8"/>
  <c r="CG76" i="8"/>
  <c r="CG75" i="8"/>
  <c r="M99" i="8"/>
  <c r="CJ73" i="8" s="1"/>
  <c r="R99" i="8"/>
  <c r="T99" i="8" s="1"/>
  <c r="E102" i="8"/>
  <c r="AU102" i="8"/>
  <c r="AX105" i="8"/>
  <c r="B104" i="8"/>
  <c r="AO104" i="8" s="1"/>
  <c r="AY106" i="8"/>
  <c r="L105" i="8"/>
  <c r="AP105" i="8" s="1"/>
  <c r="C99" i="8"/>
  <c r="CH73" i="8" s="1"/>
  <c r="I98" i="8"/>
  <c r="K98" i="8" s="1"/>
  <c r="H99" i="8"/>
  <c r="J99" i="8" s="1"/>
  <c r="U98" i="8"/>
  <c r="AX28" i="8" l="1"/>
  <c r="AM126" i="8"/>
  <c r="N126" i="8" s="1"/>
  <c r="BT126" i="8" s="1"/>
  <c r="BU126" i="8" s="1"/>
  <c r="BX124" i="8"/>
  <c r="AM278" i="8"/>
  <c r="N278" i="8" s="1"/>
  <c r="BT278" i="8" s="1"/>
  <c r="BU278" i="8" s="1"/>
  <c r="AM147" i="8"/>
  <c r="N147" i="8" s="1"/>
  <c r="BT147" i="8" s="1"/>
  <c r="BU147" i="8" s="1"/>
  <c r="BX263" i="8"/>
  <c r="AM148" i="8"/>
  <c r="N148" i="8" s="1"/>
  <c r="BT148" i="8" s="1"/>
  <c r="BU148" i="8" s="1"/>
  <c r="AM177" i="8"/>
  <c r="N177" i="8" s="1"/>
  <c r="BT177" i="8" s="1"/>
  <c r="BU177" i="8" s="1"/>
  <c r="AM131" i="8"/>
  <c r="N131" i="8" s="1"/>
  <c r="BT131" i="8" s="1"/>
  <c r="BU131" i="8" s="1"/>
  <c r="BX232" i="8"/>
  <c r="AM156" i="8"/>
  <c r="N156" i="8" s="1"/>
  <c r="BT156" i="8" s="1"/>
  <c r="BU156" i="8" s="1"/>
  <c r="AM223" i="8"/>
  <c r="N223" i="8" s="1"/>
  <c r="BT223" i="8" s="1"/>
  <c r="BU223" i="8" s="1"/>
  <c r="BX108" i="8"/>
  <c r="BX150" i="8"/>
  <c r="BX176" i="8"/>
  <c r="BX127" i="8"/>
  <c r="AV103" i="8"/>
  <c r="BX183" i="8"/>
  <c r="BX205" i="8"/>
  <c r="AM116" i="8"/>
  <c r="N116" i="8" s="1"/>
  <c r="BT116" i="8" s="1"/>
  <c r="BU116" i="8" s="1"/>
  <c r="AM287" i="8"/>
  <c r="N287" i="8" s="1"/>
  <c r="BT287" i="8" s="1"/>
  <c r="BU287" i="8" s="1"/>
  <c r="BX219" i="8"/>
  <c r="BX145" i="8"/>
  <c r="BX105" i="8"/>
  <c r="AM170" i="8"/>
  <c r="N170" i="8" s="1"/>
  <c r="BT170" i="8" s="1"/>
  <c r="BU170" i="8" s="1"/>
  <c r="BX236" i="8"/>
  <c r="BX239" i="8"/>
  <c r="BX115" i="8"/>
  <c r="AM224" i="8"/>
  <c r="N224" i="8" s="1"/>
  <c r="BT224" i="8" s="1"/>
  <c r="BU224" i="8" s="1"/>
  <c r="AM235" i="8"/>
  <c r="N235" i="8" s="1"/>
  <c r="BT235" i="8" s="1"/>
  <c r="BU235" i="8" s="1"/>
  <c r="BX130" i="8"/>
  <c r="BX227" i="8"/>
  <c r="BX218" i="8"/>
  <c r="AM285" i="8"/>
  <c r="N285" i="8" s="1"/>
  <c r="BT285" i="8" s="1"/>
  <c r="BU285" i="8" s="1"/>
  <c r="AM292" i="8"/>
  <c r="N292" i="8" s="1"/>
  <c r="BT292" i="8" s="1"/>
  <c r="BU292" i="8" s="1"/>
  <c r="BX290" i="8"/>
  <c r="AL114" i="8"/>
  <c r="D114" i="8" s="1"/>
  <c r="BO114" i="8" s="1"/>
  <c r="BP114" i="8" s="1"/>
  <c r="BW114" i="8"/>
  <c r="AL120" i="8"/>
  <c r="D120" i="8" s="1"/>
  <c r="BO120" i="8" s="1"/>
  <c r="BP120" i="8" s="1"/>
  <c r="BW120" i="8"/>
  <c r="BW197" i="8"/>
  <c r="AL197" i="8"/>
  <c r="D197" i="8" s="1"/>
  <c r="BO197" i="8" s="1"/>
  <c r="BP197" i="8" s="1"/>
  <c r="BW256" i="8"/>
  <c r="AL256" i="8"/>
  <c r="D256" i="8" s="1"/>
  <c r="BO256" i="8" s="1"/>
  <c r="BP256" i="8" s="1"/>
  <c r="BW284" i="8"/>
  <c r="AL284" i="8"/>
  <c r="D284" i="8" s="1"/>
  <c r="BX264" i="8"/>
  <c r="AM264" i="8"/>
  <c r="N264" i="8" s="1"/>
  <c r="BT264" i="8" s="1"/>
  <c r="BU264" i="8" s="1"/>
  <c r="AM163" i="8"/>
  <c r="N163" i="8" s="1"/>
  <c r="BX163" i="8"/>
  <c r="AM149" i="8"/>
  <c r="N149" i="8" s="1"/>
  <c r="BX149" i="8"/>
  <c r="BX206" i="8"/>
  <c r="AM206" i="8"/>
  <c r="N206" i="8" s="1"/>
  <c r="BX199" i="8"/>
  <c r="AM199" i="8"/>
  <c r="N199" i="8" s="1"/>
  <c r="AM123" i="8"/>
  <c r="N123" i="8" s="1"/>
  <c r="BX123" i="8"/>
  <c r="AL263" i="8"/>
  <c r="D263" i="8" s="1"/>
  <c r="BO263" i="8" s="1"/>
  <c r="BP263" i="8" s="1"/>
  <c r="BW263" i="8"/>
  <c r="BW116" i="8"/>
  <c r="AL116" i="8"/>
  <c r="D116" i="8" s="1"/>
  <c r="AL292" i="8"/>
  <c r="D292" i="8" s="1"/>
  <c r="BW292" i="8"/>
  <c r="BW109" i="8"/>
  <c r="AL109" i="8"/>
  <c r="D109" i="8" s="1"/>
  <c r="BO109" i="8" s="1"/>
  <c r="BP109" i="8" s="1"/>
  <c r="BW147" i="8"/>
  <c r="AL147" i="8"/>
  <c r="D147" i="8" s="1"/>
  <c r="AL194" i="8"/>
  <c r="D194" i="8" s="1"/>
  <c r="BO194" i="8" s="1"/>
  <c r="BP194" i="8" s="1"/>
  <c r="BW194" i="8"/>
  <c r="BW207" i="8"/>
  <c r="AL207" i="8"/>
  <c r="D207" i="8" s="1"/>
  <c r="BO207" i="8" s="1"/>
  <c r="BP207" i="8" s="1"/>
  <c r="BW157" i="8"/>
  <c r="AL157" i="8"/>
  <c r="D157" i="8" s="1"/>
  <c r="BO157" i="8" s="1"/>
  <c r="BP157" i="8" s="1"/>
  <c r="BX104" i="8"/>
  <c r="O104" i="8" s="1"/>
  <c r="AM104" i="8"/>
  <c r="N104" i="8" s="1"/>
  <c r="BT104" i="8" s="1"/>
  <c r="BU104" i="8" s="1"/>
  <c r="BX169" i="8"/>
  <c r="AM169" i="8"/>
  <c r="N169" i="8" s="1"/>
  <c r="BT169" i="8" s="1"/>
  <c r="BU169" i="8" s="1"/>
  <c r="BX272" i="8"/>
  <c r="AM272" i="8"/>
  <c r="N272" i="8" s="1"/>
  <c r="AM196" i="8"/>
  <c r="N196" i="8" s="1"/>
  <c r="BX196" i="8"/>
  <c r="AM246" i="8"/>
  <c r="N246" i="8" s="1"/>
  <c r="BX246" i="8"/>
  <c r="BW283" i="8"/>
  <c r="AL283" i="8"/>
  <c r="D283" i="8" s="1"/>
  <c r="BO283" i="8" s="1"/>
  <c r="BP283" i="8" s="1"/>
  <c r="AL265" i="8"/>
  <c r="D265" i="8" s="1"/>
  <c r="BW265" i="8"/>
  <c r="AL271" i="8"/>
  <c r="D271" i="8" s="1"/>
  <c r="BW271" i="8"/>
  <c r="AL145" i="8"/>
  <c r="D145" i="8" s="1"/>
  <c r="BO145" i="8" s="1"/>
  <c r="BP145" i="8" s="1"/>
  <c r="BW145" i="8"/>
  <c r="BX283" i="8"/>
  <c r="AM283" i="8"/>
  <c r="N283" i="8" s="1"/>
  <c r="AM122" i="8"/>
  <c r="N122" i="8" s="1"/>
  <c r="BT122" i="8" s="1"/>
  <c r="BU122" i="8" s="1"/>
  <c r="BX122" i="8"/>
  <c r="AM143" i="8"/>
  <c r="N143" i="8" s="1"/>
  <c r="BX143" i="8"/>
  <c r="BX281" i="8"/>
  <c r="AM281" i="8"/>
  <c r="N281" i="8" s="1"/>
  <c r="AM252" i="8"/>
  <c r="N252" i="8" s="1"/>
  <c r="BX252" i="8"/>
  <c r="AM182" i="8"/>
  <c r="N182" i="8" s="1"/>
  <c r="BT182" i="8" s="1"/>
  <c r="BU182" i="8" s="1"/>
  <c r="BX182" i="8"/>
  <c r="AM162" i="8"/>
  <c r="N162" i="8" s="1"/>
  <c r="BX162" i="8"/>
  <c r="AM259" i="8"/>
  <c r="N259" i="8" s="1"/>
  <c r="BX259" i="8"/>
  <c r="BX137" i="8"/>
  <c r="AM137" i="8"/>
  <c r="N137" i="8" s="1"/>
  <c r="BX225" i="8"/>
  <c r="AM225" i="8"/>
  <c r="N225" i="8" s="1"/>
  <c r="BX194" i="8"/>
  <c r="AM194" i="8"/>
  <c r="N194" i="8" s="1"/>
  <c r="AM230" i="8"/>
  <c r="N230" i="8" s="1"/>
  <c r="BT230" i="8" s="1"/>
  <c r="BU230" i="8" s="1"/>
  <c r="BX230" i="8"/>
  <c r="AM280" i="8"/>
  <c r="N280" i="8" s="1"/>
  <c r="BX280" i="8"/>
  <c r="AM202" i="8"/>
  <c r="N202" i="8" s="1"/>
  <c r="BX202" i="8"/>
  <c r="BX251" i="8"/>
  <c r="AM251" i="8"/>
  <c r="N251" i="8" s="1"/>
  <c r="AM237" i="8"/>
  <c r="N237" i="8" s="1"/>
  <c r="BT237" i="8" s="1"/>
  <c r="BU237" i="8" s="1"/>
  <c r="BX237" i="8"/>
  <c r="AL252" i="8"/>
  <c r="D252" i="8" s="1"/>
  <c r="BO252" i="8" s="1"/>
  <c r="BP252" i="8" s="1"/>
  <c r="BW252" i="8"/>
  <c r="AL243" i="8"/>
  <c r="D243" i="8" s="1"/>
  <c r="BO243" i="8" s="1"/>
  <c r="BP243" i="8" s="1"/>
  <c r="BW243" i="8"/>
  <c r="BW117" i="8"/>
  <c r="AL117" i="8"/>
  <c r="D117" i="8" s="1"/>
  <c r="AL266" i="8"/>
  <c r="D266" i="8" s="1"/>
  <c r="BO266" i="8" s="1"/>
  <c r="BP266" i="8" s="1"/>
  <c r="BW266" i="8"/>
  <c r="BW261" i="8"/>
  <c r="AL261" i="8"/>
  <c r="D261" i="8" s="1"/>
  <c r="AL238" i="8"/>
  <c r="D238" i="8" s="1"/>
  <c r="BW238" i="8"/>
  <c r="BW128" i="8"/>
  <c r="AL128" i="8"/>
  <c r="D128" i="8" s="1"/>
  <c r="AL134" i="8"/>
  <c r="D134" i="8" s="1"/>
  <c r="BO134" i="8" s="1"/>
  <c r="BP134" i="8" s="1"/>
  <c r="BW134" i="8"/>
  <c r="BW141" i="8"/>
  <c r="AL141" i="8"/>
  <c r="D141" i="8" s="1"/>
  <c r="BO141" i="8" s="1"/>
  <c r="BP141" i="8" s="1"/>
  <c r="AL253" i="8"/>
  <c r="D253" i="8" s="1"/>
  <c r="BO253" i="8" s="1"/>
  <c r="BP253" i="8" s="1"/>
  <c r="BW253" i="8"/>
  <c r="AL291" i="8"/>
  <c r="D291" i="8" s="1"/>
  <c r="BO291" i="8" s="1"/>
  <c r="BP291" i="8" s="1"/>
  <c r="BW291" i="8"/>
  <c r="AL220" i="8"/>
  <c r="D220" i="8" s="1"/>
  <c r="BW220" i="8"/>
  <c r="BW215" i="8"/>
  <c r="AL215" i="8"/>
  <c r="D215" i="8" s="1"/>
  <c r="BO215" i="8" s="1"/>
  <c r="BP215" i="8" s="1"/>
  <c r="BW211" i="8"/>
  <c r="AL211" i="8"/>
  <c r="D211" i="8" s="1"/>
  <c r="BW139" i="8"/>
  <c r="AL139" i="8"/>
  <c r="D139" i="8" s="1"/>
  <c r="BO139" i="8" s="1"/>
  <c r="BP139" i="8" s="1"/>
  <c r="BW206" i="8"/>
  <c r="AL206" i="8"/>
  <c r="D206" i="8" s="1"/>
  <c r="BO206" i="8" s="1"/>
  <c r="BP206" i="8" s="1"/>
  <c r="BW184" i="8"/>
  <c r="AL184" i="8"/>
  <c r="D184" i="8" s="1"/>
  <c r="BO184" i="8" s="1"/>
  <c r="BP184" i="8" s="1"/>
  <c r="AL189" i="8"/>
  <c r="D189" i="8" s="1"/>
  <c r="BO189" i="8" s="1"/>
  <c r="BP189" i="8" s="1"/>
  <c r="BW189" i="8"/>
  <c r="BW239" i="8"/>
  <c r="AL239" i="8"/>
  <c r="D239" i="8" s="1"/>
  <c r="AL170" i="8"/>
  <c r="D170" i="8" s="1"/>
  <c r="BW170" i="8"/>
  <c r="AL268" i="8"/>
  <c r="D268" i="8" s="1"/>
  <c r="BW268" i="8"/>
  <c r="AL226" i="8"/>
  <c r="D226" i="8" s="1"/>
  <c r="BO226" i="8" s="1"/>
  <c r="BP226" i="8" s="1"/>
  <c r="BW226" i="8"/>
  <c r="BW192" i="8"/>
  <c r="AL192" i="8"/>
  <c r="D192" i="8" s="1"/>
  <c r="BO192" i="8" s="1"/>
  <c r="BP192" i="8" s="1"/>
  <c r="AL202" i="8"/>
  <c r="D202" i="8" s="1"/>
  <c r="BO202" i="8" s="1"/>
  <c r="BP202" i="8" s="1"/>
  <c r="BW202" i="8"/>
  <c r="AM135" i="8"/>
  <c r="N135" i="8" s="1"/>
  <c r="BT135" i="8" s="1"/>
  <c r="BU135" i="8" s="1"/>
  <c r="BX135" i="8"/>
  <c r="AM165" i="8"/>
  <c r="N165" i="8" s="1"/>
  <c r="BX165" i="8"/>
  <c r="BX117" i="8"/>
  <c r="AM117" i="8"/>
  <c r="N117" i="8" s="1"/>
  <c r="BT117" i="8" s="1"/>
  <c r="BU117" i="8" s="1"/>
  <c r="AM226" i="8"/>
  <c r="N226" i="8" s="1"/>
  <c r="BX226" i="8"/>
  <c r="BX200" i="8"/>
  <c r="AM200" i="8"/>
  <c r="N200" i="8" s="1"/>
  <c r="AM120" i="8"/>
  <c r="N120" i="8" s="1"/>
  <c r="BX120" i="8"/>
  <c r="AM222" i="8"/>
  <c r="N222" i="8" s="1"/>
  <c r="BX222" i="8"/>
  <c r="BX167" i="8"/>
  <c r="AM167" i="8"/>
  <c r="N167" i="8" s="1"/>
  <c r="BX262" i="8"/>
  <c r="AM262" i="8"/>
  <c r="N262" i="8" s="1"/>
  <c r="AM266" i="8"/>
  <c r="N266" i="8" s="1"/>
  <c r="BX266" i="8"/>
  <c r="AM166" i="8"/>
  <c r="N166" i="8" s="1"/>
  <c r="BT166" i="8" s="1"/>
  <c r="BU166" i="8" s="1"/>
  <c r="BX166" i="8"/>
  <c r="AM184" i="8"/>
  <c r="N184" i="8" s="1"/>
  <c r="BX184" i="8"/>
  <c r="AM171" i="8"/>
  <c r="N171" i="8" s="1"/>
  <c r="BX171" i="8"/>
  <c r="AM240" i="8"/>
  <c r="N240" i="8" s="1"/>
  <c r="BX240" i="8"/>
  <c r="AM112" i="8"/>
  <c r="N112" i="8" s="1"/>
  <c r="BX112" i="8"/>
  <c r="AM254" i="8"/>
  <c r="N254" i="8" s="1"/>
  <c r="BX254" i="8"/>
  <c r="BX118" i="8"/>
  <c r="AM118" i="8"/>
  <c r="N118" i="8" s="1"/>
  <c r="AM111" i="8"/>
  <c r="N111" i="8" s="1"/>
  <c r="BT111" i="8" s="1"/>
  <c r="BU111" i="8" s="1"/>
  <c r="BX111" i="8"/>
  <c r="AM231" i="8"/>
  <c r="N231" i="8" s="1"/>
  <c r="BX231" i="8"/>
  <c r="AL280" i="8"/>
  <c r="D280" i="8" s="1"/>
  <c r="BO280" i="8" s="1"/>
  <c r="BP280" i="8" s="1"/>
  <c r="BW280" i="8"/>
  <c r="AL188" i="8"/>
  <c r="D188" i="8" s="1"/>
  <c r="BO188" i="8" s="1"/>
  <c r="BP188" i="8" s="1"/>
  <c r="BW188" i="8"/>
  <c r="AL176" i="8"/>
  <c r="D176" i="8" s="1"/>
  <c r="BW176" i="8"/>
  <c r="AL173" i="8"/>
  <c r="D173" i="8" s="1"/>
  <c r="BO173" i="8" s="1"/>
  <c r="BP173" i="8" s="1"/>
  <c r="BW173" i="8"/>
  <c r="AL180" i="8"/>
  <c r="D180" i="8" s="1"/>
  <c r="BO180" i="8" s="1"/>
  <c r="BP180" i="8" s="1"/>
  <c r="BW180" i="8"/>
  <c r="BW199" i="8"/>
  <c r="AL199" i="8"/>
  <c r="D199" i="8" s="1"/>
  <c r="BO199" i="8" s="1"/>
  <c r="BP199" i="8" s="1"/>
  <c r="AL132" i="8"/>
  <c r="D132" i="8" s="1"/>
  <c r="BO132" i="8" s="1"/>
  <c r="BP132" i="8" s="1"/>
  <c r="BW132" i="8"/>
  <c r="AL146" i="8"/>
  <c r="D146" i="8" s="1"/>
  <c r="BO146" i="8" s="1"/>
  <c r="BP146" i="8" s="1"/>
  <c r="BW146" i="8"/>
  <c r="AM185" i="8"/>
  <c r="N185" i="8" s="1"/>
  <c r="BX185" i="8"/>
  <c r="AM107" i="8"/>
  <c r="N107" i="8" s="1"/>
  <c r="BT107" i="8" s="1"/>
  <c r="BU107" i="8" s="1"/>
  <c r="BX107" i="8"/>
  <c r="BX142" i="8"/>
  <c r="AM142" i="8"/>
  <c r="N142" i="8" s="1"/>
  <c r="BX175" i="8"/>
  <c r="AM175" i="8"/>
  <c r="N175" i="8" s="1"/>
  <c r="AM212" i="8"/>
  <c r="N212" i="8" s="1"/>
  <c r="BX212" i="8"/>
  <c r="AL208" i="8"/>
  <c r="D208" i="8" s="1"/>
  <c r="BO208" i="8" s="1"/>
  <c r="BP208" i="8" s="1"/>
  <c r="BW208" i="8"/>
  <c r="BW154" i="8"/>
  <c r="AL154" i="8"/>
  <c r="D154" i="8" s="1"/>
  <c r="BO154" i="8" s="1"/>
  <c r="BP154" i="8" s="1"/>
  <c r="BW143" i="8"/>
  <c r="AL143" i="8"/>
  <c r="D143" i="8" s="1"/>
  <c r="BO143" i="8" s="1"/>
  <c r="BP143" i="8" s="1"/>
  <c r="AL293" i="8"/>
  <c r="D293" i="8" s="1"/>
  <c r="BO293" i="8" s="1"/>
  <c r="BP293" i="8" s="1"/>
  <c r="BW293" i="8"/>
  <c r="AL232" i="8"/>
  <c r="D232" i="8" s="1"/>
  <c r="BW232" i="8"/>
  <c r="BX276" i="8"/>
  <c r="AM276" i="8"/>
  <c r="N276" i="8" s="1"/>
  <c r="BX268" i="8"/>
  <c r="AM268" i="8"/>
  <c r="N268" i="8" s="1"/>
  <c r="BT268" i="8" s="1"/>
  <c r="BU268" i="8" s="1"/>
  <c r="AM106" i="8"/>
  <c r="N106" i="8" s="1"/>
  <c r="BX106" i="8"/>
  <c r="AM260" i="8"/>
  <c r="N260" i="8" s="1"/>
  <c r="BX260" i="8"/>
  <c r="AM114" i="8"/>
  <c r="N114" i="8" s="1"/>
  <c r="BX114" i="8"/>
  <c r="BT124" i="8"/>
  <c r="BU124" i="8" s="1"/>
  <c r="AL231" i="8"/>
  <c r="D231" i="8" s="1"/>
  <c r="BO231" i="8" s="1"/>
  <c r="BP231" i="8" s="1"/>
  <c r="BW231" i="8"/>
  <c r="AL153" i="8"/>
  <c r="D153" i="8" s="1"/>
  <c r="BO153" i="8" s="1"/>
  <c r="BP153" i="8" s="1"/>
  <c r="BW153" i="8"/>
  <c r="BW203" i="8"/>
  <c r="AL203" i="8"/>
  <c r="D203" i="8" s="1"/>
  <c r="AL286" i="8"/>
  <c r="D286" i="8" s="1"/>
  <c r="BO286" i="8" s="1"/>
  <c r="BP286" i="8" s="1"/>
  <c r="BW286" i="8"/>
  <c r="BW229" i="8"/>
  <c r="AL229" i="8"/>
  <c r="D229" i="8" s="1"/>
  <c r="BW106" i="8"/>
  <c r="AL106" i="8"/>
  <c r="D106" i="8" s="1"/>
  <c r="BO106" i="8" s="1"/>
  <c r="BP106" i="8" s="1"/>
  <c r="AL225" i="8"/>
  <c r="D225" i="8" s="1"/>
  <c r="BO225" i="8" s="1"/>
  <c r="BP225" i="8" s="1"/>
  <c r="BW225" i="8"/>
  <c r="AM119" i="8"/>
  <c r="N119" i="8" s="1"/>
  <c r="BX119" i="8"/>
  <c r="AL247" i="8"/>
  <c r="D247" i="8" s="1"/>
  <c r="BO247" i="8" s="1"/>
  <c r="BP247" i="8" s="1"/>
  <c r="BW247" i="8"/>
  <c r="BW205" i="8"/>
  <c r="AL205" i="8"/>
  <c r="D205" i="8" s="1"/>
  <c r="BW217" i="8"/>
  <c r="AL217" i="8"/>
  <c r="D217" i="8" s="1"/>
  <c r="BW126" i="8"/>
  <c r="AL126" i="8"/>
  <c r="D126" i="8" s="1"/>
  <c r="BO126" i="8" s="1"/>
  <c r="BP126" i="8" s="1"/>
  <c r="AL138" i="8"/>
  <c r="D138" i="8" s="1"/>
  <c r="BO138" i="8" s="1"/>
  <c r="BP138" i="8" s="1"/>
  <c r="BW138" i="8"/>
  <c r="AL131" i="8"/>
  <c r="D131" i="8" s="1"/>
  <c r="BW131" i="8"/>
  <c r="BW242" i="8"/>
  <c r="AL242" i="8"/>
  <c r="D242" i="8" s="1"/>
  <c r="BO242" i="8" s="1"/>
  <c r="BP242" i="8" s="1"/>
  <c r="BW267" i="8"/>
  <c r="AL267" i="8"/>
  <c r="D267" i="8" s="1"/>
  <c r="BO267" i="8" s="1"/>
  <c r="BP267" i="8" s="1"/>
  <c r="AM161" i="8"/>
  <c r="N161" i="8" s="1"/>
  <c r="BT161" i="8" s="1"/>
  <c r="BU161" i="8" s="1"/>
  <c r="BX161" i="8"/>
  <c r="AM288" i="8"/>
  <c r="N288" i="8" s="1"/>
  <c r="BX288" i="8"/>
  <c r="AM152" i="8"/>
  <c r="N152" i="8" s="1"/>
  <c r="BX152" i="8"/>
  <c r="AM279" i="8"/>
  <c r="N279" i="8" s="1"/>
  <c r="BX279" i="8"/>
  <c r="BX253" i="8"/>
  <c r="AM253" i="8"/>
  <c r="N253" i="8" s="1"/>
  <c r="AM186" i="8"/>
  <c r="N186" i="8" s="1"/>
  <c r="BT186" i="8" s="1"/>
  <c r="BU186" i="8" s="1"/>
  <c r="BX186" i="8"/>
  <c r="AM273" i="8"/>
  <c r="N273" i="8" s="1"/>
  <c r="BT273" i="8" s="1"/>
  <c r="BU273" i="8" s="1"/>
  <c r="BX273" i="8"/>
  <c r="AM121" i="8"/>
  <c r="N121" i="8" s="1"/>
  <c r="BX121" i="8"/>
  <c r="BW222" i="8"/>
  <c r="AL222" i="8"/>
  <c r="D222" i="8" s="1"/>
  <c r="BO222" i="8" s="1"/>
  <c r="BP222" i="8" s="1"/>
  <c r="AL210" i="8"/>
  <c r="D210" i="8" s="1"/>
  <c r="BO210" i="8" s="1"/>
  <c r="BP210" i="8" s="1"/>
  <c r="BW210" i="8"/>
  <c r="AL118" i="8"/>
  <c r="D118" i="8" s="1"/>
  <c r="BO118" i="8" s="1"/>
  <c r="BP118" i="8" s="1"/>
  <c r="BW118" i="8"/>
  <c r="AL127" i="8"/>
  <c r="D127" i="8" s="1"/>
  <c r="BW127" i="8"/>
  <c r="AL130" i="8"/>
  <c r="D130" i="8" s="1"/>
  <c r="BW130" i="8"/>
  <c r="BW167" i="8"/>
  <c r="AL167" i="8"/>
  <c r="D167" i="8" s="1"/>
  <c r="BO167" i="8" s="1"/>
  <c r="BP167" i="8" s="1"/>
  <c r="AL179" i="8"/>
  <c r="D179" i="8" s="1"/>
  <c r="BO179" i="8" s="1"/>
  <c r="BP179" i="8" s="1"/>
  <c r="BW179" i="8"/>
  <c r="BW200" i="8"/>
  <c r="AL200" i="8"/>
  <c r="D200" i="8" s="1"/>
  <c r="BO200" i="8" s="1"/>
  <c r="BP200" i="8" s="1"/>
  <c r="AL195" i="8"/>
  <c r="D195" i="8" s="1"/>
  <c r="BW195" i="8"/>
  <c r="AL148" i="8"/>
  <c r="D148" i="8" s="1"/>
  <c r="BW148" i="8"/>
  <c r="AL158" i="8"/>
  <c r="D158" i="8" s="1"/>
  <c r="BO158" i="8" s="1"/>
  <c r="BP158" i="8" s="1"/>
  <c r="BW158" i="8"/>
  <c r="BW245" i="8"/>
  <c r="AL245" i="8"/>
  <c r="D245" i="8" s="1"/>
  <c r="BO245" i="8" s="1"/>
  <c r="BP245" i="8" s="1"/>
  <c r="AL161" i="8"/>
  <c r="D161" i="8" s="1"/>
  <c r="BW161" i="8"/>
  <c r="AL168" i="8"/>
  <c r="D168" i="8" s="1"/>
  <c r="BO168" i="8" s="1"/>
  <c r="BP168" i="8" s="1"/>
  <c r="BW168" i="8"/>
  <c r="BW122" i="8"/>
  <c r="AL122" i="8"/>
  <c r="D122" i="8" s="1"/>
  <c r="BW246" i="8"/>
  <c r="AL246" i="8"/>
  <c r="D246" i="8" s="1"/>
  <c r="BO246" i="8" s="1"/>
  <c r="BP246" i="8" s="1"/>
  <c r="AL111" i="8"/>
  <c r="D111" i="8" s="1"/>
  <c r="BW111" i="8"/>
  <c r="AL150" i="8"/>
  <c r="D150" i="8" s="1"/>
  <c r="BW150" i="8"/>
  <c r="AL235" i="8"/>
  <c r="D235" i="8" s="1"/>
  <c r="BW235" i="8"/>
  <c r="BW216" i="8"/>
  <c r="AL216" i="8"/>
  <c r="D216" i="8" s="1"/>
  <c r="AL129" i="8"/>
  <c r="D129" i="8" s="1"/>
  <c r="BO129" i="8" s="1"/>
  <c r="BP129" i="8" s="1"/>
  <c r="BW129" i="8"/>
  <c r="BW244" i="8"/>
  <c r="AL244" i="8"/>
  <c r="D244" i="8" s="1"/>
  <c r="BO244" i="8" s="1"/>
  <c r="BP244" i="8" s="1"/>
  <c r="AL103" i="8"/>
  <c r="D103" i="8" s="1"/>
  <c r="BW103" i="8"/>
  <c r="E103" i="8" s="1"/>
  <c r="AL172" i="8"/>
  <c r="D172" i="8" s="1"/>
  <c r="BW172" i="8"/>
  <c r="AM228" i="8"/>
  <c r="N228" i="8" s="1"/>
  <c r="BT228" i="8" s="1"/>
  <c r="BU228" i="8" s="1"/>
  <c r="BX228" i="8"/>
  <c r="AM179" i="8"/>
  <c r="N179" i="8" s="1"/>
  <c r="BX179" i="8"/>
  <c r="AM289" i="8"/>
  <c r="N289" i="8" s="1"/>
  <c r="BX289" i="8"/>
  <c r="AM209" i="8"/>
  <c r="N209" i="8" s="1"/>
  <c r="BT209" i="8" s="1"/>
  <c r="BU209" i="8" s="1"/>
  <c r="BX209" i="8"/>
  <c r="AM282" i="8"/>
  <c r="N282" i="8" s="1"/>
  <c r="BX282" i="8"/>
  <c r="AM277" i="8"/>
  <c r="N277" i="8" s="1"/>
  <c r="BX277" i="8"/>
  <c r="BX144" i="8"/>
  <c r="AM144" i="8"/>
  <c r="N144" i="8" s="1"/>
  <c r="BX211" i="8"/>
  <c r="AM211" i="8"/>
  <c r="N211" i="8" s="1"/>
  <c r="BT211" i="8" s="1"/>
  <c r="BU211" i="8" s="1"/>
  <c r="AM133" i="8"/>
  <c r="N133" i="8" s="1"/>
  <c r="BX133" i="8"/>
  <c r="BX192" i="8"/>
  <c r="AM192" i="8"/>
  <c r="N192" i="8" s="1"/>
  <c r="AM141" i="8"/>
  <c r="N141" i="8" s="1"/>
  <c r="BX141" i="8"/>
  <c r="AM216" i="8"/>
  <c r="N216" i="8" s="1"/>
  <c r="BT216" i="8" s="1"/>
  <c r="BU216" i="8" s="1"/>
  <c r="BX216" i="8"/>
  <c r="AM257" i="8"/>
  <c r="N257" i="8" s="1"/>
  <c r="BX257" i="8"/>
  <c r="BX191" i="8"/>
  <c r="AM191" i="8"/>
  <c r="N191" i="8" s="1"/>
  <c r="BX217" i="8"/>
  <c r="AM217" i="8"/>
  <c r="N217" i="8" s="1"/>
  <c r="BT217" i="8" s="1"/>
  <c r="BU217" i="8" s="1"/>
  <c r="AM151" i="8"/>
  <c r="N151" i="8" s="1"/>
  <c r="BT151" i="8" s="1"/>
  <c r="BU151" i="8" s="1"/>
  <c r="BX151" i="8"/>
  <c r="BX249" i="8"/>
  <c r="AM249" i="8"/>
  <c r="N249" i="8" s="1"/>
  <c r="BT249" i="8" s="1"/>
  <c r="BU249" i="8" s="1"/>
  <c r="BX159" i="8"/>
  <c r="AM159" i="8"/>
  <c r="N159" i="8" s="1"/>
  <c r="BT159" i="8" s="1"/>
  <c r="BU159" i="8" s="1"/>
  <c r="AM244" i="8"/>
  <c r="N244" i="8" s="1"/>
  <c r="BX244" i="8"/>
  <c r="BW260" i="8"/>
  <c r="AL260" i="8"/>
  <c r="D260" i="8" s="1"/>
  <c r="BO260" i="8" s="1"/>
  <c r="BP260" i="8" s="1"/>
  <c r="AL160" i="8"/>
  <c r="D160" i="8" s="1"/>
  <c r="BO160" i="8" s="1"/>
  <c r="BP160" i="8" s="1"/>
  <c r="BW160" i="8"/>
  <c r="AL289" i="8"/>
  <c r="D289" i="8" s="1"/>
  <c r="BO289" i="8" s="1"/>
  <c r="BP289" i="8" s="1"/>
  <c r="BW289" i="8"/>
  <c r="AL165" i="8"/>
  <c r="D165" i="8" s="1"/>
  <c r="BO165" i="8" s="1"/>
  <c r="BP165" i="8" s="1"/>
  <c r="BW165" i="8"/>
  <c r="AL135" i="8"/>
  <c r="D135" i="8" s="1"/>
  <c r="BW135" i="8"/>
  <c r="BW233" i="8"/>
  <c r="AL233" i="8"/>
  <c r="D233" i="8" s="1"/>
  <c r="BX241" i="8"/>
  <c r="AM241" i="8"/>
  <c r="N241" i="8" s="1"/>
  <c r="BX265" i="8"/>
  <c r="AM265" i="8"/>
  <c r="N265" i="8" s="1"/>
  <c r="BT265" i="8" s="1"/>
  <c r="BU265" i="8" s="1"/>
  <c r="AM198" i="8"/>
  <c r="N198" i="8" s="1"/>
  <c r="BX198" i="8"/>
  <c r="BX188" i="8"/>
  <c r="AM188" i="8"/>
  <c r="N188" i="8" s="1"/>
  <c r="AL155" i="8"/>
  <c r="D155" i="8" s="1"/>
  <c r="BO155" i="8" s="1"/>
  <c r="BP155" i="8" s="1"/>
  <c r="BW155" i="8"/>
  <c r="AL278" i="8"/>
  <c r="D278" i="8" s="1"/>
  <c r="BW278" i="8"/>
  <c r="AL274" i="8"/>
  <c r="D274" i="8" s="1"/>
  <c r="BO274" i="8" s="1"/>
  <c r="BP274" i="8" s="1"/>
  <c r="BW274" i="8"/>
  <c r="AL163" i="8"/>
  <c r="D163" i="8" s="1"/>
  <c r="BO163" i="8" s="1"/>
  <c r="BP163" i="8" s="1"/>
  <c r="BW163" i="8"/>
  <c r="BW221" i="8"/>
  <c r="AL221" i="8"/>
  <c r="D221" i="8" s="1"/>
  <c r="BO221" i="8" s="1"/>
  <c r="BP221" i="8" s="1"/>
  <c r="AL190" i="8"/>
  <c r="D190" i="8" s="1"/>
  <c r="BO190" i="8" s="1"/>
  <c r="BP190" i="8" s="1"/>
  <c r="BW190" i="8"/>
  <c r="AM234" i="8"/>
  <c r="N234" i="8" s="1"/>
  <c r="BT234" i="8" s="1"/>
  <c r="BU234" i="8" s="1"/>
  <c r="BX234" i="8"/>
  <c r="BX174" i="8"/>
  <c r="AM174" i="8"/>
  <c r="N174" i="8" s="1"/>
  <c r="AM113" i="8"/>
  <c r="N113" i="8" s="1"/>
  <c r="BT113" i="8" s="1"/>
  <c r="BU113" i="8" s="1"/>
  <c r="BX113" i="8"/>
  <c r="AM247" i="8"/>
  <c r="N247" i="8" s="1"/>
  <c r="BX247" i="8"/>
  <c r="BX132" i="8"/>
  <c r="AM132" i="8"/>
  <c r="N132" i="8" s="1"/>
  <c r="BW250" i="8"/>
  <c r="AL250" i="8"/>
  <c r="D250" i="8" s="1"/>
  <c r="BO250" i="8" s="1"/>
  <c r="BP250" i="8" s="1"/>
  <c r="AL264" i="8"/>
  <c r="D264" i="8" s="1"/>
  <c r="BW264" i="8"/>
  <c r="AL269" i="8"/>
  <c r="D269" i="8" s="1"/>
  <c r="BO269" i="8" s="1"/>
  <c r="BP269" i="8" s="1"/>
  <c r="BW269" i="8"/>
  <c r="AL151" i="8"/>
  <c r="D151" i="8" s="1"/>
  <c r="BW151" i="8"/>
  <c r="AL185" i="8"/>
  <c r="D185" i="8" s="1"/>
  <c r="BO185" i="8" s="1"/>
  <c r="BP185" i="8" s="1"/>
  <c r="BW185" i="8"/>
  <c r="AL218" i="8"/>
  <c r="D218" i="8" s="1"/>
  <c r="BW218" i="8"/>
  <c r="AM267" i="8"/>
  <c r="N267" i="8" s="1"/>
  <c r="BX267" i="8"/>
  <c r="BW201" i="8"/>
  <c r="AL201" i="8"/>
  <c r="D201" i="8" s="1"/>
  <c r="BW209" i="8"/>
  <c r="AL209" i="8"/>
  <c r="D209" i="8" s="1"/>
  <c r="BW275" i="8"/>
  <c r="AL275" i="8"/>
  <c r="D275" i="8" s="1"/>
  <c r="BO275" i="8" s="1"/>
  <c r="BP275" i="8" s="1"/>
  <c r="AL196" i="8"/>
  <c r="D196" i="8" s="1"/>
  <c r="BO196" i="8" s="1"/>
  <c r="BP196" i="8" s="1"/>
  <c r="BW196" i="8"/>
  <c r="BW240" i="8"/>
  <c r="AL240" i="8"/>
  <c r="D240" i="8" s="1"/>
  <c r="BO240" i="8" s="1"/>
  <c r="BP240" i="8" s="1"/>
  <c r="AL108" i="8"/>
  <c r="D108" i="8" s="1"/>
  <c r="BW108" i="8"/>
  <c r="AL213" i="8"/>
  <c r="D213" i="8" s="1"/>
  <c r="BW213" i="8"/>
  <c r="AL107" i="8"/>
  <c r="D107" i="8" s="1"/>
  <c r="BW107" i="8"/>
  <c r="AM271" i="8"/>
  <c r="N271" i="8" s="1"/>
  <c r="BT271" i="8" s="1"/>
  <c r="BU271" i="8" s="1"/>
  <c r="BX271" i="8"/>
  <c r="AM193" i="8"/>
  <c r="N193" i="8" s="1"/>
  <c r="BT193" i="8" s="1"/>
  <c r="BU193" i="8" s="1"/>
  <c r="BX193" i="8"/>
  <c r="AM274" i="8"/>
  <c r="N274" i="8" s="1"/>
  <c r="BX274" i="8"/>
  <c r="AM215" i="8"/>
  <c r="N215" i="8" s="1"/>
  <c r="BX215" i="8"/>
  <c r="AM172" i="8"/>
  <c r="N172" i="8" s="1"/>
  <c r="BT172" i="8" s="1"/>
  <c r="BU172" i="8" s="1"/>
  <c r="BX172" i="8"/>
  <c r="BX154" i="8"/>
  <c r="AM154" i="8"/>
  <c r="N154" i="8" s="1"/>
  <c r="AM203" i="8"/>
  <c r="N203" i="8" s="1"/>
  <c r="BT203" i="8" s="1"/>
  <c r="BU203" i="8" s="1"/>
  <c r="BX203" i="8"/>
  <c r="AL228" i="8"/>
  <c r="D228" i="8" s="1"/>
  <c r="BW228" i="8"/>
  <c r="AL251" i="8"/>
  <c r="D251" i="8" s="1"/>
  <c r="BO251" i="8" s="1"/>
  <c r="BP251" i="8" s="1"/>
  <c r="BW251" i="8"/>
  <c r="AL113" i="8"/>
  <c r="D113" i="8" s="1"/>
  <c r="BW113" i="8"/>
  <c r="AL191" i="8"/>
  <c r="D191" i="8" s="1"/>
  <c r="BO191" i="8" s="1"/>
  <c r="BP191" i="8" s="1"/>
  <c r="BW191" i="8"/>
  <c r="BW182" i="8"/>
  <c r="AL182" i="8"/>
  <c r="D182" i="8" s="1"/>
  <c r="BW175" i="8"/>
  <c r="AL175" i="8"/>
  <c r="D175" i="8" s="1"/>
  <c r="BO175" i="8" s="1"/>
  <c r="BP175" i="8" s="1"/>
  <c r="BW198" i="8"/>
  <c r="AL198" i="8"/>
  <c r="D198" i="8" s="1"/>
  <c r="BO198" i="8" s="1"/>
  <c r="BP198" i="8" s="1"/>
  <c r="AL137" i="8"/>
  <c r="D137" i="8" s="1"/>
  <c r="BO137" i="8" s="1"/>
  <c r="BP137" i="8" s="1"/>
  <c r="BW137" i="8"/>
  <c r="AL121" i="8"/>
  <c r="D121" i="8" s="1"/>
  <c r="BO121" i="8" s="1"/>
  <c r="BP121" i="8" s="1"/>
  <c r="BW121" i="8"/>
  <c r="AL171" i="8"/>
  <c r="D171" i="8" s="1"/>
  <c r="BO171" i="8" s="1"/>
  <c r="BP171" i="8" s="1"/>
  <c r="BW171" i="8"/>
  <c r="AL237" i="8"/>
  <c r="D237" i="8" s="1"/>
  <c r="BW237" i="8"/>
  <c r="AL166" i="8"/>
  <c r="D166" i="8" s="1"/>
  <c r="BW166" i="8"/>
  <c r="AL219" i="8"/>
  <c r="D219" i="8" s="1"/>
  <c r="BO219" i="8" s="1"/>
  <c r="BP219" i="8" s="1"/>
  <c r="BW219" i="8"/>
  <c r="AL248" i="8"/>
  <c r="D248" i="8" s="1"/>
  <c r="BO248" i="8" s="1"/>
  <c r="BP248" i="8" s="1"/>
  <c r="BW248" i="8"/>
  <c r="BW110" i="8"/>
  <c r="AL110" i="8"/>
  <c r="D110" i="8" s="1"/>
  <c r="BO110" i="8" s="1"/>
  <c r="BP110" i="8" s="1"/>
  <c r="AL181" i="8"/>
  <c r="D181" i="8" s="1"/>
  <c r="BO181" i="8" s="1"/>
  <c r="BP181" i="8" s="1"/>
  <c r="BW181" i="8"/>
  <c r="AL104" i="8"/>
  <c r="D104" i="8" s="1"/>
  <c r="BW104" i="8"/>
  <c r="AL230" i="8"/>
  <c r="D230" i="8" s="1"/>
  <c r="BW230" i="8"/>
  <c r="BW186" i="8"/>
  <c r="AL186" i="8"/>
  <c r="D186" i="8" s="1"/>
  <c r="AL214" i="8"/>
  <c r="D214" i="8" s="1"/>
  <c r="BO214" i="8" s="1"/>
  <c r="BP214" i="8" s="1"/>
  <c r="BW214" i="8"/>
  <c r="BW224" i="8"/>
  <c r="AL224" i="8"/>
  <c r="D224" i="8" s="1"/>
  <c r="AL287" i="8"/>
  <c r="D287" i="8" s="1"/>
  <c r="BW287" i="8"/>
  <c r="AL105" i="8"/>
  <c r="D105" i="8" s="1"/>
  <c r="BW105" i="8"/>
  <c r="AL288" i="8"/>
  <c r="D288" i="8" s="1"/>
  <c r="BO288" i="8" s="1"/>
  <c r="BP288" i="8" s="1"/>
  <c r="BW288" i="8"/>
  <c r="BX243" i="8"/>
  <c r="AM243" i="8"/>
  <c r="N243" i="8" s="1"/>
  <c r="AM261" i="8"/>
  <c r="N261" i="8" s="1"/>
  <c r="BT261" i="8" s="1"/>
  <c r="BU261" i="8" s="1"/>
  <c r="BX261" i="8"/>
  <c r="AM110" i="8"/>
  <c r="N110" i="8" s="1"/>
  <c r="BX110" i="8"/>
  <c r="AM248" i="8"/>
  <c r="N248" i="8" s="1"/>
  <c r="BX248" i="8"/>
  <c r="AM275" i="8"/>
  <c r="N275" i="8" s="1"/>
  <c r="BX275" i="8"/>
  <c r="AM204" i="8"/>
  <c r="N204" i="8" s="1"/>
  <c r="BX204" i="8"/>
  <c r="BX128" i="8"/>
  <c r="AM128" i="8"/>
  <c r="N128" i="8" s="1"/>
  <c r="BT128" i="8" s="1"/>
  <c r="BU128" i="8" s="1"/>
  <c r="AM208" i="8"/>
  <c r="N208" i="8" s="1"/>
  <c r="BX208" i="8"/>
  <c r="BX256" i="8"/>
  <c r="AM256" i="8"/>
  <c r="N256" i="8" s="1"/>
  <c r="AM293" i="8"/>
  <c r="N293" i="8" s="1"/>
  <c r="BX293" i="8"/>
  <c r="AM139" i="8"/>
  <c r="N139" i="8" s="1"/>
  <c r="BX139" i="8"/>
  <c r="AM190" i="8"/>
  <c r="N190" i="8" s="1"/>
  <c r="BX190" i="8"/>
  <c r="AM213" i="8"/>
  <c r="N213" i="8" s="1"/>
  <c r="BT213" i="8" s="1"/>
  <c r="BU213" i="8" s="1"/>
  <c r="BX213" i="8"/>
  <c r="AM238" i="8"/>
  <c r="N238" i="8" s="1"/>
  <c r="BT238" i="8" s="1"/>
  <c r="BU238" i="8" s="1"/>
  <c r="BX238" i="8"/>
  <c r="AM153" i="8"/>
  <c r="N153" i="8" s="1"/>
  <c r="BX153" i="8"/>
  <c r="AM220" i="8"/>
  <c r="N220" i="8" s="1"/>
  <c r="BT220" i="8" s="1"/>
  <c r="BU220" i="8" s="1"/>
  <c r="BX220" i="8"/>
  <c r="AM129" i="8"/>
  <c r="N129" i="8" s="1"/>
  <c r="BX129" i="8"/>
  <c r="AM195" i="8"/>
  <c r="N195" i="8" s="1"/>
  <c r="BT195" i="8" s="1"/>
  <c r="BU195" i="8" s="1"/>
  <c r="BX195" i="8"/>
  <c r="BX189" i="8"/>
  <c r="AM189" i="8"/>
  <c r="N189" i="8" s="1"/>
  <c r="AL115" i="8"/>
  <c r="D115" i="8" s="1"/>
  <c r="BW115" i="8"/>
  <c r="AL272" i="8"/>
  <c r="D272" i="8" s="1"/>
  <c r="BO272" i="8" s="1"/>
  <c r="BP272" i="8" s="1"/>
  <c r="BW272" i="8"/>
  <c r="AL273" i="8"/>
  <c r="D273" i="8" s="1"/>
  <c r="BW273" i="8"/>
  <c r="AL164" i="8"/>
  <c r="D164" i="8" s="1"/>
  <c r="BO164" i="8" s="1"/>
  <c r="BP164" i="8" s="1"/>
  <c r="BW164" i="8"/>
  <c r="AL290" i="8"/>
  <c r="D290" i="8" s="1"/>
  <c r="BW290" i="8"/>
  <c r="BX207" i="8"/>
  <c r="AM207" i="8"/>
  <c r="N207" i="8" s="1"/>
  <c r="BX201" i="8"/>
  <c r="AM201" i="8"/>
  <c r="N201" i="8" s="1"/>
  <c r="BT201" i="8" s="1"/>
  <c r="BU201" i="8" s="1"/>
  <c r="AM181" i="8"/>
  <c r="N181" i="8" s="1"/>
  <c r="BX181" i="8"/>
  <c r="AM180" i="8"/>
  <c r="N180" i="8" s="1"/>
  <c r="BX180" i="8"/>
  <c r="BX138" i="8"/>
  <c r="AM138" i="8"/>
  <c r="N138" i="8" s="1"/>
  <c r="BW279" i="8"/>
  <c r="AL279" i="8"/>
  <c r="D279" i="8" s="1"/>
  <c r="BO279" i="8" s="1"/>
  <c r="BP279" i="8" s="1"/>
  <c r="AL276" i="8"/>
  <c r="D276" i="8" s="1"/>
  <c r="BO276" i="8" s="1"/>
  <c r="BP276" i="8" s="1"/>
  <c r="BW276" i="8"/>
  <c r="BW255" i="8"/>
  <c r="AL255" i="8"/>
  <c r="D255" i="8" s="1"/>
  <c r="BO255" i="8" s="1"/>
  <c r="BP255" i="8" s="1"/>
  <c r="AL204" i="8"/>
  <c r="D204" i="8" s="1"/>
  <c r="BO204" i="8" s="1"/>
  <c r="BP204" i="8" s="1"/>
  <c r="BW204" i="8"/>
  <c r="AL259" i="8"/>
  <c r="D259" i="8" s="1"/>
  <c r="BO259" i="8" s="1"/>
  <c r="BP259" i="8" s="1"/>
  <c r="BW259" i="8"/>
  <c r="BX158" i="8"/>
  <c r="AM158" i="8"/>
  <c r="N158" i="8" s="1"/>
  <c r="AM242" i="8"/>
  <c r="N242" i="8" s="1"/>
  <c r="BX242" i="8"/>
  <c r="AM164" i="8"/>
  <c r="N164" i="8" s="1"/>
  <c r="BX164" i="8"/>
  <c r="AM136" i="8"/>
  <c r="N136" i="8" s="1"/>
  <c r="BX136" i="8"/>
  <c r="AM221" i="8"/>
  <c r="N221" i="8" s="1"/>
  <c r="BX221" i="8"/>
  <c r="BW169" i="8"/>
  <c r="AL169" i="8"/>
  <c r="D169" i="8" s="1"/>
  <c r="BW270" i="8"/>
  <c r="AL270" i="8"/>
  <c r="D270" i="8" s="1"/>
  <c r="BO270" i="8" s="1"/>
  <c r="BP270" i="8" s="1"/>
  <c r="BW149" i="8"/>
  <c r="AL149" i="8"/>
  <c r="D149" i="8" s="1"/>
  <c r="BO149" i="8" s="1"/>
  <c r="BP149" i="8" s="1"/>
  <c r="BW249" i="8"/>
  <c r="AL249" i="8"/>
  <c r="D249" i="8" s="1"/>
  <c r="AL124" i="8"/>
  <c r="D124" i="8" s="1"/>
  <c r="BO124" i="8" s="1"/>
  <c r="BP124" i="8" s="1"/>
  <c r="BW124" i="8"/>
  <c r="BW144" i="8"/>
  <c r="AL144" i="8"/>
  <c r="D144" i="8" s="1"/>
  <c r="BO144" i="8" s="1"/>
  <c r="BP144" i="8" s="1"/>
  <c r="BW112" i="8"/>
  <c r="AL112" i="8"/>
  <c r="D112" i="8" s="1"/>
  <c r="BO112" i="8" s="1"/>
  <c r="BP112" i="8" s="1"/>
  <c r="AM250" i="8"/>
  <c r="N250" i="8" s="1"/>
  <c r="BX250" i="8"/>
  <c r="BX109" i="8"/>
  <c r="AM109" i="8"/>
  <c r="N109" i="8" s="1"/>
  <c r="BW136" i="8"/>
  <c r="AL136" i="8"/>
  <c r="D136" i="8" s="1"/>
  <c r="BO136" i="8" s="1"/>
  <c r="BP136" i="8" s="1"/>
  <c r="BW282" i="8"/>
  <c r="AL282" i="8"/>
  <c r="D282" i="8" s="1"/>
  <c r="BO282" i="8" s="1"/>
  <c r="BP282" i="8" s="1"/>
  <c r="BW142" i="8"/>
  <c r="AL142" i="8"/>
  <c r="D142" i="8" s="1"/>
  <c r="BO142" i="8" s="1"/>
  <c r="BP142" i="8" s="1"/>
  <c r="AL162" i="8"/>
  <c r="D162" i="8" s="1"/>
  <c r="BO162" i="8" s="1"/>
  <c r="BP162" i="8" s="1"/>
  <c r="BW162" i="8"/>
  <c r="BW140" i="8"/>
  <c r="AL140" i="8"/>
  <c r="D140" i="8" s="1"/>
  <c r="BO140" i="8" s="1"/>
  <c r="BP140" i="8" s="1"/>
  <c r="AL123" i="8"/>
  <c r="D123" i="8" s="1"/>
  <c r="BO123" i="8" s="1"/>
  <c r="BP123" i="8" s="1"/>
  <c r="BW123" i="8"/>
  <c r="AL234" i="8"/>
  <c r="D234" i="8" s="1"/>
  <c r="BW234" i="8"/>
  <c r="AM178" i="8"/>
  <c r="N178" i="8" s="1"/>
  <c r="BT178" i="8" s="1"/>
  <c r="BU178" i="8" s="1"/>
  <c r="BX178" i="8"/>
  <c r="BX233" i="8"/>
  <c r="AM233" i="8"/>
  <c r="N233" i="8" s="1"/>
  <c r="BT233" i="8" s="1"/>
  <c r="BU233" i="8" s="1"/>
  <c r="AM103" i="8"/>
  <c r="N103" i="8" s="1"/>
  <c r="BX103" i="8"/>
  <c r="O103" i="8" s="1"/>
  <c r="AM134" i="8"/>
  <c r="N134" i="8" s="1"/>
  <c r="BX134" i="8"/>
  <c r="AL227" i="8"/>
  <c r="D227" i="8" s="1"/>
  <c r="BO227" i="8" s="1"/>
  <c r="BP227" i="8" s="1"/>
  <c r="BW227" i="8"/>
  <c r="AL262" i="8"/>
  <c r="D262" i="8" s="1"/>
  <c r="BO262" i="8" s="1"/>
  <c r="BP262" i="8" s="1"/>
  <c r="BW262" i="8"/>
  <c r="AL159" i="8"/>
  <c r="D159" i="8" s="1"/>
  <c r="BW159" i="8"/>
  <c r="BW152" i="8"/>
  <c r="AL152" i="8"/>
  <c r="D152" i="8" s="1"/>
  <c r="BO152" i="8" s="1"/>
  <c r="BP152" i="8" s="1"/>
  <c r="AL254" i="8"/>
  <c r="D254" i="8" s="1"/>
  <c r="BO254" i="8" s="1"/>
  <c r="BP254" i="8" s="1"/>
  <c r="BW254" i="8"/>
  <c r="AL281" i="8"/>
  <c r="D281" i="8" s="1"/>
  <c r="BO281" i="8" s="1"/>
  <c r="BP281" i="8" s="1"/>
  <c r="BW281" i="8"/>
  <c r="AL236" i="8"/>
  <c r="D236" i="8" s="1"/>
  <c r="BW236" i="8"/>
  <c r="AL178" i="8"/>
  <c r="D178" i="8" s="1"/>
  <c r="BW178" i="8"/>
  <c r="AL212" i="8"/>
  <c r="D212" i="8" s="1"/>
  <c r="BO212" i="8" s="1"/>
  <c r="BP212" i="8" s="1"/>
  <c r="BW212" i="8"/>
  <c r="AL277" i="8"/>
  <c r="D277" i="8" s="1"/>
  <c r="BO277" i="8" s="1"/>
  <c r="BP277" i="8" s="1"/>
  <c r="BW277" i="8"/>
  <c r="AL258" i="8"/>
  <c r="D258" i="8" s="1"/>
  <c r="BO258" i="8" s="1"/>
  <c r="BP258" i="8" s="1"/>
  <c r="BW258" i="8"/>
  <c r="AL133" i="8"/>
  <c r="D133" i="8" s="1"/>
  <c r="BO133" i="8" s="1"/>
  <c r="BP133" i="8" s="1"/>
  <c r="BW133" i="8"/>
  <c r="BW125" i="8"/>
  <c r="AL125" i="8"/>
  <c r="D125" i="8" s="1"/>
  <c r="BO125" i="8" s="1"/>
  <c r="BP125" i="8" s="1"/>
  <c r="BW187" i="8"/>
  <c r="AL187" i="8"/>
  <c r="D187" i="8" s="1"/>
  <c r="BO187" i="8" s="1"/>
  <c r="BP187" i="8" s="1"/>
  <c r="AL156" i="8"/>
  <c r="D156" i="8" s="1"/>
  <c r="BW156" i="8"/>
  <c r="AL241" i="8"/>
  <c r="D241" i="8" s="1"/>
  <c r="BO241" i="8" s="1"/>
  <c r="BP241" i="8" s="1"/>
  <c r="BW241" i="8"/>
  <c r="BW174" i="8"/>
  <c r="AL174" i="8"/>
  <c r="D174" i="8" s="1"/>
  <c r="BO174" i="8" s="1"/>
  <c r="BP174" i="8" s="1"/>
  <c r="AL119" i="8"/>
  <c r="D119" i="8" s="1"/>
  <c r="BO119" i="8" s="1"/>
  <c r="BP119" i="8" s="1"/>
  <c r="BW119" i="8"/>
  <c r="AL285" i="8"/>
  <c r="D285" i="8" s="1"/>
  <c r="BW285" i="8"/>
  <c r="AL257" i="8"/>
  <c r="D257" i="8" s="1"/>
  <c r="BO257" i="8" s="1"/>
  <c r="BP257" i="8" s="1"/>
  <c r="BW257" i="8"/>
  <c r="AL177" i="8"/>
  <c r="D177" i="8" s="1"/>
  <c r="BW177" i="8"/>
  <c r="AL223" i="8"/>
  <c r="D223" i="8" s="1"/>
  <c r="BW223" i="8"/>
  <c r="BW193" i="8"/>
  <c r="AL193" i="8"/>
  <c r="D193" i="8" s="1"/>
  <c r="AL183" i="8"/>
  <c r="D183" i="8" s="1"/>
  <c r="BW183" i="8"/>
  <c r="AM269" i="8"/>
  <c r="N269" i="8" s="1"/>
  <c r="BX269" i="8"/>
  <c r="BX155" i="8"/>
  <c r="AM155" i="8"/>
  <c r="N155" i="8" s="1"/>
  <c r="BX255" i="8"/>
  <c r="AM255" i="8"/>
  <c r="N255" i="8" s="1"/>
  <c r="BX173" i="8"/>
  <c r="AM173" i="8"/>
  <c r="N173" i="8" s="1"/>
  <c r="BX284" i="8"/>
  <c r="AM284" i="8"/>
  <c r="N284" i="8" s="1"/>
  <c r="BT284" i="8" s="1"/>
  <c r="BU284" i="8" s="1"/>
  <c r="AM187" i="8"/>
  <c r="N187" i="8" s="1"/>
  <c r="BX187" i="8"/>
  <c r="AM245" i="8"/>
  <c r="N245" i="8" s="1"/>
  <c r="BX245" i="8"/>
  <c r="AM125" i="8"/>
  <c r="N125" i="8" s="1"/>
  <c r="BX125" i="8"/>
  <c r="AM146" i="8"/>
  <c r="N146" i="8" s="1"/>
  <c r="BX146" i="8"/>
  <c r="AM270" i="8"/>
  <c r="N270" i="8" s="1"/>
  <c r="BX270" i="8"/>
  <c r="AM286" i="8"/>
  <c r="N286" i="8" s="1"/>
  <c r="BX286" i="8"/>
  <c r="AM214" i="8"/>
  <c r="N214" i="8" s="1"/>
  <c r="BX214" i="8"/>
  <c r="AM210" i="8"/>
  <c r="N210" i="8" s="1"/>
  <c r="BX210" i="8"/>
  <c r="AM197" i="8"/>
  <c r="N197" i="8" s="1"/>
  <c r="BX197" i="8"/>
  <c r="AM258" i="8"/>
  <c r="N258" i="8" s="1"/>
  <c r="BX258" i="8"/>
  <c r="AM291" i="8"/>
  <c r="N291" i="8" s="1"/>
  <c r="BX291" i="8"/>
  <c r="AM157" i="8"/>
  <c r="N157" i="8" s="1"/>
  <c r="BX157" i="8"/>
  <c r="BX140" i="8"/>
  <c r="AM140" i="8"/>
  <c r="N140" i="8" s="1"/>
  <c r="AM168" i="8"/>
  <c r="N168" i="8" s="1"/>
  <c r="BX168" i="8"/>
  <c r="AM160" i="8"/>
  <c r="N160" i="8" s="1"/>
  <c r="BX160" i="8"/>
  <c r="BK101" i="8"/>
  <c r="Q101" i="8"/>
  <c r="R100" i="8"/>
  <c r="T100" i="8" s="1"/>
  <c r="O102" i="8"/>
  <c r="AV102" i="8"/>
  <c r="BL102" i="8" s="1"/>
  <c r="BO101" i="8"/>
  <c r="BP101" i="8" s="1"/>
  <c r="G101" i="8"/>
  <c r="F102" i="8" s="1"/>
  <c r="G102" i="8" s="1"/>
  <c r="F103" i="8" s="1"/>
  <c r="G103" i="8" s="1"/>
  <c r="M101" i="8"/>
  <c r="CJ75" i="8" s="1"/>
  <c r="P102" i="8"/>
  <c r="BO102" i="8"/>
  <c r="BP102" i="8" s="1"/>
  <c r="BT102" i="8"/>
  <c r="BU102" i="8" s="1"/>
  <c r="BK102" i="8"/>
  <c r="S99" i="8"/>
  <c r="U99" i="8" s="1"/>
  <c r="S100" i="8"/>
  <c r="AV104" i="8"/>
  <c r="BL104" i="8"/>
  <c r="AY107" i="8"/>
  <c r="L106" i="8"/>
  <c r="AP106" i="8" s="1"/>
  <c r="AU103" i="8"/>
  <c r="BK103" i="8" s="1"/>
  <c r="B105" i="8"/>
  <c r="AO105" i="8" s="1"/>
  <c r="AX106" i="8"/>
  <c r="H100" i="8"/>
  <c r="AG99" i="8"/>
  <c r="I99" i="8"/>
  <c r="K99" i="8" s="1"/>
  <c r="I100" i="8"/>
  <c r="O105" i="8" l="1"/>
  <c r="AG227" i="8"/>
  <c r="AG124" i="8"/>
  <c r="AG151" i="8"/>
  <c r="BO151" i="8"/>
  <c r="BP151" i="8" s="1"/>
  <c r="BT198" i="8"/>
  <c r="BU198" i="8" s="1"/>
  <c r="AG198" i="8"/>
  <c r="BO127" i="8"/>
  <c r="BP127" i="8" s="1"/>
  <c r="AG127" i="8"/>
  <c r="BT184" i="8"/>
  <c r="BU184" i="8" s="1"/>
  <c r="AG184" i="8"/>
  <c r="AG170" i="8"/>
  <c r="BO170" i="8"/>
  <c r="BP170" i="8" s="1"/>
  <c r="BT207" i="8"/>
  <c r="BU207" i="8" s="1"/>
  <c r="AG207" i="8"/>
  <c r="BT279" i="8"/>
  <c r="BU279" i="8" s="1"/>
  <c r="AG279" i="8"/>
  <c r="BT119" i="8"/>
  <c r="BU119" i="8" s="1"/>
  <c r="AG119" i="8"/>
  <c r="AG128" i="8"/>
  <c r="BO128" i="8"/>
  <c r="BP128" i="8" s="1"/>
  <c r="BT259" i="8"/>
  <c r="BU259" i="8" s="1"/>
  <c r="AG259" i="8"/>
  <c r="BT149" i="8"/>
  <c r="BU149" i="8" s="1"/>
  <c r="AG149" i="8"/>
  <c r="BT157" i="8"/>
  <c r="BU157" i="8" s="1"/>
  <c r="AG157" i="8"/>
  <c r="BO177" i="8"/>
  <c r="BP177" i="8" s="1"/>
  <c r="AG177" i="8"/>
  <c r="BT275" i="8"/>
  <c r="BU275" i="8" s="1"/>
  <c r="AG275" i="8"/>
  <c r="AG228" i="8"/>
  <c r="BO228" i="8"/>
  <c r="BP228" i="8" s="1"/>
  <c r="BT247" i="8"/>
  <c r="BU247" i="8" s="1"/>
  <c r="AG247" i="8"/>
  <c r="BO278" i="8"/>
  <c r="BP278" i="8" s="1"/>
  <c r="AG278" i="8"/>
  <c r="BT244" i="8"/>
  <c r="BU244" i="8" s="1"/>
  <c r="AG244" i="8"/>
  <c r="BT289" i="8"/>
  <c r="BU289" i="8" s="1"/>
  <c r="AG289" i="8"/>
  <c r="BO235" i="8"/>
  <c r="BP235" i="8" s="1"/>
  <c r="AG235" i="8"/>
  <c r="AG217" i="8"/>
  <c r="BO217" i="8"/>
  <c r="BP217" i="8" s="1"/>
  <c r="AG203" i="8"/>
  <c r="BO203" i="8"/>
  <c r="BP203" i="8" s="1"/>
  <c r="BT231" i="8"/>
  <c r="BU231" i="8" s="1"/>
  <c r="AG231" i="8"/>
  <c r="BT112" i="8"/>
  <c r="BU112" i="8" s="1"/>
  <c r="AG112" i="8"/>
  <c r="BT222" i="8"/>
  <c r="BU222" i="8" s="1"/>
  <c r="AG222" i="8"/>
  <c r="BT251" i="8"/>
  <c r="BU251" i="8" s="1"/>
  <c r="AG251" i="8"/>
  <c r="BT194" i="8"/>
  <c r="BU194" i="8" s="1"/>
  <c r="AG194" i="8"/>
  <c r="E104" i="8"/>
  <c r="BT173" i="8"/>
  <c r="BU173" i="8" s="1"/>
  <c r="AG173" i="8"/>
  <c r="AG145" i="8"/>
  <c r="BT109" i="8"/>
  <c r="BU109" i="8" s="1"/>
  <c r="AG109" i="8"/>
  <c r="AG169" i="8"/>
  <c r="BO169" i="8"/>
  <c r="BP169" i="8" s="1"/>
  <c r="BT241" i="8"/>
  <c r="BU241" i="8" s="1"/>
  <c r="AG241" i="8"/>
  <c r="BT191" i="8"/>
  <c r="BU191" i="8" s="1"/>
  <c r="AG191" i="8"/>
  <c r="BT192" i="8"/>
  <c r="BU192" i="8" s="1"/>
  <c r="AG192" i="8"/>
  <c r="BT152" i="8"/>
  <c r="BU152" i="8" s="1"/>
  <c r="AG152" i="8"/>
  <c r="BT276" i="8"/>
  <c r="BU276" i="8" s="1"/>
  <c r="AG276" i="8"/>
  <c r="BT142" i="8"/>
  <c r="BU142" i="8" s="1"/>
  <c r="AG142" i="8"/>
  <c r="AG211" i="8"/>
  <c r="BO211" i="8"/>
  <c r="BP211" i="8" s="1"/>
  <c r="BT162" i="8"/>
  <c r="BU162" i="8" s="1"/>
  <c r="AG162" i="8"/>
  <c r="BT143" i="8"/>
  <c r="BU143" i="8" s="1"/>
  <c r="AG143" i="8"/>
  <c r="AG271" i="8"/>
  <c r="BO271" i="8"/>
  <c r="BP271" i="8" s="1"/>
  <c r="BT196" i="8"/>
  <c r="BU196" i="8" s="1"/>
  <c r="AG196" i="8"/>
  <c r="BT123" i="8"/>
  <c r="BU123" i="8" s="1"/>
  <c r="AG123" i="8"/>
  <c r="BT163" i="8"/>
  <c r="BU163" i="8" s="1"/>
  <c r="AG163" i="8"/>
  <c r="BT197" i="8"/>
  <c r="BU197" i="8" s="1"/>
  <c r="AG197" i="8"/>
  <c r="BO223" i="8"/>
  <c r="BP223" i="8" s="1"/>
  <c r="AG223" i="8"/>
  <c r="BT136" i="8"/>
  <c r="BU136" i="8" s="1"/>
  <c r="AG136" i="8"/>
  <c r="BT106" i="8"/>
  <c r="BU106" i="8" s="1"/>
  <c r="AG106" i="8"/>
  <c r="BT185" i="8"/>
  <c r="BU185" i="8" s="1"/>
  <c r="AG185" i="8"/>
  <c r="AG220" i="8"/>
  <c r="BO220" i="8"/>
  <c r="BP220" i="8" s="1"/>
  <c r="BT281" i="8"/>
  <c r="BU281" i="8" s="1"/>
  <c r="AG281" i="8"/>
  <c r="BO147" i="8"/>
  <c r="BP147" i="8" s="1"/>
  <c r="AG147" i="8"/>
  <c r="BT256" i="8"/>
  <c r="BU256" i="8" s="1"/>
  <c r="AG256" i="8"/>
  <c r="AG182" i="8"/>
  <c r="BO182" i="8"/>
  <c r="BP182" i="8" s="1"/>
  <c r="BT144" i="8"/>
  <c r="BU144" i="8" s="1"/>
  <c r="AG144" i="8"/>
  <c r="BT175" i="8"/>
  <c r="BU175" i="8" s="1"/>
  <c r="AG175" i="8"/>
  <c r="AG117" i="8"/>
  <c r="BO117" i="8"/>
  <c r="BP117" i="8" s="1"/>
  <c r="M104" i="8"/>
  <c r="BT210" i="8"/>
  <c r="BU210" i="8" s="1"/>
  <c r="AG210" i="8"/>
  <c r="BT215" i="8"/>
  <c r="BU215" i="8" s="1"/>
  <c r="AG215" i="8"/>
  <c r="AG107" i="8"/>
  <c r="BO107" i="8"/>
  <c r="BP107" i="8" s="1"/>
  <c r="BT267" i="8"/>
  <c r="BU267" i="8" s="1"/>
  <c r="AG267" i="8"/>
  <c r="BT141" i="8"/>
  <c r="BU141" i="8" s="1"/>
  <c r="AG141" i="8"/>
  <c r="BT160" i="8"/>
  <c r="BU160" i="8" s="1"/>
  <c r="AG160" i="8"/>
  <c r="BT291" i="8"/>
  <c r="BU291" i="8" s="1"/>
  <c r="AG291" i="8"/>
  <c r="BT214" i="8"/>
  <c r="BU214" i="8" s="1"/>
  <c r="AG214" i="8"/>
  <c r="BT125" i="8"/>
  <c r="BU125" i="8" s="1"/>
  <c r="AG125" i="8"/>
  <c r="BO183" i="8"/>
  <c r="BP183" i="8" s="1"/>
  <c r="AG183" i="8"/>
  <c r="AG178" i="8"/>
  <c r="BO178" i="8"/>
  <c r="BP178" i="8" s="1"/>
  <c r="AG126" i="8"/>
  <c r="BT242" i="8"/>
  <c r="BU242" i="8" s="1"/>
  <c r="AG242" i="8"/>
  <c r="BT180" i="8"/>
  <c r="BU180" i="8" s="1"/>
  <c r="AG180" i="8"/>
  <c r="AG290" i="8"/>
  <c r="BO290" i="8"/>
  <c r="BP290" i="8" s="1"/>
  <c r="AG115" i="8"/>
  <c r="BO115" i="8"/>
  <c r="BP115" i="8" s="1"/>
  <c r="BT190" i="8"/>
  <c r="BU190" i="8" s="1"/>
  <c r="AG190" i="8"/>
  <c r="BT208" i="8"/>
  <c r="BU208" i="8" s="1"/>
  <c r="AG208" i="8"/>
  <c r="BT248" i="8"/>
  <c r="BU248" i="8" s="1"/>
  <c r="AG248" i="8"/>
  <c r="AG166" i="8"/>
  <c r="BO166" i="8"/>
  <c r="BP166" i="8" s="1"/>
  <c r="BT274" i="8"/>
  <c r="BU274" i="8" s="1"/>
  <c r="AG274" i="8"/>
  <c r="AG213" i="8"/>
  <c r="BO213" i="8"/>
  <c r="BP213" i="8" s="1"/>
  <c r="BO218" i="8"/>
  <c r="BP218" i="8" s="1"/>
  <c r="AG218" i="8"/>
  <c r="AG264" i="8"/>
  <c r="BO264" i="8"/>
  <c r="BP264" i="8" s="1"/>
  <c r="BT277" i="8"/>
  <c r="BU277" i="8" s="1"/>
  <c r="AG277" i="8"/>
  <c r="BT179" i="8"/>
  <c r="BU179" i="8" s="1"/>
  <c r="AG179" i="8"/>
  <c r="BO150" i="8"/>
  <c r="BP150" i="8" s="1"/>
  <c r="AG150" i="8"/>
  <c r="AG148" i="8"/>
  <c r="BO148" i="8"/>
  <c r="BP148" i="8" s="1"/>
  <c r="AG205" i="8"/>
  <c r="BO205" i="8"/>
  <c r="BP205" i="8" s="1"/>
  <c r="BT114" i="8"/>
  <c r="BU114" i="8" s="1"/>
  <c r="AG114" i="8"/>
  <c r="BO176" i="8"/>
  <c r="BP176" i="8" s="1"/>
  <c r="AG176" i="8"/>
  <c r="BT240" i="8"/>
  <c r="BU240" i="8" s="1"/>
  <c r="AG240" i="8"/>
  <c r="BT266" i="8"/>
  <c r="BU266" i="8" s="1"/>
  <c r="AG266" i="8"/>
  <c r="BT120" i="8"/>
  <c r="BU120" i="8" s="1"/>
  <c r="AG120" i="8"/>
  <c r="BT165" i="8"/>
  <c r="BU165" i="8" s="1"/>
  <c r="AG165" i="8"/>
  <c r="AG238" i="8"/>
  <c r="BO238" i="8"/>
  <c r="BP238" i="8" s="1"/>
  <c r="BT225" i="8"/>
  <c r="BU225" i="8" s="1"/>
  <c r="AG225" i="8"/>
  <c r="BT272" i="8"/>
  <c r="BU272" i="8" s="1"/>
  <c r="AG272" i="8"/>
  <c r="BT199" i="8"/>
  <c r="BU199" i="8" s="1"/>
  <c r="AG199" i="8"/>
  <c r="BT270" i="8"/>
  <c r="BU270" i="8" s="1"/>
  <c r="AG270" i="8"/>
  <c r="AG273" i="8"/>
  <c r="BO273" i="8"/>
  <c r="BP273" i="8" s="1"/>
  <c r="BT204" i="8"/>
  <c r="BU204" i="8" s="1"/>
  <c r="AG204" i="8"/>
  <c r="AG230" i="8"/>
  <c r="BO230" i="8"/>
  <c r="BP230" i="8" s="1"/>
  <c r="AG135" i="8"/>
  <c r="BO135" i="8"/>
  <c r="BP135" i="8" s="1"/>
  <c r="AG172" i="8"/>
  <c r="BO172" i="8"/>
  <c r="BP172" i="8" s="1"/>
  <c r="BT226" i="8"/>
  <c r="BU226" i="8" s="1"/>
  <c r="AG226" i="8"/>
  <c r="BT138" i="8"/>
  <c r="BU138" i="8" s="1"/>
  <c r="AG138" i="8"/>
  <c r="BT243" i="8"/>
  <c r="BU243" i="8" s="1"/>
  <c r="AG243" i="8"/>
  <c r="BT121" i="8"/>
  <c r="BU121" i="8" s="1"/>
  <c r="AG121" i="8"/>
  <c r="BO239" i="8"/>
  <c r="BP239" i="8" s="1"/>
  <c r="AG239" i="8"/>
  <c r="BT246" i="8"/>
  <c r="BU246" i="8" s="1"/>
  <c r="AG246" i="8"/>
  <c r="BT269" i="8"/>
  <c r="BU269" i="8" s="1"/>
  <c r="AG269" i="8"/>
  <c r="AG104" i="8"/>
  <c r="BO104" i="8"/>
  <c r="BP104" i="8" s="1"/>
  <c r="BT255" i="8"/>
  <c r="BU255" i="8" s="1"/>
  <c r="AG255" i="8"/>
  <c r="AG249" i="8"/>
  <c r="BO249" i="8"/>
  <c r="BP249" i="8" s="1"/>
  <c r="AG186" i="8"/>
  <c r="BO186" i="8"/>
  <c r="BP186" i="8" s="1"/>
  <c r="AG209" i="8"/>
  <c r="BO209" i="8"/>
  <c r="BP209" i="8" s="1"/>
  <c r="BT174" i="8"/>
  <c r="BU174" i="8" s="1"/>
  <c r="AG174" i="8"/>
  <c r="AG233" i="8"/>
  <c r="BO233" i="8"/>
  <c r="BP233" i="8" s="1"/>
  <c r="BT288" i="8"/>
  <c r="BU288" i="8" s="1"/>
  <c r="AG288" i="8"/>
  <c r="BT262" i="8"/>
  <c r="BU262" i="8" s="1"/>
  <c r="AG262" i="8"/>
  <c r="AG261" i="8"/>
  <c r="BO261" i="8"/>
  <c r="BP261" i="8" s="1"/>
  <c r="BT202" i="8"/>
  <c r="BU202" i="8" s="1"/>
  <c r="AG202" i="8"/>
  <c r="BT258" i="8"/>
  <c r="BU258" i="8" s="1"/>
  <c r="AG258" i="8"/>
  <c r="BT245" i="8"/>
  <c r="BU245" i="8" s="1"/>
  <c r="AG245" i="8"/>
  <c r="BO156" i="8"/>
  <c r="BP156" i="8" s="1"/>
  <c r="AG156" i="8"/>
  <c r="BO236" i="8"/>
  <c r="BP236" i="8" s="1"/>
  <c r="AG236" i="8"/>
  <c r="BT134" i="8"/>
  <c r="BU134" i="8" s="1"/>
  <c r="AG134" i="8"/>
  <c r="BT250" i="8"/>
  <c r="BU250" i="8" s="1"/>
  <c r="AG250" i="8"/>
  <c r="BT221" i="8"/>
  <c r="BU221" i="8" s="1"/>
  <c r="AG221" i="8"/>
  <c r="BT181" i="8"/>
  <c r="BU181" i="8" s="1"/>
  <c r="AG181" i="8"/>
  <c r="BT153" i="8"/>
  <c r="BU153" i="8" s="1"/>
  <c r="AG153" i="8"/>
  <c r="BT139" i="8"/>
  <c r="BU139" i="8" s="1"/>
  <c r="AG139" i="8"/>
  <c r="BT110" i="8"/>
  <c r="BU110" i="8" s="1"/>
  <c r="AG110" i="8"/>
  <c r="BO105" i="8"/>
  <c r="BP105" i="8" s="1"/>
  <c r="AG105" i="8"/>
  <c r="AG237" i="8"/>
  <c r="BO237" i="8"/>
  <c r="BP237" i="8" s="1"/>
  <c r="AG113" i="8"/>
  <c r="BO113" i="8"/>
  <c r="BP113" i="8" s="1"/>
  <c r="BO108" i="8"/>
  <c r="BP108" i="8" s="1"/>
  <c r="AG108" i="8"/>
  <c r="BT257" i="8"/>
  <c r="BU257" i="8" s="1"/>
  <c r="AG257" i="8"/>
  <c r="BT133" i="8"/>
  <c r="BU133" i="8" s="1"/>
  <c r="AG133" i="8"/>
  <c r="BT282" i="8"/>
  <c r="BU282" i="8" s="1"/>
  <c r="AG282" i="8"/>
  <c r="AG111" i="8"/>
  <c r="BO111" i="8"/>
  <c r="BP111" i="8" s="1"/>
  <c r="AG161" i="8"/>
  <c r="BO161" i="8"/>
  <c r="BP161" i="8" s="1"/>
  <c r="AG195" i="8"/>
  <c r="BO195" i="8"/>
  <c r="BP195" i="8" s="1"/>
  <c r="AG130" i="8"/>
  <c r="BO130" i="8"/>
  <c r="BP130" i="8" s="1"/>
  <c r="BT253" i="8"/>
  <c r="BU253" i="8" s="1"/>
  <c r="AG253" i="8"/>
  <c r="BO229" i="8"/>
  <c r="BP229" i="8" s="1"/>
  <c r="AG229" i="8"/>
  <c r="BT260" i="8"/>
  <c r="BU260" i="8" s="1"/>
  <c r="AG260" i="8"/>
  <c r="BO232" i="8"/>
  <c r="BP232" i="8" s="1"/>
  <c r="AG232" i="8"/>
  <c r="BT171" i="8"/>
  <c r="BU171" i="8" s="1"/>
  <c r="AG171" i="8"/>
  <c r="AG268" i="8"/>
  <c r="BO268" i="8"/>
  <c r="BP268" i="8" s="1"/>
  <c r="BT137" i="8"/>
  <c r="BU137" i="8" s="1"/>
  <c r="AG137" i="8"/>
  <c r="BT283" i="8"/>
  <c r="BU283" i="8" s="1"/>
  <c r="AG283" i="8"/>
  <c r="AG116" i="8"/>
  <c r="BO116" i="8"/>
  <c r="BP116" i="8" s="1"/>
  <c r="BT206" i="8"/>
  <c r="BU206" i="8" s="1"/>
  <c r="AG206" i="8"/>
  <c r="AG284" i="8"/>
  <c r="BO284" i="8"/>
  <c r="BP284" i="8" s="1"/>
  <c r="BT187" i="8"/>
  <c r="BU187" i="8" s="1"/>
  <c r="AG187" i="8"/>
  <c r="BT293" i="8"/>
  <c r="BU293" i="8" s="1"/>
  <c r="AG293" i="8"/>
  <c r="BO287" i="8"/>
  <c r="BP287" i="8" s="1"/>
  <c r="AG287" i="8"/>
  <c r="BT212" i="8"/>
  <c r="BU212" i="8" s="1"/>
  <c r="AG212" i="8"/>
  <c r="BT254" i="8"/>
  <c r="BU254" i="8" s="1"/>
  <c r="AG254" i="8"/>
  <c r="BO224" i="8"/>
  <c r="BP224" i="8" s="1"/>
  <c r="AG224" i="8"/>
  <c r="AG122" i="8"/>
  <c r="BO122" i="8"/>
  <c r="BP122" i="8" s="1"/>
  <c r="BT146" i="8"/>
  <c r="BU146" i="8" s="1"/>
  <c r="AG146" i="8"/>
  <c r="BT164" i="8"/>
  <c r="BU164" i="8" s="1"/>
  <c r="AG164" i="8"/>
  <c r="BT129" i="8"/>
  <c r="BU129" i="8" s="1"/>
  <c r="AG129" i="8"/>
  <c r="AG193" i="8"/>
  <c r="BO193" i="8"/>
  <c r="BP193" i="8" s="1"/>
  <c r="BT158" i="8"/>
  <c r="BU158" i="8" s="1"/>
  <c r="AG158" i="8"/>
  <c r="BT189" i="8"/>
  <c r="BU189" i="8" s="1"/>
  <c r="AG189" i="8"/>
  <c r="BT154" i="8"/>
  <c r="BU154" i="8" s="1"/>
  <c r="AG154" i="8"/>
  <c r="BT188" i="8"/>
  <c r="BU188" i="8" s="1"/>
  <c r="AG188" i="8"/>
  <c r="BO131" i="8"/>
  <c r="BP131" i="8" s="1"/>
  <c r="AG131" i="8"/>
  <c r="BT118" i="8"/>
  <c r="BU118" i="8" s="1"/>
  <c r="AG118" i="8"/>
  <c r="BT200" i="8"/>
  <c r="BU200" i="8" s="1"/>
  <c r="AG200" i="8"/>
  <c r="AG265" i="8"/>
  <c r="BO265" i="8"/>
  <c r="BP265" i="8" s="1"/>
  <c r="BO292" i="8"/>
  <c r="BP292" i="8" s="1"/>
  <c r="AG292" i="8"/>
  <c r="BT168" i="8"/>
  <c r="BU168" i="8" s="1"/>
  <c r="AG168" i="8"/>
  <c r="BT286" i="8"/>
  <c r="BU286" i="8" s="1"/>
  <c r="AG286" i="8"/>
  <c r="BO285" i="8"/>
  <c r="BP285" i="8" s="1"/>
  <c r="AG285" i="8"/>
  <c r="AG159" i="8"/>
  <c r="BO159" i="8"/>
  <c r="BP159" i="8" s="1"/>
  <c r="AG234" i="8"/>
  <c r="BO234" i="8"/>
  <c r="BP234" i="8" s="1"/>
  <c r="BT140" i="8"/>
  <c r="BU140" i="8" s="1"/>
  <c r="AG140" i="8"/>
  <c r="BT155" i="8"/>
  <c r="BU155" i="8" s="1"/>
  <c r="AG155" i="8"/>
  <c r="AG201" i="8"/>
  <c r="BO201" i="8"/>
  <c r="BP201" i="8" s="1"/>
  <c r="BT132" i="8"/>
  <c r="BU132" i="8" s="1"/>
  <c r="AG132" i="8"/>
  <c r="AG216" i="8"/>
  <c r="BO216" i="8"/>
  <c r="BP216" i="8" s="1"/>
  <c r="AG219" i="8"/>
  <c r="BT167" i="8"/>
  <c r="BU167" i="8" s="1"/>
  <c r="AG167" i="8"/>
  <c r="AG263" i="8"/>
  <c r="BT280" i="8"/>
  <c r="BU280" i="8" s="1"/>
  <c r="AG280" i="8"/>
  <c r="BT252" i="8"/>
  <c r="BU252" i="8" s="1"/>
  <c r="AG252" i="8"/>
  <c r="C101" i="8"/>
  <c r="CH75" i="8" s="1"/>
  <c r="Q102" i="8"/>
  <c r="P103" i="8" s="1"/>
  <c r="Q103" i="8" s="1"/>
  <c r="R103" i="8" s="1"/>
  <c r="M102" i="8"/>
  <c r="CJ76" i="8" s="1"/>
  <c r="R101" i="8"/>
  <c r="T101" i="8" s="1"/>
  <c r="S101" i="8"/>
  <c r="H103" i="8"/>
  <c r="BT103" i="8"/>
  <c r="BU103" i="8" s="1"/>
  <c r="M103" i="8" s="1"/>
  <c r="CJ77" i="8" s="1"/>
  <c r="BO103" i="8"/>
  <c r="BP103" i="8" s="1"/>
  <c r="C103" i="8" s="1"/>
  <c r="C102" i="8"/>
  <c r="CH76" i="8" s="1"/>
  <c r="J100" i="8"/>
  <c r="K100" i="8" s="1"/>
  <c r="H101" i="8"/>
  <c r="B106" i="8"/>
  <c r="AO106" i="8" s="1"/>
  <c r="AX107" i="8"/>
  <c r="E105" i="8"/>
  <c r="BK104" i="8"/>
  <c r="AU104" i="8"/>
  <c r="AV105" i="8"/>
  <c r="BL105" i="8"/>
  <c r="M105" i="8" s="1"/>
  <c r="L107" i="8"/>
  <c r="AP107" i="8" s="1"/>
  <c r="AY108" i="8"/>
  <c r="O106" i="8"/>
  <c r="AG100" i="8"/>
  <c r="U100" i="8"/>
  <c r="C104" i="8" l="1"/>
  <c r="AG103" i="8"/>
  <c r="S102" i="8"/>
  <c r="I101" i="8"/>
  <c r="U101" i="8"/>
  <c r="AG101" i="8"/>
  <c r="R102" i="8"/>
  <c r="T102" i="8" s="1"/>
  <c r="T103" i="8" s="1"/>
  <c r="U103" i="8" s="1"/>
  <c r="CH77" i="8"/>
  <c r="I103" i="8"/>
  <c r="S103" i="8"/>
  <c r="H102" i="8"/>
  <c r="I102" i="8"/>
  <c r="J101" i="8"/>
  <c r="AV106" i="8"/>
  <c r="BL106" i="8"/>
  <c r="M106" i="8" s="1"/>
  <c r="BK105" i="8"/>
  <c r="C105" i="8" s="1"/>
  <c r="AU105" i="8"/>
  <c r="AY109" i="8"/>
  <c r="O107" i="8"/>
  <c r="L108" i="8"/>
  <c r="AP108" i="8" s="1"/>
  <c r="AX108" i="8"/>
  <c r="B107" i="8"/>
  <c r="AO107" i="8" s="1"/>
  <c r="E106" i="8"/>
  <c r="N18" i="8" l="1"/>
  <c r="D25" i="8" s="1"/>
  <c r="N19" i="8"/>
  <c r="D26" i="8" s="1"/>
  <c r="K101" i="8"/>
  <c r="AG102" i="8"/>
  <c r="J103" i="8"/>
  <c r="U102" i="8"/>
  <c r="J102" i="8"/>
  <c r="AX109" i="8"/>
  <c r="B108" i="8"/>
  <c r="AO108" i="8" s="1"/>
  <c r="E107" i="8"/>
  <c r="AV107" i="8"/>
  <c r="BL107" i="8"/>
  <c r="M107" i="8" s="1"/>
  <c r="O108" i="8"/>
  <c r="AY110" i="8"/>
  <c r="L109" i="8"/>
  <c r="AP109" i="8" s="1"/>
  <c r="AU106" i="8"/>
  <c r="BK106" i="8"/>
  <c r="C106" i="8" s="1"/>
  <c r="K102" i="8" l="1"/>
  <c r="K103" i="8"/>
  <c r="H21" i="8"/>
  <c r="D24" i="8" s="1"/>
  <c r="AV108" i="8"/>
  <c r="BL108" i="8"/>
  <c r="M108" i="8" s="1"/>
  <c r="L110" i="8"/>
  <c r="AP110" i="8" s="1"/>
  <c r="AY111" i="8"/>
  <c r="O109" i="8"/>
  <c r="AU107" i="8"/>
  <c r="BK107" i="8"/>
  <c r="C107" i="8" s="1"/>
  <c r="B109" i="8"/>
  <c r="AO109" i="8" s="1"/>
  <c r="AX110" i="8"/>
  <c r="E108" i="8"/>
  <c r="O110" i="8" l="1"/>
  <c r="AY112" i="8"/>
  <c r="L111" i="8"/>
  <c r="AP111" i="8" s="1"/>
  <c r="AX111" i="8"/>
  <c r="B110" i="8"/>
  <c r="AO110" i="8" s="1"/>
  <c r="E109" i="8"/>
  <c r="AV109" i="8"/>
  <c r="BL109" i="8"/>
  <c r="M109" i="8" s="1"/>
  <c r="BK108" i="8"/>
  <c r="C108" i="8" s="1"/>
  <c r="AU108" i="8"/>
  <c r="AU109" i="8" l="1"/>
  <c r="BK109" i="8"/>
  <c r="C109" i="8" s="1"/>
  <c r="L112" i="8"/>
  <c r="AP112" i="8" s="1"/>
  <c r="AY113" i="8"/>
  <c r="O111" i="8"/>
  <c r="AX112" i="8"/>
  <c r="E110" i="8"/>
  <c r="B111" i="8"/>
  <c r="AO111" i="8" s="1"/>
  <c r="AV110" i="8"/>
  <c r="BL110" i="8"/>
  <c r="M110" i="8" s="1"/>
  <c r="L113" i="8" l="1"/>
  <c r="AP113" i="8" s="1"/>
  <c r="AY114" i="8"/>
  <c r="O112" i="8"/>
  <c r="AX113" i="8"/>
  <c r="E111" i="8"/>
  <c r="B112" i="8"/>
  <c r="AO112" i="8" s="1"/>
  <c r="AV111" i="8"/>
  <c r="BL111" i="8"/>
  <c r="M111" i="8" s="1"/>
  <c r="BK110" i="8"/>
  <c r="C110" i="8" s="1"/>
  <c r="AU110" i="8"/>
  <c r="BK111" i="8" l="1"/>
  <c r="C111" i="8" s="1"/>
  <c r="AU111" i="8"/>
  <c r="AX114" i="8"/>
  <c r="E112" i="8"/>
  <c r="B113" i="8"/>
  <c r="AO113" i="8" s="1"/>
  <c r="AV112" i="8"/>
  <c r="BL112" i="8"/>
  <c r="M112" i="8" s="1"/>
  <c r="L114" i="8"/>
  <c r="AP114" i="8" s="1"/>
  <c r="AY115" i="8"/>
  <c r="O113" i="8"/>
  <c r="BK112" i="8" l="1"/>
  <c r="C112" i="8" s="1"/>
  <c r="AU112" i="8"/>
  <c r="AV113" i="8"/>
  <c r="BL113" i="8"/>
  <c r="M113" i="8" s="1"/>
  <c r="AY116" i="8"/>
  <c r="O114" i="8"/>
  <c r="L115" i="8"/>
  <c r="AP115" i="8" s="1"/>
  <c r="AX115" i="8"/>
  <c r="B114" i="8"/>
  <c r="AO114" i="8" s="1"/>
  <c r="E113" i="8"/>
  <c r="L116" i="8" l="1"/>
  <c r="AP116" i="8" s="1"/>
  <c r="O115" i="8"/>
  <c r="AY117" i="8"/>
  <c r="B115" i="8"/>
  <c r="AO115" i="8" s="1"/>
  <c r="AX116" i="8"/>
  <c r="E114" i="8"/>
  <c r="AV114" i="8"/>
  <c r="BL114" i="8"/>
  <c r="M114" i="8" s="1"/>
  <c r="BK113" i="8"/>
  <c r="C113" i="8" s="1"/>
  <c r="AU113" i="8"/>
  <c r="B116" i="8" l="1"/>
  <c r="AO116" i="8" s="1"/>
  <c r="E115" i="8"/>
  <c r="AX117" i="8"/>
  <c r="AY118" i="8"/>
  <c r="O116" i="8"/>
  <c r="L117" i="8"/>
  <c r="AP117" i="8" s="1"/>
  <c r="AV115" i="8"/>
  <c r="BL115" i="8"/>
  <c r="M115" i="8" s="1"/>
  <c r="BK114" i="8"/>
  <c r="C114" i="8" s="1"/>
  <c r="AU114" i="8"/>
  <c r="AV116" i="8" l="1"/>
  <c r="BL116" i="8"/>
  <c r="M116" i="8" s="1"/>
  <c r="AX118" i="8"/>
  <c r="E116" i="8"/>
  <c r="B117" i="8"/>
  <c r="AO117" i="8" s="1"/>
  <c r="BK115" i="8"/>
  <c r="C115" i="8" s="1"/>
  <c r="AU115" i="8"/>
  <c r="AY119" i="8"/>
  <c r="L118" i="8"/>
  <c r="AP118" i="8" s="1"/>
  <c r="O117" i="8"/>
  <c r="BK116" i="8" l="1"/>
  <c r="C116" i="8" s="1"/>
  <c r="AU116" i="8"/>
  <c r="AV117" i="8"/>
  <c r="BL117" i="8"/>
  <c r="M117" i="8" s="1"/>
  <c r="AX119" i="8"/>
  <c r="B118" i="8"/>
  <c r="AO118" i="8" s="1"/>
  <c r="E117" i="8"/>
  <c r="L119" i="8"/>
  <c r="AP119" i="8" s="1"/>
  <c r="AY120" i="8"/>
  <c r="O118" i="8"/>
  <c r="AX120" i="8" l="1"/>
  <c r="B119" i="8"/>
  <c r="AO119" i="8" s="1"/>
  <c r="AV118" i="8"/>
  <c r="BL118" i="8"/>
  <c r="M118" i="8" s="1"/>
  <c r="AU117" i="8"/>
  <c r="BK117" i="8"/>
  <c r="C117" i="8" s="1"/>
  <c r="E118" i="8"/>
  <c r="AY121" i="8"/>
  <c r="O119" i="8"/>
  <c r="L120" i="8"/>
  <c r="AP120" i="8" s="1"/>
  <c r="AV119" i="8" l="1"/>
  <c r="BL119" i="8"/>
  <c r="M119" i="8" s="1"/>
  <c r="AY122" i="8"/>
  <c r="L121" i="8"/>
  <c r="AP121" i="8" s="1"/>
  <c r="O120" i="8"/>
  <c r="BK118" i="8"/>
  <c r="C118" i="8" s="1"/>
  <c r="AU118" i="8"/>
  <c r="B120" i="8"/>
  <c r="AO120" i="8" s="1"/>
  <c r="AX121" i="8"/>
  <c r="E119" i="8"/>
  <c r="AV120" i="8" l="1"/>
  <c r="BL120" i="8"/>
  <c r="M120" i="8" s="1"/>
  <c r="BK119" i="8"/>
  <c r="C119" i="8" s="1"/>
  <c r="AU119" i="8"/>
  <c r="B121" i="8"/>
  <c r="AO121" i="8" s="1"/>
  <c r="AX122" i="8"/>
  <c r="E120" i="8"/>
  <c r="AY123" i="8"/>
  <c r="L122" i="8"/>
  <c r="AP122" i="8" s="1"/>
  <c r="O121" i="8"/>
  <c r="AX123" i="8" l="1"/>
  <c r="B122" i="8"/>
  <c r="AO122" i="8" s="1"/>
  <c r="E121" i="8"/>
  <c r="AY124" i="8"/>
  <c r="L123" i="8"/>
  <c r="AP123" i="8" s="1"/>
  <c r="O122" i="8"/>
  <c r="AV121" i="8"/>
  <c r="BL121" i="8"/>
  <c r="M121" i="8" s="1"/>
  <c r="BK120" i="8"/>
  <c r="C120" i="8" s="1"/>
  <c r="AU120" i="8"/>
  <c r="AV122" i="8" l="1"/>
  <c r="BL122" i="8"/>
  <c r="M122" i="8" s="1"/>
  <c r="AU121" i="8"/>
  <c r="BK121" i="8"/>
  <c r="C121" i="8" s="1"/>
  <c r="L124" i="8"/>
  <c r="AP124" i="8" s="1"/>
  <c r="O123" i="8"/>
  <c r="AY125" i="8"/>
  <c r="B123" i="8"/>
  <c r="AO123" i="8" s="1"/>
  <c r="AX124" i="8"/>
  <c r="E122" i="8"/>
  <c r="AV123" i="8" l="1"/>
  <c r="BL123" i="8"/>
  <c r="M123" i="8" s="1"/>
  <c r="BK122" i="8"/>
  <c r="C122" i="8" s="1"/>
  <c r="AU122" i="8"/>
  <c r="AX125" i="8"/>
  <c r="E123" i="8"/>
  <c r="B124" i="8"/>
  <c r="AO124" i="8" s="1"/>
  <c r="AY126" i="8"/>
  <c r="O124" i="8"/>
  <c r="L125" i="8"/>
  <c r="AP125" i="8" s="1"/>
  <c r="AX126" i="8" l="1"/>
  <c r="B125" i="8"/>
  <c r="AO125" i="8" s="1"/>
  <c r="E124" i="8"/>
  <c r="AV124" i="8"/>
  <c r="BL124" i="8"/>
  <c r="M124" i="8" s="1"/>
  <c r="BK123" i="8"/>
  <c r="C123" i="8" s="1"/>
  <c r="AU123" i="8"/>
  <c r="AY127" i="8"/>
  <c r="L126" i="8"/>
  <c r="AP126" i="8" s="1"/>
  <c r="O125" i="8"/>
  <c r="O126" i="8" l="1"/>
  <c r="AV126" i="8"/>
  <c r="BL126" i="8"/>
  <c r="M126" i="8" s="1"/>
  <c r="BK124" i="8"/>
  <c r="C124" i="8" s="1"/>
  <c r="AU124" i="8"/>
  <c r="AX127" i="8"/>
  <c r="B126" i="8"/>
  <c r="AO126" i="8" s="1"/>
  <c r="AV125" i="8"/>
  <c r="BL125" i="8"/>
  <c r="M125" i="8" s="1"/>
  <c r="AY128" i="8"/>
  <c r="L127" i="8"/>
  <c r="AP127" i="8" s="1"/>
  <c r="E125" i="8"/>
  <c r="BK125" i="8" l="1"/>
  <c r="C125" i="8" s="1"/>
  <c r="AU125" i="8"/>
  <c r="AY129" i="8"/>
  <c r="L128" i="8"/>
  <c r="AP128" i="8" s="1"/>
  <c r="O127" i="8"/>
  <c r="AX128" i="8"/>
  <c r="B127" i="8"/>
  <c r="AO127" i="8" s="1"/>
  <c r="E126" i="8"/>
  <c r="AV127" i="8" l="1"/>
  <c r="BL127" i="8"/>
  <c r="M127" i="8" s="1"/>
  <c r="L129" i="8"/>
  <c r="AP129" i="8" s="1"/>
  <c r="O128" i="8"/>
  <c r="AY130" i="8"/>
  <c r="B128" i="8"/>
  <c r="AO128" i="8" s="1"/>
  <c r="AX129" i="8"/>
  <c r="E127" i="8"/>
  <c r="BK126" i="8"/>
  <c r="C126" i="8" s="1"/>
  <c r="AU126" i="8"/>
  <c r="AV128" i="8" l="1"/>
  <c r="BL128" i="8"/>
  <c r="M128" i="8" s="1"/>
  <c r="B129" i="8"/>
  <c r="AO129" i="8" s="1"/>
  <c r="E128" i="8"/>
  <c r="AX130" i="8"/>
  <c r="AY131" i="8"/>
  <c r="L130" i="8"/>
  <c r="AP130" i="8" s="1"/>
  <c r="O129" i="8"/>
  <c r="AU127" i="8"/>
  <c r="BK127" i="8"/>
  <c r="C127" i="8" s="1"/>
  <c r="AX131" i="8" l="1"/>
  <c r="B130" i="8"/>
  <c r="AO130" i="8" s="1"/>
  <c r="E129" i="8"/>
  <c r="BK128" i="8"/>
  <c r="C128" i="8" s="1"/>
  <c r="AU128" i="8"/>
  <c r="L131" i="8"/>
  <c r="AP131" i="8" s="1"/>
  <c r="AY132" i="8"/>
  <c r="O130" i="8"/>
  <c r="AV129" i="8"/>
  <c r="BL129" i="8"/>
  <c r="M129" i="8" s="1"/>
  <c r="AY133" i="8" l="1"/>
  <c r="L132" i="8"/>
  <c r="AP132" i="8" s="1"/>
  <c r="O131" i="8"/>
  <c r="AU129" i="8"/>
  <c r="BK129" i="8"/>
  <c r="C129" i="8" s="1"/>
  <c r="AV130" i="8"/>
  <c r="BL130" i="8"/>
  <c r="M130" i="8" s="1"/>
  <c r="B131" i="8"/>
  <c r="AO131" i="8" s="1"/>
  <c r="AX132" i="8"/>
  <c r="E130" i="8"/>
  <c r="AX133" i="8" l="1"/>
  <c r="B132" i="8"/>
  <c r="AO132" i="8" s="1"/>
  <c r="E131" i="8"/>
  <c r="L133" i="8"/>
  <c r="AP133" i="8" s="1"/>
  <c r="AY134" i="8"/>
  <c r="AU130" i="8"/>
  <c r="BK130" i="8"/>
  <c r="C130" i="8" s="1"/>
  <c r="AV131" i="8"/>
  <c r="BL131" i="8"/>
  <c r="M131" i="8" s="1"/>
  <c r="O132" i="8"/>
  <c r="AY135" i="8" l="1"/>
  <c r="O133" i="8"/>
  <c r="L134" i="8"/>
  <c r="AP134" i="8" s="1"/>
  <c r="AV132" i="8"/>
  <c r="BL132" i="8"/>
  <c r="M132" i="8" s="1"/>
  <c r="B133" i="8"/>
  <c r="AO133" i="8" s="1"/>
  <c r="AX134" i="8"/>
  <c r="AU131" i="8"/>
  <c r="BK131" i="8"/>
  <c r="C131" i="8" s="1"/>
  <c r="E132" i="8"/>
  <c r="AX135" i="8" l="1"/>
  <c r="B134" i="8"/>
  <c r="AO134" i="8" s="1"/>
  <c r="E133" i="8"/>
  <c r="AU132" i="8"/>
  <c r="BK132" i="8"/>
  <c r="C132" i="8" s="1"/>
  <c r="AV133" i="8"/>
  <c r="BL133" i="8"/>
  <c r="M133" i="8" s="1"/>
  <c r="AY136" i="8"/>
  <c r="L135" i="8"/>
  <c r="AP135" i="8" s="1"/>
  <c r="O134" i="8"/>
  <c r="BK133" i="8" l="1"/>
  <c r="C133" i="8" s="1"/>
  <c r="AU133" i="8"/>
  <c r="AV134" i="8"/>
  <c r="BL134" i="8"/>
  <c r="M134" i="8" s="1"/>
  <c r="L136" i="8"/>
  <c r="AP136" i="8" s="1"/>
  <c r="AY137" i="8"/>
  <c r="O135" i="8"/>
  <c r="AX136" i="8"/>
  <c r="B135" i="8"/>
  <c r="AO135" i="8" s="1"/>
  <c r="E134" i="8"/>
  <c r="B136" i="8" l="1"/>
  <c r="AO136" i="8" s="1"/>
  <c r="E135" i="8"/>
  <c r="AX137" i="8"/>
  <c r="AY138" i="8"/>
  <c r="L137" i="8"/>
  <c r="AP137" i="8" s="1"/>
  <c r="O136" i="8"/>
  <c r="BK134" i="8"/>
  <c r="C134" i="8" s="1"/>
  <c r="AU134" i="8"/>
  <c r="AV135" i="8"/>
  <c r="BL135" i="8"/>
  <c r="M135" i="8" s="1"/>
  <c r="AX138" i="8" l="1"/>
  <c r="B137" i="8"/>
  <c r="AO137" i="8" s="1"/>
  <c r="E136" i="8"/>
  <c r="AV136" i="8"/>
  <c r="BL136" i="8"/>
  <c r="M136" i="8" s="1"/>
  <c r="BK135" i="8"/>
  <c r="C135" i="8" s="1"/>
  <c r="AU135" i="8"/>
  <c r="L138" i="8"/>
  <c r="AP138" i="8" s="1"/>
  <c r="AY139" i="8"/>
  <c r="O137" i="8"/>
  <c r="BK136" i="8" l="1"/>
  <c r="C136" i="8" s="1"/>
  <c r="AU136" i="8"/>
  <c r="AY140" i="8"/>
  <c r="O138" i="8"/>
  <c r="L139" i="8"/>
  <c r="AP139" i="8" s="1"/>
  <c r="AV137" i="8"/>
  <c r="BL137" i="8"/>
  <c r="M137" i="8" s="1"/>
  <c r="AX139" i="8"/>
  <c r="B138" i="8"/>
  <c r="AO138" i="8" s="1"/>
  <c r="E137" i="8"/>
  <c r="BK137" i="8" l="1"/>
  <c r="C137" i="8" s="1"/>
  <c r="AU137" i="8"/>
  <c r="AV138" i="8"/>
  <c r="BL138" i="8"/>
  <c r="M138" i="8" s="1"/>
  <c r="AY141" i="8"/>
  <c r="O139" i="8"/>
  <c r="L140" i="8"/>
  <c r="AP140" i="8" s="1"/>
  <c r="AX140" i="8"/>
  <c r="B139" i="8"/>
  <c r="AO139" i="8" s="1"/>
  <c r="E138" i="8"/>
  <c r="AV139" i="8" l="1"/>
  <c r="BL139" i="8"/>
  <c r="M139" i="8" s="1"/>
  <c r="AU138" i="8"/>
  <c r="BK138" i="8"/>
  <c r="C138" i="8" s="1"/>
  <c r="AX141" i="8"/>
  <c r="E139" i="8"/>
  <c r="B140" i="8"/>
  <c r="AO140" i="8" s="1"/>
  <c r="AY142" i="8"/>
  <c r="O140" i="8"/>
  <c r="L141" i="8"/>
  <c r="AP141" i="8" s="1"/>
  <c r="AX142" i="8" l="1"/>
  <c r="B141" i="8"/>
  <c r="AO141" i="8" s="1"/>
  <c r="E140" i="8"/>
  <c r="BK139" i="8"/>
  <c r="C139" i="8" s="1"/>
  <c r="AU139" i="8"/>
  <c r="AY143" i="8"/>
  <c r="L142" i="8"/>
  <c r="AP142" i="8" s="1"/>
  <c r="O141" i="8"/>
  <c r="AV140" i="8"/>
  <c r="BL140" i="8"/>
  <c r="M140" i="8" s="1"/>
  <c r="L143" i="8" l="1"/>
  <c r="AP143" i="8" s="1"/>
  <c r="AY144" i="8"/>
  <c r="O142" i="8"/>
  <c r="BK140" i="8"/>
  <c r="C140" i="8" s="1"/>
  <c r="AU140" i="8"/>
  <c r="AV141" i="8"/>
  <c r="BL141" i="8"/>
  <c r="M141" i="8" s="1"/>
  <c r="AX143" i="8"/>
  <c r="E141" i="8"/>
  <c r="B142" i="8"/>
  <c r="AO142" i="8" s="1"/>
  <c r="BK141" i="8" l="1"/>
  <c r="C141" i="8" s="1"/>
  <c r="AU141" i="8"/>
  <c r="AV142" i="8"/>
  <c r="BL142" i="8"/>
  <c r="M142" i="8" s="1"/>
  <c r="B143" i="8"/>
  <c r="AO143" i="8" s="1"/>
  <c r="AX144" i="8"/>
  <c r="E142" i="8"/>
  <c r="AY145" i="8"/>
  <c r="L144" i="8"/>
  <c r="AP144" i="8" s="1"/>
  <c r="O143" i="8"/>
  <c r="AX145" i="8" l="1"/>
  <c r="B144" i="8"/>
  <c r="AO144" i="8" s="1"/>
  <c r="E143" i="8"/>
  <c r="AV143" i="8"/>
  <c r="BL143" i="8"/>
  <c r="M143" i="8" s="1"/>
  <c r="L145" i="8"/>
  <c r="AP145" i="8" s="1"/>
  <c r="AY146" i="8"/>
  <c r="O144" i="8"/>
  <c r="BK142" i="8"/>
  <c r="C142" i="8" s="1"/>
  <c r="AU142" i="8"/>
  <c r="AU143" i="8" l="1"/>
  <c r="BK143" i="8"/>
  <c r="C143" i="8" s="1"/>
  <c r="AY147" i="8"/>
  <c r="O145" i="8"/>
  <c r="L146" i="8"/>
  <c r="AP146" i="8" s="1"/>
  <c r="AV144" i="8"/>
  <c r="BL144" i="8"/>
  <c r="M144" i="8" s="1"/>
  <c r="B145" i="8"/>
  <c r="AO145" i="8" s="1"/>
  <c r="E144" i="8"/>
  <c r="AX146" i="8"/>
  <c r="AV145" i="8" l="1"/>
  <c r="BL145" i="8"/>
  <c r="M145" i="8" s="1"/>
  <c r="L147" i="8"/>
  <c r="AP147" i="8" s="1"/>
  <c r="AY148" i="8"/>
  <c r="O146" i="8"/>
  <c r="E145" i="8"/>
  <c r="AX147" i="8"/>
  <c r="B146" i="8"/>
  <c r="AO146" i="8" s="1"/>
  <c r="BK144" i="8"/>
  <c r="C144" i="8" s="1"/>
  <c r="AU144" i="8"/>
  <c r="L148" i="8" l="1"/>
  <c r="AP148" i="8" s="1"/>
  <c r="AY149" i="8"/>
  <c r="O147" i="8"/>
  <c r="AX148" i="8"/>
  <c r="B147" i="8"/>
  <c r="AO147" i="8" s="1"/>
  <c r="E146" i="8"/>
  <c r="AV146" i="8"/>
  <c r="BL146" i="8"/>
  <c r="M146" i="8" s="1"/>
  <c r="BK145" i="8"/>
  <c r="C145" i="8" s="1"/>
  <c r="AU145" i="8"/>
  <c r="AX149" i="8" l="1"/>
  <c r="B148" i="8"/>
  <c r="AO148" i="8" s="1"/>
  <c r="E147" i="8"/>
  <c r="AV147" i="8"/>
  <c r="BL147" i="8"/>
  <c r="M147" i="8" s="1"/>
  <c r="BK146" i="8"/>
  <c r="C146" i="8" s="1"/>
  <c r="AU146" i="8"/>
  <c r="AY150" i="8"/>
  <c r="O148" i="8"/>
  <c r="L149" i="8"/>
  <c r="AP149" i="8" s="1"/>
  <c r="BK147" i="8" l="1"/>
  <c r="C147" i="8" s="1"/>
  <c r="AU147" i="8"/>
  <c r="AV148" i="8"/>
  <c r="BL148" i="8"/>
  <c r="M148" i="8" s="1"/>
  <c r="AY151" i="8"/>
  <c r="O149" i="8"/>
  <c r="L150" i="8"/>
  <c r="AP150" i="8" s="1"/>
  <c r="B149" i="8"/>
  <c r="AO149" i="8" s="1"/>
  <c r="AX150" i="8"/>
  <c r="E148" i="8"/>
  <c r="L151" i="8" l="1"/>
  <c r="AP151" i="8" s="1"/>
  <c r="AY152" i="8"/>
  <c r="O150" i="8"/>
  <c r="AX151" i="8"/>
  <c r="B150" i="8"/>
  <c r="AO150" i="8" s="1"/>
  <c r="E149" i="8"/>
  <c r="AV149" i="8"/>
  <c r="BL149" i="8"/>
  <c r="M149" i="8" s="1"/>
  <c r="BK148" i="8"/>
  <c r="C148" i="8" s="1"/>
  <c r="AU148" i="8"/>
  <c r="AU149" i="8" l="1"/>
  <c r="BK149" i="8"/>
  <c r="C149" i="8" s="1"/>
  <c r="AV150" i="8"/>
  <c r="BL150" i="8"/>
  <c r="M150" i="8" s="1"/>
  <c r="AX152" i="8"/>
  <c r="E150" i="8"/>
  <c r="B151" i="8"/>
  <c r="AO151" i="8" s="1"/>
  <c r="AY153" i="8"/>
  <c r="O151" i="8"/>
  <c r="L152" i="8"/>
  <c r="AP152" i="8" s="1"/>
  <c r="AX153" i="8" l="1"/>
  <c r="B152" i="8"/>
  <c r="AO152" i="8" s="1"/>
  <c r="E151" i="8"/>
  <c r="BK150" i="8"/>
  <c r="C150" i="8" s="1"/>
  <c r="AU150" i="8"/>
  <c r="AV151" i="8"/>
  <c r="BL151" i="8"/>
  <c r="M151" i="8" s="1"/>
  <c r="AY154" i="8"/>
  <c r="L153" i="8"/>
  <c r="AP153" i="8" s="1"/>
  <c r="O152" i="8"/>
  <c r="BK151" i="8" l="1"/>
  <c r="C151" i="8" s="1"/>
  <c r="AU151" i="8"/>
  <c r="AV152" i="8"/>
  <c r="BL152" i="8"/>
  <c r="M152" i="8" s="1"/>
  <c r="L154" i="8"/>
  <c r="AP154" i="8" s="1"/>
  <c r="AY155" i="8"/>
  <c r="O153" i="8"/>
  <c r="B153" i="8"/>
  <c r="AO153" i="8" s="1"/>
  <c r="E152" i="8"/>
  <c r="AX154" i="8"/>
  <c r="AU152" i="8" l="1"/>
  <c r="BK152" i="8"/>
  <c r="C152" i="8" s="1"/>
  <c r="AY156" i="8"/>
  <c r="L155" i="8"/>
  <c r="AP155" i="8" s="1"/>
  <c r="O154" i="8"/>
  <c r="AX155" i="8"/>
  <c r="E153" i="8"/>
  <c r="B154" i="8"/>
  <c r="AO154" i="8" s="1"/>
  <c r="AV153" i="8"/>
  <c r="BL153" i="8"/>
  <c r="M153" i="8" s="1"/>
  <c r="B155" i="8" l="1"/>
  <c r="AO155" i="8" s="1"/>
  <c r="AX156" i="8"/>
  <c r="E154" i="8"/>
  <c r="AV154" i="8"/>
  <c r="BL154" i="8"/>
  <c r="M154" i="8" s="1"/>
  <c r="L156" i="8"/>
  <c r="AP156" i="8" s="1"/>
  <c r="AY157" i="8"/>
  <c r="O155" i="8"/>
  <c r="BK153" i="8"/>
  <c r="C153" i="8" s="1"/>
  <c r="AU153" i="8"/>
  <c r="AY158" i="8" l="1"/>
  <c r="O156" i="8"/>
  <c r="L157" i="8"/>
  <c r="AP157" i="8" s="1"/>
  <c r="BK154" i="8"/>
  <c r="C154" i="8" s="1"/>
  <c r="AU154" i="8"/>
  <c r="AX157" i="8"/>
  <c r="B156" i="8"/>
  <c r="AO156" i="8" s="1"/>
  <c r="E155" i="8"/>
  <c r="AV155" i="8"/>
  <c r="BL155" i="8"/>
  <c r="M155" i="8" s="1"/>
  <c r="B157" i="8" l="1"/>
  <c r="AO157" i="8" s="1"/>
  <c r="AX158" i="8"/>
  <c r="E156" i="8"/>
  <c r="AV156" i="8"/>
  <c r="BL156" i="8"/>
  <c r="M156" i="8" s="1"/>
  <c r="BK155" i="8"/>
  <c r="C155" i="8" s="1"/>
  <c r="AU155" i="8"/>
  <c r="L158" i="8"/>
  <c r="AP158" i="8" s="1"/>
  <c r="AY159" i="8"/>
  <c r="O157" i="8"/>
  <c r="AY160" i="8" l="1"/>
  <c r="O158" i="8"/>
  <c r="L159" i="8"/>
  <c r="AP159" i="8" s="1"/>
  <c r="BK156" i="8"/>
  <c r="C156" i="8" s="1"/>
  <c r="AU156" i="8"/>
  <c r="B158" i="8"/>
  <c r="AO158" i="8" s="1"/>
  <c r="AX159" i="8"/>
  <c r="E157" i="8"/>
  <c r="AV157" i="8"/>
  <c r="BL157" i="8"/>
  <c r="M157" i="8" s="1"/>
  <c r="AV158" i="8" l="1"/>
  <c r="BL158" i="8"/>
  <c r="M158" i="8" s="1"/>
  <c r="AX160" i="8"/>
  <c r="B159" i="8"/>
  <c r="AO159" i="8" s="1"/>
  <c r="E158" i="8"/>
  <c r="BK157" i="8"/>
  <c r="C157" i="8" s="1"/>
  <c r="AU157" i="8"/>
  <c r="L160" i="8"/>
  <c r="AP160" i="8" s="1"/>
  <c r="AY161" i="8"/>
  <c r="O159" i="8"/>
  <c r="BK158" i="8" l="1"/>
  <c r="C158" i="8" s="1"/>
  <c r="AU158" i="8"/>
  <c r="B160" i="8"/>
  <c r="AO160" i="8" s="1"/>
  <c r="AX161" i="8"/>
  <c r="E159" i="8"/>
  <c r="AV159" i="8"/>
  <c r="BL159" i="8"/>
  <c r="M159" i="8" s="1"/>
  <c r="L161" i="8"/>
  <c r="AP161" i="8" s="1"/>
  <c r="AY162" i="8"/>
  <c r="O160" i="8"/>
  <c r="BK159" i="8" l="1"/>
  <c r="C159" i="8" s="1"/>
  <c r="AU159" i="8"/>
  <c r="AV160" i="8"/>
  <c r="BL160" i="8"/>
  <c r="M160" i="8" s="1"/>
  <c r="L162" i="8"/>
  <c r="AP162" i="8" s="1"/>
  <c r="AY163" i="8"/>
  <c r="O161" i="8"/>
  <c r="AX162" i="8"/>
  <c r="B161" i="8"/>
  <c r="AO161" i="8" s="1"/>
  <c r="E160" i="8"/>
  <c r="AY164" i="8" l="1"/>
  <c r="O162" i="8"/>
  <c r="L163" i="8"/>
  <c r="AP163" i="8" s="1"/>
  <c r="AX163" i="8"/>
  <c r="B162" i="8"/>
  <c r="AO162" i="8" s="1"/>
  <c r="E161" i="8"/>
  <c r="BK160" i="8"/>
  <c r="C160" i="8" s="1"/>
  <c r="AU160" i="8"/>
  <c r="AV161" i="8"/>
  <c r="BL161" i="8"/>
  <c r="M161" i="8" s="1"/>
  <c r="AU161" i="8" l="1"/>
  <c r="BK161" i="8"/>
  <c r="C161" i="8" s="1"/>
  <c r="AX164" i="8"/>
  <c r="E162" i="8"/>
  <c r="B163" i="8"/>
  <c r="AO163" i="8" s="1"/>
  <c r="AV162" i="8"/>
  <c r="BL162" i="8"/>
  <c r="M162" i="8" s="1"/>
  <c r="L164" i="8"/>
  <c r="AP164" i="8" s="1"/>
  <c r="AY165" i="8"/>
  <c r="O163" i="8"/>
  <c r="BK162" i="8" l="1"/>
  <c r="C162" i="8" s="1"/>
  <c r="AU162" i="8"/>
  <c r="AV163" i="8"/>
  <c r="BL163" i="8"/>
  <c r="M163" i="8" s="1"/>
  <c r="AX165" i="8"/>
  <c r="B164" i="8"/>
  <c r="AO164" i="8" s="1"/>
  <c r="E163" i="8"/>
  <c r="L165" i="8"/>
  <c r="AP165" i="8" s="1"/>
  <c r="O164" i="8"/>
  <c r="AY166" i="8"/>
  <c r="AY167" i="8" l="1"/>
  <c r="L166" i="8"/>
  <c r="AP166" i="8" s="1"/>
  <c r="O165" i="8"/>
  <c r="AV164" i="8"/>
  <c r="BL164" i="8"/>
  <c r="M164" i="8" s="1"/>
  <c r="B165" i="8"/>
  <c r="AO165" i="8" s="1"/>
  <c r="E164" i="8"/>
  <c r="AX166" i="8"/>
  <c r="BK163" i="8"/>
  <c r="C163" i="8" s="1"/>
  <c r="AU163" i="8"/>
  <c r="AV165" i="8" l="1"/>
  <c r="BL165" i="8"/>
  <c r="M165" i="8" s="1"/>
  <c r="BK164" i="8"/>
  <c r="C164" i="8" s="1"/>
  <c r="AU164" i="8"/>
  <c r="B166" i="8"/>
  <c r="AO166" i="8" s="1"/>
  <c r="AX167" i="8"/>
  <c r="E165" i="8"/>
  <c r="AY168" i="8"/>
  <c r="L167" i="8"/>
  <c r="AP167" i="8" s="1"/>
  <c r="O166" i="8"/>
  <c r="AV166" i="8" l="1"/>
  <c r="BL166" i="8"/>
  <c r="M166" i="8" s="1"/>
  <c r="L168" i="8"/>
  <c r="AP168" i="8" s="1"/>
  <c r="AY169" i="8"/>
  <c r="O167" i="8"/>
  <c r="AX168" i="8"/>
  <c r="B167" i="8"/>
  <c r="AO167" i="8" s="1"/>
  <c r="E166" i="8"/>
  <c r="AU165" i="8"/>
  <c r="BK165" i="8"/>
  <c r="C165" i="8" s="1"/>
  <c r="AV167" i="8" l="1"/>
  <c r="BL167" i="8"/>
  <c r="M167" i="8" s="1"/>
  <c r="O168" i="8"/>
  <c r="AY170" i="8"/>
  <c r="L169" i="8"/>
  <c r="AP169" i="8" s="1"/>
  <c r="AX169" i="8"/>
  <c r="E167" i="8"/>
  <c r="B168" i="8"/>
  <c r="AO168" i="8" s="1"/>
  <c r="BK166" i="8"/>
  <c r="C166" i="8" s="1"/>
  <c r="AU166" i="8"/>
  <c r="L170" i="8" l="1"/>
  <c r="AP170" i="8" s="1"/>
  <c r="AY171" i="8"/>
  <c r="O169" i="8"/>
  <c r="B169" i="8"/>
  <c r="AO169" i="8" s="1"/>
  <c r="E168" i="8"/>
  <c r="AX170" i="8"/>
  <c r="AV168" i="8"/>
  <c r="BL168" i="8"/>
  <c r="M168" i="8" s="1"/>
  <c r="BK167" i="8"/>
  <c r="C167" i="8" s="1"/>
  <c r="AU167" i="8"/>
  <c r="BK168" i="8" l="1"/>
  <c r="C168" i="8" s="1"/>
  <c r="AU168" i="8"/>
  <c r="AV169" i="8"/>
  <c r="BL169" i="8"/>
  <c r="M169" i="8" s="1"/>
  <c r="L171" i="8"/>
  <c r="AP171" i="8" s="1"/>
  <c r="AY172" i="8"/>
  <c r="O170" i="8"/>
  <c r="AX171" i="8"/>
  <c r="B170" i="8"/>
  <c r="AO170" i="8" s="1"/>
  <c r="E169" i="8"/>
  <c r="AY173" i="8" l="1"/>
  <c r="O171" i="8"/>
  <c r="L172" i="8"/>
  <c r="AP172" i="8" s="1"/>
  <c r="BK169" i="8"/>
  <c r="C169" i="8" s="1"/>
  <c r="AU169" i="8"/>
  <c r="B171" i="8"/>
  <c r="AO171" i="8" s="1"/>
  <c r="AX172" i="8"/>
  <c r="E170" i="8"/>
  <c r="AV170" i="8"/>
  <c r="BL170" i="8"/>
  <c r="M170" i="8" s="1"/>
  <c r="AX173" i="8" l="1"/>
  <c r="B172" i="8"/>
  <c r="AO172" i="8" s="1"/>
  <c r="E171" i="8"/>
  <c r="AV171" i="8"/>
  <c r="BL171" i="8"/>
  <c r="M171" i="8" s="1"/>
  <c r="BK170" i="8"/>
  <c r="C170" i="8" s="1"/>
  <c r="AU170" i="8"/>
  <c r="L173" i="8"/>
  <c r="AP173" i="8" s="1"/>
  <c r="AY174" i="8"/>
  <c r="O172" i="8"/>
  <c r="AV172" i="8" l="1"/>
  <c r="BL172" i="8"/>
  <c r="M172" i="8" s="1"/>
  <c r="BK171" i="8"/>
  <c r="C171" i="8" s="1"/>
  <c r="AU171" i="8"/>
  <c r="L174" i="8"/>
  <c r="AP174" i="8" s="1"/>
  <c r="AY175" i="8"/>
  <c r="O173" i="8"/>
  <c r="AX174" i="8"/>
  <c r="E172" i="8"/>
  <c r="B173" i="8"/>
  <c r="AO173" i="8" s="1"/>
  <c r="L175" i="8" l="1"/>
  <c r="AP175" i="8" s="1"/>
  <c r="AY176" i="8"/>
  <c r="O174" i="8"/>
  <c r="BK172" i="8"/>
  <c r="C172" i="8" s="1"/>
  <c r="AU172" i="8"/>
  <c r="AX175" i="8"/>
  <c r="E173" i="8"/>
  <c r="B174" i="8"/>
  <c r="AO174" i="8" s="1"/>
  <c r="AV173" i="8"/>
  <c r="BL173" i="8"/>
  <c r="M173" i="8" s="1"/>
  <c r="B175" i="8" l="1"/>
  <c r="AO175" i="8" s="1"/>
  <c r="AX176" i="8"/>
  <c r="E174" i="8"/>
  <c r="AV174" i="8"/>
  <c r="BL174" i="8"/>
  <c r="M174" i="8" s="1"/>
  <c r="AU173" i="8"/>
  <c r="BK173" i="8"/>
  <c r="C173" i="8" s="1"/>
  <c r="L176" i="8"/>
  <c r="AP176" i="8" s="1"/>
  <c r="AY177" i="8"/>
  <c r="O175" i="8"/>
  <c r="AV175" i="8" l="1"/>
  <c r="BL175" i="8"/>
  <c r="M175" i="8" s="1"/>
  <c r="L177" i="8"/>
  <c r="AP177" i="8" s="1"/>
  <c r="AY178" i="8"/>
  <c r="O176" i="8"/>
  <c r="AU174" i="8"/>
  <c r="BK174" i="8"/>
  <c r="C174" i="8" s="1"/>
  <c r="AX177" i="8"/>
  <c r="B176" i="8"/>
  <c r="AO176" i="8" s="1"/>
  <c r="E175" i="8"/>
  <c r="AY179" i="8" l="1"/>
  <c r="O177" i="8"/>
  <c r="L178" i="8"/>
  <c r="AP178" i="8" s="1"/>
  <c r="AU175" i="8"/>
  <c r="BK175" i="8"/>
  <c r="C175" i="8" s="1"/>
  <c r="AV176" i="8"/>
  <c r="BL176" i="8"/>
  <c r="M176" i="8" s="1"/>
  <c r="B177" i="8"/>
  <c r="AO177" i="8" s="1"/>
  <c r="AX178" i="8"/>
  <c r="E176" i="8"/>
  <c r="AX179" i="8" l="1"/>
  <c r="B178" i="8"/>
  <c r="AO178" i="8" s="1"/>
  <c r="E177" i="8"/>
  <c r="AV177" i="8"/>
  <c r="BL177" i="8"/>
  <c r="M177" i="8" s="1"/>
  <c r="BK176" i="8"/>
  <c r="C176" i="8" s="1"/>
  <c r="AU176" i="8"/>
  <c r="AY180" i="8"/>
  <c r="O178" i="8"/>
  <c r="L179" i="8"/>
  <c r="AP179" i="8" s="1"/>
  <c r="AV178" i="8" l="1"/>
  <c r="BL178" i="8"/>
  <c r="M178" i="8" s="1"/>
  <c r="BK177" i="8"/>
  <c r="C177" i="8" s="1"/>
  <c r="AU177" i="8"/>
  <c r="AY181" i="8"/>
  <c r="L180" i="8"/>
  <c r="AP180" i="8" s="1"/>
  <c r="O179" i="8"/>
  <c r="AX180" i="8"/>
  <c r="E178" i="8"/>
  <c r="B179" i="8"/>
  <c r="AO179" i="8" s="1"/>
  <c r="L181" i="8" l="1"/>
  <c r="AP181" i="8" s="1"/>
  <c r="AY182" i="8"/>
  <c r="O180" i="8"/>
  <c r="BK178" i="8"/>
  <c r="C178" i="8" s="1"/>
  <c r="AU178" i="8"/>
  <c r="AX181" i="8"/>
  <c r="E179" i="8"/>
  <c r="B180" i="8"/>
  <c r="AO180" i="8" s="1"/>
  <c r="AV179" i="8"/>
  <c r="BL179" i="8"/>
  <c r="M179" i="8" s="1"/>
  <c r="AU179" i="8" l="1"/>
  <c r="BK179" i="8"/>
  <c r="C179" i="8" s="1"/>
  <c r="AV180" i="8"/>
  <c r="BL180" i="8"/>
  <c r="M180" i="8" s="1"/>
  <c r="AY183" i="8"/>
  <c r="O181" i="8"/>
  <c r="L182" i="8"/>
  <c r="AP182" i="8" s="1"/>
  <c r="B181" i="8"/>
  <c r="AO181" i="8" s="1"/>
  <c r="AX182" i="8"/>
  <c r="E180" i="8"/>
  <c r="AV181" i="8" l="1"/>
  <c r="BL181" i="8"/>
  <c r="M181" i="8" s="1"/>
  <c r="AU180" i="8"/>
  <c r="BK180" i="8"/>
  <c r="C180" i="8" s="1"/>
  <c r="L183" i="8"/>
  <c r="AP183" i="8" s="1"/>
  <c r="AY184" i="8"/>
  <c r="O182" i="8"/>
  <c r="AX183" i="8"/>
  <c r="B182" i="8"/>
  <c r="AO182" i="8" s="1"/>
  <c r="E181" i="8"/>
  <c r="AY185" i="8" l="1"/>
  <c r="O183" i="8"/>
  <c r="L184" i="8"/>
  <c r="AP184" i="8" s="1"/>
  <c r="AU181" i="8"/>
  <c r="BK181" i="8"/>
  <c r="C181" i="8" s="1"/>
  <c r="B183" i="8"/>
  <c r="AO183" i="8" s="1"/>
  <c r="AX184" i="8"/>
  <c r="E182" i="8"/>
  <c r="AV182" i="8"/>
  <c r="BL182" i="8"/>
  <c r="M182" i="8" s="1"/>
  <c r="AV183" i="8" l="1"/>
  <c r="BL183" i="8"/>
  <c r="M183" i="8" s="1"/>
  <c r="AX185" i="8"/>
  <c r="B184" i="8"/>
  <c r="AO184" i="8" s="1"/>
  <c r="E183" i="8"/>
  <c r="BK182" i="8"/>
  <c r="C182" i="8" s="1"/>
  <c r="AU182" i="8"/>
  <c r="AY186" i="8"/>
  <c r="O184" i="8"/>
  <c r="L185" i="8"/>
  <c r="AP185" i="8" s="1"/>
  <c r="L186" i="8" l="1"/>
  <c r="AP186" i="8" s="1"/>
  <c r="AY187" i="8"/>
  <c r="O185" i="8"/>
  <c r="BK183" i="8"/>
  <c r="C183" i="8" s="1"/>
  <c r="AU183" i="8"/>
  <c r="AX186" i="8"/>
  <c r="B185" i="8"/>
  <c r="AO185" i="8" s="1"/>
  <c r="E184" i="8"/>
  <c r="AV184" i="8"/>
  <c r="BL184" i="8"/>
  <c r="M184" i="8" s="1"/>
  <c r="AV185" i="8" l="1"/>
  <c r="BL185" i="8"/>
  <c r="M185" i="8" s="1"/>
  <c r="AX187" i="8"/>
  <c r="B186" i="8"/>
  <c r="AO186" i="8" s="1"/>
  <c r="E185" i="8"/>
  <c r="L187" i="8"/>
  <c r="AP187" i="8" s="1"/>
  <c r="O186" i="8"/>
  <c r="AY188" i="8"/>
  <c r="AU184" i="8"/>
  <c r="BK184" i="8"/>
  <c r="C184" i="8" s="1"/>
  <c r="BK185" i="8" l="1"/>
  <c r="C185" i="8" s="1"/>
  <c r="AU185" i="8"/>
  <c r="B187" i="8"/>
  <c r="AO187" i="8" s="1"/>
  <c r="E186" i="8"/>
  <c r="AX188" i="8"/>
  <c r="AV186" i="8"/>
  <c r="BL186" i="8"/>
  <c r="M186" i="8" s="1"/>
  <c r="AY189" i="8"/>
  <c r="L188" i="8"/>
  <c r="AP188" i="8" s="1"/>
  <c r="O187" i="8"/>
  <c r="AU186" i="8" l="1"/>
  <c r="BK186" i="8"/>
  <c r="C186" i="8" s="1"/>
  <c r="AV187" i="8"/>
  <c r="BL187" i="8"/>
  <c r="M187" i="8" s="1"/>
  <c r="L189" i="8"/>
  <c r="AP189" i="8" s="1"/>
  <c r="AY190" i="8"/>
  <c r="O188" i="8"/>
  <c r="AX189" i="8"/>
  <c r="B188" i="8"/>
  <c r="AO188" i="8" s="1"/>
  <c r="E187" i="8"/>
  <c r="L190" i="8" l="1"/>
  <c r="AP190" i="8" s="1"/>
  <c r="AY191" i="8"/>
  <c r="O189" i="8"/>
  <c r="BK187" i="8"/>
  <c r="C187" i="8" s="1"/>
  <c r="AU187" i="8"/>
  <c r="B189" i="8"/>
  <c r="AO189" i="8" s="1"/>
  <c r="AX190" i="8"/>
  <c r="E188" i="8"/>
  <c r="AV188" i="8"/>
  <c r="BL188" i="8"/>
  <c r="M188" i="8" s="1"/>
  <c r="AX191" i="8" l="1"/>
  <c r="B190" i="8"/>
  <c r="AO190" i="8" s="1"/>
  <c r="E189" i="8"/>
  <c r="AV189" i="8"/>
  <c r="BL189" i="8"/>
  <c r="M189" i="8" s="1"/>
  <c r="L191" i="8"/>
  <c r="AP191" i="8" s="1"/>
  <c r="AY192" i="8"/>
  <c r="O190" i="8"/>
  <c r="AU188" i="8"/>
  <c r="BK188" i="8"/>
  <c r="C188" i="8" s="1"/>
  <c r="AY193" i="8" l="1"/>
  <c r="O191" i="8"/>
  <c r="L192" i="8"/>
  <c r="AP192" i="8" s="1"/>
  <c r="BK189" i="8"/>
  <c r="C189" i="8" s="1"/>
  <c r="AU189" i="8"/>
  <c r="AV190" i="8"/>
  <c r="BL190" i="8"/>
  <c r="M190" i="8" s="1"/>
  <c r="B191" i="8"/>
  <c r="AO191" i="8" s="1"/>
  <c r="AX192" i="8"/>
  <c r="E190" i="8"/>
  <c r="BK190" i="8" l="1"/>
  <c r="C190" i="8" s="1"/>
  <c r="AU190" i="8"/>
  <c r="AX193" i="8"/>
  <c r="E191" i="8"/>
  <c r="B192" i="8"/>
  <c r="AO192" i="8" s="1"/>
  <c r="AV191" i="8"/>
  <c r="BL191" i="8"/>
  <c r="M191" i="8" s="1"/>
  <c r="L193" i="8"/>
  <c r="AP193" i="8" s="1"/>
  <c r="AY194" i="8"/>
  <c r="O192" i="8"/>
  <c r="BK191" i="8" l="1"/>
  <c r="C191" i="8" s="1"/>
  <c r="AU191" i="8"/>
  <c r="AV192" i="8"/>
  <c r="BL192" i="8"/>
  <c r="M192" i="8" s="1"/>
  <c r="L194" i="8"/>
  <c r="AP194" i="8" s="1"/>
  <c r="O193" i="8"/>
  <c r="AY195" i="8"/>
  <c r="B193" i="8"/>
  <c r="AO193" i="8" s="1"/>
  <c r="AX194" i="8"/>
  <c r="E192" i="8"/>
  <c r="B194" i="8" l="1"/>
  <c r="AO194" i="8" s="1"/>
  <c r="E193" i="8"/>
  <c r="AX195" i="8"/>
  <c r="AV193" i="8"/>
  <c r="BL193" i="8"/>
  <c r="M193" i="8" s="1"/>
  <c r="BK192" i="8"/>
  <c r="C192" i="8" s="1"/>
  <c r="AU192" i="8"/>
  <c r="L195" i="8"/>
  <c r="AP195" i="8" s="1"/>
  <c r="AY196" i="8"/>
  <c r="O194" i="8"/>
  <c r="AY197" i="8" l="1"/>
  <c r="O195" i="8"/>
  <c r="L196" i="8"/>
  <c r="AP196" i="8" s="1"/>
  <c r="B195" i="8"/>
  <c r="AO195" i="8" s="1"/>
  <c r="AX196" i="8"/>
  <c r="E194" i="8"/>
  <c r="AV194" i="8"/>
  <c r="BL194" i="8"/>
  <c r="M194" i="8" s="1"/>
  <c r="BK193" i="8"/>
  <c r="C193" i="8" s="1"/>
  <c r="AU193" i="8"/>
  <c r="B196" i="8" l="1"/>
  <c r="AO196" i="8" s="1"/>
  <c r="AX197" i="8"/>
  <c r="E195" i="8"/>
  <c r="BK194" i="8"/>
  <c r="C194" i="8" s="1"/>
  <c r="AU194" i="8"/>
  <c r="AV195" i="8"/>
  <c r="BL195" i="8"/>
  <c r="M195" i="8" s="1"/>
  <c r="AY198" i="8"/>
  <c r="L197" i="8"/>
  <c r="AP197" i="8" s="1"/>
  <c r="O196" i="8"/>
  <c r="BK195" i="8" l="1"/>
  <c r="C195" i="8" s="1"/>
  <c r="AU195" i="8"/>
  <c r="AV196" i="8"/>
  <c r="BL196" i="8"/>
  <c r="M196" i="8" s="1"/>
  <c r="L198" i="8"/>
  <c r="AP198" i="8" s="1"/>
  <c r="AY199" i="8"/>
  <c r="O197" i="8"/>
  <c r="B197" i="8"/>
  <c r="AO197" i="8" s="1"/>
  <c r="AX198" i="8"/>
  <c r="E196" i="8"/>
  <c r="AY200" i="8" l="1"/>
  <c r="L199" i="8"/>
  <c r="AP199" i="8" s="1"/>
  <c r="O198" i="8"/>
  <c r="BK196" i="8"/>
  <c r="C196" i="8" s="1"/>
  <c r="AU196" i="8"/>
  <c r="AX199" i="8"/>
  <c r="E197" i="8"/>
  <c r="B198" i="8"/>
  <c r="AO198" i="8" s="1"/>
  <c r="AV197" i="8"/>
  <c r="BL197" i="8"/>
  <c r="M197" i="8" s="1"/>
  <c r="BK197" i="8" l="1"/>
  <c r="C197" i="8" s="1"/>
  <c r="AU197" i="8"/>
  <c r="AV198" i="8"/>
  <c r="BL198" i="8"/>
  <c r="M198" i="8" s="1"/>
  <c r="AX200" i="8"/>
  <c r="E198" i="8"/>
  <c r="B199" i="8"/>
  <c r="AO199" i="8" s="1"/>
  <c r="AY201" i="8"/>
  <c r="L200" i="8"/>
  <c r="AP200" i="8" s="1"/>
  <c r="O199" i="8"/>
  <c r="BK198" i="8" l="1"/>
  <c r="C198" i="8" s="1"/>
  <c r="AU198" i="8"/>
  <c r="AV199" i="8"/>
  <c r="BL199" i="8"/>
  <c r="M199" i="8" s="1"/>
  <c r="L201" i="8"/>
  <c r="AP201" i="8" s="1"/>
  <c r="AY202" i="8"/>
  <c r="O200" i="8"/>
  <c r="B200" i="8"/>
  <c r="AO200" i="8" s="1"/>
  <c r="AX201" i="8"/>
  <c r="E199" i="8"/>
  <c r="AX202" i="8" l="1"/>
  <c r="E200" i="8"/>
  <c r="B201" i="8"/>
  <c r="AO201" i="8" s="1"/>
  <c r="AY203" i="8"/>
  <c r="O201" i="8"/>
  <c r="L202" i="8"/>
  <c r="AP202" i="8" s="1"/>
  <c r="AU199" i="8"/>
  <c r="BK199" i="8"/>
  <c r="C199" i="8" s="1"/>
  <c r="AV200" i="8"/>
  <c r="BL200" i="8"/>
  <c r="M200" i="8" s="1"/>
  <c r="AV201" i="8" l="1"/>
  <c r="BL201" i="8"/>
  <c r="M201" i="8" s="1"/>
  <c r="L203" i="8"/>
  <c r="AP203" i="8" s="1"/>
  <c r="AY204" i="8"/>
  <c r="O202" i="8"/>
  <c r="BK200" i="8"/>
  <c r="C200" i="8" s="1"/>
  <c r="AU200" i="8"/>
  <c r="AX203" i="8"/>
  <c r="B202" i="8"/>
  <c r="AO202" i="8" s="1"/>
  <c r="E201" i="8"/>
  <c r="AV202" i="8" l="1"/>
  <c r="BL202" i="8"/>
  <c r="M202" i="8" s="1"/>
  <c r="AY205" i="8"/>
  <c r="L204" i="8"/>
  <c r="AP204" i="8" s="1"/>
  <c r="O203" i="8"/>
  <c r="BK201" i="8"/>
  <c r="C201" i="8" s="1"/>
  <c r="AU201" i="8"/>
  <c r="B203" i="8"/>
  <c r="AO203" i="8" s="1"/>
  <c r="AX204" i="8"/>
  <c r="E202" i="8"/>
  <c r="AV203" i="8" l="1"/>
  <c r="BL203" i="8"/>
  <c r="M203" i="8" s="1"/>
  <c r="L205" i="8"/>
  <c r="AP205" i="8" s="1"/>
  <c r="AY206" i="8"/>
  <c r="O204" i="8"/>
  <c r="AX205" i="8"/>
  <c r="B204" i="8"/>
  <c r="AO204" i="8" s="1"/>
  <c r="E203" i="8"/>
  <c r="BK202" i="8"/>
  <c r="C202" i="8" s="1"/>
  <c r="AU202" i="8"/>
  <c r="L206" i="8" l="1"/>
  <c r="AP206" i="8" s="1"/>
  <c r="AY207" i="8"/>
  <c r="O205" i="8"/>
  <c r="B205" i="8"/>
  <c r="AO205" i="8" s="1"/>
  <c r="AX206" i="8"/>
  <c r="E204" i="8"/>
  <c r="AV204" i="8"/>
  <c r="BL204" i="8"/>
  <c r="M204" i="8" s="1"/>
  <c r="BK203" i="8"/>
  <c r="C203" i="8" s="1"/>
  <c r="AU203" i="8"/>
  <c r="AX207" i="8" l="1"/>
  <c r="E205" i="8"/>
  <c r="B206" i="8"/>
  <c r="AO206" i="8" s="1"/>
  <c r="AV205" i="8"/>
  <c r="BL205" i="8"/>
  <c r="M205" i="8" s="1"/>
  <c r="BK204" i="8"/>
  <c r="C204" i="8" s="1"/>
  <c r="AU204" i="8"/>
  <c r="AY208" i="8"/>
  <c r="L207" i="8"/>
  <c r="AP207" i="8" s="1"/>
  <c r="O206" i="8"/>
  <c r="AV206" i="8" l="1"/>
  <c r="BL206" i="8"/>
  <c r="M206" i="8" s="1"/>
  <c r="L208" i="8"/>
  <c r="AP208" i="8" s="1"/>
  <c r="AY209" i="8"/>
  <c r="O207" i="8"/>
  <c r="BK205" i="8"/>
  <c r="C205" i="8" s="1"/>
  <c r="AU205" i="8"/>
  <c r="B207" i="8"/>
  <c r="AO207" i="8" s="1"/>
  <c r="AX208" i="8"/>
  <c r="E206" i="8"/>
  <c r="AV207" i="8" l="1"/>
  <c r="BL207" i="8"/>
  <c r="M207" i="8" s="1"/>
  <c r="L209" i="8"/>
  <c r="AP209" i="8" s="1"/>
  <c r="AY210" i="8"/>
  <c r="O208" i="8"/>
  <c r="BK206" i="8"/>
  <c r="C206" i="8" s="1"/>
  <c r="AU206" i="8"/>
  <c r="AX209" i="8"/>
  <c r="B208" i="8"/>
  <c r="AO208" i="8" s="1"/>
  <c r="E207" i="8"/>
  <c r="AV208" i="8" l="1"/>
  <c r="BL208" i="8"/>
  <c r="M208" i="8" s="1"/>
  <c r="L210" i="8"/>
  <c r="AP210" i="8" s="1"/>
  <c r="AY211" i="8"/>
  <c r="O209" i="8"/>
  <c r="BK207" i="8"/>
  <c r="C207" i="8" s="1"/>
  <c r="AU207" i="8"/>
  <c r="B209" i="8"/>
  <c r="AO209" i="8" s="1"/>
  <c r="AX210" i="8"/>
  <c r="E208" i="8"/>
  <c r="AY212" i="8" l="1"/>
  <c r="L211" i="8"/>
  <c r="AP211" i="8" s="1"/>
  <c r="O210" i="8"/>
  <c r="AV209" i="8"/>
  <c r="BL209" i="8"/>
  <c r="M209" i="8" s="1"/>
  <c r="AX211" i="8"/>
  <c r="B210" i="8"/>
  <c r="AO210" i="8" s="1"/>
  <c r="E209" i="8"/>
  <c r="BK208" i="8"/>
  <c r="C208" i="8" s="1"/>
  <c r="AU208" i="8"/>
  <c r="AV210" i="8" l="1"/>
  <c r="BL210" i="8"/>
  <c r="M210" i="8" s="1"/>
  <c r="B211" i="8"/>
  <c r="AO211" i="8" s="1"/>
  <c r="AX212" i="8"/>
  <c r="E210" i="8"/>
  <c r="BK209" i="8"/>
  <c r="C209" i="8" s="1"/>
  <c r="AU209" i="8"/>
  <c r="AY213" i="8"/>
  <c r="L212" i="8"/>
  <c r="AP212" i="8" s="1"/>
  <c r="O211" i="8"/>
  <c r="AX213" i="8" l="1"/>
  <c r="B212" i="8"/>
  <c r="AO212" i="8" s="1"/>
  <c r="E211" i="8"/>
  <c r="BK210" i="8"/>
  <c r="C210" i="8" s="1"/>
  <c r="AU210" i="8"/>
  <c r="AV211" i="8"/>
  <c r="BL211" i="8"/>
  <c r="M211" i="8" s="1"/>
  <c r="L213" i="8"/>
  <c r="AP213" i="8" s="1"/>
  <c r="AY214" i="8"/>
  <c r="O212" i="8"/>
  <c r="AY215" i="8" l="1"/>
  <c r="O213" i="8"/>
  <c r="L214" i="8"/>
  <c r="AP214" i="8" s="1"/>
  <c r="BK211" i="8"/>
  <c r="C211" i="8" s="1"/>
  <c r="AU211" i="8"/>
  <c r="AV212" i="8"/>
  <c r="BL212" i="8"/>
  <c r="M212" i="8" s="1"/>
  <c r="B213" i="8"/>
  <c r="AO213" i="8" s="1"/>
  <c r="AX214" i="8"/>
  <c r="E212" i="8"/>
  <c r="BK212" i="8" l="1"/>
  <c r="C212" i="8" s="1"/>
  <c r="AU212" i="8"/>
  <c r="AV213" i="8"/>
  <c r="BL213" i="8"/>
  <c r="M213" i="8" s="1"/>
  <c r="AX215" i="8"/>
  <c r="B214" i="8"/>
  <c r="AO214" i="8" s="1"/>
  <c r="E213" i="8"/>
  <c r="L215" i="8"/>
  <c r="AP215" i="8" s="1"/>
  <c r="AY216" i="8"/>
  <c r="O214" i="8"/>
  <c r="AX216" i="8" l="1"/>
  <c r="B215" i="8"/>
  <c r="AO215" i="8" s="1"/>
  <c r="E214" i="8"/>
  <c r="AV214" i="8"/>
  <c r="BL214" i="8"/>
  <c r="M214" i="8" s="1"/>
  <c r="L216" i="8"/>
  <c r="AP216" i="8" s="1"/>
  <c r="AY217" i="8"/>
  <c r="O215" i="8"/>
  <c r="BK213" i="8"/>
  <c r="C213" i="8" s="1"/>
  <c r="AU213" i="8"/>
  <c r="BK214" i="8" l="1"/>
  <c r="C214" i="8" s="1"/>
  <c r="AU214" i="8"/>
  <c r="L217" i="8"/>
  <c r="AP217" i="8" s="1"/>
  <c r="AY218" i="8"/>
  <c r="O216" i="8"/>
  <c r="AV215" i="8"/>
  <c r="BL215" i="8"/>
  <c r="M215" i="8" s="1"/>
  <c r="AX217" i="8"/>
  <c r="B216" i="8"/>
  <c r="AO216" i="8" s="1"/>
  <c r="E215" i="8"/>
  <c r="AY219" i="8" l="1"/>
  <c r="O217" i="8"/>
  <c r="L218" i="8"/>
  <c r="AP218" i="8" s="1"/>
  <c r="AV216" i="8"/>
  <c r="BL216" i="8"/>
  <c r="M216" i="8" s="1"/>
  <c r="BK215" i="8"/>
  <c r="C215" i="8" s="1"/>
  <c r="AU215" i="8"/>
  <c r="B217" i="8"/>
  <c r="AO217" i="8" s="1"/>
  <c r="AX218" i="8"/>
  <c r="E216" i="8"/>
  <c r="BK216" i="8" l="1"/>
  <c r="C216" i="8" s="1"/>
  <c r="AU216" i="8"/>
  <c r="AV217" i="8"/>
  <c r="BL217" i="8"/>
  <c r="M217" i="8" s="1"/>
  <c r="B218" i="8"/>
  <c r="AO218" i="8" s="1"/>
  <c r="AX219" i="8"/>
  <c r="E217" i="8"/>
  <c r="L219" i="8"/>
  <c r="AP219" i="8" s="1"/>
  <c r="AY220" i="8"/>
  <c r="O218" i="8"/>
  <c r="AX220" i="8" l="1"/>
  <c r="B219" i="8"/>
  <c r="AO219" i="8" s="1"/>
  <c r="E218" i="8"/>
  <c r="L220" i="8"/>
  <c r="AP220" i="8" s="1"/>
  <c r="AY221" i="8"/>
  <c r="O219" i="8"/>
  <c r="AV218" i="8"/>
  <c r="BL218" i="8"/>
  <c r="M218" i="8" s="1"/>
  <c r="AU217" i="8"/>
  <c r="BK217" i="8"/>
  <c r="C217" i="8" s="1"/>
  <c r="L221" i="8" l="1"/>
  <c r="AP221" i="8" s="1"/>
  <c r="AY222" i="8"/>
  <c r="O220" i="8"/>
  <c r="BK218" i="8"/>
  <c r="C218" i="8" s="1"/>
  <c r="AU218" i="8"/>
  <c r="AV219" i="8"/>
  <c r="BL219" i="8"/>
  <c r="M219" i="8" s="1"/>
  <c r="B220" i="8"/>
  <c r="AO220" i="8" s="1"/>
  <c r="AX221" i="8"/>
  <c r="E219" i="8"/>
  <c r="AX222" i="8" l="1"/>
  <c r="E220" i="8"/>
  <c r="B221" i="8"/>
  <c r="AO221" i="8" s="1"/>
  <c r="AV220" i="8"/>
  <c r="BL220" i="8"/>
  <c r="M220" i="8" s="1"/>
  <c r="L222" i="8"/>
  <c r="AP222" i="8" s="1"/>
  <c r="AY223" i="8"/>
  <c r="O221" i="8"/>
  <c r="AU219" i="8"/>
  <c r="BK219" i="8"/>
  <c r="C219" i="8" s="1"/>
  <c r="L223" i="8" l="1"/>
  <c r="AP223" i="8" s="1"/>
  <c r="AY224" i="8"/>
  <c r="O222" i="8"/>
  <c r="BK220" i="8"/>
  <c r="C220" i="8" s="1"/>
  <c r="AU220" i="8"/>
  <c r="AV221" i="8"/>
  <c r="BL221" i="8"/>
  <c r="M221" i="8" s="1"/>
  <c r="B222" i="8"/>
  <c r="AO222" i="8" s="1"/>
  <c r="AX223" i="8"/>
  <c r="E221" i="8"/>
  <c r="BK221" i="8" l="1"/>
  <c r="C221" i="8" s="1"/>
  <c r="AU221" i="8"/>
  <c r="AX224" i="8"/>
  <c r="E222" i="8"/>
  <c r="B223" i="8"/>
  <c r="AO223" i="8" s="1"/>
  <c r="AV222" i="8"/>
  <c r="BL222" i="8"/>
  <c r="M222" i="8" s="1"/>
  <c r="AY225" i="8"/>
  <c r="L224" i="8"/>
  <c r="AP224" i="8" s="1"/>
  <c r="O223" i="8"/>
  <c r="BK222" i="8" l="1"/>
  <c r="C222" i="8" s="1"/>
  <c r="AU222" i="8"/>
  <c r="B224" i="8"/>
  <c r="AO224" i="8" s="1"/>
  <c r="AX225" i="8"/>
  <c r="E223" i="8"/>
  <c r="L225" i="8"/>
  <c r="AP225" i="8" s="1"/>
  <c r="AY226" i="8"/>
  <c r="O224" i="8"/>
  <c r="AV223" i="8"/>
  <c r="BL223" i="8"/>
  <c r="M223" i="8" s="1"/>
  <c r="AY227" i="8" l="1"/>
  <c r="L226" i="8"/>
  <c r="AP226" i="8" s="1"/>
  <c r="O225" i="8"/>
  <c r="BK223" i="8"/>
  <c r="C223" i="8" s="1"/>
  <c r="AU223" i="8"/>
  <c r="AX226" i="8"/>
  <c r="B225" i="8"/>
  <c r="AO225" i="8" s="1"/>
  <c r="E224" i="8"/>
  <c r="AV224" i="8"/>
  <c r="BL224" i="8"/>
  <c r="M224" i="8" s="1"/>
  <c r="AX227" i="8" l="1"/>
  <c r="E225" i="8"/>
  <c r="B226" i="8"/>
  <c r="AO226" i="8" s="1"/>
  <c r="AV225" i="8"/>
  <c r="BL225" i="8"/>
  <c r="M225" i="8" s="1"/>
  <c r="BK224" i="8"/>
  <c r="C224" i="8" s="1"/>
  <c r="AU224" i="8"/>
  <c r="AY228" i="8"/>
  <c r="O226" i="8"/>
  <c r="L227" i="8"/>
  <c r="AP227" i="8" s="1"/>
  <c r="AV226" i="8" l="1"/>
  <c r="BL226" i="8"/>
  <c r="M226" i="8" s="1"/>
  <c r="L228" i="8"/>
  <c r="AP228" i="8" s="1"/>
  <c r="AY229" i="8"/>
  <c r="O227" i="8"/>
  <c r="BK225" i="8"/>
  <c r="C225" i="8" s="1"/>
  <c r="AU225" i="8"/>
  <c r="B227" i="8"/>
  <c r="AO227" i="8" s="1"/>
  <c r="AX228" i="8"/>
  <c r="E226" i="8"/>
  <c r="L229" i="8" l="1"/>
  <c r="AP229" i="8" s="1"/>
  <c r="AY230" i="8"/>
  <c r="O228" i="8"/>
  <c r="AV227" i="8"/>
  <c r="BL227" i="8"/>
  <c r="M227" i="8" s="1"/>
  <c r="BK226" i="8"/>
  <c r="C226" i="8" s="1"/>
  <c r="AU226" i="8"/>
  <c r="B228" i="8"/>
  <c r="AO228" i="8" s="1"/>
  <c r="AX229" i="8"/>
  <c r="E227" i="8"/>
  <c r="AX230" i="8" l="1"/>
  <c r="B229" i="8"/>
  <c r="AO229" i="8" s="1"/>
  <c r="E228" i="8"/>
  <c r="AV228" i="8"/>
  <c r="BL228" i="8"/>
  <c r="M228" i="8" s="1"/>
  <c r="BK227" i="8"/>
  <c r="C227" i="8" s="1"/>
  <c r="AU227" i="8"/>
  <c r="AY231" i="8"/>
  <c r="O229" i="8"/>
  <c r="L230" i="8"/>
  <c r="AP230" i="8" s="1"/>
  <c r="AV229" i="8" l="1"/>
  <c r="BL229" i="8"/>
  <c r="M229" i="8" s="1"/>
  <c r="AU228" i="8"/>
  <c r="BK228" i="8"/>
  <c r="C228" i="8" s="1"/>
  <c r="AY232" i="8"/>
  <c r="O230" i="8"/>
  <c r="L231" i="8"/>
  <c r="AP231" i="8" s="1"/>
  <c r="AX231" i="8"/>
  <c r="B230" i="8"/>
  <c r="AO230" i="8" s="1"/>
  <c r="E229" i="8"/>
  <c r="L232" i="8" l="1"/>
  <c r="AP232" i="8" s="1"/>
  <c r="AY233" i="8"/>
  <c r="O231" i="8"/>
  <c r="AV230" i="8"/>
  <c r="BL230" i="8"/>
  <c r="M230" i="8" s="1"/>
  <c r="BK229" i="8"/>
  <c r="C229" i="8" s="1"/>
  <c r="AU229" i="8"/>
  <c r="B231" i="8"/>
  <c r="AO231" i="8" s="1"/>
  <c r="AX232" i="8"/>
  <c r="E230" i="8"/>
  <c r="B232" i="8" l="1"/>
  <c r="AO232" i="8" s="1"/>
  <c r="AX233" i="8"/>
  <c r="E231" i="8"/>
  <c r="AV231" i="8"/>
  <c r="BL231" i="8"/>
  <c r="M231" i="8" s="1"/>
  <c r="BK230" i="8"/>
  <c r="C230" i="8" s="1"/>
  <c r="AU230" i="8"/>
  <c r="AY234" i="8"/>
  <c r="L233" i="8"/>
  <c r="AP233" i="8" s="1"/>
  <c r="O232" i="8"/>
  <c r="BK231" i="8" l="1"/>
  <c r="C231" i="8" s="1"/>
  <c r="AU231" i="8"/>
  <c r="AV232" i="8"/>
  <c r="BL232" i="8"/>
  <c r="M232" i="8" s="1"/>
  <c r="L234" i="8"/>
  <c r="AP234" i="8" s="1"/>
  <c r="AY235" i="8"/>
  <c r="O233" i="8"/>
  <c r="B233" i="8"/>
  <c r="AO233" i="8" s="1"/>
  <c r="AX234" i="8"/>
  <c r="E232" i="8"/>
  <c r="AX235" i="8" l="1"/>
  <c r="B234" i="8"/>
  <c r="AO234" i="8" s="1"/>
  <c r="E233" i="8"/>
  <c r="AY236" i="8"/>
  <c r="O234" i="8"/>
  <c r="L235" i="8"/>
  <c r="AP235" i="8" s="1"/>
  <c r="BK232" i="8"/>
  <c r="C232" i="8" s="1"/>
  <c r="AU232" i="8"/>
  <c r="AV233" i="8"/>
  <c r="BL233" i="8"/>
  <c r="M233" i="8" s="1"/>
  <c r="AV234" i="8" l="1"/>
  <c r="BL234" i="8"/>
  <c r="M234" i="8" s="1"/>
  <c r="L236" i="8"/>
  <c r="AP236" i="8" s="1"/>
  <c r="AY237" i="8"/>
  <c r="O235" i="8"/>
  <c r="BK233" i="8"/>
  <c r="C233" i="8" s="1"/>
  <c r="AU233" i="8"/>
  <c r="B235" i="8"/>
  <c r="AO235" i="8" s="1"/>
  <c r="AX236" i="8"/>
  <c r="E234" i="8"/>
  <c r="AV235" i="8" l="1"/>
  <c r="BL235" i="8"/>
  <c r="M235" i="8" s="1"/>
  <c r="AU234" i="8"/>
  <c r="BK234" i="8"/>
  <c r="C234" i="8" s="1"/>
  <c r="B236" i="8"/>
  <c r="AO236" i="8" s="1"/>
  <c r="AX237" i="8"/>
  <c r="E235" i="8"/>
  <c r="O236" i="8"/>
  <c r="L237" i="8"/>
  <c r="AP237" i="8" s="1"/>
  <c r="AY238" i="8"/>
  <c r="B237" i="8" l="1"/>
  <c r="AO237" i="8" s="1"/>
  <c r="AX238" i="8"/>
  <c r="E236" i="8"/>
  <c r="AY239" i="8"/>
  <c r="L238" i="8"/>
  <c r="AP238" i="8" s="1"/>
  <c r="O237" i="8"/>
  <c r="AV236" i="8"/>
  <c r="BL236" i="8"/>
  <c r="M236" i="8" s="1"/>
  <c r="AU235" i="8"/>
  <c r="BK235" i="8"/>
  <c r="C235" i="8" s="1"/>
  <c r="BK236" i="8" l="1"/>
  <c r="C236" i="8" s="1"/>
  <c r="AU236" i="8"/>
  <c r="AV237" i="8"/>
  <c r="BL237" i="8"/>
  <c r="M237" i="8" s="1"/>
  <c r="AY240" i="8"/>
  <c r="O238" i="8"/>
  <c r="L239" i="8"/>
  <c r="AP239" i="8" s="1"/>
  <c r="AX239" i="8"/>
  <c r="E237" i="8"/>
  <c r="B238" i="8"/>
  <c r="AO238" i="8" s="1"/>
  <c r="AV238" i="8" l="1"/>
  <c r="BL238" i="8"/>
  <c r="M238" i="8" s="1"/>
  <c r="BK237" i="8"/>
  <c r="C237" i="8" s="1"/>
  <c r="AU237" i="8"/>
  <c r="B239" i="8"/>
  <c r="AO239" i="8" s="1"/>
  <c r="AX240" i="8"/>
  <c r="E238" i="8"/>
  <c r="L240" i="8"/>
  <c r="AP240" i="8" s="1"/>
  <c r="AY241" i="8"/>
  <c r="O239" i="8"/>
  <c r="B240" i="8" l="1"/>
  <c r="AO240" i="8" s="1"/>
  <c r="AX241" i="8"/>
  <c r="E239" i="8"/>
  <c r="AV239" i="8"/>
  <c r="BL239" i="8"/>
  <c r="M239" i="8" s="1"/>
  <c r="AY242" i="8"/>
  <c r="O240" i="8"/>
  <c r="L241" i="8"/>
  <c r="AP241" i="8" s="1"/>
  <c r="AU238" i="8"/>
  <c r="BK238" i="8"/>
  <c r="C238" i="8" s="1"/>
  <c r="AV240" i="8" l="1"/>
  <c r="BL240" i="8"/>
  <c r="M240" i="8" s="1"/>
  <c r="AU239" i="8"/>
  <c r="BK239" i="8"/>
  <c r="C239" i="8" s="1"/>
  <c r="B241" i="8"/>
  <c r="AO241" i="8" s="1"/>
  <c r="AX242" i="8"/>
  <c r="E240" i="8"/>
  <c r="L242" i="8"/>
  <c r="AP242" i="8" s="1"/>
  <c r="AY243" i="8"/>
  <c r="O241" i="8"/>
  <c r="B242" i="8" l="1"/>
  <c r="AO242" i="8" s="1"/>
  <c r="AX243" i="8"/>
  <c r="E241" i="8"/>
  <c r="AV241" i="8"/>
  <c r="BL241" i="8"/>
  <c r="M241" i="8" s="1"/>
  <c r="L243" i="8"/>
  <c r="AP243" i="8" s="1"/>
  <c r="AY244" i="8"/>
  <c r="O242" i="8"/>
  <c r="AU240" i="8"/>
  <c r="BK240" i="8"/>
  <c r="C240" i="8" s="1"/>
  <c r="BK241" i="8" l="1"/>
  <c r="C241" i="8" s="1"/>
  <c r="AU241" i="8"/>
  <c r="B243" i="8"/>
  <c r="AO243" i="8" s="1"/>
  <c r="AX244" i="8"/>
  <c r="E242" i="8"/>
  <c r="L244" i="8"/>
  <c r="AP244" i="8" s="1"/>
  <c r="AY245" i="8"/>
  <c r="O243" i="8"/>
  <c r="AV242" i="8"/>
  <c r="BL242" i="8"/>
  <c r="M242" i="8" s="1"/>
  <c r="AX245" i="8" l="1"/>
  <c r="E243" i="8"/>
  <c r="B244" i="8"/>
  <c r="AO244" i="8" s="1"/>
  <c r="L245" i="8"/>
  <c r="AP245" i="8" s="1"/>
  <c r="AY246" i="8"/>
  <c r="O244" i="8"/>
  <c r="BK242" i="8"/>
  <c r="C242" i="8" s="1"/>
  <c r="AU242" i="8"/>
  <c r="AV243" i="8"/>
  <c r="BL243" i="8"/>
  <c r="M243" i="8" s="1"/>
  <c r="L246" i="8" l="1"/>
  <c r="AP246" i="8" s="1"/>
  <c r="AY247" i="8"/>
  <c r="O245" i="8"/>
  <c r="BK243" i="8"/>
  <c r="C243" i="8" s="1"/>
  <c r="AU243" i="8"/>
  <c r="AV244" i="8"/>
  <c r="BL244" i="8"/>
  <c r="M244" i="8" s="1"/>
  <c r="AX246" i="8"/>
  <c r="B245" i="8"/>
  <c r="AO245" i="8" s="1"/>
  <c r="E244" i="8"/>
  <c r="AV245" i="8" l="1"/>
  <c r="BL245" i="8"/>
  <c r="M245" i="8" s="1"/>
  <c r="BK244" i="8"/>
  <c r="C244" i="8" s="1"/>
  <c r="AU244" i="8"/>
  <c r="B246" i="8"/>
  <c r="AO246" i="8" s="1"/>
  <c r="AX247" i="8"/>
  <c r="E245" i="8"/>
  <c r="O246" i="8"/>
  <c r="L247" i="8"/>
  <c r="AP247" i="8" s="1"/>
  <c r="AY248" i="8"/>
  <c r="L248" i="8" l="1"/>
  <c r="AP248" i="8" s="1"/>
  <c r="AY249" i="8"/>
  <c r="O247" i="8"/>
  <c r="B247" i="8"/>
  <c r="AO247" i="8" s="1"/>
  <c r="AX248" i="8"/>
  <c r="E246" i="8"/>
  <c r="AV246" i="8"/>
  <c r="BL246" i="8"/>
  <c r="M246" i="8" s="1"/>
  <c r="BK245" i="8"/>
  <c r="C245" i="8" s="1"/>
  <c r="AU245" i="8"/>
  <c r="AV247" i="8" l="1"/>
  <c r="BL247" i="8"/>
  <c r="M247" i="8" s="1"/>
  <c r="BK246" i="8"/>
  <c r="C246" i="8" s="1"/>
  <c r="AU246" i="8"/>
  <c r="AY250" i="8"/>
  <c r="L249" i="8"/>
  <c r="AP249" i="8" s="1"/>
  <c r="O248" i="8"/>
  <c r="B248" i="8"/>
  <c r="AO248" i="8" s="1"/>
  <c r="AX249" i="8"/>
  <c r="E247" i="8"/>
  <c r="AY251" i="8" l="1"/>
  <c r="O249" i="8"/>
  <c r="L250" i="8"/>
  <c r="AP250" i="8" s="1"/>
  <c r="BK247" i="8"/>
  <c r="C247" i="8" s="1"/>
  <c r="AU247" i="8"/>
  <c r="B249" i="8"/>
  <c r="AO249" i="8" s="1"/>
  <c r="AX250" i="8"/>
  <c r="E248" i="8"/>
  <c r="AV248" i="8"/>
  <c r="BL248" i="8"/>
  <c r="M248" i="8" s="1"/>
  <c r="B250" i="8" l="1"/>
  <c r="AO250" i="8" s="1"/>
  <c r="AX251" i="8"/>
  <c r="E249" i="8"/>
  <c r="AV249" i="8"/>
  <c r="BL249" i="8"/>
  <c r="M249" i="8" s="1"/>
  <c r="BK248" i="8"/>
  <c r="C248" i="8" s="1"/>
  <c r="AU248" i="8"/>
  <c r="L251" i="8"/>
  <c r="AP251" i="8" s="1"/>
  <c r="AY252" i="8"/>
  <c r="O250" i="8"/>
  <c r="AV250" i="8" l="1"/>
  <c r="BL250" i="8"/>
  <c r="M250" i="8" s="1"/>
  <c r="AY253" i="8"/>
  <c r="L252" i="8"/>
  <c r="AP252" i="8" s="1"/>
  <c r="O251" i="8"/>
  <c r="BK249" i="8"/>
  <c r="C249" i="8" s="1"/>
  <c r="AU249" i="8"/>
  <c r="AX252" i="8"/>
  <c r="B251" i="8"/>
  <c r="AO251" i="8" s="1"/>
  <c r="E250" i="8"/>
  <c r="AV251" i="8" l="1"/>
  <c r="BL251" i="8"/>
  <c r="M251" i="8" s="1"/>
  <c r="L253" i="8"/>
  <c r="AP253" i="8" s="1"/>
  <c r="AY254" i="8"/>
  <c r="O252" i="8"/>
  <c r="AX253" i="8"/>
  <c r="B252" i="8"/>
  <c r="AO252" i="8" s="1"/>
  <c r="E251" i="8"/>
  <c r="BK250" i="8"/>
  <c r="C250" i="8" s="1"/>
  <c r="AU250" i="8"/>
  <c r="AY255" i="8" l="1"/>
  <c r="L254" i="8"/>
  <c r="AP254" i="8" s="1"/>
  <c r="O253" i="8"/>
  <c r="B253" i="8"/>
  <c r="AO253" i="8" s="1"/>
  <c r="AX254" i="8"/>
  <c r="E252" i="8"/>
  <c r="AV252" i="8"/>
  <c r="BL252" i="8"/>
  <c r="M252" i="8" s="1"/>
  <c r="BK251" i="8"/>
  <c r="C251" i="8" s="1"/>
  <c r="AU251" i="8"/>
  <c r="AX255" i="8" l="1"/>
  <c r="B254" i="8"/>
  <c r="AO254" i="8" s="1"/>
  <c r="E253" i="8"/>
  <c r="AV253" i="8"/>
  <c r="BL253" i="8"/>
  <c r="M253" i="8" s="1"/>
  <c r="BK252" i="8"/>
  <c r="C252" i="8" s="1"/>
  <c r="AU252" i="8"/>
  <c r="AY256" i="8"/>
  <c r="L255" i="8"/>
  <c r="AP255" i="8" s="1"/>
  <c r="O254" i="8"/>
  <c r="BK253" i="8" l="1"/>
  <c r="C253" i="8" s="1"/>
  <c r="AU253" i="8"/>
  <c r="AV254" i="8"/>
  <c r="BL254" i="8"/>
  <c r="M254" i="8" s="1"/>
  <c r="L256" i="8"/>
  <c r="AP256" i="8" s="1"/>
  <c r="AY257" i="8"/>
  <c r="O255" i="8"/>
  <c r="B255" i="8"/>
  <c r="AO255" i="8" s="1"/>
  <c r="AX256" i="8"/>
  <c r="E254" i="8"/>
  <c r="B256" i="8" l="1"/>
  <c r="AO256" i="8" s="1"/>
  <c r="AX257" i="8"/>
  <c r="E255" i="8"/>
  <c r="AY258" i="8"/>
  <c r="L257" i="8"/>
  <c r="AP257" i="8" s="1"/>
  <c r="O256" i="8"/>
  <c r="BK254" i="8"/>
  <c r="C254" i="8" s="1"/>
  <c r="AU254" i="8"/>
  <c r="AV255" i="8"/>
  <c r="BL255" i="8"/>
  <c r="M255" i="8" s="1"/>
  <c r="AV256" i="8" l="1"/>
  <c r="BL256" i="8"/>
  <c r="M256" i="8" s="1"/>
  <c r="BK255" i="8"/>
  <c r="C255" i="8" s="1"/>
  <c r="AU255" i="8"/>
  <c r="B257" i="8"/>
  <c r="AO257" i="8" s="1"/>
  <c r="E256" i="8"/>
  <c r="AX258" i="8"/>
  <c r="AY259" i="8"/>
  <c r="O257" i="8"/>
  <c r="L258" i="8"/>
  <c r="AP258" i="8" s="1"/>
  <c r="BK256" i="8" l="1"/>
  <c r="C256" i="8" s="1"/>
  <c r="AU256" i="8"/>
  <c r="L259" i="8"/>
  <c r="AP259" i="8" s="1"/>
  <c r="AY260" i="8"/>
  <c r="O258" i="8"/>
  <c r="AV257" i="8"/>
  <c r="BL257" i="8"/>
  <c r="M257" i="8" s="1"/>
  <c r="AX259" i="8"/>
  <c r="B258" i="8"/>
  <c r="AO258" i="8" s="1"/>
  <c r="E257" i="8"/>
  <c r="L260" i="8" l="1"/>
  <c r="AP260" i="8" s="1"/>
  <c r="AY261" i="8"/>
  <c r="O259" i="8"/>
  <c r="AU257" i="8"/>
  <c r="BK257" i="8"/>
  <c r="C257" i="8" s="1"/>
  <c r="AV258" i="8"/>
  <c r="BL258" i="8"/>
  <c r="M258" i="8" s="1"/>
  <c r="AX260" i="8"/>
  <c r="B259" i="8"/>
  <c r="AO259" i="8" s="1"/>
  <c r="E258" i="8"/>
  <c r="AU258" i="8" l="1"/>
  <c r="BK258" i="8"/>
  <c r="C258" i="8" s="1"/>
  <c r="AV259" i="8"/>
  <c r="BL259" i="8"/>
  <c r="M259" i="8" s="1"/>
  <c r="B260" i="8"/>
  <c r="AO260" i="8" s="1"/>
  <c r="AX261" i="8"/>
  <c r="E259" i="8"/>
  <c r="AY262" i="8"/>
  <c r="O260" i="8"/>
  <c r="L261" i="8"/>
  <c r="AP261" i="8" s="1"/>
  <c r="AY263" i="8" l="1"/>
  <c r="O261" i="8"/>
  <c r="L262" i="8"/>
  <c r="AP262" i="8" s="1"/>
  <c r="B261" i="8"/>
  <c r="AO261" i="8" s="1"/>
  <c r="AX262" i="8"/>
  <c r="E260" i="8"/>
  <c r="AV260" i="8"/>
  <c r="BL260" i="8"/>
  <c r="M260" i="8" s="1"/>
  <c r="BK259" i="8"/>
  <c r="C259" i="8" s="1"/>
  <c r="AU259" i="8"/>
  <c r="B262" i="8" l="1"/>
  <c r="AO262" i="8" s="1"/>
  <c r="E261" i="8"/>
  <c r="AX263" i="8"/>
  <c r="AV261" i="8"/>
  <c r="BL261" i="8"/>
  <c r="M261" i="8" s="1"/>
  <c r="BK260" i="8"/>
  <c r="C260" i="8" s="1"/>
  <c r="AU260" i="8"/>
  <c r="AY264" i="8"/>
  <c r="O262" i="8"/>
  <c r="L263" i="8"/>
  <c r="AP263" i="8" s="1"/>
  <c r="AV262" i="8" l="1"/>
  <c r="BL262" i="8"/>
  <c r="M262" i="8" s="1"/>
  <c r="AX264" i="8"/>
  <c r="B263" i="8"/>
  <c r="AO263" i="8" s="1"/>
  <c r="E262" i="8"/>
  <c r="AY265" i="8"/>
  <c r="L264" i="8"/>
  <c r="AP264" i="8" s="1"/>
  <c r="O263" i="8"/>
  <c r="AU261" i="8"/>
  <c r="BK261" i="8"/>
  <c r="C261" i="8" s="1"/>
  <c r="BK262" i="8" l="1"/>
  <c r="C262" i="8" s="1"/>
  <c r="AU262" i="8"/>
  <c r="B264" i="8"/>
  <c r="AO264" i="8" s="1"/>
  <c r="AX265" i="8"/>
  <c r="E263" i="8"/>
  <c r="L265" i="8"/>
  <c r="AP265" i="8" s="1"/>
  <c r="AY266" i="8"/>
  <c r="O264" i="8"/>
  <c r="AV263" i="8"/>
  <c r="BL263" i="8"/>
  <c r="M263" i="8" s="1"/>
  <c r="AX266" i="8" l="1"/>
  <c r="B265" i="8"/>
  <c r="AO265" i="8" s="1"/>
  <c r="E264" i="8"/>
  <c r="L266" i="8"/>
  <c r="AP266" i="8" s="1"/>
  <c r="AY267" i="8"/>
  <c r="O265" i="8"/>
  <c r="AU263" i="8"/>
  <c r="BK263" i="8"/>
  <c r="C263" i="8" s="1"/>
  <c r="AV264" i="8"/>
  <c r="BL264" i="8"/>
  <c r="M264" i="8" s="1"/>
  <c r="L267" i="8" l="1"/>
  <c r="AP267" i="8" s="1"/>
  <c r="AY268" i="8"/>
  <c r="O266" i="8"/>
  <c r="AU264" i="8"/>
  <c r="BK264" i="8"/>
  <c r="C264" i="8" s="1"/>
  <c r="AV265" i="8"/>
  <c r="BL265" i="8"/>
  <c r="M265" i="8" s="1"/>
  <c r="B266" i="8"/>
  <c r="AO266" i="8" s="1"/>
  <c r="AX267" i="8"/>
  <c r="E265" i="8"/>
  <c r="AU265" i="8" l="1"/>
  <c r="BK265" i="8"/>
  <c r="C265" i="8" s="1"/>
  <c r="B267" i="8"/>
  <c r="AO267" i="8" s="1"/>
  <c r="E266" i="8"/>
  <c r="AX268" i="8"/>
  <c r="AV266" i="8"/>
  <c r="BL266" i="8"/>
  <c r="M266" i="8" s="1"/>
  <c r="L268" i="8"/>
  <c r="AP268" i="8" s="1"/>
  <c r="AY269" i="8"/>
  <c r="O267" i="8"/>
  <c r="AU266" i="8" l="1"/>
  <c r="BK266" i="8"/>
  <c r="C266" i="8" s="1"/>
  <c r="AV267" i="8"/>
  <c r="BL267" i="8"/>
  <c r="M267" i="8" s="1"/>
  <c r="L269" i="8"/>
  <c r="AP269" i="8" s="1"/>
  <c r="AY270" i="8"/>
  <c r="O268" i="8"/>
  <c r="AX269" i="8"/>
  <c r="B268" i="8"/>
  <c r="AO268" i="8" s="1"/>
  <c r="E267" i="8"/>
  <c r="AX270" i="8" l="1"/>
  <c r="B269" i="8"/>
  <c r="AO269" i="8" s="1"/>
  <c r="E268" i="8"/>
  <c r="AY271" i="8"/>
  <c r="O269" i="8"/>
  <c r="L270" i="8"/>
  <c r="AP270" i="8" s="1"/>
  <c r="BK267" i="8"/>
  <c r="C267" i="8" s="1"/>
  <c r="AU267" i="8"/>
  <c r="AV268" i="8"/>
  <c r="BL268" i="8"/>
  <c r="M268" i="8" s="1"/>
  <c r="AV269" i="8" l="1"/>
  <c r="BL269" i="8"/>
  <c r="M269" i="8" s="1"/>
  <c r="BK268" i="8"/>
  <c r="C268" i="8" s="1"/>
  <c r="AU268" i="8"/>
  <c r="L271" i="8"/>
  <c r="AP271" i="8" s="1"/>
  <c r="AY272" i="8"/>
  <c r="O270" i="8"/>
  <c r="B270" i="8"/>
  <c r="AO270" i="8" s="1"/>
  <c r="AX271" i="8"/>
  <c r="E269" i="8"/>
  <c r="AY273" i="8" l="1"/>
  <c r="O271" i="8"/>
  <c r="L272" i="8"/>
  <c r="AP272" i="8" s="1"/>
  <c r="AU269" i="8"/>
  <c r="BK269" i="8"/>
  <c r="C269" i="8" s="1"/>
  <c r="AX272" i="8"/>
  <c r="B271" i="8"/>
  <c r="AO271" i="8" s="1"/>
  <c r="E270" i="8"/>
  <c r="AV270" i="8"/>
  <c r="BL270" i="8"/>
  <c r="M270" i="8" s="1"/>
  <c r="B272" i="8" l="1"/>
  <c r="AO272" i="8" s="1"/>
  <c r="AX273" i="8"/>
  <c r="E271" i="8"/>
  <c r="AV271" i="8"/>
  <c r="BL271" i="8"/>
  <c r="M271" i="8" s="1"/>
  <c r="AU270" i="8"/>
  <c r="BK270" i="8"/>
  <c r="C270" i="8" s="1"/>
  <c r="L273" i="8"/>
  <c r="AP273" i="8" s="1"/>
  <c r="AY274" i="8"/>
  <c r="O272" i="8"/>
  <c r="AV272" i="8" l="1"/>
  <c r="BL272" i="8"/>
  <c r="M272" i="8" s="1"/>
  <c r="L274" i="8"/>
  <c r="AP274" i="8" s="1"/>
  <c r="AY275" i="8"/>
  <c r="O273" i="8"/>
  <c r="AU271" i="8"/>
  <c r="BK271" i="8"/>
  <c r="C271" i="8" s="1"/>
  <c r="B273" i="8"/>
  <c r="AO273" i="8" s="1"/>
  <c r="AX274" i="8"/>
  <c r="E272" i="8"/>
  <c r="AV273" i="8" l="1"/>
  <c r="BL273" i="8"/>
  <c r="M273" i="8" s="1"/>
  <c r="BK272" i="8"/>
  <c r="C272" i="8" s="1"/>
  <c r="AU272" i="8"/>
  <c r="L275" i="8"/>
  <c r="AP275" i="8" s="1"/>
  <c r="AY276" i="8"/>
  <c r="O274" i="8"/>
  <c r="B274" i="8"/>
  <c r="AO274" i="8" s="1"/>
  <c r="AX275" i="8"/>
  <c r="E273" i="8"/>
  <c r="L276" i="8" l="1"/>
  <c r="AP276" i="8" s="1"/>
  <c r="AY277" i="8"/>
  <c r="O275" i="8"/>
  <c r="BK273" i="8"/>
  <c r="C273" i="8" s="1"/>
  <c r="AU273" i="8"/>
  <c r="AX276" i="8"/>
  <c r="B275" i="8"/>
  <c r="AO275" i="8" s="1"/>
  <c r="E274" i="8"/>
  <c r="AV274" i="8"/>
  <c r="BL274" i="8"/>
  <c r="M274" i="8" s="1"/>
  <c r="AV275" i="8" l="1"/>
  <c r="BL275" i="8"/>
  <c r="M275" i="8" s="1"/>
  <c r="B276" i="8"/>
  <c r="AO276" i="8" s="1"/>
  <c r="E275" i="8"/>
  <c r="AX277" i="8"/>
  <c r="AY278" i="8"/>
  <c r="O276" i="8"/>
  <c r="L277" i="8"/>
  <c r="AP277" i="8" s="1"/>
  <c r="AU274" i="8"/>
  <c r="BK274" i="8"/>
  <c r="C274" i="8" s="1"/>
  <c r="AX278" i="8" l="1"/>
  <c r="B277" i="8"/>
  <c r="AO277" i="8" s="1"/>
  <c r="E276" i="8"/>
  <c r="AV276" i="8"/>
  <c r="BL276" i="8"/>
  <c r="M276" i="8" s="1"/>
  <c r="BK275" i="8"/>
  <c r="C275" i="8" s="1"/>
  <c r="AU275" i="8"/>
  <c r="AY279" i="8"/>
  <c r="O277" i="8"/>
  <c r="L278" i="8"/>
  <c r="AP278" i="8" s="1"/>
  <c r="AV277" i="8" l="1"/>
  <c r="BL277" i="8"/>
  <c r="M277" i="8" s="1"/>
  <c r="AU276" i="8"/>
  <c r="BK276" i="8"/>
  <c r="C276" i="8" s="1"/>
  <c r="AY280" i="8"/>
  <c r="O278" i="8"/>
  <c r="L279" i="8"/>
  <c r="AP279" i="8" s="1"/>
  <c r="B278" i="8"/>
  <c r="AO278" i="8" s="1"/>
  <c r="AX279" i="8"/>
  <c r="E277" i="8"/>
  <c r="AY281" i="8" l="1"/>
  <c r="L280" i="8"/>
  <c r="AP280" i="8" s="1"/>
  <c r="O279" i="8"/>
  <c r="AV278" i="8"/>
  <c r="BL278" i="8"/>
  <c r="M278" i="8" s="1"/>
  <c r="AU277" i="8"/>
  <c r="BK277" i="8"/>
  <c r="C277" i="8" s="1"/>
  <c r="AX280" i="8"/>
  <c r="B279" i="8"/>
  <c r="AO279" i="8" s="1"/>
  <c r="E278" i="8"/>
  <c r="AV279" i="8" l="1"/>
  <c r="BL279" i="8"/>
  <c r="M279" i="8" s="1"/>
  <c r="B280" i="8"/>
  <c r="AO280" i="8" s="1"/>
  <c r="AX281" i="8"/>
  <c r="E279" i="8"/>
  <c r="BK278" i="8"/>
  <c r="C278" i="8" s="1"/>
  <c r="AU278" i="8"/>
  <c r="L281" i="8"/>
  <c r="AP281" i="8" s="1"/>
  <c r="AY282" i="8"/>
  <c r="O280" i="8"/>
  <c r="BK279" i="8" l="1"/>
  <c r="C279" i="8" s="1"/>
  <c r="AU279" i="8"/>
  <c r="AV280" i="8"/>
  <c r="BL280" i="8"/>
  <c r="M280" i="8" s="1"/>
  <c r="B281" i="8"/>
  <c r="AO281" i="8" s="1"/>
  <c r="AX282" i="8"/>
  <c r="E280" i="8"/>
  <c r="L282" i="8"/>
  <c r="AP282" i="8" s="1"/>
  <c r="AY283" i="8"/>
  <c r="O281" i="8"/>
  <c r="B282" i="8" l="1"/>
  <c r="AO282" i="8" s="1"/>
  <c r="AX283" i="8"/>
  <c r="E281" i="8"/>
  <c r="AV281" i="8"/>
  <c r="BL281" i="8"/>
  <c r="M281" i="8" s="1"/>
  <c r="AY284" i="8"/>
  <c r="L283" i="8"/>
  <c r="AP283" i="8" s="1"/>
  <c r="O282" i="8"/>
  <c r="BK280" i="8"/>
  <c r="C280" i="8" s="1"/>
  <c r="AU280" i="8"/>
  <c r="BK281" i="8" l="1"/>
  <c r="C281" i="8" s="1"/>
  <c r="AU281" i="8"/>
  <c r="B283" i="8"/>
  <c r="AO283" i="8" s="1"/>
  <c r="AX284" i="8"/>
  <c r="E282" i="8"/>
  <c r="L284" i="8"/>
  <c r="AP284" i="8" s="1"/>
  <c r="AY285" i="8"/>
  <c r="O283" i="8"/>
  <c r="AV282" i="8"/>
  <c r="BL282" i="8"/>
  <c r="M282" i="8" s="1"/>
  <c r="AX285" i="8" l="1"/>
  <c r="E283" i="8"/>
  <c r="B284" i="8"/>
  <c r="AO284" i="8" s="1"/>
  <c r="L285" i="8"/>
  <c r="AP285" i="8" s="1"/>
  <c r="AY286" i="8"/>
  <c r="O284" i="8"/>
  <c r="BK282" i="8"/>
  <c r="C282" i="8" s="1"/>
  <c r="AU282" i="8"/>
  <c r="AV283" i="8"/>
  <c r="BL283" i="8"/>
  <c r="M283" i="8" s="1"/>
  <c r="AV284" i="8" l="1"/>
  <c r="BL284" i="8"/>
  <c r="M284" i="8" s="1"/>
  <c r="AU283" i="8"/>
  <c r="BK283" i="8"/>
  <c r="C283" i="8" s="1"/>
  <c r="AY287" i="8"/>
  <c r="L286" i="8"/>
  <c r="AP286" i="8" s="1"/>
  <c r="O285" i="8"/>
  <c r="AX286" i="8"/>
  <c r="E284" i="8"/>
  <c r="B285" i="8"/>
  <c r="AO285" i="8" s="1"/>
  <c r="AY288" i="8" l="1"/>
  <c r="O286" i="8"/>
  <c r="L287" i="8"/>
  <c r="AP287" i="8" s="1"/>
  <c r="B286" i="8"/>
  <c r="AO286" i="8" s="1"/>
  <c r="AX287" i="8"/>
  <c r="E285" i="8"/>
  <c r="BK284" i="8"/>
  <c r="C284" i="8" s="1"/>
  <c r="AU284" i="8"/>
  <c r="AV285" i="8"/>
  <c r="BL285" i="8"/>
  <c r="M285" i="8" s="1"/>
  <c r="B287" i="8" l="1"/>
  <c r="AO287" i="8" s="1"/>
  <c r="AX288" i="8"/>
  <c r="E286" i="8"/>
  <c r="BK285" i="8"/>
  <c r="C285" i="8" s="1"/>
  <c r="AU285" i="8"/>
  <c r="AV286" i="8"/>
  <c r="BL286" i="8"/>
  <c r="M286" i="8" s="1"/>
  <c r="AY289" i="8"/>
  <c r="O287" i="8"/>
  <c r="L288" i="8"/>
  <c r="AP288" i="8" s="1"/>
  <c r="AV287" i="8" l="1"/>
  <c r="BL287" i="8"/>
  <c r="M287" i="8" s="1"/>
  <c r="BK286" i="8"/>
  <c r="C286" i="8" s="1"/>
  <c r="AU286" i="8"/>
  <c r="L289" i="8"/>
  <c r="AP289" i="8" s="1"/>
  <c r="AY290" i="8"/>
  <c r="O288" i="8"/>
  <c r="B288" i="8"/>
  <c r="AO288" i="8" s="1"/>
  <c r="AX289" i="8"/>
  <c r="E287" i="8"/>
  <c r="BK287" i="8" l="1"/>
  <c r="C287" i="8" s="1"/>
  <c r="AU287" i="8"/>
  <c r="B289" i="8"/>
  <c r="AO289" i="8" s="1"/>
  <c r="AX290" i="8"/>
  <c r="E288" i="8"/>
  <c r="L290" i="8"/>
  <c r="AP290" i="8" s="1"/>
  <c r="AY291" i="8"/>
  <c r="O289" i="8"/>
  <c r="AV288" i="8"/>
  <c r="BL288" i="8"/>
  <c r="M288" i="8" s="1"/>
  <c r="B290" i="8" l="1"/>
  <c r="AO290" i="8" s="1"/>
  <c r="AX291" i="8"/>
  <c r="E289" i="8"/>
  <c r="L291" i="8"/>
  <c r="AP291" i="8" s="1"/>
  <c r="AY292" i="8"/>
  <c r="O290" i="8"/>
  <c r="BK288" i="8"/>
  <c r="C288" i="8" s="1"/>
  <c r="AU288" i="8"/>
  <c r="AV289" i="8"/>
  <c r="BL289" i="8"/>
  <c r="M289" i="8" s="1"/>
  <c r="L292" i="8" l="1"/>
  <c r="AP292" i="8" s="1"/>
  <c r="AY293" i="8"/>
  <c r="O291" i="8"/>
  <c r="BK289" i="8"/>
  <c r="C289" i="8" s="1"/>
  <c r="AU289" i="8"/>
  <c r="AV290" i="8"/>
  <c r="BL290" i="8"/>
  <c r="M290" i="8" s="1"/>
  <c r="B291" i="8"/>
  <c r="AO291" i="8" s="1"/>
  <c r="AX292" i="8"/>
  <c r="E290" i="8"/>
  <c r="BK290" i="8" l="1"/>
  <c r="C290" i="8" s="1"/>
  <c r="AU290" i="8"/>
  <c r="B292" i="8"/>
  <c r="AO292" i="8" s="1"/>
  <c r="AX293" i="8"/>
  <c r="E291" i="8"/>
  <c r="AV291" i="8"/>
  <c r="BL291" i="8"/>
  <c r="M291" i="8" s="1"/>
  <c r="L293" i="8"/>
  <c r="AP293" i="8" s="1"/>
  <c r="O292" i="8"/>
  <c r="AY294" i="8"/>
  <c r="B293" i="8" l="1"/>
  <c r="AO293" i="8" s="1"/>
  <c r="E292" i="8"/>
  <c r="AX294" i="8"/>
  <c r="AV292" i="8"/>
  <c r="BL292" i="8"/>
  <c r="M292" i="8" s="1"/>
  <c r="BK291" i="8"/>
  <c r="C291" i="8" s="1"/>
  <c r="AU291" i="8"/>
  <c r="AY295" i="8"/>
  <c r="L294" i="8"/>
  <c r="AP294" i="8" s="1"/>
  <c r="O293" i="8"/>
  <c r="AX295" i="8" l="1"/>
  <c r="B294" i="8"/>
  <c r="AO294" i="8" s="1"/>
  <c r="E293" i="8"/>
  <c r="AV293" i="8"/>
  <c r="BL293" i="8"/>
  <c r="M293" i="8" s="1"/>
  <c r="L295" i="8"/>
  <c r="AP295" i="8" s="1"/>
  <c r="AY296" i="8"/>
  <c r="O294" i="8"/>
  <c r="AU292" i="8"/>
  <c r="BK292" i="8"/>
  <c r="C292" i="8" s="1"/>
  <c r="BK293" i="8" l="1"/>
  <c r="C293" i="8" s="1"/>
  <c r="AU293" i="8"/>
  <c r="AY297" i="8"/>
  <c r="L296" i="8"/>
  <c r="AP296" i="8" s="1"/>
  <c r="O295" i="8"/>
  <c r="AV294" i="8"/>
  <c r="BL294" i="8"/>
  <c r="M294" i="8" s="1"/>
  <c r="B295" i="8"/>
  <c r="AO295" i="8" s="1"/>
  <c r="AX296" i="8"/>
  <c r="E294" i="8"/>
  <c r="AV295" i="8" l="1"/>
  <c r="BL295" i="8"/>
  <c r="M295" i="8" s="1"/>
  <c r="AX297" i="8"/>
  <c r="B296" i="8"/>
  <c r="AO296" i="8" s="1"/>
  <c r="E295" i="8"/>
  <c r="BK294" i="8"/>
  <c r="C294" i="8" s="1"/>
  <c r="AU294" i="8"/>
  <c r="L297" i="8"/>
  <c r="AP297" i="8" s="1"/>
  <c r="AY298" i="8"/>
  <c r="O296" i="8"/>
  <c r="AU295" i="8" l="1"/>
  <c r="BK295" i="8"/>
  <c r="C295" i="8" s="1"/>
  <c r="AV296" i="8"/>
  <c r="BL296" i="8"/>
  <c r="M296" i="8" s="1"/>
  <c r="B297" i="8"/>
  <c r="AO297" i="8" s="1"/>
  <c r="AX298" i="8"/>
  <c r="E296" i="8"/>
  <c r="AY299" i="8"/>
  <c r="L298" i="8"/>
  <c r="AP298" i="8" s="1"/>
  <c r="O297" i="8"/>
  <c r="B298" i="8" l="1"/>
  <c r="AO298" i="8" s="1"/>
  <c r="AX299" i="8"/>
  <c r="E297" i="8"/>
  <c r="AV297" i="8"/>
  <c r="BL297" i="8"/>
  <c r="M297" i="8" s="1"/>
  <c r="L299" i="8"/>
  <c r="AP299" i="8" s="1"/>
  <c r="AY300" i="8"/>
  <c r="O298" i="8"/>
  <c r="AU296" i="8"/>
  <c r="BK296" i="8"/>
  <c r="C296" i="8" s="1"/>
  <c r="BK297" i="8" l="1"/>
  <c r="C297" i="8" s="1"/>
  <c r="AU297" i="8"/>
  <c r="B299" i="8"/>
  <c r="AO299" i="8" s="1"/>
  <c r="AX300" i="8"/>
  <c r="E298" i="8"/>
  <c r="AY301" i="8"/>
  <c r="O299" i="8"/>
  <c r="L300" i="8"/>
  <c r="AP300" i="8" s="1"/>
  <c r="AV298" i="8"/>
  <c r="BL298" i="8"/>
  <c r="M298" i="8" s="1"/>
  <c r="AX301" i="8" l="1"/>
  <c r="B300" i="8"/>
  <c r="AO300" i="8" s="1"/>
  <c r="E299" i="8"/>
  <c r="AY302" i="8"/>
  <c r="L301" i="8"/>
  <c r="AP301" i="8" s="1"/>
  <c r="O300" i="8"/>
  <c r="AU298" i="8"/>
  <c r="BK298" i="8"/>
  <c r="C298" i="8" s="1"/>
  <c r="AV299" i="8"/>
  <c r="BL299" i="8"/>
  <c r="M299" i="8" s="1"/>
  <c r="AV300" i="8" l="1"/>
  <c r="BL300" i="8"/>
  <c r="M300" i="8" s="1"/>
  <c r="AU299" i="8"/>
  <c r="BK299" i="8"/>
  <c r="C299" i="8" s="1"/>
  <c r="AY303" i="8"/>
  <c r="O301" i="8"/>
  <c r="L302" i="8"/>
  <c r="AP302" i="8" s="1"/>
  <c r="B301" i="8"/>
  <c r="AO301" i="8" s="1"/>
  <c r="AX302" i="8"/>
  <c r="E300" i="8"/>
  <c r="AV301" i="8" l="1"/>
  <c r="BL301" i="8"/>
  <c r="M301" i="8" s="1"/>
  <c r="AU300" i="8"/>
  <c r="BK300" i="8"/>
  <c r="C300" i="8" s="1"/>
  <c r="B302" i="8"/>
  <c r="AO302" i="8" s="1"/>
  <c r="AX303" i="8"/>
  <c r="E301" i="8"/>
  <c r="AY304" i="8"/>
  <c r="O302" i="8"/>
  <c r="L303" i="8"/>
  <c r="AP303" i="8" s="1"/>
  <c r="B303" i="8" l="1"/>
  <c r="AO303" i="8" s="1"/>
  <c r="AX304" i="8"/>
  <c r="E302" i="8"/>
  <c r="AV302" i="8"/>
  <c r="BL302" i="8"/>
  <c r="M302" i="8" s="1"/>
  <c r="L304" i="8"/>
  <c r="AP304" i="8" s="1"/>
  <c r="O303" i="8"/>
  <c r="AY305" i="8"/>
  <c r="AU301" i="8"/>
  <c r="BK301" i="8"/>
  <c r="C301" i="8" s="1"/>
  <c r="AV303" i="8" l="1"/>
  <c r="BL303" i="8"/>
  <c r="M303" i="8" s="1"/>
  <c r="BK302" i="8"/>
  <c r="C302" i="8" s="1"/>
  <c r="AU302" i="8"/>
  <c r="B304" i="8"/>
  <c r="AO304" i="8" s="1"/>
  <c r="AX305" i="8"/>
  <c r="E303" i="8"/>
  <c r="AY306" i="8"/>
  <c r="O304" i="8"/>
  <c r="L305" i="8"/>
  <c r="AP305" i="8" s="1"/>
  <c r="O305" i="8" l="1"/>
  <c r="AV305" i="8"/>
  <c r="BL305" i="8"/>
  <c r="M305" i="8" s="1"/>
  <c r="AX306" i="8"/>
  <c r="B305" i="8"/>
  <c r="AO305" i="8" s="1"/>
  <c r="E304" i="8"/>
  <c r="AV304" i="8"/>
  <c r="BL304" i="8"/>
  <c r="M304" i="8" s="1"/>
  <c r="L306" i="8"/>
  <c r="AP306" i="8" s="1"/>
  <c r="AY307" i="8"/>
  <c r="AU303" i="8"/>
  <c r="BK303" i="8"/>
  <c r="C303" i="8" s="1"/>
  <c r="BK304" i="8" l="1"/>
  <c r="C304" i="8" s="1"/>
  <c r="AU304" i="8"/>
  <c r="B306" i="8"/>
  <c r="AO306" i="8" s="1"/>
  <c r="AX307" i="8"/>
  <c r="E305" i="8"/>
  <c r="L307" i="8"/>
  <c r="AP307" i="8" s="1"/>
  <c r="AY308" i="8"/>
  <c r="O306" i="8"/>
  <c r="L308" i="8" l="1"/>
  <c r="AP308" i="8" s="1"/>
  <c r="AY309" i="8"/>
  <c r="O307" i="8"/>
  <c r="B307" i="8"/>
  <c r="AO307" i="8" s="1"/>
  <c r="AX308" i="8"/>
  <c r="E306" i="8"/>
  <c r="BK305" i="8"/>
  <c r="C305" i="8" s="1"/>
  <c r="AU305" i="8"/>
  <c r="AV306" i="8"/>
  <c r="BL306" i="8"/>
  <c r="M306" i="8" s="1"/>
  <c r="BK306" i="8" l="1"/>
  <c r="C306" i="8" s="1"/>
  <c r="AU306" i="8"/>
  <c r="AV307" i="8"/>
  <c r="BL307" i="8"/>
  <c r="M307" i="8" s="1"/>
  <c r="AY310" i="8"/>
  <c r="O308" i="8"/>
  <c r="L309" i="8"/>
  <c r="AP309" i="8" s="1"/>
  <c r="B308" i="8"/>
  <c r="AO308" i="8" s="1"/>
  <c r="AX309" i="8"/>
  <c r="E307" i="8"/>
  <c r="AV308" i="8" l="1"/>
  <c r="BL308" i="8"/>
  <c r="M308" i="8" s="1"/>
  <c r="BK307" i="8"/>
  <c r="C307" i="8" s="1"/>
  <c r="AU307" i="8"/>
  <c r="B309" i="8"/>
  <c r="AO309" i="8" s="1"/>
  <c r="AX310" i="8"/>
  <c r="E308" i="8"/>
  <c r="AY311" i="8"/>
  <c r="O309" i="8"/>
  <c r="L310" i="8"/>
  <c r="AP310" i="8" s="1"/>
  <c r="B310" i="8" l="1"/>
  <c r="AO310" i="8" s="1"/>
  <c r="AX311" i="8"/>
  <c r="E309" i="8"/>
  <c r="L311" i="8"/>
  <c r="AP311" i="8" s="1"/>
  <c r="AY312" i="8"/>
  <c r="O310" i="8"/>
  <c r="AV309" i="8"/>
  <c r="BL309" i="8"/>
  <c r="M309" i="8" s="1"/>
  <c r="AU308" i="8"/>
  <c r="BK308" i="8"/>
  <c r="C308" i="8" s="1"/>
  <c r="AY313" i="8" l="1"/>
  <c r="L312" i="8"/>
  <c r="AP312" i="8" s="1"/>
  <c r="O311" i="8"/>
  <c r="BK309" i="8"/>
  <c r="C309" i="8" s="1"/>
  <c r="AU309" i="8"/>
  <c r="AV310" i="8"/>
  <c r="BL310" i="8"/>
  <c r="M310" i="8" s="1"/>
  <c r="B311" i="8"/>
  <c r="AO311" i="8" s="1"/>
  <c r="AX312" i="8"/>
  <c r="E310" i="8"/>
  <c r="AV311" i="8" l="1"/>
  <c r="BL311" i="8"/>
  <c r="M311" i="8" s="1"/>
  <c r="BK310" i="8"/>
  <c r="C310" i="8" s="1"/>
  <c r="AU310" i="8"/>
  <c r="B312" i="8"/>
  <c r="AO312" i="8" s="1"/>
  <c r="AX313" i="8"/>
  <c r="E311" i="8"/>
  <c r="L313" i="8"/>
  <c r="AP313" i="8" s="1"/>
  <c r="AY314" i="8"/>
  <c r="O312" i="8"/>
  <c r="AV312" i="8" l="1"/>
  <c r="BL312" i="8"/>
  <c r="M312" i="8" s="1"/>
  <c r="B313" i="8"/>
  <c r="AO313" i="8" s="1"/>
  <c r="AX314" i="8"/>
  <c r="E312" i="8"/>
  <c r="AY315" i="8"/>
  <c r="L314" i="8"/>
  <c r="AP314" i="8" s="1"/>
  <c r="O313" i="8"/>
  <c r="BK311" i="8"/>
  <c r="C311" i="8" s="1"/>
  <c r="AU311" i="8"/>
  <c r="BK312" i="8" l="1"/>
  <c r="C312" i="8" s="1"/>
  <c r="AU312" i="8"/>
  <c r="L315" i="8"/>
  <c r="AP315" i="8" s="1"/>
  <c r="AY316" i="8"/>
  <c r="O314" i="8"/>
  <c r="B314" i="8"/>
  <c r="AO314" i="8" s="1"/>
  <c r="AX315" i="8"/>
  <c r="E313" i="8"/>
  <c r="AV313" i="8"/>
  <c r="BL313" i="8"/>
  <c r="M313" i="8" s="1"/>
  <c r="AY317" i="8" l="1"/>
  <c r="O315" i="8"/>
  <c r="L316" i="8"/>
  <c r="AP316" i="8" s="1"/>
  <c r="B315" i="8"/>
  <c r="AO315" i="8" s="1"/>
  <c r="AX316" i="8"/>
  <c r="E314" i="8"/>
  <c r="AV314" i="8"/>
  <c r="BL314" i="8"/>
  <c r="M314" i="8" s="1"/>
  <c r="BK313" i="8"/>
  <c r="C313" i="8" s="1"/>
  <c r="AU313" i="8"/>
  <c r="B316" i="8" l="1"/>
  <c r="AO316" i="8" s="1"/>
  <c r="AX317" i="8"/>
  <c r="E315" i="8"/>
  <c r="BK314" i="8"/>
  <c r="C314" i="8" s="1"/>
  <c r="AU314" i="8"/>
  <c r="AV315" i="8"/>
  <c r="BL315" i="8"/>
  <c r="M315" i="8" s="1"/>
  <c r="O316" i="8"/>
  <c r="AY318" i="8"/>
  <c r="L317" i="8"/>
  <c r="AP317" i="8" s="1"/>
  <c r="AY319" i="8" l="1"/>
  <c r="O317" i="8"/>
  <c r="L318" i="8"/>
  <c r="AP318" i="8" s="1"/>
  <c r="BK315" i="8"/>
  <c r="C315" i="8" s="1"/>
  <c r="AU315" i="8"/>
  <c r="AV316" i="8"/>
  <c r="BL316" i="8"/>
  <c r="M316" i="8" s="1"/>
  <c r="B317" i="8"/>
  <c r="AO317" i="8" s="1"/>
  <c r="AX318" i="8"/>
  <c r="E316" i="8"/>
  <c r="BK316" i="8" l="1"/>
  <c r="C316" i="8" s="1"/>
  <c r="AU316" i="8"/>
  <c r="AV317" i="8"/>
  <c r="BL317" i="8"/>
  <c r="M317" i="8" s="1"/>
  <c r="B318" i="8"/>
  <c r="AO318" i="8" s="1"/>
  <c r="AX319" i="8"/>
  <c r="E317" i="8"/>
  <c r="L319" i="8"/>
  <c r="AP319" i="8" s="1"/>
  <c r="AY320" i="8"/>
  <c r="O318" i="8"/>
  <c r="B319" i="8" l="1"/>
  <c r="AO319" i="8" s="1"/>
  <c r="AX320" i="8"/>
  <c r="E318" i="8"/>
  <c r="AV318" i="8"/>
  <c r="BL318" i="8"/>
  <c r="M318" i="8" s="1"/>
  <c r="L320" i="8"/>
  <c r="AP320" i="8" s="1"/>
  <c r="AY321" i="8"/>
  <c r="O319" i="8"/>
  <c r="BK317" i="8"/>
  <c r="C317" i="8" s="1"/>
  <c r="AU317" i="8"/>
  <c r="AY322" i="8" l="1"/>
  <c r="L321" i="8"/>
  <c r="AP321" i="8" s="1"/>
  <c r="O320" i="8"/>
  <c r="BK318" i="8"/>
  <c r="C318" i="8" s="1"/>
  <c r="AU318" i="8"/>
  <c r="B320" i="8"/>
  <c r="AO320" i="8" s="1"/>
  <c r="AX321" i="8"/>
  <c r="E319" i="8"/>
  <c r="AV319" i="8"/>
  <c r="BL319" i="8"/>
  <c r="M319" i="8" s="1"/>
  <c r="B321" i="8" l="1"/>
  <c r="AO321" i="8" s="1"/>
  <c r="E320" i="8"/>
  <c r="AX322" i="8"/>
  <c r="AV320" i="8"/>
  <c r="BL320" i="8"/>
  <c r="M320" i="8" s="1"/>
  <c r="BK319" i="8"/>
  <c r="C319" i="8" s="1"/>
  <c r="AU319" i="8"/>
  <c r="L322" i="8"/>
  <c r="AP322" i="8" s="1"/>
  <c r="AY323" i="8"/>
  <c r="O321" i="8"/>
  <c r="AY324" i="8" l="1"/>
  <c r="L323" i="8"/>
  <c r="AP323" i="8" s="1"/>
  <c r="O322" i="8"/>
  <c r="AX323" i="8"/>
  <c r="E321" i="8"/>
  <c r="B322" i="8"/>
  <c r="AO322" i="8" s="1"/>
  <c r="AV321" i="8"/>
  <c r="BL321" i="8"/>
  <c r="M321" i="8" s="1"/>
  <c r="BK320" i="8"/>
  <c r="C320" i="8" s="1"/>
  <c r="AU320" i="8"/>
  <c r="BK321" i="8" l="1"/>
  <c r="C321" i="8" s="1"/>
  <c r="AU321" i="8"/>
  <c r="AV322" i="8"/>
  <c r="BL322" i="8"/>
  <c r="M322" i="8" s="1"/>
  <c r="B323" i="8"/>
  <c r="AO323" i="8" s="1"/>
  <c r="AX324" i="8"/>
  <c r="E322" i="8"/>
  <c r="L324" i="8"/>
  <c r="AP324" i="8" s="1"/>
  <c r="O323" i="8"/>
  <c r="AY325" i="8"/>
  <c r="AV323" i="8" l="1"/>
  <c r="BL323" i="8"/>
  <c r="M323" i="8" s="1"/>
  <c r="B324" i="8"/>
  <c r="AO324" i="8" s="1"/>
  <c r="AX325" i="8"/>
  <c r="E323" i="8"/>
  <c r="L325" i="8"/>
  <c r="AP325" i="8" s="1"/>
  <c r="O324" i="8"/>
  <c r="AY326" i="8"/>
  <c r="BK322" i="8"/>
  <c r="C322" i="8" s="1"/>
  <c r="AU322" i="8"/>
  <c r="B325" i="8" l="1"/>
  <c r="AO325" i="8" s="1"/>
  <c r="E324" i="8"/>
  <c r="AX326" i="8"/>
  <c r="AU323" i="8"/>
  <c r="BK323" i="8"/>
  <c r="C323" i="8" s="1"/>
  <c r="AV324" i="8"/>
  <c r="BL324" i="8"/>
  <c r="M324" i="8" s="1"/>
  <c r="AY327" i="8"/>
  <c r="L326" i="8"/>
  <c r="AP326" i="8" s="1"/>
  <c r="O325" i="8"/>
  <c r="AX327" i="8" l="1"/>
  <c r="B326" i="8"/>
  <c r="AO326" i="8" s="1"/>
  <c r="E325" i="8"/>
  <c r="AV325" i="8"/>
  <c r="BL325" i="8"/>
  <c r="M325" i="8" s="1"/>
  <c r="L327" i="8"/>
  <c r="AP327" i="8" s="1"/>
  <c r="AY328" i="8"/>
  <c r="O326" i="8"/>
  <c r="AU324" i="8"/>
  <c r="BK324" i="8"/>
  <c r="C324" i="8" s="1"/>
  <c r="BK325" i="8" l="1"/>
  <c r="C325" i="8" s="1"/>
  <c r="AU325" i="8"/>
  <c r="AV326" i="8"/>
  <c r="BL326" i="8"/>
  <c r="M326" i="8" s="1"/>
  <c r="B327" i="8"/>
  <c r="AO327" i="8" s="1"/>
  <c r="AX328" i="8"/>
  <c r="L328" i="8"/>
  <c r="AP328" i="8" s="1"/>
  <c r="AY329" i="8"/>
  <c r="O327" i="8"/>
  <c r="E326" i="8"/>
  <c r="BK326" i="8" l="1"/>
  <c r="C326" i="8" s="1"/>
  <c r="AU326" i="8"/>
  <c r="AV327" i="8"/>
  <c r="BL327" i="8"/>
  <c r="M327" i="8" s="1"/>
  <c r="L329" i="8"/>
  <c r="AP329" i="8" s="1"/>
  <c r="AY330" i="8"/>
  <c r="O328" i="8"/>
  <c r="B328" i="8"/>
  <c r="AO328" i="8" s="1"/>
  <c r="AX329" i="8"/>
  <c r="E327" i="8"/>
  <c r="AX330" i="8" l="1"/>
  <c r="B329" i="8"/>
  <c r="AO329" i="8" s="1"/>
  <c r="E328" i="8"/>
  <c r="AY331" i="8"/>
  <c r="O329" i="8"/>
  <c r="L330" i="8"/>
  <c r="AP330" i="8" s="1"/>
  <c r="BK327" i="8"/>
  <c r="C327" i="8" s="1"/>
  <c r="AU327" i="8"/>
  <c r="AV328" i="8"/>
  <c r="BL328" i="8"/>
  <c r="M328" i="8" s="1"/>
  <c r="AU328" i="8" l="1"/>
  <c r="BK328" i="8"/>
  <c r="C328" i="8" s="1"/>
  <c r="AV329" i="8"/>
  <c r="BL329" i="8"/>
  <c r="M329" i="8" s="1"/>
  <c r="O330" i="8"/>
  <c r="AY332" i="8"/>
  <c r="L331" i="8"/>
  <c r="AP331" i="8" s="1"/>
  <c r="B330" i="8"/>
  <c r="AO330" i="8" s="1"/>
  <c r="AX331" i="8"/>
  <c r="E329" i="8"/>
  <c r="L332" i="8" l="1"/>
  <c r="AP332" i="8" s="1"/>
  <c r="AY333" i="8"/>
  <c r="O331" i="8"/>
  <c r="BK329" i="8"/>
  <c r="C329" i="8" s="1"/>
  <c r="AU329" i="8"/>
  <c r="AV330" i="8"/>
  <c r="BL330" i="8"/>
  <c r="M330" i="8" s="1"/>
  <c r="B331" i="8"/>
  <c r="AO331" i="8" s="1"/>
  <c r="E330" i="8"/>
  <c r="AX332" i="8"/>
  <c r="BK330" i="8" l="1"/>
  <c r="C330" i="8" s="1"/>
  <c r="AU330" i="8"/>
  <c r="AV331" i="8"/>
  <c r="BL331" i="8"/>
  <c r="M331" i="8" s="1"/>
  <c r="B332" i="8"/>
  <c r="AO332" i="8" s="1"/>
  <c r="AX333" i="8"/>
  <c r="E331" i="8"/>
  <c r="L333" i="8"/>
  <c r="AP333" i="8" s="1"/>
  <c r="AY334" i="8"/>
  <c r="O332" i="8"/>
  <c r="L334" i="8" l="1"/>
  <c r="AP334" i="8" s="1"/>
  <c r="AY335" i="8"/>
  <c r="O333" i="8"/>
  <c r="B333" i="8"/>
  <c r="AO333" i="8" s="1"/>
  <c r="AX334" i="8"/>
  <c r="E332" i="8"/>
  <c r="AV332" i="8"/>
  <c r="BL332" i="8"/>
  <c r="M332" i="8" s="1"/>
  <c r="AU331" i="8"/>
  <c r="BK331" i="8"/>
  <c r="C331" i="8" s="1"/>
  <c r="B334" i="8" l="1"/>
  <c r="AO334" i="8" s="1"/>
  <c r="E333" i="8"/>
  <c r="AX335" i="8"/>
  <c r="AV333" i="8"/>
  <c r="BL333" i="8"/>
  <c r="M333" i="8" s="1"/>
  <c r="BK332" i="8"/>
  <c r="C332" i="8" s="1"/>
  <c r="AU332" i="8"/>
  <c r="AY336" i="8"/>
  <c r="O334" i="8"/>
  <c r="L335" i="8"/>
  <c r="AP335" i="8" s="1"/>
  <c r="AV334" i="8" l="1"/>
  <c r="BL334" i="8"/>
  <c r="M334" i="8" s="1"/>
  <c r="B335" i="8"/>
  <c r="AO335" i="8" s="1"/>
  <c r="AX336" i="8"/>
  <c r="E334" i="8"/>
  <c r="L336" i="8"/>
  <c r="H19" i="8" s="1"/>
  <c r="O335" i="8"/>
  <c r="AU333" i="8"/>
  <c r="BK333" i="8"/>
  <c r="C333" i="8" s="1"/>
  <c r="AP336" i="8" l="1"/>
  <c r="O336" i="8" s="1"/>
  <c r="B336" i="8"/>
  <c r="H18" i="8" s="1"/>
  <c r="E335" i="8"/>
  <c r="BK334" i="8"/>
  <c r="C334" i="8" s="1"/>
  <c r="AU334" i="8"/>
  <c r="CB15" i="8"/>
  <c r="CD15" i="8"/>
  <c r="CE15" i="8"/>
  <c r="AV335" i="8"/>
  <c r="BL335" i="8"/>
  <c r="M335" i="8" s="1"/>
  <c r="G21" i="8" l="1"/>
  <c r="D27" i="8" s="1"/>
  <c r="BL336" i="8"/>
  <c r="M336" i="8" s="1"/>
  <c r="AV336" i="8"/>
  <c r="AO336" i="8"/>
  <c r="E336" i="8" s="1"/>
  <c r="BK335" i="8"/>
  <c r="C335" i="8" s="1"/>
  <c r="AU335" i="8"/>
  <c r="CB17" i="8"/>
  <c r="CE17" i="8"/>
  <c r="CB24" i="8" s="1"/>
  <c r="CD17" i="8"/>
  <c r="CB23" i="8" s="1"/>
  <c r="AU336" i="8" l="1"/>
  <c r="BK336" i="8"/>
  <c r="C336" i="8" s="1"/>
  <c r="I21" i="8"/>
  <c r="CB12" i="8" s="1"/>
</calcChain>
</file>

<file path=xl/sharedStrings.xml><?xml version="1.0" encoding="utf-8"?>
<sst xmlns="http://schemas.openxmlformats.org/spreadsheetml/2006/main" count="596" uniqueCount="463">
  <si>
    <t>Manufacturer:</t>
  </si>
  <si>
    <t>Engine Family:</t>
  </si>
  <si>
    <t>PLT Test Contact:</t>
  </si>
  <si>
    <t>Email Address:</t>
  </si>
  <si>
    <t>Phone #:</t>
  </si>
  <si>
    <t>Test</t>
  </si>
  <si>
    <t>Number</t>
  </si>
  <si>
    <t>Date</t>
  </si>
  <si>
    <t>ID</t>
  </si>
  <si>
    <t>Build</t>
  </si>
  <si>
    <t>Include in</t>
  </si>
  <si>
    <t>CumSum?</t>
  </si>
  <si>
    <t>Location</t>
  </si>
  <si>
    <t>Contact</t>
  </si>
  <si>
    <t>HC+NOx</t>
  </si>
  <si>
    <t>Initial</t>
  </si>
  <si>
    <t>Result</t>
  </si>
  <si>
    <t>CO</t>
  </si>
  <si>
    <t>Service</t>
  </si>
  <si>
    <t>Hours</t>
  </si>
  <si>
    <t>Accumulation</t>
  </si>
  <si>
    <t>Actual</t>
  </si>
  <si>
    <t>Sample</t>
  </si>
  <si>
    <t>Required</t>
  </si>
  <si>
    <t>Mean</t>
  </si>
  <si>
    <t>Standard</t>
  </si>
  <si>
    <t>Deviation</t>
  </si>
  <si>
    <t>CumSum</t>
  </si>
  <si>
    <t>Action</t>
  </si>
  <si>
    <t>Limit</t>
  </si>
  <si>
    <t>Prior</t>
  </si>
  <si>
    <t>yes</t>
  </si>
  <si>
    <t>no</t>
  </si>
  <si>
    <t>Invalid?</t>
  </si>
  <si>
    <t>Invalid</t>
  </si>
  <si>
    <t>Warnings</t>
  </si>
  <si>
    <t>Included</t>
  </si>
  <si>
    <t>Results</t>
  </si>
  <si>
    <t>Data</t>
  </si>
  <si>
    <t>Calculation</t>
  </si>
  <si>
    <t>Exists</t>
  </si>
  <si>
    <t>n</t>
  </si>
  <si>
    <t>t-value</t>
  </si>
  <si>
    <t>Size (n)</t>
  </si>
  <si>
    <t>Size (N)</t>
  </si>
  <si>
    <t>Requirement</t>
  </si>
  <si>
    <t>Met?</t>
  </si>
  <si>
    <t>Fail?</t>
  </si>
  <si>
    <t>Pass?</t>
  </si>
  <si>
    <t>Maximum Tests:</t>
  </si>
  <si>
    <t>CO (N-met?):</t>
  </si>
  <si>
    <t>CO?</t>
  </si>
  <si>
    <t>Current PLT Test Status:</t>
  </si>
  <si>
    <t>CO - Calculations</t>
  </si>
  <si>
    <t>Large SI</t>
  </si>
  <si>
    <t>Small SI</t>
  </si>
  <si>
    <t>Notes:</t>
  </si>
  <si>
    <t>year</t>
  </si>
  <si>
    <t>month</t>
  </si>
  <si>
    <t xml:space="preserve">day </t>
  </si>
  <si>
    <t>Marine SI</t>
  </si>
  <si>
    <t>HIDDEN FIELDS</t>
  </si>
  <si>
    <t>CALC N</t>
  </si>
  <si>
    <t>g/kW-hr</t>
  </si>
  <si>
    <t>Projected Annual Production Volume:</t>
  </si>
  <si>
    <t>Carryover?</t>
  </si>
  <si>
    <t>HC</t>
  </si>
  <si>
    <t xml:space="preserve">Initial </t>
  </si>
  <si>
    <t>Final</t>
  </si>
  <si>
    <t>HC?</t>
  </si>
  <si>
    <t>CO (passing status?)</t>
  </si>
  <si>
    <t>CO Det. Factor</t>
  </si>
  <si>
    <t>Rounded Result</t>
  </si>
  <si>
    <t>Det. Result</t>
  </si>
  <si>
    <t>CO Test #</t>
  </si>
  <si>
    <t>CO Binary</t>
  </si>
  <si>
    <t>HC+NOx Binary</t>
  </si>
  <si>
    <t>CO Det. Factor Type</t>
  </si>
  <si>
    <t>Additive</t>
  </si>
  <si>
    <t>Multiplicative</t>
  </si>
  <si>
    <t>Production Period</t>
  </si>
  <si>
    <t xml:space="preserve"> </t>
  </si>
  <si>
    <t>t-value CO</t>
  </si>
  <si>
    <t>t-value HC+NOx</t>
  </si>
  <si>
    <t>Final or</t>
  </si>
  <si>
    <t>final</t>
  </si>
  <si>
    <t>N/A</t>
  </si>
  <si>
    <t>initial</t>
  </si>
  <si>
    <t>HC+NOx Test #</t>
  </si>
  <si>
    <t>EFName</t>
  </si>
  <si>
    <t>Status</t>
  </si>
  <si>
    <t>HC res</t>
  </si>
  <si>
    <t>HC stan</t>
  </si>
  <si>
    <t>CO res</t>
  </si>
  <si>
    <t>CO stan</t>
  </si>
  <si>
    <t>HC+NOx res</t>
  </si>
  <si>
    <t>HC+NOx stan</t>
  </si>
  <si>
    <t>NOx res</t>
  </si>
  <si>
    <t>NOx stan</t>
  </si>
  <si>
    <t>PM res</t>
  </si>
  <si>
    <t>PM stan</t>
  </si>
  <si>
    <t>Tests Required</t>
  </si>
  <si>
    <t>Valid Tests</t>
  </si>
  <si>
    <t>Invalid Tests</t>
  </si>
  <si>
    <t>Date Start</t>
  </si>
  <si>
    <t>Date End</t>
  </si>
  <si>
    <t>comment</t>
  </si>
  <si>
    <t>Det. Factor Type</t>
  </si>
  <si>
    <t>Paperwork Reduction Act Notice</t>
  </si>
  <si>
    <t>I</t>
  </si>
  <si>
    <t>II</t>
  </si>
  <si>
    <t>III</t>
  </si>
  <si>
    <t>IV</t>
  </si>
  <si>
    <t>V</t>
  </si>
  <si>
    <t>Period</t>
  </si>
  <si>
    <t>Number of Test Periods</t>
  </si>
  <si>
    <t>United States</t>
  </si>
  <si>
    <t>Office of Transportation and Air Quality</t>
  </si>
  <si>
    <t>Basic Information</t>
  </si>
  <si>
    <t>OMB No. 2060-0338</t>
  </si>
  <si>
    <t xml:space="preserve">Approval Expires on </t>
  </si>
  <si>
    <t>Manufacturer Notes</t>
  </si>
  <si>
    <t>EPA Form  5900-133</t>
  </si>
  <si>
    <t xml:space="preserve">Manufacturer Data Submission Template -- INSTRUCTIONS </t>
  </si>
  <si>
    <t>Calculated Results Data</t>
  </si>
  <si>
    <t>PASSING STATUS:</t>
  </si>
  <si>
    <t xml:space="preserve">EPA </t>
  </si>
  <si>
    <t>APPROVED</t>
  </si>
  <si>
    <t>Environmental Protection Agency</t>
  </si>
  <si>
    <t>invalid</t>
  </si>
  <si>
    <t>Production Period Days</t>
  </si>
  <si>
    <t>Year</t>
  </si>
  <si>
    <t>a</t>
  </si>
  <si>
    <t>b</t>
  </si>
  <si>
    <t>c</t>
  </si>
  <si>
    <t>d</t>
  </si>
  <si>
    <t>e</t>
  </si>
  <si>
    <t>f</t>
  </si>
  <si>
    <t>g</t>
  </si>
  <si>
    <t>h</t>
  </si>
  <si>
    <t>j</t>
  </si>
  <si>
    <t>k</t>
  </si>
  <si>
    <t>l</t>
  </si>
  <si>
    <t>m</t>
  </si>
  <si>
    <t>p</t>
  </si>
  <si>
    <t>r</t>
  </si>
  <si>
    <t>s</t>
  </si>
  <si>
    <t>t</t>
  </si>
  <si>
    <t>v</t>
  </si>
  <si>
    <t>First Char EF</t>
  </si>
  <si>
    <t>1st  Char EF</t>
  </si>
  <si>
    <t>MY EF</t>
  </si>
  <si>
    <t>MY input</t>
  </si>
  <si>
    <t>Match?</t>
  </si>
  <si>
    <t>If pre-approved for reduced sample size, enter sample number*:</t>
  </si>
  <si>
    <t>HC+Nox Cum Sum</t>
  </si>
  <si>
    <t>final/wintertime</t>
  </si>
  <si>
    <t>HC+Nox</t>
  </si>
  <si>
    <t>CO Cum Sum</t>
  </si>
  <si>
    <t>Include</t>
  </si>
  <si>
    <t xml:space="preserve">Please provide any additional notes here.
</t>
  </si>
  <si>
    <t>Denominator?</t>
  </si>
  <si>
    <t>Req sample size</t>
  </si>
  <si>
    <t>1% projected production</t>
  </si>
  <si>
    <t>HC+Noc</t>
  </si>
  <si>
    <t>Denominator</t>
  </si>
  <si>
    <t xml:space="preserve">CO </t>
  </si>
  <si>
    <t>req sample size</t>
  </si>
  <si>
    <t>if proj annual prod (P12)</t>
  </si>
  <si>
    <t>below 1600</t>
  </si>
  <si>
    <t>at or above 1600</t>
  </si>
  <si>
    <t>and</t>
  </si>
  <si>
    <t>any</t>
  </si>
  <si>
    <t>at or below 120</t>
  </si>
  <si>
    <t>above 120, at or below 210</t>
  </si>
  <si>
    <t>above 210, at or below 300</t>
  </si>
  <si>
    <t>above 300</t>
  </si>
  <si>
    <t>proj annual prod</t>
  </si>
  <si>
    <t># Test periods</t>
  </si>
  <si>
    <t>prod period</t>
  </si>
  <si>
    <t># Test periods CALC</t>
  </si>
  <si>
    <t>Fuel Type Match</t>
  </si>
  <si>
    <t>Sum</t>
  </si>
  <si>
    <t>Invalid Reason/Remedy if Failed Test/Test Comments</t>
  </si>
  <si>
    <t># of test periods</t>
  </si>
  <si>
    <t>Actual Prod</t>
  </si>
  <si>
    <t>final but no value</t>
  </si>
  <si>
    <t>Missing</t>
  </si>
  <si>
    <t>Final but no value</t>
  </si>
  <si>
    <t># TP1</t>
  </si>
  <si>
    <t># TP2</t>
  </si>
  <si>
    <t># TP3</t>
  </si>
  <si>
    <t># TP4</t>
  </si>
  <si>
    <t>only TP1</t>
  </si>
  <si>
    <t>TP1 and TP2</t>
  </si>
  <si>
    <t>TP1, 2 and 3</t>
  </si>
  <si>
    <t>TP 1, 2, 3, 4</t>
  </si>
  <si>
    <t>Test Period Requirements Check</t>
  </si>
  <si>
    <t>tp1</t>
  </si>
  <si>
    <t>tp2</t>
  </si>
  <si>
    <t>tp3</t>
  </si>
  <si>
    <t>tp4</t>
  </si>
  <si>
    <t>Certified Fuel for Engine Family:</t>
  </si>
  <si>
    <t>Model Year:</t>
  </si>
  <si>
    <t xml:space="preserve">Comments:   </t>
  </si>
  <si>
    <t xml:space="preserve">From:  </t>
  </si>
  <si>
    <t xml:space="preserve">To:  </t>
  </si>
  <si>
    <t>Number of Test Periods:</t>
  </si>
  <si>
    <t>Current Test Period:</t>
  </si>
  <si>
    <t>What Emission Test Procedure did you use?:</t>
  </si>
  <si>
    <t>Is this a Carry-Over Engine Family?:</t>
  </si>
  <si>
    <t xml:space="preserve">Test </t>
  </si>
  <si>
    <t>Cycle</t>
  </si>
  <si>
    <t>Fuel Type</t>
  </si>
  <si>
    <t>Check for Required Values to Calculate</t>
  </si>
  <si>
    <t>Populated=0, Missing=1</t>
  </si>
  <si>
    <t>EF</t>
  </si>
  <si>
    <t>PLT Contact</t>
  </si>
  <si>
    <t>Prod Volume</t>
  </si>
  <si>
    <t>Carry-over</t>
  </si>
  <si>
    <t>Emissions Test</t>
  </si>
  <si>
    <t>Prod Period From</t>
  </si>
  <si>
    <t>Prod Period TO</t>
  </si>
  <si>
    <t>Cert Fuel</t>
  </si>
  <si>
    <t>MY</t>
  </si>
  <si>
    <t>Current Test Period</t>
  </si>
  <si>
    <t>Any missing?</t>
  </si>
  <si>
    <t>Calculate?</t>
  </si>
  <si>
    <t>Modified to say NO if header fields missing</t>
  </si>
  <si>
    <t>If any missing, don't calculate on Calculations tab</t>
  </si>
  <si>
    <t>Any family that is not carry-over, must be Part 1065</t>
  </si>
  <si>
    <t>Special</t>
  </si>
  <si>
    <r>
      <t xml:space="preserve"> *If "Pre-approved reduced sample size is left blank, the minimum required sample size is the lesser of </t>
    </r>
    <r>
      <rPr>
        <b/>
        <sz val="10"/>
        <rFont val="Arial"/>
        <family val="2"/>
      </rPr>
      <t>one plus the number of test periods</t>
    </r>
    <r>
      <rPr>
        <sz val="10"/>
        <rFont val="Arial"/>
        <family val="2"/>
      </rPr>
      <t xml:space="preserve"> and </t>
    </r>
    <r>
      <rPr>
        <b/>
        <sz val="10"/>
        <rFont val="Arial"/>
        <family val="2"/>
      </rPr>
      <t>1% of the projected production</t>
    </r>
    <r>
      <rPr>
        <sz val="10"/>
        <rFont val="Arial"/>
        <family val="2"/>
      </rPr>
      <t xml:space="preserve">. For   carry-over families, it is the lesser of </t>
    </r>
    <r>
      <rPr>
        <b/>
        <sz val="10"/>
        <rFont val="Arial"/>
        <family val="2"/>
      </rPr>
      <t>the number of test periods</t>
    </r>
    <r>
      <rPr>
        <sz val="10"/>
        <rFont val="Arial"/>
        <family val="2"/>
      </rPr>
      <t xml:space="preserve"> and </t>
    </r>
    <r>
      <rPr>
        <b/>
        <sz val="10"/>
        <rFont val="Arial"/>
        <family val="2"/>
      </rPr>
      <t>1% of the projected production.</t>
    </r>
  </si>
  <si>
    <t>SUM</t>
  </si>
  <si>
    <t xml:space="preserve">Values in both </t>
  </si>
  <si>
    <t>Values in both</t>
  </si>
  <si>
    <t>final/initial</t>
  </si>
  <si>
    <t>Initial but no value</t>
  </si>
  <si>
    <t>HC+NOX</t>
  </si>
  <si>
    <t>Missing initial</t>
  </si>
  <si>
    <t>I.  About</t>
  </si>
  <si>
    <t>Manufacturers who have received approval for using an alternate program should contact EPA for further instructions.  The general structure of this reporting template is as follows:</t>
  </si>
  <si>
    <t>● The "Notes" worksheet provides space for a manufacturer to provide any additional notes or relevant information for the engine family's PLT information.</t>
  </si>
  <si>
    <t>● The resulting calculations, including an indication of whether the test results yield a status of Pass, Fail, or Open, are displayed in the "Calculations" worksheet.</t>
  </si>
  <si>
    <t>Before entering data in this template, international users should ensure that the settings for number handling are consistent with the template.  Number handling settings that currently specify the use of a comma for the decimal separator and a period for the thousands separator must be temporarily modified to avoid errors within the automatic calculations.  To modify the number handling settings, the users with Excel 2003 should go to the "Tools" menu and select "Options."  In the window that appears, the "International" tab should be selected.  At the top of this tab there will be a section at the top entitled "Number handling"; the check mark in the "Use system separators" box found within this section should be removed.  At this point, a period should be inserted for the decimal separator and a comma should be inserted for the thousands separator. Users with Excel 2007 can get to the appropriate screen by clicking on the Microsoft Office Button, clicking on "Excel Options", and then going to the "Advanced" tab.  Users with Excel 2010 should select the "File" tab and select "Options" and "Advanced." There is an option to deselect "Systems Separators", enter a period for the decimal separator and a comma for the thousands separator, and reselect "Systems Separator".</t>
  </si>
  <si>
    <t>II.  General Information</t>
  </si>
  <si>
    <t xml:space="preserve"> At the top of the "Submission Template" worksheet, there are spaces to enter general information about the PLT test.  These fields include:</t>
  </si>
  <si>
    <t>● Manufacturer contact information (manufacturer name, PLT test contact**, e-mail address, and phone number);</t>
  </si>
  <si>
    <t>Fields indicated with a ** are required.  If any of these fields are missing, Passing Status will not be displayed on the Calculations tab, and a message stating, "*You must fill in all yellow highlighted boxes in the header section of the Submission Template" will be displayed.</t>
  </si>
  <si>
    <t>● Annual Production period** (From and To);</t>
  </si>
  <si>
    <t>● Certified Fuel for engine family**;</t>
  </si>
  <si>
    <t>● Engine class (I, II, III, IV, or V)**;</t>
  </si>
  <si>
    <t>● Model Year**;</t>
  </si>
  <si>
    <t>● Engine family identifier**;</t>
  </si>
  <si>
    <t>● Projected annual production volume**;</t>
  </si>
  <si>
    <t>● Indication of whether the engine family is a carry-over family**;</t>
  </si>
  <si>
    <t>● Sample number, if pre-approved for reduced sample size;</t>
  </si>
  <si>
    <t>● Indication of whether a Wintertime-Only Engine per §1054.101(c)?**;</t>
  </si>
  <si>
    <t>● Indication of whether meeting Alt CO standards in §1054.145(n)? (CARB Phase 3 Fuel)**:</t>
  </si>
  <si>
    <t>● Indication of whether the engine family is a marine generator engine family**;</t>
  </si>
  <si>
    <t>● Emission Test Procedure (Part 1065 or Part 90)**;</t>
  </si>
  <si>
    <r>
      <t>● Number of Test Periods (</t>
    </r>
    <r>
      <rPr>
        <b/>
        <sz val="10"/>
        <color indexed="8"/>
        <rFont val="+mn-ea"/>
      </rPr>
      <t>NOTE:</t>
    </r>
    <r>
      <rPr>
        <sz val="10"/>
        <color indexed="8"/>
        <rFont val="+mn-ea"/>
      </rPr>
      <t xml:space="preserve"> This field is auto-calculated and cannot be edited);</t>
    </r>
  </si>
  <si>
    <t>● Current Test Period**;</t>
  </si>
  <si>
    <t>● Actual Production, Test Period # (NOTE: Depending on the Test Periods, 1, 2, 3 or 4 may be displayed);</t>
  </si>
  <si>
    <t>● Comments;</t>
  </si>
  <si>
    <t>III.  Test Results</t>
  </si>
  <si>
    <t>Initial or</t>
  </si>
  <si>
    <t>In the case that there is only a single test corresponding to an individual engine, there is no need for results to be entered separately as initial and final; the test result can be entered once, on a single row, with an entry of "final" in the "Final or Initial or Invalid?" column.  When carry-over data is included, only the final result from the last engine tested the previous model year should be filled in - if multiple initial tests were performed on this engine, the initial test results should not be entered.</t>
  </si>
  <si>
    <t>It is important that data be entered starting in the first row (beginning in cell B34) of the "Submission Template" worksheet.  Furthermore, to ensure the accuracy of the CumSum results, the specific engine tests should be entered in the order in which they occurred and in consecutive rows.  Skipping rows will preclude accurate CumSum calculations.</t>
  </si>
  <si>
    <t>The following fields apply to all of the engine tests and are only filled in once:</t>
  </si>
  <si>
    <t>● CO Deterioration Factor (required).</t>
  </si>
  <si>
    <t>If "invalid" is selected for a test in the "Final or Initial or Invalid?" cell, the corresponding "Include in CumSum?" cells will be auto-populated with "no" and not used in the calculations.</t>
  </si>
  <si>
    <t>The following fields apply to all of the engine tests and are auto-populated/calculated:</t>
  </si>
  <si>
    <t>● Deterioration Factor type (multiplicative, applies to all parameters);</t>
  </si>
  <si>
    <t>● CO Initial Rounded Result (automatically filled in based on HC Initial Result);</t>
  </si>
  <si>
    <t>● CO Final Deteriorated Result (automatically filled in based on CO Final Result and the CO Deterioration Factor);</t>
  </si>
  <si>
    <t>● Test Location;</t>
  </si>
  <si>
    <t>● Test Contact;</t>
  </si>
  <si>
    <t>● Final or Initial or Invalid? (required);</t>
  </si>
  <si>
    <t>● Test Cycle (Cycle A, Cycle B, Cycle C, or Special);</t>
  </si>
  <si>
    <t>● Invalid Reason/Remedy if Failed Test/Test Comments</t>
  </si>
  <si>
    <t>● Required fields in Basic Information header missing.  The missing field will be highlighted in yellow. Additionally, a message is displayed in the Calculations worksheet stating "*You must fill in all yellow highlighted boxes in the header section of the Submission Template." Calculation and Passing Status will not be displayed until the missing fields are entered.</t>
  </si>
  <si>
    <t>● Certified Fuel Type for Engine Family does not match one or more Fuel Type(s) in the Submission Template PLT Engine Test Results.  Yellow error messages stating "Certifed Fuel Type must = 'Fuel Type' below" and "Please correct all incorrect fuel types below (yellow cells)" will be displayed.  The mismatched Fuel Type cells will be highlighted in yellow with bold red font so that you can easily correct the incorrect fuels.  On the Calculations worksheet, a message is displayed stating "*Please resolve all fuel type discrepancies on the Submission Template."  Passing Status will not be displayed until the missing fields are entered, with the exception of a FAIL status.  Note: If Dual Fuel Engine is selected for Certified Fuel Type for Engine Family, different Fuel Type may be entered in the test result rows.</t>
  </si>
  <si>
    <t>● Test result values entered in incorrect final/initial cell.  If a row is indicated as final, but there is a value in initial result (or vice versa), a message will appear above the column header stating "Delete values from cells below highighted in yellow."  Additionally, the incorrect cells will be highlighted in yellow. Please delete the incorrect value, and ensure that the correct cell is filled in.  This will also occur if values are entered on the same row for both Initial and Final.  Additionally, a message is displayed in the Calculations worksheet stating "*Please correct all duplicate test entries on the Submission Template."  Passing Status will not be displayed until the incorrect fields are deleted.</t>
  </si>
  <si>
    <t>extra fail-safe for Wintertime</t>
  </si>
  <si>
    <t>● FAIL:  The PLT Test will be in a failing status if, for one or more parameter, there are consecutive engine tests in which the calculated CumSum statistic exceeds the calculated Action Limit value.  Once a test has reached a fail status, subsequent tests will not change it.</t>
  </si>
  <si>
    <t>IV.  Submission Template/Calculations Errors</t>
  </si>
  <si>
    <t xml:space="preserve">V.  Calculations Worksheet - Current PLT Test Status </t>
  </si>
  <si>
    <t>The "Calculations" worksheet checks the data that is entered and attempts to determine the current status of the PLT test.  The test will appear to be in exactly one of three possible statuses -- FAIL, PASS, or OPEN. There will be informative ("Notes") and error messages below the status cells to help indicate issues with the data.</t>
  </si>
  <si>
    <t xml:space="preserve"> If there are odd or unexpected results in the "Calculations" worksheet, the following should be checked:</t>
  </si>
  <si>
    <t>● Have all engine tests been entered sequentially without skipping rows?</t>
  </si>
  <si>
    <t>● If this has been indicated as a carry-over engine family, has a reduced sample size been entered?</t>
  </si>
  <si>
    <t>● Has an included test inadvertently been marked as Invalid?</t>
  </si>
  <si>
    <t>● Has a low Projected Annual Production mistakenly been entered?</t>
  </si>
  <si>
    <t>VI.  Troubleshooting</t>
  </si>
  <si>
    <t>● For each required parameter, has a deterioration factor been entered?</t>
  </si>
  <si>
    <t>● For each row where the "Final or Initial or Invalid?" column equals "final", has the final result been entered for each relevant parameter?</t>
  </si>
  <si>
    <t>● If there are any rows where the "Final or Initial or Invalid?" column equals "initial", has data mistakenly been entered in the "Final Result" columns for these rows?</t>
  </si>
  <si>
    <t>● Have all required fields been entered in the header "Basic Information" section of the Submission Template?</t>
  </si>
  <si>
    <t>This is to determine if there are ANY values in HC+NOx</t>
  </si>
  <si>
    <t>HC+NOx should be blank if Wintertime-only</t>
  </si>
  <si>
    <t>Other</t>
  </si>
  <si>
    <t xml:space="preserve">Data </t>
  </si>
  <si>
    <t>Missing?</t>
  </si>
  <si>
    <t>Doesn't look for Final or Fuel</t>
  </si>
  <si>
    <t xml:space="preserve">Missing </t>
  </si>
  <si>
    <t>with other data</t>
  </si>
  <si>
    <t>carryover or +1</t>
  </si>
  <si>
    <t>MIN</t>
  </si>
  <si>
    <t>Proj Volume</t>
  </si>
  <si>
    <t>How many tests in each period</t>
  </si>
  <si>
    <t>F,G,H,I</t>
  </si>
  <si>
    <t>Blank Row</t>
  </si>
  <si>
    <t>Final/Initial</t>
  </si>
  <si>
    <t>Maybe change</t>
  </si>
  <si>
    <t>● Test Number; this should be numeric and sequential;</t>
  </si>
  <si>
    <t>● Test Date;</t>
  </si>
  <si>
    <t>● CO Initial Result (should only be filled in if "Final or Initial or Invalid" is equal to "initial" or "invalid");</t>
  </si>
  <si>
    <t>● CO Final Result (based on one or more Initial Result; should only be filled in if "Final or Initial or Invalid" is equal to "final");</t>
  </si>
  <si>
    <t>● Include (CO result) in CumSum? (auto-populated based on if "final" and other required data is present and valid");</t>
  </si>
  <si>
    <t>● Engine ID;</t>
  </si>
  <si>
    <t>● Build Date;</t>
  </si>
  <si>
    <t>● Service Hours Accumulation;</t>
  </si>
  <si>
    <t>Based on C, E</t>
  </si>
  <si>
    <t>present</t>
  </si>
  <si>
    <t>HC data</t>
  </si>
  <si>
    <t>CO Data</t>
  </si>
  <si>
    <t>NOT USED</t>
  </si>
  <si>
    <t>Check for C missing with data row</t>
  </si>
  <si>
    <t>Check for E missing with data row</t>
  </si>
  <si>
    <t>If this is "not", makes PASS status be blank =&gt; forces OPEN (if not FAIL)</t>
  </si>
  <si>
    <t>check if prod &gt;0 in the test period</t>
  </si>
  <si>
    <t>if checking that period, are there tests</t>
  </si>
  <si>
    <t>Test Period Missing</t>
  </si>
  <si>
    <t xml:space="preserve">Any test periods missing </t>
  </si>
  <si>
    <t xml:space="preserve">for final non-blank row </t>
  </si>
  <si>
    <t xml:space="preserve">Not Blank final row </t>
  </si>
  <si>
    <t xml:space="preserve">The Comments field should be used to describe the reason for invalidating a test, justifying an initial test, describing any nonroutine adjustment, modification, repair, preparation, maintenance, or test for the engine if it was not reported to EPA separately (§1054.350(a)(7)).
Information on the facility description, how engines are randomly selected, the model number, time and duration of testing should not be entered in the comments field, but should be maintained in your records and be available if EPA should ask for it.  </t>
  </si>
  <si>
    <t xml:space="preserve"> *If "Pre-approved reduced sample size is left blank, the minimum required sample size is the lesser of one plus the number of test periods and 1% of the projected production. For carry-over families, it is the lesser of the number of test periods and 1% of the projected production.</t>
  </si>
  <si>
    <t>● Test Period (required for final tests);</t>
  </si>
  <si>
    <t>● CO Standard (auto-calculated, dependent on Engine Class, if a Marine Generator and if Alt CO Standards (CARB Phase 3 Fuel) are used).</t>
  </si>
  <si>
    <t>● NO PASSING STATUS (All Blank):  The Passing Status will not be displayed until errors are corrected. Refer to error message(s) and go to the Submission Template worksheet to correct errors/missing data.</t>
  </si>
  <si>
    <t>● OPEN:  The PLT Test will remain in an open status if it has not yet reached a fail or pass status. If you have an OPEN status but you believe your results should have passed, check that there are test results entered for each test period up to and including the current test period, and that Actual Production for each period is greater than zero.</t>
  </si>
  <si>
    <t>● OPEN status due to missing test period test results or actual production values.  "*You are missing test result(s) and/or actual production for one or more test periods" with an OPEN status.  If you do not have final tests for each Test Period up to and including the Current Test Period indicated on the Submission Template, the status will remain OPEN until you enter or correct the final test results for the appropriate Test Period.  Another reason for this error is missing Actual Production for one of the periods. Passing Status will not be displayed until the missing fields are entered.</t>
  </si>
  <si>
    <t>● Test result values missing in final or initial cell.  If a row is indicated as final, but there is not a value in the final result cell, or if a row is indicated as initial, but there is not a value in the initial result cell, a message will appear stating "* There is a missing a test result value for a test in the PLT Engine Test Results table (see pink colored cells below)."  Additionally, there will appear another message above the column header stating "Enter the missing test result values in the cells below highlighted in pink."  The missing cells will be highlighted in pink, and you should ensure that the correct cell is filled in. A message is displayed in the Calculations worksheet stating "*Please enter missing test result value(s) in the Submission Template worksheet."  Passing Status will not be displayed until the missing fields are entered.</t>
  </si>
  <si>
    <t>new logic - just checking for Actual production in all test periods up to current. If "not" - PASS status blanK</t>
  </si>
  <si>
    <t>Don't forget there are values in rows below that are not visible because the row height is small</t>
  </si>
  <si>
    <t>final and include</t>
  </si>
  <si>
    <t>Mean Result HC+Nox</t>
  </si>
  <si>
    <t>Req N HC+NOX</t>
  </si>
  <si>
    <t>Mean result CO</t>
  </si>
  <si>
    <t>Req N CO</t>
  </si>
  <si>
    <t>Row skipped</t>
  </si>
  <si>
    <t>Before Data row</t>
  </si>
  <si>
    <t>ok=0</t>
  </si>
  <si>
    <t>skip=1</t>
  </si>
  <si>
    <t>Any skipped/blank rows</t>
  </si>
  <si>
    <t>with a data row after</t>
  </si>
  <si>
    <t>The row that</t>
  </si>
  <si>
    <t>is skipped</t>
  </si>
  <si>
    <t>&lt;=this formula is different</t>
  </si>
  <si>
    <t xml:space="preserve">Supressing future </t>
  </si>
  <si>
    <t>calcs if skipped row</t>
  </si>
  <si>
    <t>Test date</t>
  </si>
  <si>
    <t>in sequence?</t>
  </si>
  <si>
    <t>Suppress future</t>
  </si>
  <si>
    <t>calcs if test date wrong</t>
  </si>
  <si>
    <t>Any test entries</t>
  </si>
  <si>
    <t>out of sequence</t>
  </si>
  <si>
    <t>(date)</t>
  </si>
  <si>
    <t>THERE IS DATA IN THE YELLOW ROWS</t>
  </si>
  <si>
    <t>Removed reference to AB34:123 in formulas in CF, CG, CH, CI, CJ (and AG)</t>
  </si>
  <si>
    <t>Test Invalid cells Submission Template AB34  removed- now autopopulated if C34="invalid"</t>
  </si>
  <si>
    <t>&lt;=last row different</t>
  </si>
  <si>
    <t>sample size</t>
  </si>
  <si>
    <t>&lt;=reduced N</t>
  </si>
  <si>
    <t>1% proj volume</t>
  </si>
  <si>
    <t>Carry-over?</t>
  </si>
  <si>
    <t>(mm/dd/yyyy)</t>
  </si>
  <si>
    <t>ANNUAL Production Period (mm/dd/yyyy):</t>
  </si>
  <si>
    <t>Valid Date Range</t>
  </si>
  <si>
    <r>
      <t xml:space="preserve">The template also provides fields for users to enter the actual production volume for the current test period as well as the previous test periods for the year. These fields appear once the user has specified the test period for which the report is being submitted. A field for the number of test periods to be used in the year is auto-calculated and cannot be edited. </t>
    </r>
    <r>
      <rPr>
        <sz val="10"/>
        <color indexed="8"/>
        <rFont val="Arial"/>
        <family val="2"/>
      </rPr>
      <t>Users should also provide the start and end date for each test period in the "Notes" tab.</t>
    </r>
  </si>
  <si>
    <r>
      <t xml:space="preserve">The following list includes corrections that must be made in order for the Calculations to occur correctly and the Passing Status to be displayed.  </t>
    </r>
    <r>
      <rPr>
        <b/>
        <sz val="10"/>
        <color indexed="8"/>
        <rFont val="Arial"/>
        <family val="2"/>
      </rPr>
      <t>NOTE:  A "PASS" status will not appear regardless of the number of final tests entered or test results until the FINAL Test Period (i.e., Current Test Period must equal Number of Test Periods for a status of PASS to appear).</t>
    </r>
  </si>
  <si>
    <t>● PASS:  The PLT Test will be a passing status (in the FINAL test period only) if, for all required parameters, the actual number of included engine tests (n) is greater than or equal to the required test sample size (N), and for all required parameters, the mean result is less than or equal to the provided emission limit or FEL.  Please note that even if a passing status is achieved, there may be additional requirements for the number of tests required each test period. Please refer to 40 CFR 1054.310 for additional details.</t>
  </si>
  <si>
    <t>●  If you have an OPEN status but you believe your results should have passed, check that there are test results entered for each test period up to and including the current test period, and that Actual Production for each valid period is greater than zero.  A status of PASS will not appear in any case until the FINAL test period (when Current Test Period = Number of Test Periods).</t>
  </si>
  <si>
    <t>but other data</t>
  </si>
  <si>
    <t xml:space="preserve">If final, HC and CO missing </t>
  </si>
  <si>
    <t>HC and CO and Column C</t>
  </si>
  <si>
    <t>Missing but "data" row</t>
  </si>
  <si>
    <t>Added extra check if C blank
to suppress yellow error</t>
  </si>
  <si>
    <t>old formula only looked at result values</t>
  </si>
  <si>
    <t>Change formula from C to BU</t>
  </si>
  <si>
    <t>No mismatch if blank</t>
  </si>
  <si>
    <t>had to add logic for blank P15</t>
  </si>
  <si>
    <t>Missing HC+Nox Emission Limit/FEL and/or DF?</t>
  </si>
  <si>
    <t>It is intended that a copy of this template be created for each engine family for which the reporting of PLT results is required.  The engine family name should be included in the submission file name.  Note that §1054.345(a) indicates that these data must be submitted for each ‘test period’ as defined under §1054.310(a).  One copy of a template should be maintained per engine family, per year.  For instance, the file submitted for the second quarter or test period will contain all test results previously submitted.  A field in the ‘Submission Template’ worksheet can be used to indicate the associated quarter or test period at the engine test level.</t>
  </si>
  <si>
    <r>
      <t xml:space="preserve">● The primary worksheet for entering PLT data is the worksheet labeled "Submission Template".  Only values in cells that are white or yellow may be modified.  The green </t>
    </r>
    <r>
      <rPr>
        <sz val="10"/>
        <color indexed="8"/>
        <rFont val="+mn-ea"/>
      </rPr>
      <t>shaded cells contain either labels or calculated values.  Cells that are shaded gray or black should not have data entered.  Cells that are highlighted in yellow with red bold font have incorrect data and should either be corrected, entered, or deleted.  Cells that are shaded pink have missing test results and should be populated.</t>
    </r>
  </si>
  <si>
    <t>If an engine family is certified with carry-over emissions data, the field labeled "Is this a carry-over engine family?" should be set to "yes."  If EPA has approved a reduced sample size, the user can enter the reduced size in the field labeled "If pre-approved for reduced sample size, enter sample number". The first row of data entered for a carry-over engine family should be the last test results from the previous year, and a test period is not required for this row. If the engine family has been specified as a carry-over engine family, the first row in the Calculations worksheet will appear in pink.</t>
  </si>
  <si>
    <t>PLT test results are composed of test results from individual engines within the engine family being tested.  The user should round the initial results to the number of decimal places in the emission standard expressed to one additional significant figure (see §1054.315(a)).  The user should then calculate a final result by averaging these results for the engine and rounding this average, again to the number of decimal places in the emission standard expressed to one additional significant figure (see §1054.315(a)). The initial and final results should then be entered into the template.  Each initial result corresponding to an individual engine should be entered in its own row, in the "Initial Result" column for each relevant pollutant.  Under the column labeled "Final or Initial or Invalid?" (column C), "initial" should be selected; this will gray out the "Final Result" cells and the corresponding "Include in CumSum?" cells in that row will be auto-populated with "no" for each pollutant.  After all the initial results for an individual engine have been entered, the final result should be entered on the next row, in the "Final Result" column for each relevant pollutant.  Under the column labeled "Final or Initial?", "final" should be selected; this will gray out the "Initial Result" cells for each pollutant. The corresponding "Include in CumSum?" cells for each relevant pollutant will be auto-populated with "yes", assuming that required and valid data has been entered.  The date entered in this row should be the date entered for the last initial test (which should be in the previous row).</t>
  </si>
  <si>
    <t>The following data fields are available for each engine test.  Fields that are required for valid CumSum calculations are indicated.  The official reporting requirements can be found in §1054.345.</t>
  </si>
  <si>
    <t>● Fuel Type (required; select Gasoline, CARB Phase 2, CARB Phase 3, CNG, or LPG; must match "Certified Fuel for Engine Family" in header - unless Dual Fuel was entered as the certified fuel);</t>
  </si>
  <si>
    <t>● If this has been indicated as a carry-over engine family, has the final result from the last engine tested the previous model year been entered as the first entry in the worksheet?</t>
  </si>
  <si>
    <t>● All parameters must continue to be tested until all have met their sample size requirement (N).  If you elect to test more engines, the test results will be included in the sample size and CumSum calculations (See §1054.310(i) and §1054.315(e)).</t>
  </si>
  <si>
    <t>Carry-over first non-blank HC+Nox</t>
  </si>
  <si>
    <t>Carry-over first non-blank CO</t>
  </si>
  <si>
    <t>Carry over?</t>
  </si>
  <si>
    <t>CO CarryOver</t>
  </si>
  <si>
    <t>HC CarryOver</t>
  </si>
  <si>
    <t>1st Carry over HC</t>
  </si>
  <si>
    <t>HC Mean result</t>
  </si>
  <si>
    <t>1st Carry over CO</t>
  </si>
  <si>
    <t>CO Mean result</t>
  </si>
  <si>
    <t>HC STDEV</t>
  </si>
  <si>
    <t>CO STDEV</t>
  </si>
  <si>
    <t>Sample size for t-value lookup</t>
  </si>
  <si>
    <t>Including carryover issue</t>
  </si>
  <si>
    <t>Last Revision: September 2018    Version Number: 5.2</t>
  </si>
  <si>
    <t>The instructions in this document are specific to the Small SI template.  This template is intended for use by manufacturers who are submitting PLT data in accordance with the specifications in 40 CFR 1054, Subpart D.  This template allows engine manufacturers to submit production line testing (PLT) data in a simple, consistent format.  Based on the information entered, the template performs the required CumSum and sample size calculations for each parameter (HC and CO) and displays the current status of the test.</t>
  </si>
  <si>
    <t>● HC Emission Limit or FEL (required);</t>
  </si>
  <si>
    <t>● HC Deterioration Factor (required);</t>
  </si>
  <si>
    <t>● HC Initial Result (should only be filled in if "Final or Initial or Invalid" is equal to "initial" or "invalid");</t>
  </si>
  <si>
    <t>● HC Initial Rounded Result (automatically filled in based on HC Initial Result);</t>
  </si>
  <si>
    <t>● HC Final Result (based on one or more Initial Result; should only be filled in if "Final or Initial or Invalid" is equal to "final");</t>
  </si>
  <si>
    <t>● HC Final Deteriorated Result (automatically filled in based on HC Final Result and the HC Deterioration Factor);</t>
  </si>
  <si>
    <t>● Include (HC Result) in CumSum? (auto-populated based on if "final" and other required data is present and valid);</t>
  </si>
  <si>
    <t>● Test result values entered in HC cells (final or initial) when Wintertime-only is "Yes".  If "Yes" is selected for "Is this a Wintertime-Only Engine per §1054.101(c)?" the HC cells are all blacked out.  A message will appear stating "Wintertime engines are not required to test HC. See §1054.101(c)." If there are any data in the HC cells that were blacked out, there will be a message above the column header stating "Delete values from cells below highighted in yellow."  The cells containing the data will be highlighted in yellow, and should be deleted.  A message is displayed in the Calculations worksheet stating "*Please remove all incorrect test entries on the Submission Template."  Passing Status will not be displayed until the incorrect fields are deleted.</t>
  </si>
  <si>
    <t>● For HC, has an Emission Limit or FEL been entered?</t>
  </si>
  <si>
    <t>Statistics this reporting period:</t>
  </si>
  <si>
    <t>Total tests that passed:</t>
  </si>
  <si>
    <t>Total Engine Families tested:</t>
  </si>
  <si>
    <t>Total Number of tests:</t>
  </si>
  <si>
    <t>Type of standard for HC or HC+Nox</t>
  </si>
  <si>
    <t>Neat (E0) Gasoline</t>
  </si>
  <si>
    <t>EPA Low-Level Ethanol-Gasoline Blend regular</t>
  </si>
  <si>
    <t>CARB LEV III E10 regular</t>
  </si>
  <si>
    <t>CARB LEV III E10 premium</t>
  </si>
  <si>
    <t>EPA Low-Level Ethanol-Gasoline Blend premium</t>
  </si>
  <si>
    <t>Part 86 Chassis-dyno</t>
  </si>
  <si>
    <t>Part 1065 Engine-dyno</t>
  </si>
  <si>
    <t>Part 86 Chassis-dyno ATV</t>
  </si>
  <si>
    <t>Part 1065 Engine-dyno Snowmobile</t>
  </si>
  <si>
    <t>Manufacturer Production Line Testing Report for Recreational Engines and Vehicles 40 CFR 1051</t>
  </si>
  <si>
    <t>Last Revision: draft June 2019    Version Number: X.X</t>
  </si>
  <si>
    <t>Type of products</t>
  </si>
  <si>
    <t>Snowmobile engine</t>
  </si>
  <si>
    <t>All-terrain vehicle</t>
  </si>
  <si>
    <t>Pre-approved for reduced sample size?</t>
  </si>
  <si>
    <t>Test units</t>
  </si>
  <si>
    <t>g/km</t>
  </si>
  <si>
    <t>Vehicle</t>
  </si>
  <si>
    <t>Engine or</t>
  </si>
  <si>
    <t>HC Det. Factor</t>
  </si>
  <si>
    <t>NOx</t>
  </si>
  <si>
    <t>PLT Engine/Vehicle Test Results</t>
  </si>
  <si>
    <t>This family has only one production period.</t>
  </si>
  <si>
    <t>SBCXY.599ACD</t>
  </si>
  <si>
    <r>
      <t>The public reporting and recordkeeping burden for this collection of information is estimated to average 12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in any correspondence.  Do not send the completed Form 5900-</t>
    </r>
    <r>
      <rPr>
        <sz val="8"/>
        <color rgb="FFFF0000"/>
        <rFont val="Arial"/>
        <family val="2"/>
      </rPr>
      <t>xxx</t>
    </r>
    <r>
      <rPr>
        <sz val="8"/>
        <rFont val="Arial"/>
        <family val="2"/>
      </rPr>
      <t xml:space="preserve"> to this address.</t>
    </r>
  </si>
  <si>
    <r>
      <t>EPA Form  5900-</t>
    </r>
    <r>
      <rPr>
        <sz val="10"/>
        <color rgb="FFFF0000"/>
        <rFont val="Arial"/>
        <family val="2"/>
      </rPr>
      <t>xxx</t>
    </r>
  </si>
  <si>
    <r>
      <t>The public reporting and recordkeeping burden for this collection of information is estimated to average 12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in any correspondence.  Do not send the completed Form 5900-</t>
    </r>
    <r>
      <rPr>
        <sz val="10"/>
        <color rgb="FFFF0000"/>
        <rFont val="Arial"/>
        <family val="2"/>
      </rPr>
      <t>xxx</t>
    </r>
    <r>
      <rPr>
        <sz val="10"/>
        <color rgb="FF000000"/>
        <rFont val="Arial"/>
        <family val="2"/>
      </rPr>
      <t xml:space="preserve"> to this address.</t>
    </r>
  </si>
  <si>
    <r>
      <t>The public reporting and recordkeeping burden for this collection of information is estimated to average 12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in any correspondence.  Do not send the completed Form 5900-</t>
    </r>
    <r>
      <rPr>
        <sz val="10"/>
        <color rgb="FFFF0000"/>
        <rFont val="Arial"/>
        <family val="2"/>
      </rPr>
      <t xml:space="preserve">xxx </t>
    </r>
    <r>
      <rPr>
        <sz val="10"/>
        <color rgb="FF000000"/>
        <rFont val="Arial"/>
        <family val="2"/>
      </rPr>
      <t>to this address.</t>
    </r>
  </si>
  <si>
    <t>Approval Expires on 10/31/20XX</t>
  </si>
  <si>
    <t xml:space="preserve">OMB No. 2060-0338   </t>
  </si>
  <si>
    <t>EPA Form PFN-3520-34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</si>
</sst>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m/d/yy;@"/>
    <numFmt numFmtId="165" formatCode="#,##0.0_);\(#,##0.0\)"/>
    <numFmt numFmtId="166" formatCode="#,##0.000"/>
    <numFmt numFmtId="167" formatCode="0.0%"/>
    <numFmt numFmtId="168" formatCode="h:mm;@"/>
    <numFmt numFmtId="169" formatCode="0.0"/>
    <numFmt numFmtId="170" formatCode="0.000"/>
    <numFmt numFmtId="171" formatCode="[&lt;=9999999]###\-####;\(###\)\ ###\-####"/>
  </numFmts>
  <fonts count="69">
    <font>
      <sz val="10"/>
      <name val="Arial"/>
    </font>
    <font>
      <sz val="10"/>
      <name val="Arial"/>
      <family val="2"/>
    </font>
    <font>
      <sz val="8"/>
      <name val="Arial"/>
      <family val="2"/>
    </font>
    <font>
      <b/>
      <sz val="10"/>
      <name val="Arial"/>
      <family val="2"/>
    </font>
    <font>
      <i/>
      <sz val="10"/>
      <color indexed="18"/>
      <name val="Arial"/>
      <family val="2"/>
    </font>
    <font>
      <sz val="10"/>
      <color indexed="18"/>
      <name val="Arial"/>
      <family val="2"/>
    </font>
    <font>
      <b/>
      <sz val="11"/>
      <color indexed="9"/>
      <name val="Arial"/>
      <family val="2"/>
    </font>
    <font>
      <b/>
      <sz val="8"/>
      <color indexed="10"/>
      <name val="Arial"/>
      <family val="2"/>
    </font>
    <font>
      <b/>
      <sz val="8"/>
      <name val="Arial"/>
      <family val="2"/>
    </font>
    <font>
      <sz val="10"/>
      <name val="Arial"/>
      <family val="2"/>
    </font>
    <font>
      <b/>
      <sz val="14"/>
      <color indexed="18"/>
      <name val="Tw Cen MT Condensed"/>
      <family val="2"/>
    </font>
    <font>
      <i/>
      <sz val="11"/>
      <color indexed="18"/>
      <name val="Tw Cen MT"/>
      <family val="2"/>
    </font>
    <font>
      <sz val="10"/>
      <color indexed="12"/>
      <name val="Arial"/>
      <family val="2"/>
    </font>
    <font>
      <u/>
      <sz val="10"/>
      <color indexed="12"/>
      <name val="Arial"/>
      <family val="2"/>
    </font>
    <font>
      <b/>
      <i/>
      <sz val="10"/>
      <name val="Arial"/>
      <family val="2"/>
    </font>
    <font>
      <b/>
      <u/>
      <sz val="8"/>
      <name val="Arial"/>
      <family val="2"/>
    </font>
    <font>
      <sz val="8"/>
      <name val="Arial"/>
      <family val="2"/>
    </font>
    <font>
      <sz val="12"/>
      <name val="Times New Roman"/>
      <family val="1"/>
    </font>
    <font>
      <b/>
      <sz val="12"/>
      <name val="Arial"/>
      <family val="2"/>
    </font>
    <font>
      <sz val="8"/>
      <color indexed="9"/>
      <name val="Arial"/>
      <family val="2"/>
    </font>
    <font>
      <sz val="14"/>
      <color indexed="9"/>
      <name val="Arial"/>
      <family val="2"/>
    </font>
    <font>
      <sz val="16"/>
      <color indexed="9"/>
      <name val="Arial"/>
      <family val="2"/>
    </font>
    <font>
      <b/>
      <sz val="16"/>
      <color indexed="9"/>
      <name val="Arial"/>
      <family val="2"/>
    </font>
    <font>
      <b/>
      <sz val="14"/>
      <color indexed="9"/>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8"/>
      <color indexed="9"/>
      <name val="Arial"/>
      <family val="2"/>
    </font>
    <font>
      <sz val="8"/>
      <color indexed="41"/>
      <name val="Arial"/>
      <family val="2"/>
    </font>
    <font>
      <sz val="12"/>
      <color indexed="9"/>
      <name val="Arial"/>
      <family val="2"/>
    </font>
    <font>
      <b/>
      <sz val="12"/>
      <color indexed="18"/>
      <name val="Arial"/>
      <family val="2"/>
    </font>
    <font>
      <b/>
      <sz val="12"/>
      <color indexed="12"/>
      <name val="Arial"/>
      <family val="2"/>
    </font>
    <font>
      <sz val="12"/>
      <name val="Arial"/>
      <family val="2"/>
    </font>
    <font>
      <b/>
      <sz val="14"/>
      <name val="Arial"/>
      <family val="2"/>
    </font>
    <font>
      <sz val="10"/>
      <color indexed="10"/>
      <name val="Arial"/>
      <family val="2"/>
    </font>
    <font>
      <sz val="11"/>
      <name val="Calibri"/>
      <family val="2"/>
    </font>
    <font>
      <sz val="9"/>
      <name val="Arial"/>
      <family val="2"/>
    </font>
    <font>
      <sz val="10"/>
      <color indexed="8"/>
      <name val="+mn-ea"/>
    </font>
    <font>
      <b/>
      <sz val="10"/>
      <color indexed="8"/>
      <name val="+mn-ea"/>
    </font>
    <font>
      <sz val="10"/>
      <name val="+mn-ea"/>
    </font>
    <font>
      <sz val="10"/>
      <color indexed="8"/>
      <name val="Arial"/>
      <family val="2"/>
    </font>
    <font>
      <b/>
      <sz val="10"/>
      <color indexed="8"/>
      <name val="Arial"/>
      <family val="2"/>
    </font>
    <font>
      <b/>
      <sz val="10"/>
      <color rgb="FFFF0000"/>
      <name val="Arial"/>
      <family val="2"/>
    </font>
    <font>
      <sz val="10"/>
      <color rgb="FFFF0000"/>
      <name val="Arial"/>
      <family val="2"/>
    </font>
    <font>
      <b/>
      <sz val="8"/>
      <color rgb="FFFF0000"/>
      <name val="Arial"/>
      <family val="2"/>
    </font>
    <font>
      <sz val="10"/>
      <color rgb="FFCCFFFF"/>
      <name val="Arial"/>
      <family val="2"/>
    </font>
    <font>
      <b/>
      <sz val="10"/>
      <color rgb="FF000000"/>
      <name val="Arial"/>
      <family val="2"/>
    </font>
    <font>
      <sz val="10"/>
      <color rgb="FF000000"/>
      <name val="Arial"/>
      <family val="2"/>
    </font>
    <font>
      <sz val="10"/>
      <color rgb="FF000000"/>
      <name val="+mn-ea"/>
    </font>
    <font>
      <b/>
      <sz val="10"/>
      <color rgb="FFFF0000"/>
      <name val="+mn-ea"/>
    </font>
    <font>
      <sz val="10"/>
      <color rgb="FFCCFFCC"/>
      <name val="Arial"/>
      <family val="2"/>
    </font>
    <font>
      <strike/>
      <sz val="8"/>
      <name val="Arial"/>
      <family val="2"/>
    </font>
    <font>
      <b/>
      <strike/>
      <sz val="10"/>
      <name val="Arial"/>
      <family val="2"/>
    </font>
    <font>
      <strike/>
      <sz val="10"/>
      <name val="Arial"/>
      <family val="2"/>
    </font>
    <font>
      <sz val="8"/>
      <color rgb="FFFF0000"/>
      <name val="Arial"/>
      <family val="2"/>
    </font>
  </fonts>
  <fills count="3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indexed="47"/>
        <bgColor indexed="64"/>
      </patternFill>
    </fill>
    <fill>
      <patternFill patternType="solid">
        <fgColor indexed="9"/>
        <bgColor indexed="64"/>
      </patternFill>
    </fill>
    <fill>
      <patternFill patternType="solid">
        <fgColor indexed="18"/>
        <bgColor indexed="64"/>
      </patternFill>
    </fill>
    <fill>
      <patternFill patternType="solid">
        <fgColor indexed="12"/>
        <bgColor indexed="64"/>
      </patternFill>
    </fill>
    <fill>
      <patternFill patternType="solid">
        <fgColor indexed="44"/>
        <bgColor indexed="64"/>
      </patternFill>
    </fill>
    <fill>
      <patternFill patternType="solid">
        <fgColor rgb="FFCCFFCC"/>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FFCCCC"/>
        <bgColor indexed="64"/>
      </patternFill>
    </fill>
    <fill>
      <patternFill patternType="solid">
        <fgColor rgb="FFFFC000"/>
        <bgColor indexed="64"/>
      </patternFill>
    </fill>
    <fill>
      <patternFill patternType="solid">
        <fgColor theme="9" tint="0.39997558519241921"/>
        <bgColor indexed="64"/>
      </patternFill>
    </fill>
    <fill>
      <patternFill patternType="solid">
        <fgColor rgb="FFFFFF00"/>
        <bgColor indexed="64"/>
      </patternFill>
    </fill>
    <fill>
      <patternFill patternType="solid">
        <fgColor theme="0"/>
        <bgColor indexed="64"/>
      </patternFill>
    </fill>
    <fill>
      <patternFill patternType="solid">
        <fgColor rgb="FFFFCC99"/>
        <bgColor indexed="64"/>
      </patternFill>
    </fill>
  </fills>
  <borders count="4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4">
    <xf numFmtId="0" fontId="0"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3" borderId="0" applyNumberFormat="0" applyBorder="0" applyAlignment="0" applyProtection="0"/>
    <xf numFmtId="0" fontId="27" fillId="20" borderId="1" applyNumberFormat="0" applyAlignment="0" applyProtection="0"/>
    <xf numFmtId="0" fontId="28" fillId="21" borderId="2" applyNumberFormat="0" applyAlignment="0" applyProtection="0"/>
    <xf numFmtId="43" fontId="1" fillId="0" borderId="0" applyFont="0" applyFill="0" applyBorder="0" applyAlignment="0" applyProtection="0"/>
    <xf numFmtId="0" fontId="29" fillId="0" borderId="0" applyNumberFormat="0" applyFill="0" applyBorder="0" applyAlignment="0" applyProtection="0"/>
    <xf numFmtId="0" fontId="30" fillId="4" borderId="0" applyNumberFormat="0" applyBorder="0" applyAlignment="0" applyProtection="0"/>
    <xf numFmtId="0" fontId="31" fillId="0" borderId="3" applyNumberFormat="0" applyFill="0" applyAlignment="0" applyProtection="0"/>
    <xf numFmtId="0" fontId="32" fillId="0" borderId="4" applyNumberFormat="0" applyFill="0" applyAlignment="0" applyProtection="0"/>
    <xf numFmtId="0" fontId="33" fillId="0" borderId="5" applyNumberFormat="0" applyFill="0" applyAlignment="0" applyProtection="0"/>
    <xf numFmtId="0" fontId="33" fillId="0" borderId="0" applyNumberFormat="0" applyFill="0" applyBorder="0" applyAlignment="0" applyProtection="0"/>
    <xf numFmtId="0" fontId="13" fillId="0" borderId="0" applyNumberFormat="0" applyFill="0" applyBorder="0" applyAlignment="0" applyProtection="0">
      <alignment vertical="top"/>
      <protection locked="0"/>
    </xf>
    <xf numFmtId="0" fontId="34" fillId="7" borderId="1" applyNumberFormat="0" applyAlignment="0" applyProtection="0"/>
    <xf numFmtId="0" fontId="35" fillId="0" borderId="6" applyNumberFormat="0" applyFill="0" applyAlignment="0" applyProtection="0"/>
    <xf numFmtId="0" fontId="36" fillId="22" borderId="0" applyNumberFormat="0" applyBorder="0" applyAlignment="0" applyProtection="0"/>
    <xf numFmtId="0" fontId="1" fillId="23" borderId="7" applyNumberFormat="0" applyFont="0" applyAlignment="0" applyProtection="0"/>
    <xf numFmtId="0" fontId="37" fillId="20" borderId="8" applyNumberFormat="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cellStyleXfs>
  <cellXfs count="527">
    <xf numFmtId="0" fontId="0" fillId="0" borderId="0" xfId="0"/>
    <xf numFmtId="0" fontId="0" fillId="0" borderId="0" xfId="0" applyBorder="1"/>
    <xf numFmtId="0" fontId="0" fillId="0" borderId="0" xfId="0" applyFill="1" applyBorder="1"/>
    <xf numFmtId="0" fontId="0" fillId="0" borderId="0" xfId="0" applyAlignment="1">
      <alignment horizontal="center"/>
    </xf>
    <xf numFmtId="0" fontId="0" fillId="0" borderId="0" xfId="0" applyFill="1"/>
    <xf numFmtId="0" fontId="2" fillId="0" borderId="0" xfId="0" applyFont="1" applyFill="1" applyBorder="1"/>
    <xf numFmtId="0" fontId="2" fillId="0" borderId="0" xfId="0" applyFont="1"/>
    <xf numFmtId="0" fontId="8" fillId="0" borderId="0" xfId="0" applyFont="1" applyFill="1" applyBorder="1" applyAlignment="1">
      <alignment horizontal="center"/>
    </xf>
    <xf numFmtId="0" fontId="8" fillId="0" borderId="0" xfId="0" applyFont="1" applyFill="1" applyAlignment="1">
      <alignment horizontal="center"/>
    </xf>
    <xf numFmtId="0" fontId="0" fillId="24" borderId="0" xfId="0" applyFill="1"/>
    <xf numFmtId="0" fontId="3" fillId="24" borderId="0" xfId="0" applyFont="1" applyFill="1"/>
    <xf numFmtId="0" fontId="0" fillId="24" borderId="0" xfId="0" applyFill="1" applyBorder="1"/>
    <xf numFmtId="0" fontId="0" fillId="24" borderId="0" xfId="0" applyFill="1" applyBorder="1" applyAlignment="1"/>
    <xf numFmtId="0" fontId="0" fillId="24" borderId="0" xfId="0" applyFill="1" applyBorder="1" applyAlignment="1">
      <alignment horizontal="center"/>
    </xf>
    <xf numFmtId="0" fontId="2" fillId="24" borderId="0" xfId="0" applyFont="1" applyFill="1"/>
    <xf numFmtId="0" fontId="8" fillId="24" borderId="0" xfId="0" applyFont="1" applyFill="1" applyAlignment="1">
      <alignment horizontal="center"/>
    </xf>
    <xf numFmtId="0" fontId="8" fillId="24" borderId="0" xfId="0" applyFont="1" applyFill="1" applyBorder="1" applyAlignment="1">
      <alignment horizontal="center"/>
    </xf>
    <xf numFmtId="0" fontId="2" fillId="24" borderId="0" xfId="0" applyFont="1" applyFill="1" applyBorder="1"/>
    <xf numFmtId="0" fontId="0" fillId="24" borderId="10" xfId="0" applyFill="1" applyBorder="1"/>
    <xf numFmtId="0" fontId="2" fillId="0" borderId="12" xfId="0" applyFont="1" applyFill="1" applyBorder="1" applyAlignment="1" applyProtection="1">
      <alignment horizontal="center"/>
      <protection locked="0"/>
    </xf>
    <xf numFmtId="0" fontId="0" fillId="0" borderId="0" xfId="0" applyProtection="1">
      <protection hidden="1"/>
    </xf>
    <xf numFmtId="0" fontId="0" fillId="0" borderId="0" xfId="0" applyAlignment="1" applyProtection="1">
      <alignment horizontal="center"/>
      <protection hidden="1"/>
    </xf>
    <xf numFmtId="0" fontId="2" fillId="0" borderId="0" xfId="0" applyFont="1" applyProtection="1">
      <protection hidden="1"/>
    </xf>
    <xf numFmtId="0" fontId="2" fillId="0" borderId="12" xfId="0" applyFont="1" applyBorder="1" applyAlignment="1" applyProtection="1">
      <alignment horizontal="center"/>
      <protection hidden="1"/>
    </xf>
    <xf numFmtId="43" fontId="9" fillId="0" borderId="0" xfId="0" applyNumberFormat="1" applyFont="1" applyFill="1" applyBorder="1" applyProtection="1">
      <protection hidden="1"/>
    </xf>
    <xf numFmtId="14" fontId="0" fillId="0" borderId="0" xfId="0" applyNumberFormat="1"/>
    <xf numFmtId="0" fontId="3" fillId="0" borderId="12" xfId="0" applyFont="1" applyBorder="1" applyAlignment="1">
      <alignment horizontal="center"/>
    </xf>
    <xf numFmtId="49" fontId="0" fillId="0" borderId="0" xfId="0" applyNumberFormat="1"/>
    <xf numFmtId="0" fontId="0" fillId="25" borderId="0" xfId="0" applyFill="1"/>
    <xf numFmtId="0" fontId="3" fillId="25" borderId="0" xfId="0" applyFont="1" applyFill="1" applyAlignment="1">
      <alignment horizontal="center"/>
    </xf>
    <xf numFmtId="49" fontId="0" fillId="25" borderId="0" xfId="0" applyNumberFormat="1" applyFill="1"/>
    <xf numFmtId="0" fontId="14" fillId="25" borderId="0" xfId="0" applyFont="1" applyFill="1"/>
    <xf numFmtId="0" fontId="3" fillId="25" borderId="12" xfId="0" applyFont="1" applyFill="1" applyBorder="1" applyAlignment="1">
      <alignment horizontal="center"/>
    </xf>
    <xf numFmtId="0" fontId="0" fillId="25" borderId="0" xfId="0" applyFill="1" applyAlignment="1">
      <alignment horizontal="center"/>
    </xf>
    <xf numFmtId="0" fontId="3" fillId="0" borderId="0" xfId="0" applyFont="1" applyAlignment="1" applyProtection="1">
      <alignment horizontal="center"/>
      <protection hidden="1"/>
    </xf>
    <xf numFmtId="0" fontId="2" fillId="0" borderId="13" xfId="0" applyFont="1" applyFill="1" applyBorder="1"/>
    <xf numFmtId="0" fontId="0" fillId="24" borderId="14" xfId="0" applyFill="1" applyBorder="1"/>
    <xf numFmtId="0" fontId="2" fillId="0" borderId="15" xfId="0" applyFont="1" applyFill="1" applyBorder="1" applyAlignment="1" applyProtection="1">
      <alignment horizontal="center"/>
      <protection locked="0"/>
    </xf>
    <xf numFmtId="38" fontId="0" fillId="25" borderId="0" xfId="0" applyNumberFormat="1" applyFill="1"/>
    <xf numFmtId="0" fontId="3" fillId="0" borderId="0" xfId="0" applyFont="1" applyAlignment="1"/>
    <xf numFmtId="0" fontId="3" fillId="0" borderId="0" xfId="0" applyFont="1" applyBorder="1" applyAlignment="1">
      <alignment horizontal="center"/>
    </xf>
    <xf numFmtId="164" fontId="8" fillId="24" borderId="0" xfId="0" applyNumberFormat="1" applyFont="1" applyFill="1"/>
    <xf numFmtId="0" fontId="3" fillId="25" borderId="12" xfId="0" applyFont="1" applyFill="1" applyBorder="1"/>
    <xf numFmtId="0" fontId="8" fillId="24" borderId="0" xfId="0" applyFont="1" applyFill="1" applyBorder="1" applyAlignment="1"/>
    <xf numFmtId="14" fontId="2" fillId="24" borderId="0" xfId="0" applyNumberFormat="1" applyFont="1" applyFill="1" applyBorder="1"/>
    <xf numFmtId="0" fontId="15" fillId="24" borderId="0" xfId="0" applyFont="1" applyFill="1" applyBorder="1" applyAlignment="1"/>
    <xf numFmtId="14" fontId="0" fillId="25" borderId="0" xfId="0" applyNumberFormat="1" applyFill="1"/>
    <xf numFmtId="0" fontId="8" fillId="24" borderId="0" xfId="0" applyFont="1" applyFill="1" applyBorder="1" applyAlignment="1">
      <alignment horizontal="center" wrapText="1"/>
    </xf>
    <xf numFmtId="0" fontId="2" fillId="0" borderId="16" xfId="0" applyFont="1" applyFill="1" applyBorder="1" applyAlignment="1" applyProtection="1">
      <alignment horizontal="center"/>
      <protection locked="0"/>
    </xf>
    <xf numFmtId="0" fontId="2" fillId="0" borderId="15" xfId="0" applyFont="1" applyFill="1" applyBorder="1"/>
    <xf numFmtId="0" fontId="0" fillId="24" borderId="0" xfId="0" applyFill="1" applyAlignment="1"/>
    <xf numFmtId="1" fontId="0" fillId="25" borderId="0" xfId="0" applyNumberFormat="1" applyFill="1"/>
    <xf numFmtId="0" fontId="8" fillId="24" borderId="0" xfId="0" applyFont="1" applyFill="1" applyBorder="1" applyAlignment="1">
      <alignment wrapText="1"/>
    </xf>
    <xf numFmtId="0" fontId="8" fillId="24" borderId="0" xfId="0" applyFont="1" applyFill="1" applyBorder="1" applyAlignment="1">
      <alignment horizontal="left"/>
    </xf>
    <xf numFmtId="0" fontId="16" fillId="26" borderId="15" xfId="0" applyFont="1" applyFill="1" applyBorder="1" applyAlignment="1" applyProtection="1">
      <protection locked="0"/>
    </xf>
    <xf numFmtId="0" fontId="16" fillId="24" borderId="0" xfId="0" applyNumberFormat="1" applyFont="1" applyFill="1" applyBorder="1" applyAlignment="1" applyProtection="1">
      <protection locked="0"/>
    </xf>
    <xf numFmtId="0" fontId="2" fillId="24" borderId="0" xfId="0" applyFont="1" applyFill="1" applyAlignment="1"/>
    <xf numFmtId="0" fontId="9" fillId="0" borderId="0" xfId="0" applyFont="1"/>
    <xf numFmtId="38" fontId="9" fillId="0" borderId="0" xfId="0" applyNumberFormat="1" applyFont="1"/>
    <xf numFmtId="2" fontId="9" fillId="0" borderId="0" xfId="0" applyNumberFormat="1" applyFont="1"/>
    <xf numFmtId="14" fontId="9" fillId="0" borderId="0" xfId="0" applyNumberFormat="1" applyFont="1"/>
    <xf numFmtId="169" fontId="9" fillId="0" borderId="0" xfId="0" applyNumberFormat="1" applyFont="1"/>
    <xf numFmtId="1" fontId="9" fillId="0" borderId="0" xfId="0" applyNumberFormat="1" applyFont="1"/>
    <xf numFmtId="0" fontId="0" fillId="25" borderId="0" xfId="0" applyFill="1" applyBorder="1"/>
    <xf numFmtId="0" fontId="9" fillId="25" borderId="0" xfId="0" applyFont="1" applyFill="1"/>
    <xf numFmtId="0" fontId="0" fillId="26" borderId="15" xfId="0" applyNumberFormat="1" applyFill="1" applyBorder="1" applyProtection="1">
      <protection locked="0"/>
    </xf>
    <xf numFmtId="0" fontId="2" fillId="0" borderId="17" xfId="0" applyFont="1" applyFill="1" applyBorder="1" applyAlignment="1" applyProtection="1">
      <alignment horizontal="center"/>
      <protection locked="0"/>
    </xf>
    <xf numFmtId="0" fontId="2" fillId="0" borderId="17" xfId="0" applyNumberFormat="1" applyFont="1" applyFill="1" applyBorder="1" applyAlignment="1" applyProtection="1">
      <alignment horizontal="center"/>
      <protection locked="0"/>
    </xf>
    <xf numFmtId="2" fontId="2" fillId="24" borderId="12" xfId="0" applyNumberFormat="1" applyFont="1" applyFill="1" applyBorder="1" applyAlignment="1" applyProtection="1">
      <alignment horizontal="center"/>
    </xf>
    <xf numFmtId="0" fontId="16" fillId="0" borderId="0" xfId="0" applyFont="1" applyProtection="1"/>
    <xf numFmtId="0" fontId="19" fillId="27" borderId="0" xfId="0" applyFont="1" applyFill="1" applyProtection="1"/>
    <xf numFmtId="0" fontId="23" fillId="28" borderId="0" xfId="0" applyFont="1" applyFill="1" applyAlignment="1" applyProtection="1"/>
    <xf numFmtId="0" fontId="3" fillId="24" borderId="0" xfId="0" applyFont="1" applyFill="1" applyAlignment="1">
      <alignment horizontal="left"/>
    </xf>
    <xf numFmtId="0" fontId="3" fillId="24" borderId="0" xfId="0" applyFont="1" applyFill="1" applyBorder="1" applyAlignment="1"/>
    <xf numFmtId="0" fontId="9" fillId="24" borderId="0" xfId="0" applyFont="1" applyFill="1"/>
    <xf numFmtId="0" fontId="3" fillId="24" borderId="0" xfId="0" applyFont="1" applyFill="1" applyBorder="1" applyAlignment="1">
      <alignment horizontal="center" wrapText="1"/>
    </xf>
    <xf numFmtId="0" fontId="9" fillId="24" borderId="0" xfId="0" applyFont="1" applyFill="1" applyBorder="1" applyAlignment="1"/>
    <xf numFmtId="0" fontId="3" fillId="29" borderId="18" xfId="0" applyFont="1" applyFill="1" applyBorder="1" applyAlignment="1">
      <alignment horizontal="center"/>
    </xf>
    <xf numFmtId="0" fontId="3" fillId="29" borderId="19" xfId="0" applyFont="1" applyFill="1" applyBorder="1" applyAlignment="1">
      <alignment horizontal="center"/>
    </xf>
    <xf numFmtId="0" fontId="3" fillId="29" borderId="14" xfId="0" applyFont="1" applyFill="1" applyBorder="1" applyAlignment="1">
      <alignment horizontal="center"/>
    </xf>
    <xf numFmtId="0" fontId="3" fillId="29" borderId="0" xfId="0" applyFont="1" applyFill="1" applyBorder="1" applyAlignment="1">
      <alignment horizontal="center" wrapText="1"/>
    </xf>
    <xf numFmtId="0" fontId="3" fillId="29" borderId="10" xfId="0" applyFont="1" applyFill="1" applyBorder="1" applyAlignment="1">
      <alignment horizontal="center"/>
    </xf>
    <xf numFmtId="0" fontId="3" fillId="29" borderId="0" xfId="0" applyFont="1" applyFill="1" applyBorder="1" applyAlignment="1">
      <alignment horizontal="center"/>
    </xf>
    <xf numFmtId="0" fontId="3" fillId="29" borderId="11" xfId="0" applyFont="1" applyFill="1" applyBorder="1" applyAlignment="1">
      <alignment horizontal="center"/>
    </xf>
    <xf numFmtId="0" fontId="3" fillId="29" borderId="17" xfId="0" applyFont="1" applyFill="1" applyBorder="1" applyAlignment="1">
      <alignment horizontal="center"/>
    </xf>
    <xf numFmtId="0" fontId="3" fillId="29" borderId="12" xfId="0" applyFont="1" applyFill="1" applyBorder="1" applyAlignment="1">
      <alignment horizontal="center"/>
    </xf>
    <xf numFmtId="0" fontId="3" fillId="29" borderId="16" xfId="0" applyFont="1" applyFill="1" applyBorder="1" applyAlignment="1">
      <alignment horizontal="center"/>
    </xf>
    <xf numFmtId="0" fontId="2" fillId="24" borderId="0" xfId="0" applyFont="1" applyFill="1" applyBorder="1" applyAlignment="1" applyProtection="1">
      <alignment horizontal="left" vertical="top" wrapText="1"/>
      <protection locked="0"/>
    </xf>
    <xf numFmtId="0" fontId="16" fillId="0" borderId="0" xfId="0" applyFont="1" applyFill="1" applyProtection="1"/>
    <xf numFmtId="0" fontId="19" fillId="24" borderId="0" xfId="0" applyFont="1" applyFill="1" applyProtection="1"/>
    <xf numFmtId="0" fontId="23" fillId="28" borderId="0" xfId="0" applyFont="1" applyFill="1" applyProtection="1"/>
    <xf numFmtId="0" fontId="41" fillId="28" borderId="0" xfId="0" applyFont="1" applyFill="1" applyProtection="1"/>
    <xf numFmtId="0" fontId="19" fillId="28" borderId="0" xfId="0" applyFont="1" applyFill="1" applyProtection="1"/>
    <xf numFmtId="0" fontId="42" fillId="28" borderId="0" xfId="0" applyFont="1" applyFill="1" applyProtection="1"/>
    <xf numFmtId="22" fontId="42" fillId="28" borderId="0" xfId="0" applyNumberFormat="1" applyFont="1" applyFill="1" applyProtection="1"/>
    <xf numFmtId="0" fontId="0" fillId="0" borderId="0" xfId="0" applyProtection="1">
      <protection locked="0"/>
    </xf>
    <xf numFmtId="0" fontId="0" fillId="24" borderId="0" xfId="0" applyFill="1" applyProtection="1">
      <protection locked="0"/>
    </xf>
    <xf numFmtId="0" fontId="0" fillId="24" borderId="0" xfId="0" applyFill="1" applyBorder="1" applyAlignment="1" applyProtection="1">
      <alignment vertical="top" wrapText="1"/>
      <protection locked="0"/>
    </xf>
    <xf numFmtId="0" fontId="0" fillId="24" borderId="0" xfId="0" applyFill="1" applyProtection="1"/>
    <xf numFmtId="0" fontId="0" fillId="24" borderId="18" xfId="0" applyFill="1" applyBorder="1"/>
    <xf numFmtId="0" fontId="0" fillId="24" borderId="19" xfId="0" applyFill="1" applyBorder="1"/>
    <xf numFmtId="0" fontId="3" fillId="24" borderId="0" xfId="0" applyFont="1" applyFill="1" applyBorder="1" applyAlignment="1">
      <alignment horizontal="center"/>
    </xf>
    <xf numFmtId="0" fontId="0" fillId="0" borderId="0" xfId="0" applyProtection="1"/>
    <xf numFmtId="0" fontId="19" fillId="27" borderId="0" xfId="0" applyFont="1" applyFill="1" applyAlignment="1" applyProtection="1">
      <protection locked="0"/>
    </xf>
    <xf numFmtId="0" fontId="8" fillId="24" borderId="0" xfId="0" applyFont="1" applyFill="1" applyBorder="1" applyAlignment="1" applyProtection="1">
      <alignment horizontal="center" wrapText="1"/>
      <protection locked="0"/>
    </xf>
    <xf numFmtId="0" fontId="16" fillId="0" borderId="0" xfId="0" applyFont="1" applyProtection="1">
      <protection locked="0"/>
    </xf>
    <xf numFmtId="0" fontId="16" fillId="0" borderId="0" xfId="0" applyFont="1" applyFill="1" applyProtection="1">
      <protection locked="0"/>
    </xf>
    <xf numFmtId="0" fontId="0" fillId="0" borderId="0" xfId="0" applyFill="1" applyProtection="1">
      <protection locked="0"/>
    </xf>
    <xf numFmtId="0" fontId="19" fillId="27" borderId="0" xfId="0" applyFont="1" applyFill="1" applyProtection="1">
      <protection locked="0"/>
    </xf>
    <xf numFmtId="1" fontId="2" fillId="0" borderId="15" xfId="0" applyNumberFormat="1" applyFont="1" applyFill="1" applyBorder="1" applyAlignment="1" applyProtection="1">
      <alignment horizontal="center"/>
      <protection locked="0"/>
    </xf>
    <xf numFmtId="0" fontId="0" fillId="25" borderId="0" xfId="0" applyFont="1" applyFill="1"/>
    <xf numFmtId="2" fontId="2" fillId="30" borderId="12" xfId="0" applyNumberFormat="1" applyFont="1" applyFill="1" applyBorder="1" applyAlignment="1" applyProtection="1">
      <alignment horizontal="center"/>
    </xf>
    <xf numFmtId="0" fontId="2" fillId="30" borderId="16" xfId="0" applyFont="1" applyFill="1" applyBorder="1" applyAlignment="1" applyProtection="1">
      <alignment horizontal="center"/>
    </xf>
    <xf numFmtId="0" fontId="9" fillId="0" borderId="0" xfId="0" applyFont="1" applyBorder="1"/>
    <xf numFmtId="0" fontId="57" fillId="24" borderId="0" xfId="0" applyFont="1" applyFill="1" applyAlignment="1">
      <alignment horizontal="left"/>
    </xf>
    <xf numFmtId="0" fontId="0" fillId="30" borderId="0" xfId="0" applyFill="1"/>
    <xf numFmtId="0" fontId="0" fillId="0" borderId="20" xfId="0" applyBorder="1"/>
    <xf numFmtId="0" fontId="0" fillId="0" borderId="21" xfId="0" applyBorder="1"/>
    <xf numFmtId="0" fontId="0" fillId="0" borderId="22" xfId="0" applyBorder="1"/>
    <xf numFmtId="0" fontId="0" fillId="0" borderId="23" xfId="0" applyBorder="1"/>
    <xf numFmtId="0" fontId="58" fillId="24" borderId="0" xfId="0" applyFont="1" applyFill="1" applyAlignment="1">
      <alignment horizontal="left"/>
    </xf>
    <xf numFmtId="0" fontId="0" fillId="0" borderId="24" xfId="0" applyBorder="1"/>
    <xf numFmtId="0" fontId="0" fillId="31" borderId="20" xfId="0" applyFill="1" applyBorder="1"/>
    <xf numFmtId="0" fontId="0" fillId="31" borderId="21" xfId="0" applyFill="1" applyBorder="1"/>
    <xf numFmtId="0" fontId="0" fillId="31" borderId="24" xfId="0" applyFill="1" applyBorder="1"/>
    <xf numFmtId="0" fontId="0" fillId="31" borderId="22" xfId="0" applyFill="1" applyBorder="1"/>
    <xf numFmtId="0" fontId="0" fillId="31" borderId="23" xfId="0" applyFill="1" applyBorder="1"/>
    <xf numFmtId="0" fontId="0" fillId="31" borderId="0" xfId="0" applyFill="1" applyBorder="1"/>
    <xf numFmtId="0" fontId="0" fillId="31" borderId="25" xfId="0" applyFill="1" applyBorder="1"/>
    <xf numFmtId="0" fontId="0" fillId="31" borderId="26" xfId="0" applyFill="1" applyBorder="1"/>
    <xf numFmtId="0" fontId="9" fillId="31" borderId="0" xfId="0" applyFont="1" applyFill="1" applyBorder="1"/>
    <xf numFmtId="167" fontId="0" fillId="31" borderId="0" xfId="0" applyNumberFormat="1" applyFill="1" applyBorder="1"/>
    <xf numFmtId="14" fontId="9" fillId="31" borderId="27" xfId="0" applyNumberFormat="1" applyFont="1" applyFill="1" applyBorder="1"/>
    <xf numFmtId="0" fontId="0" fillId="31" borderId="28" xfId="0" applyFill="1" applyBorder="1"/>
    <xf numFmtId="14" fontId="0" fillId="31" borderId="29" xfId="0" applyNumberFormat="1" applyFill="1" applyBorder="1"/>
    <xf numFmtId="0" fontId="0" fillId="31" borderId="29" xfId="0" applyFill="1" applyBorder="1"/>
    <xf numFmtId="1" fontId="2" fillId="0" borderId="22" xfId="0" applyNumberFormat="1" applyFont="1" applyBorder="1"/>
    <xf numFmtId="0" fontId="2" fillId="0" borderId="0" xfId="0" applyFont="1" applyBorder="1"/>
    <xf numFmtId="0" fontId="2" fillId="0" borderId="23" xfId="0" applyFont="1" applyBorder="1"/>
    <xf numFmtId="0" fontId="2" fillId="0" borderId="29" xfId="0" applyFont="1" applyBorder="1"/>
    <xf numFmtId="0" fontId="2" fillId="0" borderId="26" xfId="0" applyFont="1" applyBorder="1"/>
    <xf numFmtId="0" fontId="2" fillId="32" borderId="20" xfId="0" applyFont="1" applyFill="1" applyBorder="1" applyProtection="1"/>
    <xf numFmtId="0" fontId="16" fillId="32" borderId="24" xfId="0" applyFont="1" applyFill="1" applyBorder="1" applyProtection="1"/>
    <xf numFmtId="0" fontId="2" fillId="32" borderId="24" xfId="0" applyFont="1" applyFill="1" applyBorder="1" applyProtection="1"/>
    <xf numFmtId="0" fontId="16" fillId="32" borderId="21" xfId="0" applyFont="1" applyFill="1" applyBorder="1" applyProtection="1"/>
    <xf numFmtId="0" fontId="2" fillId="32" borderId="22" xfId="0" applyFont="1" applyFill="1" applyBorder="1" applyProtection="1"/>
    <xf numFmtId="0" fontId="2" fillId="32" borderId="0" xfId="0" applyFont="1" applyFill="1" applyBorder="1" applyProtection="1"/>
    <xf numFmtId="0" fontId="16" fillId="32" borderId="0" xfId="0" applyFont="1" applyFill="1" applyBorder="1" applyProtection="1"/>
    <xf numFmtId="0" fontId="16" fillId="32" borderId="23" xfId="0" applyFont="1" applyFill="1" applyBorder="1" applyProtection="1"/>
    <xf numFmtId="0" fontId="0" fillId="32" borderId="0" xfId="0" applyFill="1" applyBorder="1"/>
    <xf numFmtId="0" fontId="0" fillId="32" borderId="23" xfId="0" applyFill="1" applyBorder="1"/>
    <xf numFmtId="0" fontId="2" fillId="32" borderId="25" xfId="0" applyFont="1" applyFill="1" applyBorder="1" applyProtection="1"/>
    <xf numFmtId="0" fontId="16" fillId="32" borderId="29" xfId="0" applyFont="1" applyFill="1" applyBorder="1" applyProtection="1"/>
    <xf numFmtId="0" fontId="2" fillId="32" borderId="29" xfId="0" applyFont="1" applyFill="1" applyBorder="1" applyProtection="1"/>
    <xf numFmtId="0" fontId="16" fillId="32" borderId="26" xfId="0" applyFont="1" applyFill="1" applyBorder="1" applyProtection="1"/>
    <xf numFmtId="0" fontId="16" fillId="30" borderId="0" xfId="0" applyFont="1" applyFill="1" applyBorder="1" applyProtection="1"/>
    <xf numFmtId="0" fontId="2" fillId="30" borderId="0" xfId="0" applyFont="1" applyFill="1" applyBorder="1" applyProtection="1"/>
    <xf numFmtId="0" fontId="16" fillId="30" borderId="29" xfId="0" applyFont="1" applyFill="1" applyBorder="1" applyProtection="1"/>
    <xf numFmtId="0" fontId="2" fillId="30" borderId="30" xfId="0" applyFont="1" applyFill="1" applyBorder="1" applyProtection="1"/>
    <xf numFmtId="0" fontId="16" fillId="30" borderId="15" xfId="0" applyFont="1" applyFill="1" applyBorder="1" applyAlignment="1" applyProtection="1"/>
    <xf numFmtId="0" fontId="0" fillId="0" borderId="30" xfId="0" applyBorder="1"/>
    <xf numFmtId="0" fontId="9" fillId="0" borderId="31" xfId="0" applyFont="1" applyBorder="1"/>
    <xf numFmtId="0" fontId="0" fillId="0" borderId="28" xfId="0" applyBorder="1"/>
    <xf numFmtId="0" fontId="0" fillId="0" borderId="31" xfId="0" applyBorder="1"/>
    <xf numFmtId="0" fontId="0" fillId="0" borderId="27" xfId="0" applyBorder="1"/>
    <xf numFmtId="0" fontId="9" fillId="0" borderId="28" xfId="0" applyFont="1" applyBorder="1"/>
    <xf numFmtId="0" fontId="9" fillId="0" borderId="25" xfId="0" applyFont="1" applyBorder="1" applyProtection="1">
      <protection hidden="1"/>
    </xf>
    <xf numFmtId="0" fontId="9" fillId="0" borderId="29" xfId="0" applyFont="1" applyBorder="1" applyProtection="1">
      <protection hidden="1"/>
    </xf>
    <xf numFmtId="0" fontId="9" fillId="0" borderId="26" xfId="0" applyFont="1" applyBorder="1" applyProtection="1">
      <protection hidden="1"/>
    </xf>
    <xf numFmtId="0" fontId="3" fillId="24" borderId="0" xfId="0" applyFont="1" applyFill="1" applyAlignment="1">
      <alignment horizontal="right"/>
    </xf>
    <xf numFmtId="0" fontId="59" fillId="24" borderId="0" xfId="0" applyFont="1" applyFill="1"/>
    <xf numFmtId="0" fontId="2" fillId="0" borderId="0" xfId="0" applyFont="1" applyProtection="1"/>
    <xf numFmtId="0" fontId="8" fillId="0" borderId="0" xfId="0" applyFont="1" applyProtection="1"/>
    <xf numFmtId="0" fontId="9" fillId="0" borderId="20" xfId="0" applyFont="1" applyBorder="1"/>
    <xf numFmtId="0" fontId="9" fillId="0" borderId="21" xfId="0" applyFont="1" applyBorder="1"/>
    <xf numFmtId="0" fontId="9" fillId="0" borderId="25" xfId="0" applyFont="1" applyFill="1" applyBorder="1"/>
    <xf numFmtId="0" fontId="9" fillId="0" borderId="26" xfId="0" applyFont="1" applyFill="1" applyBorder="1"/>
    <xf numFmtId="0" fontId="0" fillId="0" borderId="32" xfId="0" applyBorder="1"/>
    <xf numFmtId="0" fontId="0" fillId="0" borderId="25" xfId="0" applyBorder="1"/>
    <xf numFmtId="0" fontId="0" fillId="0" borderId="26" xfId="0" applyBorder="1"/>
    <xf numFmtId="0" fontId="9" fillId="0" borderId="33" xfId="0" applyFont="1" applyBorder="1"/>
    <xf numFmtId="0" fontId="0" fillId="0" borderId="34" xfId="0" applyBorder="1"/>
    <xf numFmtId="0" fontId="9" fillId="0" borderId="32" xfId="0" applyFont="1" applyFill="1" applyBorder="1"/>
    <xf numFmtId="0" fontId="0" fillId="0" borderId="33" xfId="0" applyBorder="1"/>
    <xf numFmtId="0" fontId="2" fillId="0" borderId="12" xfId="0" applyNumberFormat="1" applyFont="1" applyFill="1" applyBorder="1" applyAlignment="1" applyProtection="1">
      <alignment horizontal="center"/>
      <protection locked="0"/>
    </xf>
    <xf numFmtId="0" fontId="60" fillId="0" borderId="0" xfId="0" applyFont="1" applyAlignment="1">
      <alignment horizontal="left" vertical="center" readingOrder="1"/>
    </xf>
    <xf numFmtId="0" fontId="61" fillId="0" borderId="0" xfId="0" applyFont="1" applyAlignment="1">
      <alignment horizontal="left" vertical="center" readingOrder="1"/>
    </xf>
    <xf numFmtId="0" fontId="62" fillId="0" borderId="0" xfId="0" applyFont="1" applyAlignment="1">
      <alignment horizontal="left" vertical="center" readingOrder="1"/>
    </xf>
    <xf numFmtId="0" fontId="62" fillId="0" borderId="0" xfId="0" applyFont="1" applyAlignment="1">
      <alignment horizontal="left" vertical="center" wrapText="1" readingOrder="1"/>
    </xf>
    <xf numFmtId="0" fontId="56" fillId="0" borderId="0" xfId="0" applyFont="1"/>
    <xf numFmtId="0" fontId="60" fillId="0" borderId="0" xfId="0" applyFont="1" applyAlignment="1">
      <alignment horizontal="left" readingOrder="1"/>
    </xf>
    <xf numFmtId="0" fontId="53" fillId="0" borderId="0" xfId="0" applyFont="1" applyAlignment="1">
      <alignment vertical="center" readingOrder="1"/>
    </xf>
    <xf numFmtId="0" fontId="0" fillId="0" borderId="34" xfId="0" applyFill="1" applyBorder="1"/>
    <xf numFmtId="0" fontId="63" fillId="0" borderId="0" xfId="0" applyFont="1" applyAlignment="1">
      <alignment horizontal="left" vertical="center" readingOrder="1"/>
    </xf>
    <xf numFmtId="0" fontId="8" fillId="0" borderId="30" xfId="0" applyFont="1" applyFill="1" applyBorder="1" applyAlignment="1">
      <alignment horizontal="center"/>
    </xf>
    <xf numFmtId="0" fontId="9" fillId="0" borderId="0" xfId="0" applyFont="1" applyAlignment="1">
      <alignment horizontal="center"/>
    </xf>
    <xf numFmtId="0" fontId="9" fillId="33" borderId="33" xfId="0" applyFont="1" applyFill="1" applyBorder="1"/>
    <xf numFmtId="0" fontId="9" fillId="33" borderId="34" xfId="0" applyFont="1" applyFill="1" applyBorder="1"/>
    <xf numFmtId="0" fontId="9" fillId="33" borderId="32" xfId="0" applyFont="1" applyFill="1" applyBorder="1"/>
    <xf numFmtId="0" fontId="9" fillId="0" borderId="0" xfId="0" applyFont="1" applyAlignment="1">
      <alignment wrapText="1"/>
    </xf>
    <xf numFmtId="0" fontId="5" fillId="0" borderId="0" xfId="0" applyFont="1" applyFill="1" applyBorder="1"/>
    <xf numFmtId="0" fontId="3" fillId="0" borderId="35" xfId="0" applyFont="1" applyBorder="1" applyAlignment="1">
      <alignment horizontal="center"/>
    </xf>
    <xf numFmtId="0" fontId="0" fillId="0" borderId="0" xfId="0" applyBorder="1" applyAlignment="1">
      <alignment horizontal="center"/>
    </xf>
    <xf numFmtId="0" fontId="0" fillId="0" borderId="23" xfId="0" applyBorder="1" applyAlignment="1">
      <alignment horizontal="center"/>
    </xf>
    <xf numFmtId="0" fontId="17" fillId="0" borderId="0" xfId="0" applyFont="1" applyBorder="1"/>
    <xf numFmtId="0" fontId="49" fillId="0" borderId="22" xfId="0" applyFont="1" applyBorder="1"/>
    <xf numFmtId="0" fontId="0" fillId="0" borderId="23" xfId="0" applyNumberFormat="1" applyBorder="1"/>
    <xf numFmtId="0" fontId="0" fillId="0" borderId="0" xfId="0" applyBorder="1" applyProtection="1">
      <protection hidden="1"/>
    </xf>
    <xf numFmtId="0" fontId="0" fillId="0" borderId="23" xfId="0" applyBorder="1" applyProtection="1">
      <protection hidden="1"/>
    </xf>
    <xf numFmtId="0" fontId="0" fillId="0" borderId="29" xfId="0" applyBorder="1" applyProtection="1">
      <protection hidden="1"/>
    </xf>
    <xf numFmtId="0" fontId="0" fillId="0" borderId="26" xfId="0" applyBorder="1" applyProtection="1">
      <protection hidden="1"/>
    </xf>
    <xf numFmtId="0" fontId="0" fillId="0" borderId="0" xfId="0" applyAlignment="1">
      <alignment wrapText="1"/>
    </xf>
    <xf numFmtId="9" fontId="0" fillId="0" borderId="0" xfId="0" applyNumberFormat="1"/>
    <xf numFmtId="0" fontId="0" fillId="0" borderId="22" xfId="0" applyBorder="1" applyAlignment="1">
      <alignment horizontal="right"/>
    </xf>
    <xf numFmtId="0" fontId="0" fillId="0" borderId="0" xfId="0" applyBorder="1" applyAlignment="1">
      <alignment horizontal="left"/>
    </xf>
    <xf numFmtId="0" fontId="9" fillId="0" borderId="0" xfId="0" applyFont="1" applyProtection="1">
      <protection hidden="1"/>
    </xf>
    <xf numFmtId="0" fontId="0" fillId="34" borderId="30" xfId="0" applyFill="1" applyBorder="1"/>
    <xf numFmtId="0" fontId="0" fillId="35" borderId="23" xfId="0" applyFill="1" applyBorder="1" applyProtection="1">
      <protection hidden="1"/>
    </xf>
    <xf numFmtId="0" fontId="0" fillId="34" borderId="23" xfId="0" applyFill="1" applyBorder="1" applyProtection="1">
      <protection hidden="1"/>
    </xf>
    <xf numFmtId="0" fontId="9" fillId="0" borderId="22" xfId="0" applyFont="1" applyBorder="1"/>
    <xf numFmtId="0" fontId="9" fillId="0" borderId="23" xfId="0" applyFont="1" applyBorder="1"/>
    <xf numFmtId="0" fontId="9" fillId="0" borderId="25" xfId="0" applyFont="1" applyBorder="1"/>
    <xf numFmtId="0" fontId="9" fillId="0" borderId="29" xfId="0" applyFont="1" applyBorder="1"/>
    <xf numFmtId="0" fontId="9" fillId="0" borderId="26" xfId="0" applyFont="1" applyBorder="1"/>
    <xf numFmtId="0" fontId="9" fillId="32" borderId="0" xfId="0" applyFont="1" applyFill="1" applyBorder="1" applyProtection="1"/>
    <xf numFmtId="0" fontId="2" fillId="0" borderId="33" xfId="0" applyFont="1" applyBorder="1"/>
    <xf numFmtId="0" fontId="2" fillId="0" borderId="34" xfId="0" applyFont="1" applyBorder="1"/>
    <xf numFmtId="0" fontId="2" fillId="0" borderId="32" xfId="0" applyFont="1" applyBorder="1"/>
    <xf numFmtId="0" fontId="9" fillId="0" borderId="0" xfId="0" applyFont="1" applyProtection="1"/>
    <xf numFmtId="0" fontId="9" fillId="0" borderId="34" xfId="0" applyFont="1" applyBorder="1"/>
    <xf numFmtId="0" fontId="9" fillId="0" borderId="32" xfId="0" applyFont="1" applyBorder="1"/>
    <xf numFmtId="0" fontId="2" fillId="0" borderId="30" xfId="0" applyFont="1" applyFill="1" applyBorder="1"/>
    <xf numFmtId="0" fontId="9" fillId="36" borderId="20" xfId="0" applyFont="1" applyFill="1" applyBorder="1"/>
    <xf numFmtId="0" fontId="9" fillId="36" borderId="24" xfId="0" applyFont="1" applyFill="1" applyBorder="1"/>
    <xf numFmtId="0" fontId="9" fillId="36" borderId="21" xfId="0" applyFont="1" applyFill="1" applyBorder="1"/>
    <xf numFmtId="0" fontId="9" fillId="36" borderId="22" xfId="0" applyFont="1" applyFill="1" applyBorder="1"/>
    <xf numFmtId="0" fontId="9" fillId="36" borderId="0" xfId="0" applyFont="1" applyFill="1" applyBorder="1"/>
    <xf numFmtId="0" fontId="9" fillId="36" borderId="23" xfId="0" applyFont="1" applyFill="1" applyBorder="1"/>
    <xf numFmtId="170" fontId="0" fillId="26" borderId="15" xfId="0" applyNumberFormat="1" applyFill="1" applyBorder="1" applyProtection="1">
      <protection locked="0"/>
    </xf>
    <xf numFmtId="0" fontId="49" fillId="0" borderId="30" xfId="0" applyFont="1" applyBorder="1"/>
    <xf numFmtId="0" fontId="49" fillId="35" borderId="30" xfId="0" applyFont="1" applyFill="1" applyBorder="1" applyAlignment="1">
      <alignment horizontal="center"/>
    </xf>
    <xf numFmtId="14" fontId="16" fillId="26" borderId="15" xfId="0" applyNumberFormat="1" applyFont="1" applyFill="1" applyBorder="1" applyAlignment="1" applyProtection="1">
      <protection locked="0"/>
    </xf>
    <xf numFmtId="2" fontId="2" fillId="37" borderId="12" xfId="0" applyNumberFormat="1" applyFont="1" applyFill="1" applyBorder="1" applyAlignment="1" applyProtection="1">
      <alignment horizontal="left"/>
      <protection locked="0"/>
    </xf>
    <xf numFmtId="2" fontId="2" fillId="37" borderId="16" xfId="0" applyNumberFormat="1" applyFont="1" applyFill="1" applyBorder="1" applyAlignment="1" applyProtection="1">
      <alignment horizontal="left"/>
      <protection locked="0"/>
    </xf>
    <xf numFmtId="0" fontId="2" fillId="0" borderId="20" xfId="0" applyFont="1" applyBorder="1"/>
    <xf numFmtId="0" fontId="2" fillId="0" borderId="24" xfId="0" applyFont="1" applyBorder="1"/>
    <xf numFmtId="0" fontId="2" fillId="0" borderId="21" xfId="0" applyFont="1" applyBorder="1"/>
    <xf numFmtId="0" fontId="2" fillId="0" borderId="22" xfId="0" applyFont="1" applyBorder="1"/>
    <xf numFmtId="0" fontId="2" fillId="0" borderId="25" xfId="0" applyFont="1" applyBorder="1"/>
    <xf numFmtId="3" fontId="2" fillId="0" borderId="36" xfId="0" applyNumberFormat="1" applyFont="1" applyFill="1" applyBorder="1" applyAlignment="1" applyProtection="1">
      <alignment horizontal="center"/>
      <protection locked="0"/>
    </xf>
    <xf numFmtId="3" fontId="16" fillId="24" borderId="0" xfId="28" applyNumberFormat="1" applyFont="1" applyFill="1" applyBorder="1" applyAlignment="1" applyProtection="1">
      <protection locked="0"/>
    </xf>
    <xf numFmtId="0" fontId="43" fillId="27" borderId="0" xfId="0" applyFont="1" applyFill="1" applyAlignment="1" applyProtection="1"/>
    <xf numFmtId="0" fontId="10" fillId="24" borderId="0" xfId="0" applyFont="1" applyFill="1" applyProtection="1"/>
    <xf numFmtId="0" fontId="6" fillId="24" borderId="0" xfId="0" applyFont="1" applyFill="1" applyProtection="1"/>
    <xf numFmtId="22" fontId="0" fillId="24" borderId="0" xfId="0" applyNumberFormat="1" applyFill="1" applyProtection="1"/>
    <xf numFmtId="0" fontId="0" fillId="24" borderId="0" xfId="0" applyFill="1" applyAlignment="1" applyProtection="1"/>
    <xf numFmtId="0" fontId="11" fillId="24" borderId="0" xfId="0" applyFont="1" applyFill="1" applyProtection="1"/>
    <xf numFmtId="0" fontId="4" fillId="24" borderId="0" xfId="0" applyFont="1" applyFill="1" applyProtection="1"/>
    <xf numFmtId="0" fontId="5" fillId="24" borderId="0" xfId="0" applyFont="1" applyFill="1" applyProtection="1"/>
    <xf numFmtId="0" fontId="0" fillId="0" borderId="10" xfId="0" applyFill="1" applyBorder="1" applyProtection="1"/>
    <xf numFmtId="0" fontId="0" fillId="0" borderId="0" xfId="0" applyFill="1" applyBorder="1" applyProtection="1"/>
    <xf numFmtId="0" fontId="0" fillId="0" borderId="11" xfId="0" applyFill="1" applyBorder="1" applyProtection="1"/>
    <xf numFmtId="0" fontId="3" fillId="0" borderId="0" xfId="0" applyFont="1" applyFill="1" applyBorder="1" applyProtection="1"/>
    <xf numFmtId="0" fontId="0" fillId="0" borderId="0" xfId="0" applyFill="1" applyBorder="1" applyAlignment="1" applyProtection="1"/>
    <xf numFmtId="0" fontId="0" fillId="0" borderId="0" xfId="0" applyFill="1" applyBorder="1" applyAlignment="1" applyProtection="1">
      <alignment horizontal="center"/>
    </xf>
    <xf numFmtId="0" fontId="9" fillId="0" borderId="0" xfId="0" applyFont="1" applyFill="1" applyBorder="1" applyProtection="1"/>
    <xf numFmtId="0" fontId="44" fillId="0" borderId="0" xfId="0" applyFont="1" applyFill="1" applyBorder="1" applyProtection="1"/>
    <xf numFmtId="0" fontId="45" fillId="24" borderId="37" xfId="0" applyFont="1" applyFill="1" applyBorder="1" applyAlignment="1" applyProtection="1">
      <alignment horizontal="center"/>
    </xf>
    <xf numFmtId="0" fontId="45" fillId="24" borderId="38" xfId="0" applyFont="1" applyFill="1" applyBorder="1" applyAlignment="1" applyProtection="1">
      <alignment horizontal="center"/>
    </xf>
    <xf numFmtId="0" fontId="45" fillId="24" borderId="39" xfId="0" applyFont="1" applyFill="1" applyBorder="1" applyAlignment="1" applyProtection="1">
      <alignment horizontal="center"/>
    </xf>
    <xf numFmtId="0" fontId="9" fillId="0" borderId="0" xfId="0" applyFont="1" applyFill="1" applyBorder="1" applyAlignment="1" applyProtection="1">
      <alignment horizontal="center"/>
    </xf>
    <xf numFmtId="0" fontId="3" fillId="0" borderId="12" xfId="0" applyFont="1" applyFill="1" applyBorder="1" applyProtection="1"/>
    <xf numFmtId="0" fontId="0" fillId="0" borderId="12" xfId="0" applyFill="1" applyBorder="1" applyProtection="1"/>
    <xf numFmtId="0" fontId="48" fillId="0" borderId="0" xfId="0" applyFont="1" applyFill="1" applyBorder="1" applyProtection="1"/>
    <xf numFmtId="0" fontId="2" fillId="0" borderId="0" xfId="0" applyFont="1" applyFill="1" applyBorder="1" applyProtection="1"/>
    <xf numFmtId="0" fontId="0" fillId="0" borderId="17" xfId="0" applyFill="1" applyBorder="1" applyProtection="1"/>
    <xf numFmtId="0" fontId="57" fillId="0" borderId="12" xfId="0" applyFont="1" applyBorder="1" applyProtection="1"/>
    <xf numFmtId="0" fontId="2" fillId="0" borderId="12" xfId="0" applyFont="1" applyFill="1" applyBorder="1" applyProtection="1"/>
    <xf numFmtId="0" fontId="0" fillId="24" borderId="0" xfId="0" quotePrefix="1" applyFill="1" applyProtection="1"/>
    <xf numFmtId="0" fontId="3" fillId="29" borderId="18" xfId="0" applyFont="1" applyFill="1" applyBorder="1" applyProtection="1"/>
    <xf numFmtId="0" fontId="0" fillId="29" borderId="19" xfId="0" applyFill="1" applyBorder="1" applyProtection="1"/>
    <xf numFmtId="0" fontId="18" fillId="29" borderId="19" xfId="0" applyFont="1" applyFill="1" applyBorder="1" applyAlignment="1" applyProtection="1"/>
    <xf numFmtId="0" fontId="0" fillId="29" borderId="18" xfId="0" applyFill="1" applyBorder="1" applyProtection="1"/>
    <xf numFmtId="0" fontId="46" fillId="29" borderId="19" xfId="0" applyFont="1" applyFill="1" applyBorder="1" applyAlignment="1" applyProtection="1"/>
    <xf numFmtId="0" fontId="0" fillId="29" borderId="14" xfId="0" applyFill="1" applyBorder="1" applyProtection="1"/>
    <xf numFmtId="0" fontId="5" fillId="0" borderId="0" xfId="0" applyFont="1" applyFill="1" applyProtection="1"/>
    <xf numFmtId="0" fontId="0" fillId="24" borderId="18" xfId="0" applyFill="1" applyBorder="1" applyProtection="1"/>
    <xf numFmtId="0" fontId="0" fillId="24" borderId="19" xfId="0" applyFill="1" applyBorder="1" applyProtection="1"/>
    <xf numFmtId="0" fontId="0" fillId="24" borderId="14" xfId="0" applyFill="1" applyBorder="1" applyProtection="1"/>
    <xf numFmtId="0" fontId="0" fillId="29" borderId="10" xfId="0" applyFill="1" applyBorder="1" applyProtection="1"/>
    <xf numFmtId="0" fontId="0" fillId="29" borderId="0" xfId="0" applyFill="1" applyBorder="1" applyProtection="1"/>
    <xf numFmtId="0" fontId="0" fillId="29" borderId="0" xfId="0" applyFill="1" applyBorder="1" applyAlignment="1" applyProtection="1">
      <alignment horizontal="center"/>
    </xf>
    <xf numFmtId="0" fontId="0" fillId="29" borderId="11" xfId="0" applyFill="1" applyBorder="1" applyProtection="1"/>
    <xf numFmtId="0" fontId="0" fillId="24" borderId="10" xfId="0" applyFill="1" applyBorder="1" applyProtection="1"/>
    <xf numFmtId="0" fontId="0" fillId="24" borderId="0" xfId="0" applyFill="1" applyBorder="1" applyProtection="1"/>
    <xf numFmtId="0" fontId="0" fillId="24" borderId="11" xfId="0" applyFill="1" applyBorder="1" applyProtection="1"/>
    <xf numFmtId="0" fontId="3" fillId="29" borderId="10" xfId="0" applyFont="1" applyFill="1" applyBorder="1" applyAlignment="1" applyProtection="1">
      <alignment horizontal="center"/>
    </xf>
    <xf numFmtId="0" fontId="3" fillId="29" borderId="0" xfId="0" applyFont="1" applyFill="1" applyBorder="1" applyAlignment="1" applyProtection="1">
      <alignment horizontal="center"/>
    </xf>
    <xf numFmtId="0" fontId="3" fillId="29" borderId="11" xfId="0" applyFont="1" applyFill="1" applyBorder="1" applyAlignment="1" applyProtection="1">
      <alignment horizontal="center"/>
    </xf>
    <xf numFmtId="0" fontId="3" fillId="24" borderId="10" xfId="0" applyFont="1" applyFill="1" applyBorder="1" applyProtection="1"/>
    <xf numFmtId="0" fontId="3" fillId="24" borderId="0" xfId="0" applyFont="1" applyFill="1" applyBorder="1" applyProtection="1"/>
    <xf numFmtId="0" fontId="3" fillId="29" borderId="17" xfId="0" applyFont="1" applyFill="1" applyBorder="1" applyAlignment="1" applyProtection="1">
      <alignment horizontal="center"/>
    </xf>
    <xf numFmtId="0" fontId="3" fillId="29" borderId="12" xfId="0" applyFont="1" applyFill="1" applyBorder="1" applyAlignment="1" applyProtection="1">
      <alignment horizontal="center"/>
    </xf>
    <xf numFmtId="0" fontId="3" fillId="29" borderId="16" xfId="0" applyFont="1" applyFill="1" applyBorder="1" applyAlignment="1" applyProtection="1">
      <alignment horizontal="center"/>
    </xf>
    <xf numFmtId="0" fontId="2" fillId="24" borderId="10" xfId="0" applyFont="1" applyFill="1" applyBorder="1" applyAlignment="1" applyProtection="1">
      <alignment horizontal="center"/>
    </xf>
    <xf numFmtId="0" fontId="2" fillId="24" borderId="0" xfId="0" applyFont="1" applyFill="1" applyBorder="1" applyAlignment="1" applyProtection="1">
      <alignment horizontal="center"/>
    </xf>
    <xf numFmtId="2" fontId="2" fillId="24" borderId="0" xfId="0" applyNumberFormat="1" applyFont="1" applyFill="1" applyBorder="1" applyAlignment="1" applyProtection="1">
      <alignment horizontal="center"/>
    </xf>
    <xf numFmtId="4" fontId="2" fillId="24" borderId="0" xfId="0" applyNumberFormat="1" applyFont="1" applyFill="1" applyBorder="1" applyAlignment="1" applyProtection="1">
      <alignment horizontal="center"/>
    </xf>
    <xf numFmtId="166" fontId="2" fillId="24" borderId="0" xfId="0" applyNumberFormat="1" applyFont="1" applyFill="1" applyBorder="1" applyAlignment="1" applyProtection="1">
      <alignment horizontal="center"/>
    </xf>
    <xf numFmtId="3" fontId="2" fillId="24" borderId="0" xfId="0" applyNumberFormat="1" applyFont="1" applyFill="1" applyBorder="1" applyAlignment="1" applyProtection="1">
      <alignment horizontal="center"/>
    </xf>
    <xf numFmtId="3" fontId="2" fillId="24" borderId="11" xfId="0" applyNumberFormat="1" applyFont="1" applyFill="1" applyBorder="1" applyAlignment="1" applyProtection="1">
      <alignment horizontal="center"/>
    </xf>
    <xf numFmtId="0" fontId="2" fillId="24" borderId="10" xfId="0" applyFont="1" applyFill="1" applyBorder="1" applyProtection="1"/>
    <xf numFmtId="0" fontId="7" fillId="24" borderId="0" xfId="0" applyFont="1" applyFill="1" applyBorder="1" applyProtection="1"/>
    <xf numFmtId="0" fontId="2" fillId="24" borderId="11" xfId="0" applyFont="1" applyFill="1" applyBorder="1" applyProtection="1"/>
    <xf numFmtId="0" fontId="2" fillId="24" borderId="17" xfId="0" applyFont="1" applyFill="1" applyBorder="1" applyAlignment="1" applyProtection="1">
      <alignment horizontal="center"/>
    </xf>
    <xf numFmtId="0" fontId="2" fillId="24" borderId="12" xfId="0" applyFont="1" applyFill="1" applyBorder="1" applyAlignment="1" applyProtection="1">
      <alignment horizontal="center"/>
    </xf>
    <xf numFmtId="4" fontId="2" fillId="24" borderId="12" xfId="0" applyNumberFormat="1" applyFont="1" applyFill="1" applyBorder="1" applyAlignment="1" applyProtection="1">
      <alignment horizontal="center"/>
    </xf>
    <xf numFmtId="166" fontId="2" fillId="24" borderId="12" xfId="0" applyNumberFormat="1" applyFont="1" applyFill="1" applyBorder="1" applyAlignment="1" applyProtection="1">
      <alignment horizontal="center"/>
    </xf>
    <xf numFmtId="3" fontId="2" fillId="24" borderId="12" xfId="0" applyNumberFormat="1" applyFont="1" applyFill="1" applyBorder="1" applyAlignment="1" applyProtection="1">
      <alignment horizontal="center"/>
    </xf>
    <xf numFmtId="3" fontId="2" fillId="24" borderId="16" xfId="0" applyNumberFormat="1" applyFont="1" applyFill="1" applyBorder="1" applyAlignment="1" applyProtection="1">
      <alignment horizontal="center"/>
    </xf>
    <xf numFmtId="0" fontId="2" fillId="24" borderId="17" xfId="0" applyFont="1" applyFill="1" applyBorder="1" applyProtection="1"/>
    <xf numFmtId="0" fontId="7" fillId="24" borderId="12" xfId="0" applyFont="1" applyFill="1" applyBorder="1" applyProtection="1"/>
    <xf numFmtId="0" fontId="2" fillId="24" borderId="12" xfId="0" applyFont="1" applyFill="1" applyBorder="1" applyProtection="1"/>
    <xf numFmtId="0" fontId="2" fillId="24" borderId="16" xfId="0" applyFont="1" applyFill="1" applyBorder="1" applyProtection="1"/>
    <xf numFmtId="0" fontId="2" fillId="0" borderId="30" xfId="0" applyFont="1" applyBorder="1"/>
    <xf numFmtId="0" fontId="0" fillId="0" borderId="31" xfId="0" applyBorder="1" applyAlignment="1">
      <alignment wrapText="1"/>
    </xf>
    <xf numFmtId="0" fontId="0" fillId="0" borderId="28" xfId="0" applyBorder="1" applyAlignment="1">
      <alignment horizontal="center" wrapText="1"/>
    </xf>
    <xf numFmtId="0" fontId="1" fillId="0" borderId="31" xfId="0" applyFont="1" applyBorder="1"/>
    <xf numFmtId="0" fontId="3" fillId="0" borderId="0" xfId="0" applyFont="1"/>
    <xf numFmtId="0" fontId="1" fillId="0" borderId="0" xfId="0" applyFont="1"/>
    <xf numFmtId="0" fontId="1" fillId="34" borderId="33" xfId="0" applyFont="1" applyFill="1" applyBorder="1"/>
    <xf numFmtId="0" fontId="1" fillId="34" borderId="32" xfId="0" applyFont="1" applyFill="1" applyBorder="1"/>
    <xf numFmtId="0" fontId="1" fillId="34" borderId="33" xfId="0" applyFont="1" applyFill="1" applyBorder="1" applyProtection="1">
      <protection hidden="1"/>
    </xf>
    <xf numFmtId="0" fontId="1" fillId="34" borderId="32" xfId="0" applyFont="1" applyFill="1" applyBorder="1" applyProtection="1">
      <protection hidden="1"/>
    </xf>
    <xf numFmtId="0" fontId="0" fillId="0" borderId="30" xfId="0" applyBorder="1" applyProtection="1">
      <protection hidden="1"/>
    </xf>
    <xf numFmtId="0" fontId="1" fillId="34" borderId="0" xfId="0" applyFont="1" applyFill="1" applyBorder="1"/>
    <xf numFmtId="0" fontId="3" fillId="29" borderId="19" xfId="0" applyFont="1" applyFill="1" applyBorder="1" applyAlignment="1">
      <alignment horizontal="center"/>
    </xf>
    <xf numFmtId="0" fontId="3" fillId="29" borderId="0" xfId="0" applyFont="1" applyFill="1" applyBorder="1" applyAlignment="1">
      <alignment horizontal="center"/>
    </xf>
    <xf numFmtId="0" fontId="3" fillId="29" borderId="12" xfId="0" applyFont="1" applyFill="1" applyBorder="1" applyAlignment="1">
      <alignment horizontal="center"/>
    </xf>
    <xf numFmtId="0" fontId="3" fillId="29" borderId="14" xfId="0" applyFont="1" applyFill="1" applyBorder="1" applyAlignment="1">
      <alignment horizontal="center"/>
    </xf>
    <xf numFmtId="0" fontId="3" fillId="29" borderId="11" xfId="0" applyFont="1" applyFill="1" applyBorder="1" applyAlignment="1">
      <alignment horizontal="center"/>
    </xf>
    <xf numFmtId="0" fontId="3" fillId="29" borderId="16" xfId="0" applyFont="1" applyFill="1" applyBorder="1" applyAlignment="1">
      <alignment horizontal="center"/>
    </xf>
    <xf numFmtId="0" fontId="1" fillId="25" borderId="0" xfId="0" applyFont="1" applyFill="1"/>
    <xf numFmtId="0" fontId="0" fillId="30" borderId="0" xfId="0" applyFill="1" applyBorder="1"/>
    <xf numFmtId="0" fontId="0" fillId="38" borderId="0" xfId="0" applyFill="1"/>
    <xf numFmtId="0" fontId="49" fillId="38" borderId="0" xfId="0" applyFont="1" applyFill="1"/>
    <xf numFmtId="0" fontId="2" fillId="37" borderId="15" xfId="0" applyFont="1" applyFill="1" applyBorder="1" applyAlignment="1">
      <alignment horizontal="center"/>
    </xf>
    <xf numFmtId="0" fontId="2" fillId="0" borderId="15" xfId="0" applyFont="1" applyBorder="1" applyAlignment="1">
      <alignment horizontal="center"/>
    </xf>
    <xf numFmtId="14" fontId="2" fillId="37" borderId="12" xfId="0" applyNumberFormat="1" applyFont="1" applyFill="1" applyBorder="1" applyAlignment="1" applyProtection="1">
      <alignment horizontal="center"/>
      <protection locked="0"/>
    </xf>
    <xf numFmtId="168" fontId="2" fillId="37" borderId="12" xfId="0" applyNumberFormat="1" applyFont="1" applyFill="1" applyBorder="1" applyAlignment="1" applyProtection="1">
      <alignment horizontal="center"/>
      <protection locked="0"/>
    </xf>
    <xf numFmtId="0" fontId="2" fillId="37" borderId="12" xfId="0" applyFont="1" applyFill="1" applyBorder="1" applyAlignment="1" applyProtection="1">
      <alignment horizontal="center"/>
      <protection locked="0"/>
    </xf>
    <xf numFmtId="0" fontId="2" fillId="37" borderId="12" xfId="0" applyNumberFormat="1" applyFont="1" applyFill="1" applyBorder="1" applyAlignment="1" applyProtection="1">
      <alignment horizontal="center"/>
      <protection locked="0"/>
    </xf>
    <xf numFmtId="165" fontId="2" fillId="37" borderId="12" xfId="0" applyNumberFormat="1" applyFont="1" applyFill="1" applyBorder="1" applyAlignment="1" applyProtection="1">
      <alignment horizontal="center"/>
      <protection locked="0"/>
    </xf>
    <xf numFmtId="0" fontId="16" fillId="37" borderId="12" xfId="0" applyFont="1" applyFill="1" applyBorder="1" applyAlignment="1" applyProtection="1">
      <alignment horizontal="center"/>
      <protection locked="0"/>
    </xf>
    <xf numFmtId="0" fontId="0" fillId="0" borderId="11" xfId="0" applyBorder="1"/>
    <xf numFmtId="0" fontId="57" fillId="0" borderId="0" xfId="0" applyFont="1" applyBorder="1" applyProtection="1"/>
    <xf numFmtId="0" fontId="0" fillId="0" borderId="12" xfId="0" applyBorder="1"/>
    <xf numFmtId="0" fontId="0" fillId="0" borderId="16" xfId="0" applyBorder="1"/>
    <xf numFmtId="0" fontId="65" fillId="36" borderId="41" xfId="0" applyFont="1" applyFill="1" applyBorder="1" applyProtection="1"/>
    <xf numFmtId="0" fontId="65" fillId="36" borderId="24" xfId="0" applyFont="1" applyFill="1" applyBorder="1" applyProtection="1"/>
    <xf numFmtId="0" fontId="66" fillId="36" borderId="24" xfId="0" applyFont="1" applyFill="1" applyBorder="1" applyAlignment="1" applyProtection="1">
      <alignment horizontal="right"/>
    </xf>
    <xf numFmtId="0" fontId="67" fillId="36" borderId="21" xfId="0" applyFont="1" applyFill="1" applyBorder="1" applyProtection="1"/>
    <xf numFmtId="0" fontId="65" fillId="36" borderId="42" xfId="0" applyFont="1" applyFill="1" applyBorder="1" applyProtection="1"/>
    <xf numFmtId="0" fontId="65" fillId="36" borderId="19" xfId="0" applyFont="1" applyFill="1" applyBorder="1" applyProtection="1"/>
    <xf numFmtId="0" fontId="67" fillId="36" borderId="19" xfId="0" applyFont="1" applyFill="1" applyBorder="1" applyAlignment="1" applyProtection="1">
      <alignment horizontal="right"/>
    </xf>
    <xf numFmtId="0" fontId="67" fillId="36" borderId="43" xfId="0" applyFont="1" applyFill="1" applyBorder="1" applyProtection="1"/>
    <xf numFmtId="0" fontId="65" fillId="36" borderId="40" xfId="0" applyFont="1" applyFill="1" applyBorder="1" applyProtection="1"/>
    <xf numFmtId="0" fontId="65" fillId="36" borderId="38" xfId="0" applyFont="1" applyFill="1" applyBorder="1" applyProtection="1"/>
    <xf numFmtId="0" fontId="67" fillId="36" borderId="38" xfId="0" applyFont="1" applyFill="1" applyBorder="1" applyAlignment="1" applyProtection="1">
      <alignment horizontal="right"/>
    </xf>
    <xf numFmtId="0" fontId="65" fillId="36" borderId="44" xfId="0" applyFont="1" applyFill="1" applyBorder="1" applyProtection="1"/>
    <xf numFmtId="0" fontId="65" fillId="36" borderId="29" xfId="0" applyFont="1" applyFill="1" applyBorder="1" applyProtection="1"/>
    <xf numFmtId="0" fontId="67" fillId="36" borderId="29" xfId="0" applyFont="1" applyFill="1" applyBorder="1" applyAlignment="1" applyProtection="1">
      <alignment horizontal="right"/>
    </xf>
    <xf numFmtId="0" fontId="67" fillId="36" borderId="45" xfId="0" applyFont="1" applyFill="1" applyBorder="1" applyProtection="1"/>
    <xf numFmtId="169" fontId="0" fillId="26" borderId="15" xfId="0" applyNumberFormat="1" applyFill="1" applyBorder="1" applyProtection="1">
      <protection locked="0"/>
    </xf>
    <xf numFmtId="169" fontId="0" fillId="37" borderId="15" xfId="0" applyNumberFormat="1" applyFill="1" applyBorder="1" applyProtection="1"/>
    <xf numFmtId="0" fontId="1" fillId="0" borderId="0" xfId="0" applyFont="1" applyFill="1" applyBorder="1" applyProtection="1"/>
    <xf numFmtId="0" fontId="3" fillId="29" borderId="19" xfId="0" applyFont="1" applyFill="1" applyBorder="1" applyAlignment="1">
      <alignment horizontal="center"/>
    </xf>
    <xf numFmtId="0" fontId="3" fillId="29" borderId="0" xfId="0" applyFont="1" applyFill="1" applyBorder="1" applyAlignment="1">
      <alignment horizontal="center"/>
    </xf>
    <xf numFmtId="0" fontId="3" fillId="29" borderId="12" xfId="0" applyFont="1" applyFill="1" applyBorder="1" applyAlignment="1">
      <alignment horizontal="center"/>
    </xf>
    <xf numFmtId="170" fontId="2" fillId="0" borderId="12" xfId="0" applyNumberFormat="1" applyFont="1" applyFill="1" applyBorder="1" applyAlignment="1" applyProtection="1">
      <alignment horizontal="center"/>
    </xf>
    <xf numFmtId="0" fontId="2" fillId="30" borderId="17" xfId="0" applyNumberFormat="1" applyFont="1" applyFill="1" applyBorder="1" applyAlignment="1" applyProtection="1">
      <alignment horizontal="center"/>
      <protection locked="0"/>
    </xf>
    <xf numFmtId="0" fontId="3" fillId="24" borderId="0" xfId="0" applyFont="1" applyFill="1" applyAlignment="1">
      <alignment horizontal="center" wrapText="1"/>
    </xf>
    <xf numFmtId="170" fontId="2" fillId="24" borderId="12" xfId="0" applyNumberFormat="1" applyFont="1" applyFill="1" applyBorder="1" applyAlignment="1" applyProtection="1">
      <alignment horizontal="center"/>
    </xf>
    <xf numFmtId="170" fontId="0" fillId="30" borderId="0" xfId="0" applyNumberFormat="1" applyFill="1" applyBorder="1" applyProtection="1">
      <protection locked="0"/>
    </xf>
    <xf numFmtId="170" fontId="1" fillId="0" borderId="37" xfId="0" applyNumberFormat="1" applyFont="1" applyBorder="1" applyAlignment="1">
      <alignment vertical="center" wrapText="1"/>
    </xf>
    <xf numFmtId="170" fontId="1" fillId="0" borderId="15" xfId="0" applyNumberFormat="1" applyFont="1" applyFill="1" applyBorder="1" applyAlignment="1">
      <alignment vertical="center" wrapText="1"/>
    </xf>
    <xf numFmtId="0" fontId="19" fillId="30" borderId="0" xfId="0" applyFont="1" applyFill="1" applyProtection="1"/>
    <xf numFmtId="0" fontId="1" fillId="32" borderId="10" xfId="0" applyFont="1" applyFill="1" applyBorder="1" applyAlignment="1" applyProtection="1">
      <alignment horizontal="left"/>
    </xf>
    <xf numFmtId="0" fontId="1" fillId="32" borderId="0" xfId="0" applyFont="1" applyFill="1" applyBorder="1" applyAlignment="1" applyProtection="1">
      <alignment horizontal="left"/>
    </xf>
    <xf numFmtId="0" fontId="2" fillId="0" borderId="0" xfId="0" applyFont="1" applyAlignment="1">
      <alignment horizontal="center" vertical="top" wrapText="1"/>
    </xf>
    <xf numFmtId="0" fontId="56" fillId="24" borderId="0" xfId="0" applyFont="1" applyFill="1" applyAlignment="1">
      <alignment horizontal="center"/>
    </xf>
    <xf numFmtId="0" fontId="56" fillId="24" borderId="11" xfId="0" applyFont="1" applyFill="1" applyBorder="1" applyAlignment="1">
      <alignment horizontal="center"/>
    </xf>
    <xf numFmtId="0" fontId="58" fillId="24" borderId="0" xfId="0" applyFont="1" applyFill="1" applyBorder="1" applyAlignment="1" applyProtection="1">
      <alignment horizontal="center" vertical="top" wrapText="1"/>
    </xf>
    <xf numFmtId="0" fontId="58" fillId="24" borderId="0" xfId="0" applyFont="1" applyFill="1" applyBorder="1" applyAlignment="1" applyProtection="1">
      <alignment horizontal="left" vertical="top" wrapText="1"/>
    </xf>
    <xf numFmtId="0" fontId="9" fillId="30" borderId="0" xfId="0" applyFont="1" applyFill="1" applyBorder="1" applyAlignment="1" applyProtection="1">
      <alignment horizontal="center"/>
    </xf>
    <xf numFmtId="0" fontId="9" fillId="24" borderId="10" xfId="0" applyFont="1" applyFill="1" applyBorder="1" applyAlignment="1">
      <alignment horizontal="left" vertical="top" wrapText="1"/>
    </xf>
    <xf numFmtId="0" fontId="9" fillId="24" borderId="0" xfId="0" applyFont="1" applyFill="1" applyBorder="1" applyAlignment="1">
      <alignment horizontal="left" vertical="top" wrapText="1"/>
    </xf>
    <xf numFmtId="0" fontId="1" fillId="0" borderId="37" xfId="0" applyFont="1" applyBorder="1" applyAlignment="1" applyProtection="1">
      <alignment horizontal="left"/>
      <protection locked="0"/>
    </xf>
    <xf numFmtId="0" fontId="0" fillId="0" borderId="38" xfId="0" applyBorder="1" applyAlignment="1" applyProtection="1">
      <alignment horizontal="left"/>
      <protection locked="0"/>
    </xf>
    <xf numFmtId="0" fontId="0" fillId="0" borderId="39" xfId="0" applyBorder="1" applyAlignment="1" applyProtection="1">
      <alignment horizontal="left"/>
      <protection locked="0"/>
    </xf>
    <xf numFmtId="38" fontId="2" fillId="0" borderId="37" xfId="0" applyNumberFormat="1" applyFont="1" applyFill="1" applyBorder="1" applyAlignment="1" applyProtection="1">
      <alignment horizontal="center"/>
      <protection locked="0"/>
    </xf>
    <xf numFmtId="38" fontId="2" fillId="0" borderId="39" xfId="0" applyNumberFormat="1" applyFont="1" applyFill="1" applyBorder="1" applyAlignment="1" applyProtection="1">
      <alignment horizontal="center"/>
      <protection locked="0"/>
    </xf>
    <xf numFmtId="0" fontId="16" fillId="24" borderId="0" xfId="0" applyNumberFormat="1" applyFont="1" applyFill="1" applyBorder="1" applyAlignment="1" applyProtection="1">
      <alignment horizontal="left"/>
    </xf>
    <xf numFmtId="0" fontId="57" fillId="24" borderId="0" xfId="0" applyFont="1" applyFill="1" applyAlignment="1">
      <alignment horizontal="left"/>
    </xf>
    <xf numFmtId="164" fontId="3" fillId="24" borderId="10" xfId="0" applyNumberFormat="1" applyFont="1" applyFill="1" applyBorder="1" applyAlignment="1">
      <alignment horizontal="left"/>
    </xf>
    <xf numFmtId="164" fontId="3" fillId="24" borderId="0" xfId="0" applyNumberFormat="1" applyFont="1" applyFill="1" applyAlignment="1">
      <alignment horizontal="left"/>
    </xf>
    <xf numFmtId="164" fontId="3" fillId="24" borderId="0" xfId="0" applyNumberFormat="1" applyFont="1" applyFill="1" applyBorder="1" applyAlignment="1">
      <alignment horizontal="left"/>
    </xf>
    <xf numFmtId="164" fontId="3" fillId="24" borderId="11" xfId="0" applyNumberFormat="1" applyFont="1" applyFill="1" applyBorder="1" applyAlignment="1">
      <alignment horizontal="left"/>
    </xf>
    <xf numFmtId="0" fontId="3" fillId="30" borderId="10" xfId="0" applyFont="1" applyFill="1" applyBorder="1" applyAlignment="1">
      <alignment horizontal="left"/>
    </xf>
    <xf numFmtId="0" fontId="3" fillId="30" borderId="0" xfId="0" applyFont="1" applyFill="1" applyAlignment="1">
      <alignment horizontal="left"/>
    </xf>
    <xf numFmtId="0" fontId="20" fillId="27" borderId="0" xfId="0" applyFont="1" applyFill="1" applyAlignment="1" applyProtection="1">
      <alignment horizontal="center"/>
    </xf>
    <xf numFmtId="0" fontId="21" fillId="27" borderId="0" xfId="0" applyFont="1" applyFill="1" applyAlignment="1" applyProtection="1">
      <alignment horizontal="center"/>
    </xf>
    <xf numFmtId="0" fontId="19" fillId="27" borderId="0" xfId="0" applyFont="1" applyFill="1" applyAlignment="1" applyProtection="1">
      <alignment horizontal="center"/>
    </xf>
    <xf numFmtId="0" fontId="9" fillId="24" borderId="11" xfId="0" applyFont="1" applyFill="1" applyBorder="1" applyAlignment="1">
      <alignment horizontal="center" wrapText="1"/>
    </xf>
    <xf numFmtId="0" fontId="0" fillId="24" borderId="0" xfId="0" applyFill="1" applyAlignment="1">
      <alignment horizontal="center"/>
    </xf>
    <xf numFmtId="0" fontId="57" fillId="24" borderId="0" xfId="0" applyFont="1" applyFill="1" applyBorder="1" applyAlignment="1">
      <alignment horizontal="center" vertical="center" wrapText="1"/>
    </xf>
    <xf numFmtId="0" fontId="1" fillId="0" borderId="15" xfId="0" applyFont="1" applyFill="1" applyBorder="1" applyAlignment="1" applyProtection="1">
      <alignment horizontal="left"/>
      <protection locked="0"/>
    </xf>
    <xf numFmtId="14" fontId="1" fillId="30" borderId="0" xfId="0" applyNumberFormat="1" applyFont="1" applyFill="1" applyBorder="1" applyAlignment="1" applyProtection="1">
      <alignment horizontal="center"/>
    </xf>
    <xf numFmtId="0" fontId="22" fillId="27" borderId="0" xfId="0" applyFont="1" applyFill="1" applyAlignment="1" applyProtection="1">
      <alignment horizontal="center"/>
    </xf>
    <xf numFmtId="0" fontId="2" fillId="0" borderId="15" xfId="0" applyFont="1" applyFill="1" applyBorder="1" applyAlignment="1" applyProtection="1">
      <alignment horizontal="left" vertical="top" wrapText="1"/>
      <protection locked="0"/>
    </xf>
    <xf numFmtId="0" fontId="13" fillId="0" borderId="15" xfId="35" applyFill="1" applyBorder="1" applyAlignment="1" applyProtection="1">
      <alignment horizontal="left"/>
      <protection locked="0"/>
    </xf>
    <xf numFmtId="0" fontId="2" fillId="0" borderId="15" xfId="0" applyFont="1" applyBorder="1" applyAlignment="1" applyProtection="1">
      <alignment horizontal="left"/>
      <protection locked="0"/>
    </xf>
    <xf numFmtId="0" fontId="3" fillId="30" borderId="0" xfId="0" applyFont="1" applyFill="1" applyBorder="1" applyAlignment="1">
      <alignment horizontal="center"/>
    </xf>
    <xf numFmtId="171" fontId="13" fillId="0" borderId="37" xfId="35" applyNumberFormat="1" applyFill="1" applyBorder="1" applyAlignment="1" applyProtection="1">
      <alignment horizontal="left"/>
      <protection locked="0"/>
    </xf>
    <xf numFmtId="171" fontId="2" fillId="0" borderId="38" xfId="0" applyNumberFormat="1" applyFont="1" applyBorder="1" applyAlignment="1" applyProtection="1">
      <alignment horizontal="left"/>
      <protection locked="0"/>
    </xf>
    <xf numFmtId="171" fontId="2" fillId="0" borderId="39" xfId="0" applyNumberFormat="1" applyFont="1" applyBorder="1" applyAlignment="1" applyProtection="1">
      <alignment horizontal="left"/>
      <protection locked="0"/>
    </xf>
    <xf numFmtId="0" fontId="2" fillId="30" borderId="0" xfId="0" applyFont="1" applyFill="1" applyAlignment="1">
      <alignment horizontal="center" vertical="top" wrapText="1"/>
    </xf>
    <xf numFmtId="0" fontId="0" fillId="24" borderId="0" xfId="0" applyFill="1" applyAlignment="1">
      <alignment horizontal="center" vertical="center" wrapText="1"/>
    </xf>
    <xf numFmtId="0" fontId="64" fillId="24" borderId="0" xfId="0" applyFont="1" applyFill="1" applyAlignment="1">
      <alignment vertical="center" wrapText="1"/>
    </xf>
    <xf numFmtId="0" fontId="64" fillId="0" borderId="0" xfId="0" applyFont="1" applyAlignment="1">
      <alignment vertical="center" wrapText="1"/>
    </xf>
    <xf numFmtId="0" fontId="2" fillId="30" borderId="0" xfId="0" applyFont="1" applyFill="1" applyBorder="1" applyAlignment="1">
      <alignment horizontal="left" vertical="top" wrapText="1"/>
    </xf>
    <xf numFmtId="0" fontId="3" fillId="24" borderId="0" xfId="0" applyFont="1" applyFill="1" applyAlignment="1">
      <alignment horizontal="center"/>
    </xf>
    <xf numFmtId="2" fontId="2" fillId="37" borderId="12" xfId="0" applyNumberFormat="1" applyFont="1" applyFill="1" applyBorder="1" applyAlignment="1" applyProtection="1">
      <alignment horizontal="left"/>
      <protection locked="0"/>
    </xf>
    <xf numFmtId="2" fontId="2" fillId="37" borderId="16" xfId="0" applyNumberFormat="1" applyFont="1" applyFill="1" applyBorder="1" applyAlignment="1" applyProtection="1">
      <alignment horizontal="left"/>
      <protection locked="0"/>
    </xf>
    <xf numFmtId="0" fontId="64" fillId="24" borderId="0" xfId="0" applyFont="1" applyFill="1" applyAlignment="1">
      <alignment horizontal="center" wrapText="1"/>
    </xf>
    <xf numFmtId="0" fontId="64" fillId="24" borderId="12" xfId="0" applyFont="1" applyFill="1" applyBorder="1" applyAlignment="1">
      <alignment horizontal="center" wrapText="1"/>
    </xf>
    <xf numFmtId="0" fontId="23" fillId="28" borderId="0" xfId="0" applyFont="1" applyFill="1" applyAlignment="1" applyProtection="1">
      <alignment horizontal="left"/>
    </xf>
    <xf numFmtId="0" fontId="3" fillId="29" borderId="19" xfId="0" applyFont="1" applyFill="1" applyBorder="1" applyAlignment="1">
      <alignment horizontal="center"/>
    </xf>
    <xf numFmtId="0" fontId="3" fillId="29" borderId="14" xfId="0" applyFont="1" applyFill="1" applyBorder="1" applyAlignment="1">
      <alignment horizontal="center"/>
    </xf>
    <xf numFmtId="0" fontId="3" fillId="29" borderId="0" xfId="0" applyFont="1" applyFill="1" applyBorder="1" applyAlignment="1">
      <alignment horizontal="center"/>
    </xf>
    <xf numFmtId="0" fontId="3" fillId="29" borderId="11" xfId="0" applyFont="1" applyFill="1" applyBorder="1" applyAlignment="1">
      <alignment horizontal="center"/>
    </xf>
    <xf numFmtId="0" fontId="3" fillId="29" borderId="12" xfId="0" applyFont="1" applyFill="1" applyBorder="1" applyAlignment="1">
      <alignment horizontal="center"/>
    </xf>
    <xf numFmtId="0" fontId="3" fillId="29" borderId="16" xfId="0" applyFont="1" applyFill="1" applyBorder="1" applyAlignment="1">
      <alignment horizontal="center"/>
    </xf>
    <xf numFmtId="0" fontId="3" fillId="24" borderId="0" xfId="0" applyFont="1" applyFill="1" applyAlignment="1">
      <alignment horizontal="right"/>
    </xf>
    <xf numFmtId="0" fontId="0" fillId="0" borderId="11" xfId="0" applyBorder="1" applyAlignment="1">
      <alignment horizontal="right"/>
    </xf>
    <xf numFmtId="164" fontId="3" fillId="30" borderId="10" xfId="0" applyNumberFormat="1" applyFont="1" applyFill="1" applyBorder="1" applyAlignment="1">
      <alignment horizontal="left"/>
    </xf>
    <xf numFmtId="164" fontId="3" fillId="30" borderId="0" xfId="0" applyNumberFormat="1" applyFont="1" applyFill="1" applyAlignment="1">
      <alignment horizontal="left"/>
    </xf>
    <xf numFmtId="164" fontId="3" fillId="30" borderId="0" xfId="0" applyNumberFormat="1" applyFont="1" applyFill="1" applyBorder="1" applyAlignment="1">
      <alignment horizontal="left"/>
    </xf>
    <xf numFmtId="0" fontId="50" fillId="24" borderId="0" xfId="0" applyFont="1" applyFill="1" applyAlignment="1">
      <alignment horizontal="left" wrapText="1"/>
    </xf>
    <xf numFmtId="0" fontId="9" fillId="24" borderId="0" xfId="0" applyFont="1" applyFill="1" applyAlignment="1">
      <alignment horizontal="left" vertical="center" wrapText="1"/>
    </xf>
    <xf numFmtId="0" fontId="2" fillId="0" borderId="10" xfId="0" applyFont="1" applyFill="1" applyBorder="1" applyAlignment="1" applyProtection="1">
      <alignment horizontal="left" wrapText="1"/>
    </xf>
    <xf numFmtId="0" fontId="2" fillId="0" borderId="0" xfId="0" applyFont="1" applyFill="1" applyBorder="1" applyAlignment="1" applyProtection="1">
      <alignment horizontal="left" wrapText="1"/>
    </xf>
    <xf numFmtId="0" fontId="0" fillId="0" borderId="0" xfId="0" applyFill="1" applyBorder="1" applyAlignment="1" applyProtection="1">
      <alignment horizontal="left"/>
    </xf>
    <xf numFmtId="0" fontId="3" fillId="24" borderId="17" xfId="0" applyFont="1" applyFill="1" applyBorder="1" applyAlignment="1" applyProtection="1">
      <alignment horizontal="center"/>
    </xf>
    <xf numFmtId="0" fontId="3" fillId="24" borderId="12" xfId="0" applyFont="1" applyFill="1" applyBorder="1" applyAlignment="1" applyProtection="1">
      <alignment horizontal="center"/>
    </xf>
    <xf numFmtId="14" fontId="1" fillId="32" borderId="10" xfId="0" applyNumberFormat="1" applyFont="1" applyFill="1" applyBorder="1" applyAlignment="1" applyProtection="1">
      <alignment horizontal="center"/>
    </xf>
    <xf numFmtId="0" fontId="1" fillId="32" borderId="11" xfId="0" applyFont="1" applyFill="1" applyBorder="1" applyAlignment="1" applyProtection="1">
      <alignment horizontal="center"/>
    </xf>
    <xf numFmtId="0" fontId="0" fillId="24" borderId="37" xfId="0" applyFill="1" applyBorder="1" applyAlignment="1" applyProtection="1">
      <alignment horizontal="center"/>
    </xf>
    <xf numFmtId="0" fontId="0" fillId="24" borderId="39" xfId="0" applyFill="1" applyBorder="1" applyAlignment="1" applyProtection="1">
      <alignment horizontal="center"/>
    </xf>
    <xf numFmtId="0" fontId="2" fillId="32" borderId="18" xfId="0" applyFont="1" applyFill="1" applyBorder="1" applyAlignment="1" applyProtection="1">
      <alignment horizontal="left" vertical="top" wrapText="1"/>
    </xf>
    <xf numFmtId="0" fontId="2" fillId="32" borderId="19" xfId="0" applyFont="1" applyFill="1" applyBorder="1" applyAlignment="1" applyProtection="1">
      <alignment horizontal="left" vertical="top" wrapText="1"/>
    </xf>
    <xf numFmtId="0" fontId="2" fillId="32" borderId="14" xfId="0" applyFont="1" applyFill="1" applyBorder="1" applyAlignment="1" applyProtection="1">
      <alignment horizontal="left" vertical="top" wrapText="1"/>
    </xf>
    <xf numFmtId="0" fontId="2" fillId="32" borderId="10" xfId="0" applyFont="1" applyFill="1" applyBorder="1" applyAlignment="1" applyProtection="1">
      <alignment horizontal="left" vertical="top" wrapText="1"/>
    </xf>
    <xf numFmtId="0" fontId="2" fillId="32" borderId="0" xfId="0" applyFont="1" applyFill="1" applyBorder="1" applyAlignment="1" applyProtection="1">
      <alignment horizontal="left" vertical="top" wrapText="1"/>
    </xf>
    <xf numFmtId="0" fontId="2" fillId="32" borderId="11" xfId="0" applyFont="1" applyFill="1" applyBorder="1" applyAlignment="1" applyProtection="1">
      <alignment horizontal="left" vertical="top" wrapText="1"/>
    </xf>
    <xf numFmtId="0" fontId="2" fillId="32" borderId="17" xfId="0" applyFont="1" applyFill="1" applyBorder="1" applyAlignment="1" applyProtection="1">
      <alignment horizontal="left" vertical="top" wrapText="1"/>
    </xf>
    <xf numFmtId="0" fontId="2" fillId="32" borderId="12" xfId="0" applyFont="1" applyFill="1" applyBorder="1" applyAlignment="1" applyProtection="1">
      <alignment horizontal="left" vertical="top" wrapText="1"/>
    </xf>
    <xf numFmtId="0" fontId="2" fillId="32" borderId="16" xfId="0" applyFont="1" applyFill="1" applyBorder="1" applyAlignment="1" applyProtection="1">
      <alignment horizontal="left" vertical="top" wrapText="1"/>
    </xf>
    <xf numFmtId="1" fontId="0" fillId="24" borderId="37" xfId="0" applyNumberFormat="1" applyFill="1" applyBorder="1" applyAlignment="1" applyProtection="1">
      <alignment horizontal="center"/>
    </xf>
    <xf numFmtId="1" fontId="0" fillId="24" borderId="39" xfId="0" applyNumberFormat="1" applyFill="1" applyBorder="1" applyAlignment="1" applyProtection="1">
      <alignment horizontal="center"/>
    </xf>
    <xf numFmtId="0" fontId="3" fillId="0" borderId="0" xfId="0" applyFont="1" applyFill="1" applyBorder="1" applyAlignment="1" applyProtection="1">
      <alignment horizontal="left"/>
    </xf>
    <xf numFmtId="0" fontId="56" fillId="0" borderId="12" xfId="0" applyFont="1" applyFill="1" applyBorder="1" applyAlignment="1" applyProtection="1">
      <alignment horizontal="left"/>
    </xf>
    <xf numFmtId="38" fontId="12" fillId="0" borderId="0" xfId="0" applyNumberFormat="1" applyFont="1" applyFill="1" applyBorder="1" applyAlignment="1" applyProtection="1">
      <alignment horizontal="center"/>
    </xf>
    <xf numFmtId="0" fontId="12" fillId="0" borderId="0" xfId="0" applyFont="1" applyFill="1" applyBorder="1" applyAlignment="1" applyProtection="1">
      <alignment horizontal="center"/>
    </xf>
    <xf numFmtId="0" fontId="9" fillId="32" borderId="17" xfId="0" applyFont="1" applyFill="1" applyBorder="1" applyAlignment="1" applyProtection="1">
      <alignment horizontal="center"/>
    </xf>
    <xf numFmtId="0" fontId="9" fillId="32" borderId="16" xfId="0" applyFont="1" applyFill="1" applyBorder="1" applyAlignment="1" applyProtection="1">
      <alignment horizontal="center"/>
    </xf>
    <xf numFmtId="0" fontId="9" fillId="32" borderId="10" xfId="0" applyFont="1" applyFill="1" applyBorder="1" applyAlignment="1" applyProtection="1">
      <alignment horizontal="center"/>
    </xf>
    <xf numFmtId="0" fontId="9" fillId="32" borderId="11" xfId="0" applyFont="1" applyFill="1" applyBorder="1" applyAlignment="1" applyProtection="1">
      <alignment horizontal="center"/>
    </xf>
    <xf numFmtId="0" fontId="47" fillId="29" borderId="18" xfId="0" applyFont="1" applyFill="1" applyBorder="1" applyAlignment="1" applyProtection="1">
      <alignment horizontal="left"/>
    </xf>
    <xf numFmtId="0" fontId="47" fillId="29" borderId="19" xfId="0" applyFont="1" applyFill="1" applyBorder="1" applyAlignment="1" applyProtection="1">
      <alignment horizontal="left"/>
    </xf>
    <xf numFmtId="0" fontId="47" fillId="29" borderId="14" xfId="0" applyFont="1" applyFill="1" applyBorder="1" applyAlignment="1" applyProtection="1">
      <alignment horizontal="left"/>
    </xf>
    <xf numFmtId="0" fontId="47" fillId="29" borderId="17" xfId="0" applyFont="1" applyFill="1" applyBorder="1" applyAlignment="1" applyProtection="1">
      <alignment horizontal="left"/>
    </xf>
    <xf numFmtId="0" fontId="47" fillId="29" borderId="12" xfId="0" applyFont="1" applyFill="1" applyBorder="1" applyAlignment="1" applyProtection="1">
      <alignment horizontal="left"/>
    </xf>
    <xf numFmtId="0" fontId="47" fillId="29" borderId="16" xfId="0" applyFont="1" applyFill="1" applyBorder="1" applyAlignment="1" applyProtection="1">
      <alignment horizontal="left"/>
    </xf>
    <xf numFmtId="0" fontId="9" fillId="32" borderId="18" xfId="0" applyFont="1" applyFill="1" applyBorder="1" applyAlignment="1" applyProtection="1">
      <alignment horizontal="center"/>
    </xf>
    <xf numFmtId="0" fontId="9" fillId="32" borderId="14" xfId="0" applyFont="1" applyFill="1" applyBorder="1" applyAlignment="1" applyProtection="1">
      <alignment horizontal="center"/>
    </xf>
    <xf numFmtId="0" fontId="3" fillId="32" borderId="37" xfId="0" applyFont="1" applyFill="1" applyBorder="1" applyAlignment="1" applyProtection="1">
      <alignment horizontal="center"/>
    </xf>
    <xf numFmtId="0" fontId="3" fillId="32" borderId="38" xfId="0" applyFont="1" applyFill="1" applyBorder="1" applyAlignment="1" applyProtection="1">
      <alignment horizontal="center"/>
    </xf>
    <xf numFmtId="0" fontId="3" fillId="32" borderId="39" xfId="0" applyFont="1" applyFill="1" applyBorder="1" applyAlignment="1" applyProtection="1">
      <alignment horizontal="center"/>
    </xf>
    <xf numFmtId="0" fontId="1" fillId="37" borderId="0" xfId="0" applyFont="1" applyFill="1" applyAlignment="1" applyProtection="1">
      <alignment horizontal="left" vertical="top" wrapText="1"/>
      <protection locked="0"/>
    </xf>
    <xf numFmtId="0" fontId="0" fillId="37" borderId="0" xfId="0" applyFill="1" applyAlignment="1" applyProtection="1">
      <alignment horizontal="left" vertical="top"/>
      <protection locked="0"/>
    </xf>
    <xf numFmtId="14" fontId="1" fillId="32" borderId="0" xfId="0" applyNumberFormat="1" applyFont="1" applyFill="1" applyBorder="1" applyAlignment="1" applyProtection="1">
      <alignment horizontal="center"/>
    </xf>
    <xf numFmtId="14" fontId="1" fillId="32" borderId="11" xfId="0" applyNumberFormat="1" applyFont="1" applyFill="1" applyBorder="1" applyAlignment="1" applyProtection="1">
      <alignment horizontal="center"/>
    </xf>
    <xf numFmtId="0" fontId="1" fillId="32" borderId="17" xfId="0" applyFont="1" applyFill="1" applyBorder="1" applyAlignment="1" applyProtection="1">
      <alignment horizontal="center"/>
    </xf>
    <xf numFmtId="0" fontId="9" fillId="32" borderId="12" xfId="0" applyFont="1" applyFill="1" applyBorder="1" applyAlignment="1" applyProtection="1">
      <alignment horizontal="center"/>
    </xf>
    <xf numFmtId="0" fontId="18" fillId="32" borderId="37" xfId="0" applyFont="1" applyFill="1" applyBorder="1" applyAlignment="1">
      <alignment horizontal="center"/>
    </xf>
    <xf numFmtId="0" fontId="18" fillId="32" borderId="38" xfId="0" applyFont="1" applyFill="1" applyBorder="1" applyAlignment="1">
      <alignment horizontal="center"/>
    </xf>
    <xf numFmtId="0" fontId="18" fillId="32" borderId="39" xfId="0" applyFont="1" applyFill="1" applyBorder="1" applyAlignment="1">
      <alignment horizontal="center"/>
    </xf>
    <xf numFmtId="0" fontId="61" fillId="32" borderId="18" xfId="0" applyFont="1" applyFill="1" applyBorder="1" applyAlignment="1">
      <alignment horizontal="left" vertical="center" wrapText="1" readingOrder="1"/>
    </xf>
    <xf numFmtId="0" fontId="61" fillId="32" borderId="19" xfId="0" applyFont="1" applyFill="1" applyBorder="1" applyAlignment="1">
      <alignment horizontal="left" vertical="center" wrapText="1" readingOrder="1"/>
    </xf>
    <xf numFmtId="0" fontId="61" fillId="32" borderId="14" xfId="0" applyFont="1" applyFill="1" applyBorder="1" applyAlignment="1">
      <alignment horizontal="left" vertical="center" wrapText="1" readingOrder="1"/>
    </xf>
    <xf numFmtId="0" fontId="61" fillId="32" borderId="10" xfId="0" applyFont="1" applyFill="1" applyBorder="1" applyAlignment="1">
      <alignment horizontal="left" vertical="center" wrapText="1" readingOrder="1"/>
    </xf>
    <xf numFmtId="0" fontId="61" fillId="32" borderId="0" xfId="0" applyFont="1" applyFill="1" applyBorder="1" applyAlignment="1">
      <alignment horizontal="left" vertical="center" wrapText="1" readingOrder="1"/>
    </xf>
    <xf numFmtId="0" fontId="61" fillId="32" borderId="11" xfId="0" applyFont="1" applyFill="1" applyBorder="1" applyAlignment="1">
      <alignment horizontal="left" vertical="center" wrapText="1" readingOrder="1"/>
    </xf>
    <xf numFmtId="0" fontId="61" fillId="32" borderId="17" xfId="0" applyFont="1" applyFill="1" applyBorder="1" applyAlignment="1">
      <alignment horizontal="left" vertical="center" wrapText="1" readingOrder="1"/>
    </xf>
    <xf numFmtId="0" fontId="61" fillId="32" borderId="12" xfId="0" applyFont="1" applyFill="1" applyBorder="1" applyAlignment="1">
      <alignment horizontal="left" vertical="center" wrapText="1" readingOrder="1"/>
    </xf>
    <xf numFmtId="0" fontId="61" fillId="32" borderId="16" xfId="0" applyFont="1" applyFill="1" applyBorder="1" applyAlignment="1">
      <alignment horizontal="left" vertical="center" wrapText="1" readingOrder="1"/>
    </xf>
    <xf numFmtId="0" fontId="9" fillId="32" borderId="19" xfId="0" applyFont="1" applyFill="1" applyBorder="1" applyAlignment="1" applyProtection="1">
      <alignment horizontal="center"/>
    </xf>
    <xf numFmtId="0" fontId="9" fillId="32" borderId="0" xfId="0" applyFont="1" applyFill="1" applyBorder="1" applyAlignment="1" applyProtection="1">
      <alignment horizontal="center"/>
    </xf>
    <xf numFmtId="0" fontId="22" fillId="27" borderId="0" xfId="0" applyFont="1" applyFill="1" applyAlignment="1" applyProtection="1">
      <alignment horizontal="center" wrapText="1"/>
    </xf>
    <xf numFmtId="0" fontId="1" fillId="32" borderId="18" xfId="0" applyFont="1" applyFill="1" applyBorder="1" applyAlignment="1" applyProtection="1">
      <alignment horizontal="left"/>
    </xf>
    <xf numFmtId="0" fontId="1" fillId="32" borderId="19" xfId="0" applyFont="1" applyFill="1" applyBorder="1" applyAlignment="1" applyProtection="1">
      <alignment horizontal="left"/>
    </xf>
    <xf numFmtId="0" fontId="1" fillId="32" borderId="10" xfId="0" applyFont="1" applyFill="1" applyBorder="1" applyAlignment="1" applyProtection="1">
      <alignment horizontal="left"/>
    </xf>
    <xf numFmtId="0" fontId="1" fillId="32" borderId="0" xfId="0" applyFont="1" applyFill="1" applyBorder="1" applyAlignment="1" applyProtection="1">
      <alignment horizontal="left"/>
    </xf>
    <xf numFmtId="0" fontId="53" fillId="0" borderId="0" xfId="0" applyFont="1" applyAlignment="1">
      <alignment horizontal="left" vertical="center" wrapText="1" readingOrder="1"/>
    </xf>
    <xf numFmtId="0" fontId="62" fillId="0" borderId="0" xfId="0" applyFont="1" applyAlignment="1">
      <alignment horizontal="left" vertical="center" wrapText="1" readingOrder="1"/>
    </xf>
    <xf numFmtId="0" fontId="61" fillId="0" borderId="0" xfId="0" applyFont="1" applyAlignment="1">
      <alignment horizontal="left" vertical="center" wrapText="1" readingOrder="1"/>
    </xf>
    <xf numFmtId="0" fontId="62" fillId="0" borderId="0" xfId="0" applyFont="1" applyAlignment="1">
      <alignment horizontal="left" vertical="center" readingOrder="1"/>
    </xf>
    <xf numFmtId="0" fontId="18" fillId="0" borderId="0" xfId="0" applyFont="1" applyFill="1" applyAlignment="1">
      <alignment horizontal="center"/>
    </xf>
    <xf numFmtId="0" fontId="61" fillId="0" borderId="0" xfId="0" applyFont="1" applyAlignment="1">
      <alignment vertical="center" wrapText="1" readingOrder="1"/>
    </xf>
    <xf numFmtId="0" fontId="9" fillId="0" borderId="0" xfId="0" applyFont="1" applyFill="1" applyAlignment="1">
      <alignment horizontal="left" wrapText="1"/>
    </xf>
    <xf numFmtId="0" fontId="0" fillId="0" borderId="0" xfId="0" applyFill="1" applyAlignment="1">
      <alignment horizontal="left" wrapText="1"/>
    </xf>
    <xf numFmtId="0" fontId="1" fillId="0" borderId="0" xfId="0" applyFont="1" applyAlignment="1">
      <alignment horizontal="left" vertical="center" wrapText="1" readingOrder="1"/>
    </xf>
    <xf numFmtId="0" fontId="9" fillId="0" borderId="0" xfId="0" applyFont="1" applyAlignment="1">
      <alignment horizontal="left" vertical="center" wrapText="1" readingOrder="1"/>
    </xf>
    <xf numFmtId="0" fontId="62" fillId="0" borderId="0" xfId="0" applyFont="1" applyFill="1" applyBorder="1" applyAlignment="1">
      <alignment vertical="center" wrapText="1" readingOrder="1"/>
    </xf>
    <xf numFmtId="0" fontId="61" fillId="0" borderId="0" xfId="0" applyFont="1" applyAlignment="1">
      <alignment horizontal="left" vertical="center" readingOrder="1"/>
    </xf>
    <xf numFmtId="0" fontId="61" fillId="0" borderId="0" xfId="0" applyFont="1" applyAlignment="1">
      <alignment horizontal="left" vertical="top" wrapText="1" readingOrder="1"/>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ellStyle name="Input" xfId="36" builtinId="20" customBuiltin="1"/>
    <cellStyle name="Linked Cell" xfId="37" builtinId="24" customBuiltin="1"/>
    <cellStyle name="Neutral" xfId="38" builtinId="28" customBuiltin="1"/>
    <cellStyle name="Normal" xfId="0" builtinId="0"/>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93">
    <dxf>
      <font>
        <condense val="0"/>
        <extend val="0"/>
        <color indexed="42"/>
      </font>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CCCC"/>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CCCC"/>
        </patternFill>
      </fill>
      <border>
        <left style="thin">
          <color rgb="FFFF0000"/>
        </left>
        <right style="thin">
          <color rgb="FFFF0000"/>
        </right>
        <top style="thin">
          <color rgb="FFFF0000"/>
        </top>
        <bottom style="thin">
          <color rgb="FFFF0000"/>
        </bottom>
      </border>
    </dxf>
    <dxf>
      <font>
        <condense val="0"/>
        <extend val="0"/>
        <color indexed="42"/>
      </font>
    </dxf>
    <dxf>
      <fill>
        <patternFill>
          <bgColor indexed="45"/>
        </patternFill>
      </fill>
    </dxf>
    <dxf>
      <font>
        <condense val="0"/>
        <extend val="0"/>
        <color indexed="42"/>
      </font>
    </dxf>
    <dxf>
      <fill>
        <patternFill>
          <bgColor theme="0" tint="-0.14996795556505021"/>
        </patternFill>
      </fill>
      <border>
        <left style="thin">
          <color auto="1"/>
        </left>
        <right style="thin">
          <color auto="1"/>
        </right>
        <top style="thin">
          <color auto="1"/>
        </top>
        <bottom style="thin">
          <color auto="1"/>
        </bottom>
        <vertical/>
        <horizontal/>
      </border>
    </dxf>
    <dxf>
      <font>
        <condense val="0"/>
        <extend val="0"/>
        <color indexed="42"/>
      </font>
    </dxf>
    <dxf>
      <font>
        <b/>
        <i val="0"/>
        <color theme="1"/>
        <name val="Cambria"/>
        <scheme val="none"/>
      </font>
      <fill>
        <patternFill>
          <bgColor theme="0" tint="-0.14996795556505021"/>
        </patternFill>
      </fill>
      <border>
        <left style="thin">
          <color theme="1"/>
        </left>
        <right style="thin">
          <color theme="1"/>
        </right>
        <top style="thin">
          <color theme="1"/>
        </top>
        <bottom style="thin">
          <color theme="1"/>
        </bottom>
      </border>
    </dxf>
    <dxf>
      <font>
        <strike val="0"/>
        <condense val="0"/>
        <extend val="0"/>
      </font>
      <fill>
        <patternFill>
          <bgColor indexed="9"/>
        </patternFill>
      </fill>
      <border>
        <left style="thin">
          <color indexed="64"/>
        </left>
        <right style="thin">
          <color indexed="64"/>
        </right>
        <top style="thin">
          <color indexed="64"/>
        </top>
        <bottom style="thin">
          <color indexed="64"/>
        </bottom>
      </border>
    </dxf>
    <dxf>
      <font>
        <condense val="0"/>
        <extend val="0"/>
        <color indexed="42"/>
      </font>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ill>
        <patternFill>
          <bgColor rgb="FFFFCCCC"/>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ill>
        <patternFill>
          <bgColor rgb="FFFFCCCC"/>
        </patternFill>
      </fill>
      <border>
        <left style="thin">
          <color rgb="FFFF0000"/>
        </left>
        <right style="thin">
          <color rgb="FFFF0000"/>
        </right>
        <top style="thin">
          <color rgb="FFFF0000"/>
        </top>
        <bottom style="thin">
          <color rgb="FFFF0000"/>
        </bottom>
        <vertical/>
        <horizontal/>
      </border>
    </dxf>
    <dxf>
      <fill>
        <patternFill>
          <bgColor rgb="FFFFCCCC"/>
        </patternFill>
      </fill>
      <border>
        <left style="thin">
          <color indexed="64"/>
        </left>
        <right style="thin">
          <color indexed="64"/>
        </right>
        <top style="thin">
          <color indexed="64"/>
        </top>
        <bottom style="thin">
          <color indexed="64"/>
        </bottom>
      </border>
    </dxf>
    <dxf>
      <fill>
        <patternFill>
          <bgColor rgb="FFFFCCCC"/>
        </patternFill>
      </fill>
      <border>
        <left style="thin">
          <color indexed="64"/>
        </left>
        <right style="thin">
          <color indexed="64"/>
        </right>
        <top style="thin">
          <color indexed="64"/>
        </top>
        <bottom style="thin">
          <color indexed="64"/>
        </bottom>
      </border>
    </dxf>
    <dxf>
      <fill>
        <patternFill>
          <bgColor rgb="FFFFCCCC"/>
        </patternFill>
      </fill>
      <border>
        <left style="thin">
          <color indexed="64"/>
        </left>
        <right style="thin">
          <color indexed="64"/>
        </right>
        <top style="thin">
          <color indexed="64"/>
        </top>
        <bottom style="thin">
          <color indexed="64"/>
        </bottom>
      </border>
    </dxf>
    <dxf>
      <font>
        <condense val="0"/>
        <extend val="0"/>
        <color indexed="42"/>
      </font>
    </dxf>
    <dxf>
      <font>
        <strike val="0"/>
        <condense val="0"/>
        <extend val="0"/>
      </font>
      <fill>
        <patternFill>
          <bgColor indexed="9"/>
        </patternFill>
      </fill>
      <border>
        <left style="thin">
          <color indexed="64"/>
        </left>
        <right style="thin">
          <color indexed="64"/>
        </right>
        <top style="thin">
          <color indexed="64"/>
        </top>
        <bottom style="thin">
          <color indexed="64"/>
        </bottom>
      </border>
    </dxf>
    <dxf>
      <fill>
        <patternFill>
          <bgColor rgb="FFFFCCCC"/>
        </patternFill>
      </fill>
      <border>
        <left style="thin">
          <color indexed="64"/>
        </left>
        <right style="thin">
          <color indexed="64"/>
        </right>
        <top style="thin">
          <color indexed="64"/>
        </top>
        <bottom style="thin">
          <color indexed="64"/>
        </bottom>
      </border>
    </dxf>
    <dxf>
      <fill>
        <patternFill>
          <bgColor rgb="FFFFFF00"/>
        </patternFill>
      </fill>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CCCC"/>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CCCC"/>
        </patternFill>
      </fill>
      <border>
        <left style="thin">
          <color rgb="FFFF0000"/>
        </left>
        <right style="thin">
          <color rgb="FFFF0000"/>
        </right>
        <top style="thin">
          <color rgb="FFFF0000"/>
        </top>
        <bottom style="thin">
          <color rgb="FFFF0000"/>
        </bottom>
        <vertical/>
        <horizontal/>
      </border>
    </dxf>
    <dxf>
      <font>
        <b val="0"/>
        <i val="0"/>
        <condense val="0"/>
        <extend val="0"/>
        <color indexed="10"/>
      </font>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ill>
        <patternFill>
          <bgColor rgb="FFFFCCCC"/>
        </patternFill>
      </fill>
      <border>
        <left style="thin">
          <color rgb="FFFF0000"/>
        </left>
        <right style="thin">
          <color rgb="FFFF0000"/>
        </right>
        <top style="thin">
          <color rgb="FFFF0000"/>
        </top>
        <bottom style="thin">
          <color rgb="FFFF0000"/>
        </bottom>
      </border>
    </dxf>
    <dxf>
      <font>
        <color rgb="FFCCFFCC"/>
      </font>
    </dxf>
    <dxf>
      <font>
        <condense val="0"/>
        <extend val="0"/>
        <color indexed="42"/>
      </font>
      <fill>
        <patternFill>
          <bgColor indexed="42"/>
        </patternFill>
      </fill>
      <border>
        <left/>
        <right/>
        <top/>
        <bottom/>
      </border>
    </dxf>
    <dxf>
      <fill>
        <patternFill>
          <bgColor rgb="FFFFFF00"/>
        </patternFill>
      </fill>
    </dxf>
    <dxf>
      <fill>
        <patternFill>
          <bgColor theme="1" tint="0.499984740745262"/>
        </patternFill>
      </fill>
    </dxf>
    <dxf>
      <fill>
        <patternFill>
          <bgColor rgb="FFFFFF00"/>
        </patternFill>
      </fill>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ill>
        <patternFill>
          <bgColor rgb="FFFFCDCD"/>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ill>
        <patternFill>
          <bgColor theme="1"/>
        </patternFill>
      </fill>
    </dxf>
    <dxf>
      <fill>
        <patternFill>
          <bgColor rgb="FFFFCCCC"/>
        </patternFill>
      </fill>
      <border>
        <left style="thin">
          <color rgb="FFFF0000"/>
        </left>
        <right style="thin">
          <color rgb="FFFF0000"/>
        </right>
        <top style="thin">
          <color rgb="FFFF0000"/>
        </top>
        <bottom style="thin">
          <color rgb="FFFF0000"/>
        </bottom>
        <vertical/>
        <horizontal/>
      </border>
    </dxf>
    <dxf>
      <font>
        <color rgb="FFCCFFCC"/>
      </font>
      <fill>
        <patternFill>
          <bgColor rgb="FFCCFFCC"/>
        </patternFill>
      </fill>
      <border>
        <right/>
        <top/>
        <bottom/>
      </border>
    </dxf>
    <dxf>
      <fill>
        <patternFill>
          <bgColor rgb="FFFFFF00"/>
        </patternFill>
      </fill>
    </dxf>
    <dxf>
      <fill>
        <patternFill>
          <bgColor rgb="FFFFFF00"/>
        </patternFill>
      </fill>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CCCC"/>
        </patternFill>
      </fill>
      <border>
        <left style="thin">
          <color rgb="FFFF0000"/>
        </left>
        <right style="thin">
          <color rgb="FFFF0000"/>
        </right>
        <top style="thin">
          <color rgb="FFFF0000"/>
        </top>
        <bottom style="thin">
          <color rgb="FFFF0000"/>
        </bottom>
        <vertical/>
        <horizontal/>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CCCC"/>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ill>
        <patternFill>
          <bgColor rgb="FFFFFF00"/>
        </patternFill>
      </fill>
      <border>
        <left style="thin">
          <color indexed="64"/>
        </left>
        <right style="thin">
          <color indexed="64"/>
        </right>
        <top style="thin">
          <color indexed="64"/>
        </top>
        <bottom style="thin">
          <color indexed="64"/>
        </bottom>
      </border>
    </dxf>
    <dxf>
      <fill>
        <patternFill>
          <bgColor indexed="23"/>
        </patternFill>
      </fill>
    </dxf>
    <dxf>
      <fill>
        <patternFill>
          <bgColor rgb="FFFFCDCD"/>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ill>
        <patternFill>
          <bgColor rgb="FFFFFF00"/>
        </patternFill>
      </fill>
    </dxf>
    <dxf>
      <font>
        <b/>
        <i val="0"/>
        <color rgb="FFFF0000"/>
        <name val="Cambria"/>
        <scheme val="none"/>
      </font>
      <fill>
        <patternFill>
          <bgColor rgb="FFFFFF00"/>
        </patternFill>
      </fill>
      <border>
        <left style="thin">
          <color rgb="FFFF0000"/>
        </left>
        <right style="thin">
          <color rgb="FFFF0000"/>
        </right>
        <top style="thin">
          <color rgb="FFFF0000"/>
        </top>
        <bottom style="thin">
          <color rgb="FFFF0000"/>
        </bottom>
      </border>
    </dxf>
    <dxf>
      <fill>
        <patternFill>
          <bgColor rgb="FFFFFF00"/>
        </patternFill>
      </fill>
    </dxf>
    <dxf>
      <font>
        <color rgb="FF9C0006"/>
      </font>
      <fill>
        <patternFill>
          <bgColor rgb="FFFFC7CE"/>
        </patternFill>
      </fill>
    </dxf>
    <dxf>
      <fill>
        <patternFill>
          <bgColor rgb="FFFFFF00"/>
        </patternFill>
      </fill>
    </dxf>
    <dxf>
      <font>
        <b/>
        <i val="0"/>
        <color rgb="FFFF0000"/>
      </font>
      <fill>
        <patternFill>
          <bgColor rgb="FFFFFF00"/>
        </patternFill>
      </fill>
    </dxf>
    <dxf>
      <font>
        <b/>
        <i val="0"/>
        <color theme="9" tint="-0.499984740745262"/>
      </font>
      <fill>
        <patternFill>
          <bgColor theme="9" tint="0.59996337778862885"/>
        </patternFill>
      </fill>
    </dxf>
    <dxf>
      <font>
        <b/>
        <i val="0"/>
        <color rgb="FFFF0000"/>
      </font>
      <fill>
        <patternFill>
          <bgColor rgb="FFFFFF00"/>
        </patternFill>
      </fill>
      <border>
        <left style="thin">
          <color rgb="FFFF0000"/>
        </left>
        <right style="thin">
          <color rgb="FFFF0000"/>
        </right>
        <top style="thin">
          <color rgb="FFFF0000"/>
        </top>
        <bottom style="thin">
          <color rgb="FFFF0000"/>
        </bottom>
      </border>
    </dxf>
    <dxf>
      <fill>
        <patternFill>
          <bgColor rgb="FFFFCCCC"/>
        </patternFill>
      </fill>
      <border>
        <left style="thin">
          <color rgb="FFFF0000"/>
        </left>
        <right style="thin">
          <color rgb="FFFF0000"/>
        </right>
        <top style="thin">
          <color rgb="FFFF0000"/>
        </top>
        <bottom style="thin">
          <color rgb="FFFF0000"/>
        </bottom>
        <vertical/>
        <horizontal/>
      </border>
    </dxf>
    <dxf>
      <fill>
        <patternFill>
          <bgColor rgb="FFFFFF00"/>
        </patternFill>
      </fill>
    </dxf>
    <dxf>
      <font>
        <b/>
        <i val="0"/>
        <color rgb="FFFF0000"/>
      </font>
      <fill>
        <patternFill>
          <bgColor rgb="FFFFFF00"/>
        </patternFill>
      </fill>
    </dxf>
    <dxf>
      <font>
        <b/>
        <i val="0"/>
        <color theme="9" tint="-0.499984740745262"/>
      </font>
      <fill>
        <patternFill>
          <bgColor theme="9" tint="0.59996337778862885"/>
        </patternFill>
      </fill>
    </dxf>
    <dxf>
      <font>
        <b/>
        <i val="0"/>
        <color rgb="FFFF0000"/>
      </font>
      <fill>
        <patternFill>
          <bgColor rgb="FFFFCCCC"/>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color rgb="FF9C0006"/>
      </font>
      <fill>
        <patternFill>
          <bgColor rgb="FFFFC7CE"/>
        </patternFill>
      </fill>
    </dxf>
    <dxf>
      <font>
        <b/>
        <i val="0"/>
        <color rgb="FFFF0000"/>
      </font>
      <fill>
        <patternFill patternType="solid">
          <bgColor rgb="FFFFFF00"/>
        </patternFill>
      </fill>
      <border>
        <left style="thin">
          <color rgb="FFFF0000"/>
        </left>
        <right style="thin">
          <color rgb="FFFF0000"/>
        </right>
        <top style="thin">
          <color rgb="FFFF0000"/>
        </top>
        <bottom style="thin">
          <color rgb="FFFF0000"/>
        </bottom>
      </border>
    </dxf>
    <dxf>
      <fill>
        <patternFill patternType="none">
          <bgColor indexed="65"/>
        </patternFill>
      </fill>
    </dxf>
    <dxf>
      <fill>
        <patternFill patternType="none">
          <bgColor indexed="65"/>
        </patternFill>
      </fill>
    </dxf>
    <dxf>
      <fill>
        <patternFill>
          <bgColor rgb="FFFFFF00"/>
        </patternFill>
      </fill>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CCCC"/>
        </patternFill>
      </fill>
      <border>
        <left style="thin">
          <color rgb="FFFF0000"/>
        </left>
        <right style="thin">
          <color rgb="FFFF0000"/>
        </right>
        <top style="thin">
          <color rgb="FFFF0000"/>
        </top>
        <bottom style="thin">
          <color rgb="FFFF0000"/>
        </bottom>
      </border>
    </dxf>
    <dxf>
      <fill>
        <patternFill>
          <bgColor rgb="FFFFCCCC"/>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ill>
        <patternFill>
          <bgColor rgb="FFFFCCCC"/>
        </patternFill>
      </fill>
      <border>
        <left style="thin">
          <color rgb="FFFF0000"/>
        </left>
        <right style="thin">
          <color rgb="FFFF0000"/>
        </right>
        <top style="thin">
          <color rgb="FFFF0000"/>
        </top>
        <bottom style="thin">
          <color rgb="FFFF0000"/>
        </bottom>
        <vertical/>
        <horizontal/>
      </border>
    </dxf>
    <dxf>
      <fill>
        <patternFill>
          <bgColor rgb="FFFFCCCC"/>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CCCC"/>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s>
  <tableStyles count="0" defaultTableStyle="TableStyleMedium9" defaultPivotStyle="PivotStyleLight16"/>
  <colors>
    <mruColors>
      <color rgb="FFCCFFCC"/>
      <color rgb="FFFFFFFF"/>
      <color rgb="FF99FF99"/>
      <color rgb="FFFFCC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476250</xdr:colOff>
      <xdr:row>0</xdr:row>
      <xdr:rowOff>28575</xdr:rowOff>
    </xdr:from>
    <xdr:to>
      <xdr:col>5</xdr:col>
      <xdr:colOff>457200</xdr:colOff>
      <xdr:row>5</xdr:row>
      <xdr:rowOff>53975</xdr:rowOff>
    </xdr:to>
    <xdr:pic>
      <xdr:nvPicPr>
        <xdr:cNvPr id="52684" name="Picture 1" descr="epa_seal_small_trim">
          <a:extLst>
            <a:ext uri="{FF2B5EF4-FFF2-40B4-BE49-F238E27FC236}">
              <a16:creationId xmlns:a16="http://schemas.microsoft.com/office/drawing/2014/main" id="{00000000-0008-0000-0300-0000CCCD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2575" y="28575"/>
          <a:ext cx="100965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895350</xdr:colOff>
      <xdr:row>0</xdr:row>
      <xdr:rowOff>19050</xdr:rowOff>
    </xdr:from>
    <xdr:to>
      <xdr:col>5</xdr:col>
      <xdr:colOff>419100</xdr:colOff>
      <xdr:row>6</xdr:row>
      <xdr:rowOff>142875</xdr:rowOff>
    </xdr:to>
    <xdr:pic>
      <xdr:nvPicPr>
        <xdr:cNvPr id="54667" name="Picture 1" descr="epa_seal_small_trim">
          <a:extLst>
            <a:ext uri="{FF2B5EF4-FFF2-40B4-BE49-F238E27FC236}">
              <a16:creationId xmlns:a16="http://schemas.microsoft.com/office/drawing/2014/main" id="{00000000-0008-0000-0000-00008BD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9050"/>
          <a:ext cx="137160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895350</xdr:colOff>
      <xdr:row>0</xdr:row>
      <xdr:rowOff>19050</xdr:rowOff>
    </xdr:from>
    <xdr:to>
      <xdr:col>5</xdr:col>
      <xdr:colOff>666750</xdr:colOff>
      <xdr:row>6</xdr:row>
      <xdr:rowOff>114300</xdr:rowOff>
    </xdr:to>
    <xdr:pic>
      <xdr:nvPicPr>
        <xdr:cNvPr id="55348" name="Picture 1" descr="epa_seal_small_trim">
          <a:extLst>
            <a:ext uri="{FF2B5EF4-FFF2-40B4-BE49-F238E27FC236}">
              <a16:creationId xmlns:a16="http://schemas.microsoft.com/office/drawing/2014/main" id="{00000000-0008-0000-0100-000034D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76425" y="19050"/>
          <a:ext cx="138112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66675</xdr:colOff>
      <xdr:row>0</xdr:row>
      <xdr:rowOff>38100</xdr:rowOff>
    </xdr:from>
    <xdr:to>
      <xdr:col>3</xdr:col>
      <xdr:colOff>434975</xdr:colOff>
      <xdr:row>5</xdr:row>
      <xdr:rowOff>19050</xdr:rowOff>
    </xdr:to>
    <xdr:pic>
      <xdr:nvPicPr>
        <xdr:cNvPr id="53537" name="Picture 1" descr="epa_seal_small_trim">
          <a:extLst>
            <a:ext uri="{FF2B5EF4-FFF2-40B4-BE49-F238E27FC236}">
              <a16:creationId xmlns:a16="http://schemas.microsoft.com/office/drawing/2014/main" id="{00000000-0008-0000-0200-000021D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 y="38100"/>
          <a:ext cx="97155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G155"/>
  <sheetViews>
    <sheetView showGridLines="0" topLeftCell="A102" zoomScaleNormal="100" workbookViewId="0">
      <selection activeCell="U40" sqref="U40"/>
    </sheetView>
  </sheetViews>
  <sheetFormatPr defaultColWidth="9.1796875" defaultRowHeight="12.5"/>
  <cols>
    <col min="1" max="1" width="2.26953125" customWidth="1"/>
    <col min="2" max="2" width="6.1796875" customWidth="1"/>
    <col min="3" max="17" width="7.7265625" customWidth="1"/>
    <col min="18" max="18" width="4.26953125" customWidth="1"/>
    <col min="19" max="19" width="3.1796875" customWidth="1"/>
  </cols>
  <sheetData>
    <row r="1" spans="1:19" s="69" customFormat="1" ht="10">
      <c r="A1" s="108"/>
      <c r="B1" s="108"/>
      <c r="C1" s="108"/>
      <c r="D1" s="108"/>
      <c r="E1" s="108"/>
      <c r="F1" s="108"/>
      <c r="G1" s="108"/>
      <c r="H1" s="108"/>
      <c r="I1" s="108"/>
      <c r="J1" s="108"/>
      <c r="K1" s="108"/>
      <c r="L1" s="108"/>
      <c r="M1" s="108"/>
      <c r="N1" s="108"/>
      <c r="O1" s="108"/>
      <c r="P1" s="108"/>
      <c r="Q1" s="108"/>
      <c r="R1" s="108"/>
      <c r="S1" s="108"/>
    </row>
    <row r="2" spans="1:19" s="69" customFormat="1" ht="17.25" customHeight="1">
      <c r="A2" s="108"/>
      <c r="B2" s="410" t="s">
        <v>116</v>
      </c>
      <c r="C2" s="410"/>
      <c r="D2" s="410"/>
      <c r="E2" s="410"/>
      <c r="F2" s="410"/>
      <c r="G2" s="410"/>
      <c r="H2" s="410"/>
      <c r="I2" s="410"/>
      <c r="J2" s="410"/>
      <c r="K2" s="410"/>
      <c r="L2" s="410"/>
      <c r="M2" s="410"/>
      <c r="N2" s="410"/>
      <c r="O2" s="410"/>
      <c r="P2" s="410"/>
      <c r="Q2" s="410"/>
      <c r="R2" s="410"/>
      <c r="S2" s="108"/>
    </row>
    <row r="3" spans="1:19" s="69" customFormat="1" ht="20">
      <c r="A3" s="108"/>
      <c r="B3" s="411" t="s">
        <v>128</v>
      </c>
      <c r="C3" s="411"/>
      <c r="D3" s="411"/>
      <c r="E3" s="411"/>
      <c r="F3" s="411"/>
      <c r="G3" s="411"/>
      <c r="H3" s="411"/>
      <c r="I3" s="411"/>
      <c r="J3" s="411"/>
      <c r="K3" s="411"/>
      <c r="L3" s="411"/>
      <c r="M3" s="411"/>
      <c r="N3" s="411"/>
      <c r="O3" s="411"/>
      <c r="P3" s="411"/>
      <c r="Q3" s="411"/>
      <c r="R3" s="411"/>
      <c r="S3" s="108"/>
    </row>
    <row r="4" spans="1:19" s="69" customFormat="1" ht="19.5" customHeight="1">
      <c r="A4" s="108"/>
      <c r="B4" s="410" t="s">
        <v>117</v>
      </c>
      <c r="C4" s="410"/>
      <c r="D4" s="410"/>
      <c r="E4" s="410"/>
      <c r="F4" s="410"/>
      <c r="G4" s="410"/>
      <c r="H4" s="410"/>
      <c r="I4" s="410"/>
      <c r="J4" s="410"/>
      <c r="K4" s="410"/>
      <c r="L4" s="410"/>
      <c r="M4" s="410"/>
      <c r="N4" s="410"/>
      <c r="O4" s="410"/>
      <c r="P4" s="410"/>
      <c r="Q4" s="410"/>
      <c r="R4" s="410"/>
      <c r="S4" s="108"/>
    </row>
    <row r="5" spans="1:19" s="69" customFormat="1" ht="10" customHeight="1">
      <c r="A5" s="108"/>
      <c r="B5" s="70"/>
      <c r="C5" s="70"/>
      <c r="D5" s="70"/>
      <c r="E5" s="70"/>
      <c r="F5" s="70"/>
      <c r="G5" s="70"/>
      <c r="H5" s="70"/>
      <c r="I5" s="70"/>
      <c r="J5" s="70"/>
      <c r="K5" s="70"/>
      <c r="L5" s="70"/>
      <c r="M5" s="70"/>
      <c r="N5" s="70"/>
      <c r="O5" s="70"/>
      <c r="P5" s="70"/>
      <c r="Q5" s="70"/>
      <c r="R5" s="70"/>
      <c r="S5" s="108"/>
    </row>
    <row r="6" spans="1:19" s="69" customFormat="1" ht="38.25" customHeight="1">
      <c r="A6" s="108"/>
      <c r="B6" s="509" t="s">
        <v>441</v>
      </c>
      <c r="C6" s="509"/>
      <c r="D6" s="509"/>
      <c r="E6" s="509"/>
      <c r="F6" s="509"/>
      <c r="G6" s="509"/>
      <c r="H6" s="509"/>
      <c r="I6" s="509"/>
      <c r="J6" s="509"/>
      <c r="K6" s="509"/>
      <c r="L6" s="509"/>
      <c r="M6" s="509"/>
      <c r="N6" s="509"/>
      <c r="O6" s="509"/>
      <c r="P6" s="509"/>
      <c r="Q6" s="509"/>
      <c r="R6" s="509"/>
      <c r="S6" s="108"/>
    </row>
    <row r="7" spans="1:19" s="69" customFormat="1" ht="19.5" customHeight="1">
      <c r="A7" s="108"/>
      <c r="B7" s="412" t="s">
        <v>416</v>
      </c>
      <c r="C7" s="412"/>
      <c r="D7" s="412"/>
      <c r="E7" s="412"/>
      <c r="F7" s="412"/>
      <c r="G7" s="412"/>
      <c r="H7" s="412"/>
      <c r="I7" s="412"/>
      <c r="J7" s="412"/>
      <c r="K7" s="412"/>
      <c r="L7" s="412"/>
      <c r="M7" s="412"/>
      <c r="N7" s="412"/>
      <c r="O7" s="412"/>
      <c r="P7" s="412"/>
      <c r="Q7" s="412"/>
      <c r="R7" s="412"/>
      <c r="S7" s="108"/>
    </row>
    <row r="8" spans="1:19" s="88" customFormat="1" ht="6" customHeight="1">
      <c r="A8" s="89"/>
      <c r="B8" s="89"/>
      <c r="C8" s="89"/>
      <c r="D8" s="89"/>
      <c r="E8" s="89"/>
      <c r="F8" s="89"/>
      <c r="G8" s="89"/>
      <c r="H8" s="89"/>
      <c r="I8" s="89"/>
      <c r="J8" s="89"/>
      <c r="K8" s="89"/>
      <c r="L8" s="89"/>
      <c r="M8" s="89"/>
      <c r="N8" s="89"/>
      <c r="O8" s="89"/>
      <c r="P8" s="89"/>
      <c r="Q8" s="89"/>
      <c r="R8" s="89"/>
      <c r="S8" s="89"/>
    </row>
    <row r="9" spans="1:19" s="69" customFormat="1" ht="18">
      <c r="A9" s="93"/>
      <c r="B9" s="90" t="s">
        <v>123</v>
      </c>
      <c r="C9" s="91"/>
      <c r="D9" s="91"/>
      <c r="E9" s="92"/>
      <c r="F9" s="93"/>
      <c r="G9" s="93"/>
      <c r="H9" s="94"/>
      <c r="I9" s="93"/>
      <c r="J9" s="93"/>
      <c r="K9" s="93"/>
      <c r="L9" s="93"/>
      <c r="M9" s="93"/>
      <c r="N9" s="93"/>
      <c r="O9" s="93"/>
      <c r="P9" s="93"/>
      <c r="Q9" s="93"/>
      <c r="R9" s="93"/>
      <c r="S9" s="93"/>
    </row>
    <row r="10" spans="1:19">
      <c r="A10" s="89"/>
      <c r="B10" s="89"/>
      <c r="C10" s="89"/>
      <c r="D10" s="89"/>
      <c r="E10" s="89"/>
      <c r="F10" s="89"/>
      <c r="G10" s="89"/>
      <c r="H10" s="89"/>
      <c r="I10" s="89"/>
      <c r="J10" s="89"/>
      <c r="K10" s="89"/>
      <c r="L10" s="89"/>
      <c r="M10" s="89"/>
      <c r="N10" s="89"/>
      <c r="O10" s="89"/>
      <c r="P10" s="89"/>
      <c r="Q10" s="89"/>
      <c r="R10" s="89"/>
      <c r="S10" s="89"/>
    </row>
    <row r="11" spans="1:19" ht="13">
      <c r="A11" s="89"/>
      <c r="B11" s="4"/>
      <c r="C11" s="185" t="s">
        <v>240</v>
      </c>
      <c r="D11" s="4"/>
      <c r="E11" s="4"/>
      <c r="F11" s="4"/>
      <c r="G11" s="4"/>
      <c r="H11" s="4"/>
      <c r="I11" s="4"/>
      <c r="J11" s="4"/>
      <c r="K11" s="4"/>
      <c r="L11" s="4"/>
      <c r="M11" s="4"/>
      <c r="N11" s="4"/>
      <c r="O11" s="4"/>
      <c r="P11" s="4"/>
      <c r="Q11" s="4"/>
      <c r="R11" s="4"/>
      <c r="S11" s="89"/>
    </row>
    <row r="12" spans="1:19" ht="55.5" customHeight="1">
      <c r="A12" s="89"/>
      <c r="B12" s="4"/>
      <c r="C12" s="526" t="s">
        <v>417</v>
      </c>
      <c r="D12" s="526"/>
      <c r="E12" s="526"/>
      <c r="F12" s="526"/>
      <c r="G12" s="526"/>
      <c r="H12" s="526"/>
      <c r="I12" s="526"/>
      <c r="J12" s="526"/>
      <c r="K12" s="526"/>
      <c r="L12" s="526"/>
      <c r="M12" s="526"/>
      <c r="N12" s="526"/>
      <c r="O12" s="526"/>
      <c r="P12" s="526"/>
      <c r="Q12" s="526"/>
      <c r="R12" s="4"/>
      <c r="S12" s="89"/>
    </row>
    <row r="13" spans="1:19" ht="74.25" customHeight="1">
      <c r="A13" s="89"/>
      <c r="B13" s="4"/>
      <c r="C13" s="516" t="s">
        <v>395</v>
      </c>
      <c r="D13" s="516"/>
      <c r="E13" s="516"/>
      <c r="F13" s="516"/>
      <c r="G13" s="516"/>
      <c r="H13" s="516"/>
      <c r="I13" s="516"/>
      <c r="J13" s="516"/>
      <c r="K13" s="516"/>
      <c r="L13" s="516"/>
      <c r="M13" s="516"/>
      <c r="N13" s="516"/>
      <c r="O13" s="516"/>
      <c r="P13" s="516"/>
      <c r="Q13" s="516"/>
      <c r="R13" s="4"/>
      <c r="S13" s="89"/>
    </row>
    <row r="14" spans="1:19" ht="33.75" customHeight="1">
      <c r="A14" s="89"/>
      <c r="B14" s="4"/>
      <c r="C14" s="516" t="s">
        <v>241</v>
      </c>
      <c r="D14" s="516"/>
      <c r="E14" s="516"/>
      <c r="F14" s="516"/>
      <c r="G14" s="516"/>
      <c r="H14" s="516"/>
      <c r="I14" s="516"/>
      <c r="J14" s="516"/>
      <c r="K14" s="516"/>
      <c r="L14" s="516"/>
      <c r="M14" s="516"/>
      <c r="N14" s="516"/>
      <c r="O14" s="516"/>
      <c r="P14" s="516"/>
      <c r="Q14" s="516"/>
      <c r="R14" s="4"/>
      <c r="S14" s="89"/>
    </row>
    <row r="15" spans="1:19" ht="54.75" customHeight="1">
      <c r="A15" s="89"/>
      <c r="B15" s="4"/>
      <c r="C15" s="515" t="s">
        <v>396</v>
      </c>
      <c r="D15" s="515"/>
      <c r="E15" s="515"/>
      <c r="F15" s="515"/>
      <c r="G15" s="515"/>
      <c r="H15" s="515"/>
      <c r="I15" s="515"/>
      <c r="J15" s="515"/>
      <c r="K15" s="515"/>
      <c r="L15" s="515"/>
      <c r="M15" s="515"/>
      <c r="N15" s="515"/>
      <c r="O15" s="515"/>
      <c r="P15" s="515"/>
      <c r="Q15" s="515"/>
      <c r="R15" s="4"/>
      <c r="S15" s="89"/>
    </row>
    <row r="16" spans="1:19" ht="26.25" customHeight="1">
      <c r="A16" s="89"/>
      <c r="B16" s="4"/>
      <c r="C16" s="515" t="s">
        <v>243</v>
      </c>
      <c r="D16" s="515"/>
      <c r="E16" s="515"/>
      <c r="F16" s="515"/>
      <c r="G16" s="515"/>
      <c r="H16" s="515"/>
      <c r="I16" s="515"/>
      <c r="J16" s="515"/>
      <c r="K16" s="515"/>
      <c r="L16" s="515"/>
      <c r="M16" s="515"/>
      <c r="N16" s="515"/>
      <c r="O16" s="515"/>
      <c r="P16" s="515"/>
      <c r="Q16" s="515"/>
      <c r="R16" s="4"/>
      <c r="S16" s="89"/>
    </row>
    <row r="17" spans="1:19" ht="27.75" customHeight="1">
      <c r="A17" s="89"/>
      <c r="C17" s="515" t="s">
        <v>242</v>
      </c>
      <c r="D17" s="515"/>
      <c r="E17" s="515"/>
      <c r="F17" s="515"/>
      <c r="G17" s="515"/>
      <c r="H17" s="515"/>
      <c r="I17" s="515"/>
      <c r="J17" s="515"/>
      <c r="K17" s="515"/>
      <c r="L17" s="515"/>
      <c r="M17" s="515"/>
      <c r="N17" s="515"/>
      <c r="O17" s="515"/>
      <c r="P17" s="515"/>
      <c r="Q17" s="515"/>
      <c r="R17" s="4"/>
      <c r="S17" s="89"/>
    </row>
    <row r="18" spans="1:19" ht="145.5" customHeight="1">
      <c r="A18" s="89"/>
      <c r="B18" s="4"/>
      <c r="C18" s="523" t="s">
        <v>244</v>
      </c>
      <c r="D18" s="523"/>
      <c r="E18" s="523"/>
      <c r="F18" s="523"/>
      <c r="G18" s="523"/>
      <c r="H18" s="523"/>
      <c r="I18" s="523"/>
      <c r="J18" s="523"/>
      <c r="K18" s="523"/>
      <c r="L18" s="523"/>
      <c r="M18" s="523"/>
      <c r="N18" s="523"/>
      <c r="O18" s="523"/>
      <c r="P18" s="523"/>
      <c r="Q18" s="523"/>
      <c r="R18" s="4"/>
      <c r="S18" s="89"/>
    </row>
    <row r="19" spans="1:19" ht="13">
      <c r="A19" s="89"/>
      <c r="B19" s="4"/>
      <c r="C19" s="185" t="s">
        <v>245</v>
      </c>
      <c r="D19" s="4"/>
      <c r="E19" s="4"/>
      <c r="F19" s="4"/>
      <c r="G19" s="4"/>
      <c r="H19" s="4"/>
      <c r="I19" s="4"/>
      <c r="J19" s="4"/>
      <c r="K19" s="4"/>
      <c r="L19" s="4"/>
      <c r="M19" s="4"/>
      <c r="N19" s="4"/>
      <c r="O19" s="4"/>
      <c r="P19" s="4"/>
      <c r="Q19" s="4"/>
      <c r="R19" s="4"/>
      <c r="S19" s="89"/>
    </row>
    <row r="20" spans="1:19">
      <c r="A20" s="89"/>
      <c r="B20" s="4"/>
      <c r="C20" s="525" t="s">
        <v>246</v>
      </c>
      <c r="D20" s="525"/>
      <c r="E20" s="525"/>
      <c r="F20" s="525"/>
      <c r="G20" s="525"/>
      <c r="H20" s="525"/>
      <c r="I20" s="525"/>
      <c r="J20" s="525"/>
      <c r="K20" s="525"/>
      <c r="L20" s="525"/>
      <c r="M20" s="525"/>
      <c r="N20" s="525"/>
      <c r="O20" s="525"/>
      <c r="P20" s="525"/>
      <c r="Q20" s="525"/>
      <c r="R20" s="4"/>
      <c r="S20" s="89"/>
    </row>
    <row r="21" spans="1:19">
      <c r="A21" s="89"/>
      <c r="B21" s="4"/>
      <c r="C21" s="517" t="s">
        <v>247</v>
      </c>
      <c r="D21" s="517"/>
      <c r="E21" s="517"/>
      <c r="F21" s="517"/>
      <c r="G21" s="517"/>
      <c r="H21" s="517"/>
      <c r="I21" s="517"/>
      <c r="J21" s="517"/>
      <c r="K21" s="517"/>
      <c r="L21" s="517"/>
      <c r="M21" s="517"/>
      <c r="N21" s="517"/>
      <c r="O21" s="517"/>
      <c r="P21" s="517"/>
      <c r="Q21" s="4"/>
      <c r="R21" s="4"/>
      <c r="S21" s="89"/>
    </row>
    <row r="22" spans="1:19">
      <c r="A22" s="89"/>
      <c r="B22" s="4"/>
      <c r="C22" s="187" t="s">
        <v>249</v>
      </c>
      <c r="D22" s="187"/>
      <c r="E22" s="187"/>
      <c r="F22" s="187"/>
      <c r="G22" s="187"/>
      <c r="H22" s="187"/>
      <c r="I22" s="187"/>
      <c r="J22" s="187"/>
      <c r="K22" s="187"/>
      <c r="L22" s="187"/>
      <c r="M22" s="187"/>
      <c r="N22" s="187"/>
      <c r="O22" s="187"/>
      <c r="P22" s="187"/>
      <c r="Q22" s="4"/>
      <c r="R22" s="4"/>
      <c r="S22" s="89"/>
    </row>
    <row r="23" spans="1:19">
      <c r="A23" s="89"/>
      <c r="B23" s="4"/>
      <c r="C23" s="187" t="s">
        <v>250</v>
      </c>
      <c r="D23" s="4"/>
      <c r="E23" s="4"/>
      <c r="F23" s="187"/>
      <c r="G23" s="187"/>
      <c r="H23" s="187"/>
      <c r="I23" s="187"/>
      <c r="J23" s="187"/>
      <c r="K23" s="187"/>
      <c r="L23" s="187"/>
      <c r="M23" s="187"/>
      <c r="N23" s="187"/>
      <c r="O23" s="187"/>
      <c r="P23" s="187"/>
      <c r="Q23" s="4"/>
      <c r="R23" s="4"/>
      <c r="S23" s="89"/>
    </row>
    <row r="24" spans="1:19">
      <c r="A24" s="89"/>
      <c r="B24" s="4"/>
      <c r="C24" s="187" t="s">
        <v>251</v>
      </c>
      <c r="D24" s="4"/>
      <c r="E24" s="4"/>
      <c r="F24" s="187"/>
      <c r="G24" s="187"/>
      <c r="H24" s="187"/>
      <c r="I24" s="187"/>
      <c r="J24" s="187"/>
      <c r="K24" s="187"/>
      <c r="L24" s="187"/>
      <c r="M24" s="187"/>
      <c r="N24" s="187"/>
      <c r="O24" s="187"/>
      <c r="P24" s="187"/>
      <c r="Q24" s="4"/>
      <c r="R24" s="4"/>
      <c r="S24" s="89"/>
    </row>
    <row r="25" spans="1:19">
      <c r="A25" s="89"/>
      <c r="B25" s="4"/>
      <c r="C25" s="517" t="s">
        <v>252</v>
      </c>
      <c r="D25" s="517"/>
      <c r="E25" s="517"/>
      <c r="F25" s="517"/>
      <c r="G25" s="517"/>
      <c r="H25" s="517"/>
      <c r="I25" s="517"/>
      <c r="J25" s="517"/>
      <c r="K25" s="517"/>
      <c r="L25" s="517"/>
      <c r="M25" s="517"/>
      <c r="N25" s="517"/>
      <c r="O25" s="517"/>
      <c r="P25" s="517"/>
      <c r="Q25" s="4"/>
      <c r="R25" s="4"/>
      <c r="S25" s="89"/>
    </row>
    <row r="26" spans="1:19">
      <c r="A26" s="89"/>
      <c r="B26" s="4"/>
      <c r="C26" s="517" t="s">
        <v>253</v>
      </c>
      <c r="D26" s="517"/>
      <c r="E26" s="517"/>
      <c r="F26" s="517"/>
      <c r="G26" s="517"/>
      <c r="H26" s="517"/>
      <c r="I26" s="517"/>
      <c r="J26" s="517"/>
      <c r="K26" s="517"/>
      <c r="L26" s="517"/>
      <c r="M26" s="517"/>
      <c r="N26" s="517"/>
      <c r="O26" s="517"/>
      <c r="P26" s="517"/>
      <c r="Q26" s="4"/>
      <c r="R26" s="4"/>
      <c r="S26" s="89"/>
    </row>
    <row r="27" spans="1:19">
      <c r="A27" s="89"/>
      <c r="B27" s="4"/>
      <c r="C27" s="517" t="s">
        <v>254</v>
      </c>
      <c r="D27" s="517"/>
      <c r="E27" s="517"/>
      <c r="F27" s="517"/>
      <c r="G27" s="517"/>
      <c r="H27" s="517"/>
      <c r="I27" s="517"/>
      <c r="J27" s="517"/>
      <c r="K27" s="517"/>
      <c r="L27" s="517"/>
      <c r="M27" s="517"/>
      <c r="N27" s="517"/>
      <c r="O27" s="517"/>
      <c r="P27" s="517"/>
      <c r="Q27" s="4"/>
      <c r="R27" s="4"/>
      <c r="S27" s="89"/>
    </row>
    <row r="28" spans="1:19">
      <c r="A28" s="89"/>
      <c r="B28" s="4"/>
      <c r="C28" s="517" t="s">
        <v>255</v>
      </c>
      <c r="D28" s="517"/>
      <c r="E28" s="517"/>
      <c r="F28" s="517"/>
      <c r="G28" s="517"/>
      <c r="H28" s="517"/>
      <c r="I28" s="517"/>
      <c r="J28" s="517"/>
      <c r="K28" s="517"/>
      <c r="L28" s="517"/>
      <c r="M28" s="517"/>
      <c r="N28" s="517"/>
      <c r="O28" s="517"/>
      <c r="P28" s="517"/>
      <c r="Q28" s="4"/>
      <c r="R28" s="4"/>
      <c r="S28" s="89"/>
    </row>
    <row r="29" spans="1:19">
      <c r="A29" s="89"/>
      <c r="B29" s="4"/>
      <c r="C29" s="517" t="s">
        <v>256</v>
      </c>
      <c r="D29" s="517"/>
      <c r="E29" s="517"/>
      <c r="F29" s="517"/>
      <c r="G29" s="517"/>
      <c r="H29" s="517"/>
      <c r="I29" s="517"/>
      <c r="J29" s="517"/>
      <c r="K29" s="517"/>
      <c r="L29" s="517"/>
      <c r="M29" s="517"/>
      <c r="N29" s="517"/>
      <c r="O29" s="517"/>
      <c r="P29" s="517"/>
      <c r="Q29" s="4"/>
      <c r="R29" s="4"/>
      <c r="S29" s="89"/>
    </row>
    <row r="30" spans="1:19">
      <c r="A30" s="89"/>
      <c r="B30" s="4"/>
      <c r="C30" s="517" t="s">
        <v>257</v>
      </c>
      <c r="D30" s="517"/>
      <c r="E30" s="517"/>
      <c r="F30" s="517"/>
      <c r="G30" s="517"/>
      <c r="H30" s="517"/>
      <c r="I30" s="517"/>
      <c r="J30" s="517"/>
      <c r="K30" s="517"/>
      <c r="L30" s="517"/>
      <c r="M30" s="517"/>
      <c r="N30" s="517"/>
      <c r="O30" s="517"/>
      <c r="P30" s="517"/>
      <c r="Q30" s="4"/>
      <c r="R30" s="4"/>
      <c r="S30" s="89"/>
    </row>
    <row r="31" spans="1:19">
      <c r="A31" s="89"/>
      <c r="B31" s="4"/>
      <c r="C31" s="187" t="s">
        <v>258</v>
      </c>
      <c r="D31" s="4"/>
      <c r="E31" s="4"/>
      <c r="F31" s="4"/>
      <c r="G31" s="4"/>
      <c r="H31" s="4"/>
      <c r="I31" s="4"/>
      <c r="J31" s="4"/>
      <c r="K31" s="4"/>
      <c r="L31" s="4"/>
      <c r="M31" s="4"/>
      <c r="N31" s="4"/>
      <c r="O31" s="4"/>
      <c r="P31" s="4"/>
      <c r="Q31" s="4"/>
      <c r="R31" s="4"/>
      <c r="S31" s="89"/>
    </row>
    <row r="32" spans="1:19">
      <c r="A32" s="89"/>
      <c r="B32" s="4"/>
      <c r="C32" s="187" t="s">
        <v>259</v>
      </c>
      <c r="D32" s="187"/>
      <c r="E32" s="187"/>
      <c r="F32" s="187"/>
      <c r="G32" s="187"/>
      <c r="H32" s="187"/>
      <c r="I32" s="187"/>
      <c r="J32" s="187"/>
      <c r="K32" s="187"/>
      <c r="L32" s="187"/>
      <c r="M32" s="187"/>
      <c r="N32" s="187"/>
      <c r="O32" s="187"/>
      <c r="P32" s="187"/>
      <c r="Q32" s="4"/>
      <c r="R32" s="4"/>
      <c r="S32" s="89"/>
    </row>
    <row r="33" spans="1:33">
      <c r="A33" s="89"/>
      <c r="B33" s="4"/>
      <c r="C33" s="187" t="s">
        <v>260</v>
      </c>
      <c r="D33" s="4"/>
      <c r="E33" s="4"/>
      <c r="F33" s="4"/>
      <c r="G33" s="4"/>
      <c r="H33" s="4"/>
      <c r="I33" s="4"/>
      <c r="J33" s="4"/>
      <c r="K33" s="4"/>
      <c r="L33" s="4"/>
      <c r="M33" s="4"/>
      <c r="N33" s="4"/>
      <c r="O33" s="4"/>
      <c r="P33" s="4"/>
      <c r="Q33" s="4"/>
      <c r="R33" s="4"/>
      <c r="S33" s="89"/>
    </row>
    <row r="34" spans="1:33" ht="13">
      <c r="A34" s="89"/>
      <c r="B34" s="4"/>
      <c r="C34" s="187" t="s">
        <v>261</v>
      </c>
      <c r="D34" s="4"/>
      <c r="E34" s="4"/>
      <c r="F34" s="4"/>
      <c r="G34" s="4"/>
      <c r="H34" s="4"/>
      <c r="I34" s="4"/>
      <c r="J34" s="4"/>
      <c r="K34" s="4"/>
      <c r="L34" s="4"/>
      <c r="M34" s="4"/>
      <c r="N34" s="4"/>
      <c r="O34" s="4"/>
      <c r="P34" s="4"/>
      <c r="Q34" s="4"/>
      <c r="R34" s="4"/>
      <c r="S34" s="89"/>
    </row>
    <row r="35" spans="1:33">
      <c r="A35" s="89"/>
      <c r="B35" s="4"/>
      <c r="C35" s="517" t="s">
        <v>262</v>
      </c>
      <c r="D35" s="517"/>
      <c r="E35" s="517"/>
      <c r="F35" s="517"/>
      <c r="G35" s="517"/>
      <c r="H35" s="517"/>
      <c r="I35" s="517"/>
      <c r="J35" s="517"/>
      <c r="K35" s="517"/>
      <c r="L35" s="517"/>
      <c r="M35" s="517"/>
      <c r="N35" s="517"/>
      <c r="O35" s="517"/>
      <c r="P35" s="517"/>
      <c r="Q35" s="4"/>
      <c r="R35" s="4"/>
      <c r="S35" s="89"/>
    </row>
    <row r="36" spans="1:33">
      <c r="A36" s="89"/>
      <c r="B36" s="4"/>
      <c r="C36" s="517" t="s">
        <v>263</v>
      </c>
      <c r="D36" s="517"/>
      <c r="E36" s="517"/>
      <c r="F36" s="517"/>
      <c r="G36" s="517"/>
      <c r="H36" s="517"/>
      <c r="I36" s="517"/>
      <c r="J36" s="517"/>
      <c r="K36" s="517"/>
      <c r="L36" s="517"/>
      <c r="M36" s="517"/>
      <c r="N36" s="517"/>
      <c r="O36" s="517"/>
      <c r="P36" s="517"/>
      <c r="Q36" s="4"/>
      <c r="R36" s="4"/>
      <c r="S36" s="89"/>
    </row>
    <row r="37" spans="1:33" ht="13.5" customHeight="1">
      <c r="A37" s="89"/>
      <c r="B37" s="4"/>
      <c r="C37" s="517" t="s">
        <v>264</v>
      </c>
      <c r="D37" s="517"/>
      <c r="E37" s="517"/>
      <c r="F37" s="517"/>
      <c r="G37" s="517"/>
      <c r="H37" s="517"/>
      <c r="I37" s="517"/>
      <c r="J37" s="517"/>
      <c r="K37" s="517"/>
      <c r="L37" s="517"/>
      <c r="M37" s="517"/>
      <c r="N37" s="517"/>
      <c r="O37" s="517"/>
      <c r="P37" s="517"/>
      <c r="Q37" s="4"/>
      <c r="R37" s="4"/>
      <c r="S37" s="89"/>
      <c r="T37" s="189"/>
    </row>
    <row r="38" spans="1:33" ht="34.5" customHeight="1">
      <c r="A38" s="89"/>
      <c r="B38" s="4"/>
      <c r="C38" s="524" t="s">
        <v>248</v>
      </c>
      <c r="D38" s="524"/>
      <c r="E38" s="524"/>
      <c r="F38" s="524"/>
      <c r="G38" s="524"/>
      <c r="H38" s="524"/>
      <c r="I38" s="524"/>
      <c r="J38" s="524"/>
      <c r="K38" s="524"/>
      <c r="L38" s="524"/>
      <c r="M38" s="524"/>
      <c r="N38" s="524"/>
      <c r="O38" s="524"/>
      <c r="P38" s="524"/>
      <c r="Q38" s="524"/>
      <c r="R38" s="4"/>
      <c r="S38" s="89"/>
      <c r="T38" s="515"/>
      <c r="U38" s="515"/>
      <c r="V38" s="515"/>
      <c r="W38" s="515"/>
      <c r="X38" s="515"/>
      <c r="Y38" s="515"/>
      <c r="Z38" s="515"/>
      <c r="AA38" s="515"/>
      <c r="AB38" s="515"/>
      <c r="AC38" s="515"/>
      <c r="AD38" s="515"/>
      <c r="AE38" s="515"/>
      <c r="AF38" s="515"/>
      <c r="AG38" s="515"/>
    </row>
    <row r="39" spans="1:33" ht="75" customHeight="1">
      <c r="A39" s="89"/>
      <c r="B39" s="4"/>
      <c r="C39" s="522" t="s">
        <v>397</v>
      </c>
      <c r="D39" s="523"/>
      <c r="E39" s="523"/>
      <c r="F39" s="523"/>
      <c r="G39" s="523"/>
      <c r="H39" s="523"/>
      <c r="I39" s="523"/>
      <c r="J39" s="523"/>
      <c r="K39" s="523"/>
      <c r="L39" s="523"/>
      <c r="M39" s="523"/>
      <c r="N39" s="523"/>
      <c r="O39" s="523"/>
      <c r="P39" s="523"/>
      <c r="Q39" s="4"/>
      <c r="R39" s="4"/>
      <c r="S39" s="89"/>
    </row>
    <row r="40" spans="1:33" ht="60.75" customHeight="1">
      <c r="A40" s="89"/>
      <c r="B40" s="4"/>
      <c r="C40" s="516" t="s">
        <v>381</v>
      </c>
      <c r="D40" s="516"/>
      <c r="E40" s="516"/>
      <c r="F40" s="516"/>
      <c r="G40" s="516"/>
      <c r="H40" s="516"/>
      <c r="I40" s="516"/>
      <c r="J40" s="516"/>
      <c r="K40" s="516"/>
      <c r="L40" s="516"/>
      <c r="M40" s="516"/>
      <c r="N40" s="516"/>
      <c r="O40" s="516"/>
      <c r="P40" s="516"/>
      <c r="Q40" s="4"/>
      <c r="R40" s="4"/>
      <c r="S40" s="89"/>
    </row>
    <row r="41" spans="1:33" ht="34.5" customHeight="1">
      <c r="A41" s="89"/>
      <c r="B41" s="4"/>
      <c r="C41" s="520" t="s">
        <v>338</v>
      </c>
      <c r="D41" s="521"/>
      <c r="E41" s="521"/>
      <c r="F41" s="521"/>
      <c r="G41" s="521"/>
      <c r="H41" s="521"/>
      <c r="I41" s="521"/>
      <c r="J41" s="521"/>
      <c r="K41" s="521"/>
      <c r="L41" s="521"/>
      <c r="M41" s="521"/>
      <c r="N41" s="521"/>
      <c r="O41" s="521"/>
      <c r="P41" s="521"/>
      <c r="Q41" s="521"/>
      <c r="R41" s="4"/>
      <c r="S41" s="89"/>
    </row>
    <row r="42" spans="1:33" ht="57.75" customHeight="1">
      <c r="A42" s="89"/>
      <c r="B42" s="4"/>
      <c r="C42" s="520" t="s">
        <v>337</v>
      </c>
      <c r="D42" s="520"/>
      <c r="E42" s="520"/>
      <c r="F42" s="520"/>
      <c r="G42" s="520"/>
      <c r="H42" s="520"/>
      <c r="I42" s="520"/>
      <c r="J42" s="520"/>
      <c r="K42" s="520"/>
      <c r="L42" s="520"/>
      <c r="M42" s="520"/>
      <c r="N42" s="520"/>
      <c r="O42" s="520"/>
      <c r="P42" s="520"/>
      <c r="Q42" s="520"/>
      <c r="R42" s="4"/>
      <c r="S42" s="89"/>
    </row>
    <row r="43" spans="1:33" ht="38.25" customHeight="1">
      <c r="A43" s="89"/>
      <c r="B43" s="4"/>
      <c r="C43" s="190" t="s">
        <v>265</v>
      </c>
      <c r="R43" s="4"/>
      <c r="S43" s="89"/>
    </row>
    <row r="44" spans="1:33" ht="168" customHeight="1">
      <c r="A44" s="89"/>
      <c r="B44" s="4"/>
      <c r="C44" s="516" t="s">
        <v>398</v>
      </c>
      <c r="D44" s="516"/>
      <c r="E44" s="516"/>
      <c r="F44" s="516"/>
      <c r="G44" s="516"/>
      <c r="H44" s="516"/>
      <c r="I44" s="516"/>
      <c r="J44" s="516"/>
      <c r="K44" s="516"/>
      <c r="L44" s="516"/>
      <c r="M44" s="516"/>
      <c r="N44" s="516"/>
      <c r="O44" s="516"/>
      <c r="P44" s="516"/>
      <c r="Q44" s="516"/>
      <c r="R44" s="4"/>
      <c r="S44" s="89"/>
    </row>
    <row r="45" spans="1:33" ht="55.5" customHeight="1">
      <c r="A45" s="89"/>
      <c r="B45" s="4"/>
      <c r="C45" s="516" t="s">
        <v>267</v>
      </c>
      <c r="D45" s="516"/>
      <c r="E45" s="516"/>
      <c r="F45" s="516"/>
      <c r="G45" s="516"/>
      <c r="H45" s="516"/>
      <c r="I45" s="516"/>
      <c r="J45" s="516"/>
      <c r="K45" s="516"/>
      <c r="L45" s="516"/>
      <c r="M45" s="516"/>
      <c r="N45" s="516"/>
      <c r="O45" s="516"/>
      <c r="P45" s="516"/>
      <c r="Q45" s="516"/>
      <c r="R45" s="4"/>
      <c r="S45" s="89"/>
    </row>
    <row r="46" spans="1:33" ht="39.75" customHeight="1">
      <c r="A46" s="89"/>
      <c r="B46" s="4"/>
      <c r="C46" s="516" t="s">
        <v>271</v>
      </c>
      <c r="D46" s="516"/>
      <c r="E46" s="516"/>
      <c r="F46" s="516"/>
      <c r="G46" s="516"/>
      <c r="H46" s="516"/>
      <c r="I46" s="516"/>
      <c r="J46" s="516"/>
      <c r="K46" s="516"/>
      <c r="L46" s="516"/>
      <c r="M46" s="516"/>
      <c r="N46" s="516"/>
      <c r="O46" s="516"/>
      <c r="P46" s="516"/>
      <c r="Q46" s="516"/>
      <c r="R46" s="4"/>
      <c r="S46" s="89"/>
      <c r="U46" s="189"/>
    </row>
    <row r="47" spans="1:33" ht="45.75" customHeight="1">
      <c r="A47" s="89"/>
      <c r="B47" s="4"/>
      <c r="C47" s="519" t="s">
        <v>268</v>
      </c>
      <c r="D47" s="519"/>
      <c r="E47" s="519"/>
      <c r="F47" s="519"/>
      <c r="G47" s="519"/>
      <c r="H47" s="519"/>
      <c r="I47" s="519"/>
      <c r="J47" s="519"/>
      <c r="K47" s="519"/>
      <c r="L47" s="519"/>
      <c r="M47" s="519"/>
      <c r="N47" s="519"/>
      <c r="O47" s="519"/>
      <c r="P47" s="519"/>
      <c r="Q47" s="519"/>
      <c r="R47" s="4"/>
      <c r="S47" s="89"/>
    </row>
    <row r="48" spans="1:33">
      <c r="A48" s="89"/>
      <c r="B48" s="4"/>
      <c r="C48" s="186" t="s">
        <v>269</v>
      </c>
      <c r="D48" s="4"/>
      <c r="E48" s="4"/>
      <c r="F48" s="4"/>
      <c r="G48" s="4"/>
      <c r="H48" s="4"/>
      <c r="I48" s="4"/>
      <c r="J48" s="4"/>
      <c r="K48" s="4"/>
      <c r="L48" s="4"/>
      <c r="M48" s="4"/>
      <c r="N48" s="4"/>
      <c r="O48" s="4"/>
      <c r="P48" s="4"/>
      <c r="Q48" s="4"/>
      <c r="R48" s="4"/>
      <c r="S48" s="89"/>
    </row>
    <row r="49" spans="1:19">
      <c r="A49" s="89"/>
      <c r="B49" s="4"/>
      <c r="C49" s="187" t="s">
        <v>418</v>
      </c>
      <c r="D49" s="4"/>
      <c r="E49" s="4"/>
      <c r="F49" s="4"/>
      <c r="G49" s="4"/>
      <c r="H49" s="4"/>
      <c r="I49" s="4"/>
      <c r="J49" s="4"/>
      <c r="K49" s="4"/>
      <c r="L49" s="4"/>
      <c r="M49" s="4"/>
      <c r="N49" s="4"/>
      <c r="O49" s="4"/>
      <c r="P49" s="4"/>
      <c r="Q49" s="4"/>
      <c r="R49" s="4"/>
      <c r="S49" s="89"/>
    </row>
    <row r="50" spans="1:19">
      <c r="A50" s="89"/>
      <c r="B50" s="4"/>
      <c r="C50" s="187" t="s">
        <v>419</v>
      </c>
      <c r="D50" s="4"/>
      <c r="E50" s="4"/>
      <c r="F50" s="4"/>
      <c r="G50" s="4"/>
      <c r="H50" s="4"/>
      <c r="I50" s="4"/>
      <c r="J50" s="4"/>
      <c r="K50" s="4"/>
      <c r="L50" s="4"/>
      <c r="M50" s="4"/>
      <c r="N50" s="4"/>
      <c r="O50" s="4"/>
      <c r="P50" s="4"/>
      <c r="Q50" s="4"/>
      <c r="R50" s="4"/>
      <c r="S50" s="89"/>
    </row>
    <row r="51" spans="1:19">
      <c r="A51" s="89"/>
      <c r="B51" s="4"/>
      <c r="C51" s="187" t="s">
        <v>270</v>
      </c>
      <c r="D51" s="4"/>
      <c r="E51" s="4"/>
      <c r="F51" s="4"/>
      <c r="G51" s="4"/>
      <c r="H51" s="4"/>
      <c r="I51" s="4"/>
      <c r="J51" s="4"/>
      <c r="K51" s="4"/>
      <c r="L51" s="4"/>
      <c r="M51" s="4"/>
      <c r="N51" s="4"/>
      <c r="O51" s="4"/>
      <c r="P51" s="4"/>
      <c r="Q51" s="4"/>
      <c r="R51" s="4"/>
      <c r="S51" s="89"/>
    </row>
    <row r="52" spans="1:19">
      <c r="A52" s="89"/>
      <c r="B52" s="4"/>
      <c r="D52" s="4"/>
      <c r="E52" s="4"/>
      <c r="F52" s="4"/>
      <c r="G52" s="4"/>
      <c r="H52" s="4"/>
      <c r="I52" s="4"/>
      <c r="J52" s="4"/>
      <c r="K52" s="4"/>
      <c r="L52" s="4"/>
      <c r="M52" s="4"/>
      <c r="N52" s="4"/>
      <c r="O52" s="4"/>
      <c r="P52" s="4"/>
      <c r="Q52" s="4"/>
      <c r="R52" s="4"/>
      <c r="S52" s="89"/>
    </row>
    <row r="53" spans="1:19">
      <c r="A53" s="89"/>
      <c r="B53" s="4"/>
      <c r="C53" s="186" t="s">
        <v>272</v>
      </c>
      <c r="D53" s="4"/>
      <c r="E53" s="4"/>
      <c r="F53" s="4"/>
      <c r="G53" s="4"/>
      <c r="H53" s="4"/>
      <c r="I53" s="4"/>
      <c r="J53" s="4"/>
      <c r="K53" s="4"/>
      <c r="L53" s="4"/>
      <c r="M53" s="4"/>
      <c r="N53" s="4"/>
      <c r="O53" s="4"/>
      <c r="P53" s="4"/>
      <c r="Q53" s="4"/>
      <c r="R53" s="4"/>
      <c r="S53" s="89"/>
    </row>
    <row r="54" spans="1:19">
      <c r="A54" s="89"/>
      <c r="B54" s="4"/>
      <c r="C54" s="187" t="s">
        <v>273</v>
      </c>
      <c r="D54" s="4"/>
      <c r="E54" s="4"/>
      <c r="F54" s="4"/>
      <c r="G54" s="4"/>
      <c r="H54" s="4"/>
      <c r="I54" s="4"/>
      <c r="J54" s="4"/>
      <c r="K54" s="4"/>
      <c r="L54" s="4"/>
      <c r="M54" s="4"/>
      <c r="N54" s="4"/>
      <c r="O54" s="4"/>
      <c r="P54" s="4"/>
      <c r="Q54" s="4"/>
      <c r="R54" s="4"/>
      <c r="S54" s="89"/>
    </row>
    <row r="55" spans="1:19">
      <c r="A55" s="89"/>
      <c r="B55" s="4"/>
      <c r="C55" s="187" t="s">
        <v>340</v>
      </c>
      <c r="D55" s="4"/>
      <c r="E55" s="4"/>
      <c r="F55" s="4"/>
      <c r="G55" s="4"/>
      <c r="H55" s="4"/>
      <c r="I55" s="4"/>
      <c r="J55" s="4"/>
      <c r="K55" s="4"/>
      <c r="L55" s="4"/>
      <c r="M55" s="4"/>
      <c r="N55" s="4"/>
      <c r="O55" s="4"/>
      <c r="P55" s="4"/>
      <c r="Q55" s="4"/>
      <c r="R55" s="4"/>
      <c r="S55" s="89"/>
    </row>
    <row r="56" spans="1:19">
      <c r="A56" s="89"/>
      <c r="B56" s="4"/>
      <c r="D56" s="4"/>
      <c r="E56" s="4"/>
      <c r="F56" s="4"/>
      <c r="G56" s="4"/>
      <c r="H56" s="4"/>
      <c r="I56" s="4"/>
      <c r="J56" s="4"/>
      <c r="K56" s="4"/>
      <c r="L56" s="4"/>
      <c r="M56" s="4"/>
      <c r="N56" s="4"/>
      <c r="O56" s="4"/>
      <c r="P56" s="4"/>
      <c r="Q56" s="4"/>
      <c r="R56" s="4"/>
      <c r="S56" s="89"/>
    </row>
    <row r="57" spans="1:19" ht="26.25" customHeight="1">
      <c r="A57" s="89"/>
      <c r="B57" s="4"/>
      <c r="C57" s="516" t="s">
        <v>399</v>
      </c>
      <c r="D57" s="516"/>
      <c r="E57" s="516"/>
      <c r="F57" s="516"/>
      <c r="G57" s="516"/>
      <c r="H57" s="516"/>
      <c r="I57" s="516"/>
      <c r="J57" s="516"/>
      <c r="K57" s="516"/>
      <c r="L57" s="516"/>
      <c r="M57" s="516"/>
      <c r="N57" s="516"/>
      <c r="O57" s="516"/>
      <c r="P57" s="516"/>
      <c r="Q57" s="516"/>
      <c r="R57" s="4"/>
      <c r="S57" s="89"/>
    </row>
    <row r="58" spans="1:19">
      <c r="A58" s="89"/>
      <c r="B58" s="4"/>
      <c r="C58" s="187" t="s">
        <v>315</v>
      </c>
      <c r="D58" s="4"/>
      <c r="E58" s="4"/>
      <c r="F58" s="4"/>
      <c r="G58" s="4"/>
      <c r="H58" s="4"/>
      <c r="I58" s="4"/>
      <c r="J58" s="4"/>
      <c r="K58" s="4"/>
      <c r="L58" s="4"/>
      <c r="M58" s="4"/>
      <c r="N58" s="4"/>
      <c r="O58" s="4"/>
      <c r="P58" s="4"/>
      <c r="Q58" s="4"/>
      <c r="R58" s="4"/>
      <c r="S58" s="89"/>
    </row>
    <row r="59" spans="1:19">
      <c r="A59" s="89"/>
      <c r="B59" s="4"/>
      <c r="C59" s="187" t="s">
        <v>278</v>
      </c>
      <c r="D59" s="4"/>
      <c r="E59" s="4"/>
      <c r="F59" s="4"/>
      <c r="G59" s="4"/>
      <c r="H59" s="4"/>
      <c r="I59" s="4"/>
      <c r="J59" s="4"/>
      <c r="K59" s="4"/>
      <c r="L59" s="4"/>
      <c r="M59" s="4"/>
      <c r="N59" s="4"/>
      <c r="O59" s="4"/>
      <c r="P59" s="4"/>
      <c r="Q59" s="4"/>
      <c r="R59" s="4"/>
      <c r="S59" s="89"/>
    </row>
    <row r="60" spans="1:19">
      <c r="A60" s="89"/>
      <c r="B60" s="4"/>
      <c r="C60" s="187" t="s">
        <v>316</v>
      </c>
      <c r="D60" s="4"/>
      <c r="E60" s="4"/>
      <c r="F60" s="4"/>
      <c r="G60" s="4"/>
      <c r="H60" s="4"/>
      <c r="I60" s="4"/>
      <c r="J60" s="4"/>
      <c r="K60" s="4"/>
      <c r="L60" s="4"/>
      <c r="M60" s="4"/>
      <c r="N60" s="4"/>
      <c r="O60" s="4"/>
      <c r="P60" s="4"/>
      <c r="Q60" s="4"/>
      <c r="R60" s="4"/>
      <c r="S60" s="89"/>
    </row>
    <row r="61" spans="1:19" ht="28.5" customHeight="1">
      <c r="A61" s="89"/>
      <c r="B61" s="4"/>
      <c r="C61" s="515" t="s">
        <v>400</v>
      </c>
      <c r="D61" s="515"/>
      <c r="E61" s="515"/>
      <c r="F61" s="515"/>
      <c r="G61" s="515"/>
      <c r="H61" s="515"/>
      <c r="I61" s="515"/>
      <c r="J61" s="515"/>
      <c r="K61" s="515"/>
      <c r="L61" s="515"/>
      <c r="M61" s="515"/>
      <c r="N61" s="515"/>
      <c r="O61" s="515"/>
      <c r="P61" s="515"/>
      <c r="Q61" s="515"/>
      <c r="R61" s="4"/>
      <c r="S61" s="89"/>
    </row>
    <row r="62" spans="1:19">
      <c r="A62" s="89"/>
      <c r="B62" s="4"/>
      <c r="C62" s="187" t="s">
        <v>339</v>
      </c>
      <c r="D62" s="4"/>
      <c r="E62" s="4"/>
      <c r="F62" s="4"/>
      <c r="G62" s="4"/>
      <c r="H62" s="4"/>
      <c r="I62" s="4"/>
      <c r="J62" s="4"/>
      <c r="K62" s="4"/>
      <c r="L62" s="4"/>
      <c r="M62" s="4"/>
      <c r="N62" s="4"/>
      <c r="O62" s="4"/>
      <c r="P62" s="4"/>
      <c r="Q62" s="4"/>
      <c r="R62" s="4"/>
      <c r="S62" s="89"/>
    </row>
    <row r="63" spans="1:19">
      <c r="A63" s="89"/>
      <c r="B63" s="4"/>
      <c r="C63" s="187" t="s">
        <v>320</v>
      </c>
      <c r="D63" s="4"/>
      <c r="E63" s="4"/>
      <c r="F63" s="4"/>
      <c r="G63" s="4"/>
      <c r="H63" s="4"/>
      <c r="I63" s="4"/>
      <c r="J63" s="4"/>
      <c r="K63" s="4"/>
      <c r="L63" s="4"/>
      <c r="M63" s="4"/>
      <c r="N63" s="4"/>
      <c r="O63" s="4"/>
      <c r="P63" s="4"/>
      <c r="Q63" s="4"/>
      <c r="R63" s="4"/>
      <c r="S63" s="89"/>
    </row>
    <row r="64" spans="1:19">
      <c r="A64" s="89"/>
      <c r="B64" s="4"/>
      <c r="C64" s="187" t="s">
        <v>321</v>
      </c>
      <c r="D64" s="4"/>
      <c r="E64" s="4"/>
      <c r="F64" s="4"/>
      <c r="G64" s="4"/>
      <c r="H64" s="4"/>
      <c r="I64" s="4"/>
      <c r="J64" s="4"/>
      <c r="K64" s="4"/>
      <c r="L64" s="4"/>
      <c r="M64" s="4"/>
      <c r="N64" s="4"/>
      <c r="O64" s="4"/>
      <c r="P64" s="4"/>
      <c r="Q64" s="4"/>
      <c r="R64" s="4"/>
      <c r="S64" s="89"/>
    </row>
    <row r="65" spans="1:19">
      <c r="A65" s="89"/>
      <c r="B65" s="4"/>
      <c r="C65" s="187" t="s">
        <v>322</v>
      </c>
      <c r="D65" s="4"/>
      <c r="E65" s="4"/>
      <c r="F65" s="4"/>
      <c r="G65" s="4"/>
      <c r="H65" s="4"/>
      <c r="I65" s="4"/>
      <c r="J65" s="4"/>
      <c r="K65" s="4"/>
      <c r="L65" s="4"/>
      <c r="M65" s="4"/>
      <c r="N65" s="4"/>
      <c r="O65" s="4"/>
      <c r="P65" s="4"/>
      <c r="Q65" s="4"/>
      <c r="R65" s="4"/>
      <c r="S65" s="89"/>
    </row>
    <row r="66" spans="1:19">
      <c r="A66" s="89"/>
      <c r="B66" s="4"/>
      <c r="C66" s="187" t="s">
        <v>279</v>
      </c>
      <c r="D66" s="4"/>
      <c r="E66" s="4"/>
      <c r="F66" s="4"/>
      <c r="G66" s="4"/>
      <c r="H66" s="4"/>
      <c r="I66" s="4"/>
      <c r="J66" s="4"/>
      <c r="K66" s="4"/>
      <c r="L66" s="4"/>
      <c r="M66" s="4"/>
      <c r="N66" s="4"/>
      <c r="O66" s="4"/>
      <c r="P66" s="4"/>
      <c r="Q66" s="4"/>
      <c r="R66" s="4"/>
      <c r="S66" s="89"/>
    </row>
    <row r="67" spans="1:19">
      <c r="A67" s="89"/>
      <c r="B67" s="4"/>
      <c r="C67" s="187" t="s">
        <v>420</v>
      </c>
      <c r="D67" s="4"/>
      <c r="E67" s="4"/>
      <c r="F67" s="4"/>
      <c r="G67" s="4"/>
      <c r="H67" s="4"/>
      <c r="I67" s="4"/>
      <c r="J67" s="4"/>
      <c r="K67" s="4"/>
      <c r="L67" s="4"/>
      <c r="M67" s="4"/>
      <c r="N67" s="4"/>
      <c r="O67" s="4"/>
      <c r="P67" s="4"/>
      <c r="Q67" s="4"/>
      <c r="R67" s="4"/>
      <c r="S67" s="89"/>
    </row>
    <row r="68" spans="1:19">
      <c r="A68" s="89"/>
      <c r="B68" s="4"/>
      <c r="C68" s="187" t="s">
        <v>421</v>
      </c>
      <c r="D68" s="4"/>
      <c r="E68" s="4"/>
      <c r="F68" s="4"/>
      <c r="G68" s="4"/>
      <c r="H68" s="4"/>
      <c r="I68" s="4"/>
      <c r="J68" s="4"/>
      <c r="K68" s="4"/>
      <c r="L68" s="4"/>
      <c r="M68" s="4"/>
      <c r="N68" s="4"/>
      <c r="O68" s="4"/>
      <c r="P68" s="4"/>
      <c r="Q68" s="4"/>
      <c r="R68" s="4"/>
      <c r="S68" s="89"/>
    </row>
    <row r="69" spans="1:19">
      <c r="A69" s="89"/>
      <c r="B69" s="4"/>
      <c r="C69" s="187" t="s">
        <v>422</v>
      </c>
      <c r="D69" s="4"/>
      <c r="E69" s="4"/>
      <c r="F69" s="4"/>
      <c r="G69" s="4"/>
      <c r="H69" s="4"/>
      <c r="I69" s="4"/>
      <c r="J69" s="4"/>
      <c r="K69" s="4"/>
      <c r="L69" s="4"/>
      <c r="M69" s="4"/>
      <c r="N69" s="4"/>
      <c r="O69" s="4"/>
      <c r="P69" s="4"/>
      <c r="Q69" s="4"/>
      <c r="R69" s="4"/>
      <c r="S69" s="89"/>
    </row>
    <row r="70" spans="1:19">
      <c r="A70" s="89"/>
      <c r="B70" s="4"/>
      <c r="C70" s="187" t="s">
        <v>423</v>
      </c>
      <c r="D70" s="4"/>
      <c r="E70" s="4"/>
      <c r="F70" s="4"/>
      <c r="G70" s="4"/>
      <c r="H70" s="4"/>
      <c r="I70" s="4"/>
      <c r="J70" s="4"/>
      <c r="K70" s="4"/>
      <c r="L70" s="4"/>
      <c r="M70" s="4"/>
      <c r="N70" s="4"/>
      <c r="O70" s="4"/>
      <c r="P70" s="4"/>
      <c r="Q70" s="4"/>
      <c r="R70" s="4"/>
      <c r="S70" s="89"/>
    </row>
    <row r="71" spans="1:19">
      <c r="A71" s="89"/>
      <c r="B71" s="4"/>
      <c r="C71" s="187" t="s">
        <v>424</v>
      </c>
      <c r="D71" s="4"/>
      <c r="E71" s="4"/>
      <c r="F71" s="4"/>
      <c r="G71" s="4"/>
      <c r="H71" s="4"/>
      <c r="I71" s="4"/>
      <c r="J71" s="4"/>
      <c r="K71" s="4"/>
      <c r="L71" s="4"/>
      <c r="M71" s="4"/>
      <c r="N71" s="4"/>
      <c r="O71" s="4"/>
      <c r="P71" s="4"/>
      <c r="Q71" s="4"/>
      <c r="R71" s="4"/>
      <c r="S71" s="89"/>
    </row>
    <row r="72" spans="1:19">
      <c r="A72" s="89"/>
      <c r="B72" s="4"/>
      <c r="C72" s="187" t="s">
        <v>317</v>
      </c>
      <c r="D72" s="4"/>
      <c r="E72" s="4"/>
      <c r="F72" s="4"/>
      <c r="G72" s="4"/>
      <c r="H72" s="4"/>
      <c r="I72" s="4"/>
      <c r="J72" s="4"/>
      <c r="K72" s="4"/>
      <c r="L72" s="4"/>
      <c r="M72" s="4"/>
      <c r="N72" s="4"/>
      <c r="O72" s="4"/>
      <c r="P72" s="4"/>
      <c r="Q72" s="4"/>
      <c r="R72" s="4"/>
      <c r="S72" s="89"/>
    </row>
    <row r="73" spans="1:19">
      <c r="A73" s="89"/>
      <c r="B73" s="4"/>
      <c r="C73" s="187" t="s">
        <v>274</v>
      </c>
      <c r="D73" s="4"/>
      <c r="E73" s="4"/>
      <c r="F73" s="4"/>
      <c r="G73" s="4"/>
      <c r="H73" s="4"/>
      <c r="I73" s="4"/>
      <c r="J73" s="4"/>
      <c r="K73" s="4"/>
      <c r="L73" s="4"/>
      <c r="M73" s="4"/>
      <c r="N73" s="4"/>
      <c r="O73" s="4"/>
      <c r="P73" s="4"/>
      <c r="Q73" s="4"/>
      <c r="R73" s="4"/>
      <c r="S73" s="89"/>
    </row>
    <row r="74" spans="1:19">
      <c r="A74" s="89"/>
      <c r="B74" s="4"/>
      <c r="C74" s="187" t="s">
        <v>318</v>
      </c>
      <c r="D74" s="4"/>
      <c r="E74" s="4"/>
      <c r="F74" s="4"/>
      <c r="G74" s="4"/>
      <c r="H74" s="4"/>
      <c r="I74" s="4"/>
      <c r="J74" s="4"/>
      <c r="K74" s="4"/>
      <c r="L74" s="4"/>
      <c r="M74" s="4"/>
      <c r="N74" s="4"/>
      <c r="O74" s="4"/>
      <c r="P74" s="4"/>
      <c r="Q74" s="4"/>
      <c r="R74" s="4"/>
      <c r="S74" s="89"/>
    </row>
    <row r="75" spans="1:19">
      <c r="A75" s="89"/>
      <c r="B75" s="4"/>
      <c r="C75" s="187" t="s">
        <v>275</v>
      </c>
      <c r="D75" s="4"/>
      <c r="E75" s="4"/>
      <c r="F75" s="4"/>
      <c r="G75" s="4"/>
      <c r="H75" s="4"/>
      <c r="I75" s="4"/>
      <c r="J75" s="4"/>
      <c r="K75" s="4"/>
      <c r="L75" s="4"/>
      <c r="M75" s="4"/>
      <c r="N75" s="4"/>
      <c r="O75" s="4"/>
      <c r="P75" s="4"/>
      <c r="Q75" s="4"/>
      <c r="R75" s="4"/>
      <c r="S75" s="89"/>
    </row>
    <row r="76" spans="1:19">
      <c r="A76" s="89"/>
      <c r="B76" s="4"/>
      <c r="C76" s="187" t="s">
        <v>319</v>
      </c>
      <c r="D76" s="4"/>
      <c r="E76" s="4"/>
      <c r="F76" s="4"/>
      <c r="G76" s="4"/>
      <c r="H76" s="4"/>
      <c r="I76" s="4"/>
      <c r="J76" s="4"/>
      <c r="K76" s="4"/>
      <c r="L76" s="4"/>
      <c r="M76" s="4"/>
      <c r="N76" s="4"/>
      <c r="O76" s="4"/>
      <c r="P76" s="4"/>
      <c r="Q76" s="4"/>
      <c r="R76" s="4"/>
      <c r="S76" s="89"/>
    </row>
    <row r="77" spans="1:19">
      <c r="A77" s="89"/>
      <c r="B77" s="4"/>
      <c r="C77" s="187" t="s">
        <v>276</v>
      </c>
      <c r="D77" s="4"/>
      <c r="E77" s="4"/>
      <c r="F77" s="4"/>
      <c r="G77" s="4"/>
      <c r="H77" s="4"/>
      <c r="I77" s="4"/>
      <c r="J77" s="4"/>
      <c r="K77" s="4"/>
      <c r="L77" s="4"/>
      <c r="M77" s="4"/>
      <c r="N77" s="4"/>
      <c r="O77" s="4"/>
      <c r="P77" s="4"/>
      <c r="Q77" s="4"/>
      <c r="R77" s="4"/>
      <c r="S77" s="89"/>
    </row>
    <row r="78" spans="1:19">
      <c r="A78" s="89"/>
      <c r="B78" s="4"/>
      <c r="C78" s="191" t="s">
        <v>277</v>
      </c>
      <c r="D78" s="4"/>
      <c r="E78" s="4"/>
      <c r="F78" s="4"/>
      <c r="G78" s="4"/>
      <c r="H78" s="4"/>
      <c r="I78" s="4"/>
      <c r="J78" s="4"/>
      <c r="K78" s="4"/>
      <c r="L78" s="4"/>
      <c r="M78" s="4"/>
      <c r="N78" s="4"/>
      <c r="O78" s="4"/>
      <c r="P78" s="4"/>
      <c r="Q78" s="4"/>
      <c r="R78" s="4"/>
      <c r="S78" s="89"/>
    </row>
    <row r="79" spans="1:19">
      <c r="A79" s="89"/>
      <c r="B79" s="4"/>
      <c r="C79" s="191" t="s">
        <v>280</v>
      </c>
      <c r="D79" s="4"/>
      <c r="E79" s="4"/>
      <c r="F79" s="4"/>
      <c r="G79" s="4"/>
      <c r="H79" s="4"/>
      <c r="I79" s="4"/>
      <c r="J79" s="4"/>
      <c r="K79" s="4"/>
      <c r="L79" s="4"/>
      <c r="M79" s="4"/>
      <c r="N79" s="4"/>
      <c r="O79" s="4"/>
      <c r="P79" s="4"/>
      <c r="Q79" s="4"/>
      <c r="R79" s="4"/>
      <c r="S79" s="89"/>
    </row>
    <row r="80" spans="1:19">
      <c r="A80" s="89"/>
      <c r="B80" s="4"/>
      <c r="D80" s="4"/>
      <c r="E80" s="4"/>
      <c r="F80" s="4"/>
      <c r="G80" s="4"/>
      <c r="H80" s="4"/>
      <c r="I80" s="4"/>
      <c r="J80" s="4"/>
      <c r="K80" s="4"/>
      <c r="L80" s="4"/>
      <c r="M80" s="4"/>
      <c r="N80" s="4"/>
      <c r="O80" s="4"/>
      <c r="P80" s="4"/>
      <c r="Q80" s="4"/>
      <c r="R80" s="4"/>
      <c r="S80" s="89"/>
    </row>
    <row r="81" spans="1:20">
      <c r="A81" s="89"/>
      <c r="B81" s="4"/>
      <c r="C81" s="191"/>
      <c r="D81" s="4"/>
      <c r="E81" s="4"/>
      <c r="F81" s="4"/>
      <c r="G81" s="4"/>
      <c r="H81" s="4"/>
      <c r="I81" s="4"/>
      <c r="J81" s="4"/>
      <c r="K81" s="4"/>
      <c r="L81" s="4"/>
      <c r="M81" s="4"/>
      <c r="N81" s="4"/>
      <c r="O81" s="4"/>
      <c r="P81" s="4"/>
      <c r="Q81" s="4"/>
      <c r="R81" s="4"/>
      <c r="S81" s="89"/>
    </row>
    <row r="82" spans="1:20" ht="13">
      <c r="A82" s="89"/>
      <c r="B82" s="4"/>
      <c r="C82" s="190" t="s">
        <v>286</v>
      </c>
      <c r="R82" s="4"/>
      <c r="S82" s="89"/>
    </row>
    <row r="83" spans="1:20" ht="42.75" customHeight="1">
      <c r="A83" s="89"/>
      <c r="B83" s="4"/>
      <c r="C83" s="516" t="s">
        <v>382</v>
      </c>
      <c r="D83" s="516"/>
      <c r="E83" s="516"/>
      <c r="F83" s="516"/>
      <c r="G83" s="516"/>
      <c r="H83" s="516"/>
      <c r="I83" s="516"/>
      <c r="J83" s="516"/>
      <c r="K83" s="516"/>
      <c r="L83" s="516"/>
      <c r="M83" s="516"/>
      <c r="N83" s="516"/>
      <c r="O83" s="516"/>
      <c r="P83" s="516"/>
      <c r="Q83" s="516"/>
      <c r="R83" s="4"/>
      <c r="S83" s="89"/>
    </row>
    <row r="84" spans="1:20" ht="48.75" customHeight="1">
      <c r="A84" s="89"/>
      <c r="B84" s="4"/>
      <c r="C84" s="514" t="s">
        <v>281</v>
      </c>
      <c r="D84" s="514"/>
      <c r="E84" s="514"/>
      <c r="F84" s="514"/>
      <c r="G84" s="514"/>
      <c r="H84" s="514"/>
      <c r="I84" s="514"/>
      <c r="J84" s="514"/>
      <c r="K84" s="514"/>
      <c r="L84" s="514"/>
      <c r="M84" s="514"/>
      <c r="N84" s="514"/>
      <c r="O84" s="514"/>
      <c r="P84" s="514"/>
      <c r="Q84" s="514"/>
      <c r="R84" s="4"/>
      <c r="S84" s="89"/>
    </row>
    <row r="85" spans="1:20" ht="86.25" customHeight="1">
      <c r="A85" s="89"/>
      <c r="B85" s="4"/>
      <c r="C85" s="514" t="s">
        <v>282</v>
      </c>
      <c r="D85" s="514"/>
      <c r="E85" s="514"/>
      <c r="F85" s="514"/>
      <c r="G85" s="514"/>
      <c r="H85" s="514"/>
      <c r="I85" s="514"/>
      <c r="J85" s="514"/>
      <c r="K85" s="514"/>
      <c r="L85" s="514"/>
      <c r="M85" s="514"/>
      <c r="N85" s="514"/>
      <c r="O85" s="514"/>
      <c r="P85" s="514"/>
      <c r="Q85" s="514"/>
      <c r="R85" s="4"/>
      <c r="S85" s="89"/>
    </row>
    <row r="86" spans="1:20" ht="73.5" customHeight="1">
      <c r="A86" s="89"/>
      <c r="B86" s="4"/>
      <c r="C86" s="514" t="s">
        <v>283</v>
      </c>
      <c r="D86" s="514"/>
      <c r="E86" s="514"/>
      <c r="F86" s="514"/>
      <c r="G86" s="514"/>
      <c r="H86" s="514"/>
      <c r="I86" s="514"/>
      <c r="J86" s="514"/>
      <c r="K86" s="514"/>
      <c r="L86" s="514"/>
      <c r="M86" s="514"/>
      <c r="N86" s="514"/>
      <c r="O86" s="514"/>
      <c r="P86" s="514"/>
      <c r="Q86" s="514"/>
      <c r="R86" s="4"/>
      <c r="S86" s="89"/>
    </row>
    <row r="87" spans="1:20" ht="78.75" customHeight="1">
      <c r="A87" s="89"/>
      <c r="B87" s="4"/>
      <c r="C87" s="514" t="s">
        <v>425</v>
      </c>
      <c r="D87" s="514"/>
      <c r="E87" s="514"/>
      <c r="F87" s="514"/>
      <c r="G87" s="514"/>
      <c r="H87" s="514"/>
      <c r="I87" s="514"/>
      <c r="J87" s="514"/>
      <c r="K87" s="514"/>
      <c r="L87" s="514"/>
      <c r="M87" s="514"/>
      <c r="N87" s="514"/>
      <c r="O87" s="514"/>
      <c r="P87" s="514"/>
      <c r="Q87" s="514"/>
      <c r="R87" s="4"/>
      <c r="S87" s="89"/>
      <c r="T87" s="57"/>
    </row>
    <row r="88" spans="1:20" ht="99.75" customHeight="1">
      <c r="A88" s="89"/>
      <c r="B88" s="4"/>
      <c r="C88" s="514" t="s">
        <v>344</v>
      </c>
      <c r="D88" s="514"/>
      <c r="E88" s="514"/>
      <c r="F88" s="514"/>
      <c r="G88" s="514"/>
      <c r="H88" s="514"/>
      <c r="I88" s="514"/>
      <c r="J88" s="514"/>
      <c r="K88" s="514"/>
      <c r="L88" s="514"/>
      <c r="M88" s="514"/>
      <c r="N88" s="514"/>
      <c r="O88" s="514"/>
      <c r="P88" s="514"/>
      <c r="Q88" s="514"/>
      <c r="R88" s="4"/>
      <c r="S88" s="89"/>
    </row>
    <row r="89" spans="1:20" ht="78.75" customHeight="1">
      <c r="A89" s="89"/>
      <c r="B89" s="4"/>
      <c r="C89" s="514" t="s">
        <v>343</v>
      </c>
      <c r="D89" s="514"/>
      <c r="E89" s="514"/>
      <c r="F89" s="514"/>
      <c r="G89" s="514"/>
      <c r="H89" s="514"/>
      <c r="I89" s="514"/>
      <c r="J89" s="514"/>
      <c r="K89" s="514"/>
      <c r="L89" s="514"/>
      <c r="M89" s="514"/>
      <c r="N89" s="514"/>
      <c r="O89" s="514"/>
      <c r="P89" s="514"/>
      <c r="Q89" s="514"/>
      <c r="R89" s="4"/>
      <c r="S89" s="89"/>
    </row>
    <row r="90" spans="1:20" ht="13">
      <c r="A90" s="89"/>
      <c r="B90" s="4"/>
      <c r="C90" s="185" t="s">
        <v>287</v>
      </c>
      <c r="D90" s="4"/>
      <c r="E90" s="4"/>
      <c r="F90" s="4"/>
      <c r="G90" s="4"/>
      <c r="H90" s="4"/>
      <c r="I90" s="4"/>
      <c r="J90" s="4"/>
      <c r="K90" s="4"/>
      <c r="L90" s="4"/>
      <c r="M90" s="4"/>
      <c r="N90" s="4"/>
      <c r="O90" s="4"/>
      <c r="P90" s="4"/>
      <c r="Q90" s="4"/>
      <c r="R90" s="4"/>
      <c r="S90" s="89"/>
    </row>
    <row r="91" spans="1:20" ht="42.75" customHeight="1">
      <c r="A91" s="89"/>
      <c r="B91" s="4"/>
      <c r="C91" s="516" t="s">
        <v>288</v>
      </c>
      <c r="D91" s="516"/>
      <c r="E91" s="516"/>
      <c r="F91" s="516"/>
      <c r="G91" s="516"/>
      <c r="H91" s="516"/>
      <c r="I91" s="516"/>
      <c r="J91" s="516"/>
      <c r="K91" s="516"/>
      <c r="L91" s="516"/>
      <c r="M91" s="516"/>
      <c r="N91" s="516"/>
      <c r="O91" s="516"/>
      <c r="P91" s="516"/>
      <c r="Q91" s="516"/>
      <c r="R91" s="4"/>
      <c r="S91" s="89"/>
    </row>
    <row r="92" spans="1:20" ht="33.75" customHeight="1">
      <c r="A92" s="89"/>
      <c r="B92" s="4"/>
      <c r="C92" s="515" t="s">
        <v>285</v>
      </c>
      <c r="D92" s="515"/>
      <c r="E92" s="515"/>
      <c r="F92" s="515"/>
      <c r="G92" s="515"/>
      <c r="H92" s="515"/>
      <c r="I92" s="515"/>
      <c r="J92" s="515"/>
      <c r="K92" s="515"/>
      <c r="L92" s="515"/>
      <c r="M92" s="515"/>
      <c r="N92" s="515"/>
      <c r="O92" s="515"/>
      <c r="P92" s="515"/>
      <c r="Q92" s="515"/>
      <c r="R92" s="4"/>
      <c r="S92" s="89"/>
    </row>
    <row r="93" spans="1:20" ht="51" customHeight="1">
      <c r="A93" s="89"/>
      <c r="B93" s="4"/>
      <c r="C93" s="514" t="s">
        <v>383</v>
      </c>
      <c r="D93" s="514"/>
      <c r="E93" s="514"/>
      <c r="F93" s="514"/>
      <c r="G93" s="514"/>
      <c r="H93" s="514"/>
      <c r="I93" s="514"/>
      <c r="J93" s="514"/>
      <c r="K93" s="514"/>
      <c r="L93" s="514"/>
      <c r="M93" s="514"/>
      <c r="N93" s="514"/>
      <c r="O93" s="514"/>
      <c r="P93" s="514"/>
      <c r="Q93" s="514"/>
      <c r="R93" s="4"/>
      <c r="S93" s="89"/>
    </row>
    <row r="94" spans="1:20" ht="47.25" customHeight="1">
      <c r="A94" s="89"/>
      <c r="B94" s="4"/>
      <c r="C94" s="515" t="s">
        <v>342</v>
      </c>
      <c r="D94" s="515"/>
      <c r="E94" s="515"/>
      <c r="F94" s="515"/>
      <c r="G94" s="515"/>
      <c r="H94" s="515"/>
      <c r="I94" s="515"/>
      <c r="J94" s="515"/>
      <c r="K94" s="515"/>
      <c r="L94" s="515"/>
      <c r="M94" s="515"/>
      <c r="N94" s="515"/>
      <c r="O94" s="515"/>
      <c r="P94" s="515"/>
      <c r="Q94" s="515"/>
      <c r="R94" s="4"/>
      <c r="S94" s="89"/>
    </row>
    <row r="95" spans="1:20" ht="33.75" customHeight="1">
      <c r="A95" s="89"/>
      <c r="B95" s="4"/>
      <c r="C95" s="515" t="s">
        <v>341</v>
      </c>
      <c r="D95" s="515"/>
      <c r="E95" s="515"/>
      <c r="F95" s="515"/>
      <c r="G95" s="515"/>
      <c r="H95" s="515"/>
      <c r="I95" s="515"/>
      <c r="J95" s="515"/>
      <c r="K95" s="515"/>
      <c r="L95" s="515"/>
      <c r="M95" s="515"/>
      <c r="N95" s="515"/>
      <c r="O95" s="515"/>
      <c r="P95" s="515"/>
      <c r="Q95" s="515"/>
      <c r="R95" s="4"/>
      <c r="S95" s="89"/>
    </row>
    <row r="96" spans="1:20">
      <c r="A96" s="89"/>
      <c r="B96" s="4"/>
      <c r="C96" s="4"/>
      <c r="D96" s="4"/>
      <c r="E96" s="4"/>
      <c r="F96" s="4"/>
      <c r="G96" s="4"/>
      <c r="H96" s="4"/>
      <c r="I96" s="4"/>
      <c r="J96" s="4"/>
      <c r="K96" s="4"/>
      <c r="L96" s="4"/>
      <c r="M96" s="4"/>
      <c r="N96" s="4"/>
      <c r="O96" s="4"/>
      <c r="P96" s="4"/>
      <c r="Q96" s="4"/>
      <c r="R96" s="4"/>
      <c r="S96" s="89"/>
    </row>
    <row r="97" spans="1:19" ht="13">
      <c r="A97" s="89"/>
      <c r="B97" s="4"/>
      <c r="C97" s="185" t="s">
        <v>294</v>
      </c>
      <c r="D97" s="4"/>
      <c r="E97" s="4"/>
      <c r="F97" s="4"/>
      <c r="G97" s="4"/>
      <c r="H97" s="4"/>
      <c r="I97" s="4"/>
      <c r="J97" s="4"/>
      <c r="K97" s="4"/>
      <c r="L97" s="4"/>
      <c r="M97" s="4"/>
      <c r="N97" s="4"/>
      <c r="O97" s="4"/>
      <c r="P97" s="4"/>
      <c r="Q97" s="4"/>
      <c r="R97" s="4"/>
      <c r="S97" s="89"/>
    </row>
    <row r="98" spans="1:19" ht="12.75" customHeight="1">
      <c r="A98" s="89"/>
      <c r="B98" s="4"/>
      <c r="C98" s="186" t="s">
        <v>289</v>
      </c>
      <c r="D98" s="4"/>
      <c r="E98" s="4"/>
      <c r="F98" s="4"/>
      <c r="G98" s="4"/>
      <c r="H98" s="4"/>
      <c r="I98" s="4"/>
      <c r="J98" s="4"/>
      <c r="K98" s="4"/>
      <c r="L98" s="4"/>
      <c r="M98" s="4"/>
      <c r="N98" s="4"/>
      <c r="O98" s="4"/>
      <c r="P98" s="4"/>
      <c r="Q98" s="4"/>
      <c r="R98" s="4"/>
      <c r="S98" s="89"/>
    </row>
    <row r="99" spans="1:19" ht="12.75" customHeight="1">
      <c r="A99" s="89"/>
      <c r="B99" s="4"/>
      <c r="C99" s="515" t="s">
        <v>426</v>
      </c>
      <c r="D99" s="515"/>
      <c r="E99" s="515"/>
      <c r="F99" s="515"/>
      <c r="G99" s="515"/>
      <c r="H99" s="515"/>
      <c r="I99" s="515"/>
      <c r="J99" s="515"/>
      <c r="K99" s="515"/>
      <c r="L99" s="515"/>
      <c r="M99" s="515"/>
      <c r="N99" s="515"/>
      <c r="O99" s="515"/>
      <c r="P99" s="515"/>
      <c r="Q99" s="515"/>
      <c r="R99" s="4"/>
      <c r="S99" s="89"/>
    </row>
    <row r="100" spans="1:19" ht="12.75" customHeight="1">
      <c r="A100" s="89"/>
      <c r="B100" s="4"/>
      <c r="C100" s="515" t="s">
        <v>295</v>
      </c>
      <c r="D100" s="515"/>
      <c r="E100" s="515"/>
      <c r="F100" s="515"/>
      <c r="G100" s="515"/>
      <c r="H100" s="515"/>
      <c r="I100" s="515"/>
      <c r="J100" s="515"/>
      <c r="K100" s="515"/>
      <c r="L100" s="515"/>
      <c r="M100" s="515"/>
      <c r="N100" s="515"/>
      <c r="O100" s="515"/>
      <c r="P100" s="515"/>
      <c r="Q100" s="515"/>
      <c r="R100" s="4"/>
      <c r="S100" s="89"/>
    </row>
    <row r="101" spans="1:19" ht="12.75" customHeight="1">
      <c r="A101" s="89"/>
      <c r="B101" s="4"/>
      <c r="C101" s="187" t="s">
        <v>290</v>
      </c>
      <c r="D101" s="4"/>
      <c r="E101" s="4"/>
      <c r="F101" s="4"/>
      <c r="G101" s="4"/>
      <c r="H101" s="4"/>
      <c r="I101" s="4"/>
      <c r="J101" s="4"/>
      <c r="K101" s="4"/>
      <c r="L101" s="4"/>
      <c r="M101" s="4"/>
      <c r="N101" s="4"/>
      <c r="O101" s="4"/>
      <c r="P101" s="4"/>
      <c r="Q101" s="4"/>
      <c r="R101" s="4"/>
      <c r="S101" s="89"/>
    </row>
    <row r="102" spans="1:19" ht="28.5" customHeight="1">
      <c r="A102" s="89"/>
      <c r="B102" s="4"/>
      <c r="C102" s="515" t="s">
        <v>401</v>
      </c>
      <c r="D102" s="515"/>
      <c r="E102" s="515"/>
      <c r="F102" s="515"/>
      <c r="G102" s="515"/>
      <c r="H102" s="515"/>
      <c r="I102" s="515"/>
      <c r="J102" s="515"/>
      <c r="K102" s="515"/>
      <c r="L102" s="515"/>
      <c r="M102" s="515"/>
      <c r="N102" s="515"/>
      <c r="O102" s="515"/>
      <c r="P102" s="515"/>
      <c r="Q102" s="515"/>
      <c r="R102" s="4"/>
      <c r="S102" s="89"/>
    </row>
    <row r="103" spans="1:19" ht="12.75" customHeight="1">
      <c r="A103" s="89"/>
      <c r="B103" s="4"/>
      <c r="C103" s="515" t="s">
        <v>291</v>
      </c>
      <c r="D103" s="515"/>
      <c r="E103" s="515"/>
      <c r="F103" s="515"/>
      <c r="G103" s="515"/>
      <c r="H103" s="515"/>
      <c r="I103" s="515"/>
      <c r="J103" s="515"/>
      <c r="K103" s="515"/>
      <c r="L103" s="515"/>
      <c r="M103" s="515"/>
      <c r="N103" s="515"/>
      <c r="O103" s="515"/>
      <c r="P103" s="515"/>
      <c r="Q103" s="515"/>
      <c r="R103" s="4"/>
      <c r="S103" s="89"/>
    </row>
    <row r="104" spans="1:19" ht="12.75" customHeight="1">
      <c r="A104" s="89"/>
      <c r="B104" s="4"/>
      <c r="C104" s="515" t="s">
        <v>296</v>
      </c>
      <c r="D104" s="515"/>
      <c r="E104" s="515"/>
      <c r="F104" s="515"/>
      <c r="G104" s="515"/>
      <c r="H104" s="515"/>
      <c r="I104" s="515"/>
      <c r="J104" s="515"/>
      <c r="K104" s="515"/>
      <c r="L104" s="515"/>
      <c r="M104" s="515"/>
      <c r="N104" s="515"/>
      <c r="O104" s="515"/>
      <c r="P104" s="515"/>
      <c r="Q104" s="515"/>
      <c r="R104" s="4"/>
      <c r="S104" s="89"/>
    </row>
    <row r="105" spans="1:19" ht="26.25" customHeight="1">
      <c r="A105" s="89"/>
      <c r="B105" s="4"/>
      <c r="C105" s="515" t="s">
        <v>297</v>
      </c>
      <c r="D105" s="515"/>
      <c r="E105" s="515"/>
      <c r="F105" s="515"/>
      <c r="G105" s="515"/>
      <c r="H105" s="515"/>
      <c r="I105" s="515"/>
      <c r="J105" s="515"/>
      <c r="K105" s="515"/>
      <c r="L105" s="515"/>
      <c r="M105" s="515"/>
      <c r="N105" s="515"/>
      <c r="O105" s="515"/>
      <c r="P105" s="515"/>
      <c r="Q105" s="515"/>
      <c r="R105" s="4"/>
      <c r="S105" s="89"/>
    </row>
    <row r="106" spans="1:19" ht="12.75" customHeight="1">
      <c r="A106" s="89"/>
      <c r="B106" s="4"/>
      <c r="C106" s="187" t="s">
        <v>292</v>
      </c>
      <c r="D106" s="4"/>
      <c r="E106" s="4"/>
      <c r="F106" s="4"/>
      <c r="G106" s="4"/>
      <c r="H106" s="4"/>
      <c r="I106" s="4"/>
      <c r="J106" s="4"/>
      <c r="K106" s="4"/>
      <c r="L106" s="4"/>
      <c r="M106" s="4"/>
      <c r="N106" s="4"/>
      <c r="O106" s="4"/>
      <c r="P106" s="4"/>
      <c r="Q106" s="4"/>
      <c r="R106" s="4"/>
      <c r="S106" s="89"/>
    </row>
    <row r="107" spans="1:19" ht="31.5" customHeight="1">
      <c r="A107" s="89"/>
      <c r="B107" s="4"/>
      <c r="C107" s="515" t="s">
        <v>402</v>
      </c>
      <c r="D107" s="515"/>
      <c r="E107" s="515"/>
      <c r="F107" s="515"/>
      <c r="G107" s="515"/>
      <c r="H107" s="515"/>
      <c r="I107" s="515"/>
      <c r="J107" s="515"/>
      <c r="K107" s="515"/>
      <c r="L107" s="515"/>
      <c r="M107" s="515"/>
      <c r="N107" s="515"/>
      <c r="O107" s="515"/>
      <c r="P107" s="515"/>
      <c r="Q107" s="515"/>
      <c r="R107" s="4"/>
      <c r="S107" s="89"/>
    </row>
    <row r="108" spans="1:19" ht="12.75" customHeight="1">
      <c r="A108" s="89"/>
      <c r="B108" s="4"/>
      <c r="C108" s="187" t="s">
        <v>293</v>
      </c>
      <c r="D108" s="188"/>
      <c r="E108" s="188"/>
      <c r="F108" s="188"/>
      <c r="G108" s="188"/>
      <c r="H108" s="188"/>
      <c r="I108" s="188"/>
      <c r="J108" s="188"/>
      <c r="K108" s="188"/>
      <c r="L108" s="188"/>
      <c r="M108" s="188"/>
      <c r="N108" s="188"/>
      <c r="O108" s="188"/>
      <c r="P108" s="188"/>
      <c r="Q108" s="188"/>
      <c r="R108" s="4"/>
      <c r="S108" s="89"/>
    </row>
    <row r="109" spans="1:19" ht="12.75" customHeight="1">
      <c r="A109" s="89"/>
      <c r="B109" s="4"/>
      <c r="C109" s="187" t="s">
        <v>298</v>
      </c>
      <c r="D109" s="4"/>
      <c r="E109" s="4"/>
      <c r="F109" s="4"/>
      <c r="G109" s="4"/>
      <c r="H109" s="4"/>
      <c r="I109" s="4"/>
      <c r="J109" s="4"/>
      <c r="K109" s="4"/>
      <c r="L109" s="4"/>
      <c r="M109" s="4"/>
      <c r="N109" s="4"/>
      <c r="O109" s="4"/>
      <c r="P109" s="4"/>
      <c r="Q109" s="4"/>
      <c r="R109" s="4"/>
      <c r="S109" s="89"/>
    </row>
    <row r="110" spans="1:19" ht="41.25" customHeight="1">
      <c r="A110" s="89"/>
      <c r="B110" s="4"/>
      <c r="C110" s="514" t="s">
        <v>384</v>
      </c>
      <c r="D110" s="514"/>
      <c r="E110" s="514"/>
      <c r="F110" s="514"/>
      <c r="G110" s="514"/>
      <c r="H110" s="514"/>
      <c r="I110" s="514"/>
      <c r="J110" s="514"/>
      <c r="K110" s="514"/>
      <c r="L110" s="514"/>
      <c r="M110" s="514"/>
      <c r="N110" s="514"/>
      <c r="O110" s="514"/>
      <c r="P110" s="514"/>
      <c r="Q110" s="514"/>
      <c r="R110" s="4"/>
      <c r="S110" s="89"/>
    </row>
    <row r="111" spans="1:19" ht="13" customHeight="1">
      <c r="A111" s="89"/>
      <c r="B111" s="4"/>
      <c r="C111" s="193"/>
      <c r="D111" s="4"/>
      <c r="E111" s="4"/>
      <c r="F111" s="4"/>
      <c r="G111" s="4"/>
      <c r="H111" s="4"/>
      <c r="I111" s="4"/>
      <c r="J111" s="4"/>
      <c r="K111" s="4"/>
      <c r="L111" s="4"/>
      <c r="M111" s="4"/>
      <c r="N111" s="4"/>
      <c r="O111" s="4"/>
      <c r="P111" s="4"/>
      <c r="Q111" s="4"/>
      <c r="R111" s="4"/>
      <c r="S111" s="89"/>
    </row>
    <row r="112" spans="1:19">
      <c r="A112" s="89"/>
      <c r="B112" s="4"/>
      <c r="C112" s="4"/>
      <c r="D112" s="4"/>
      <c r="E112" s="4"/>
      <c r="F112" s="4"/>
      <c r="G112" s="4"/>
      <c r="H112" s="4"/>
      <c r="I112" s="4"/>
      <c r="J112" s="4"/>
      <c r="K112" s="4"/>
      <c r="L112" s="4"/>
      <c r="M112" s="4"/>
      <c r="N112" s="4"/>
      <c r="O112" s="4"/>
      <c r="P112" s="4"/>
      <c r="Q112" s="4"/>
      <c r="R112" s="4"/>
      <c r="S112" s="89"/>
    </row>
    <row r="113" spans="1:19">
      <c r="A113" s="89"/>
      <c r="B113" s="89"/>
      <c r="C113" s="89"/>
      <c r="D113" s="89"/>
      <c r="E113" s="89"/>
      <c r="F113" s="89"/>
      <c r="G113" s="89"/>
      <c r="H113" s="89"/>
      <c r="I113" s="89"/>
      <c r="J113" s="89"/>
      <c r="K113" s="89"/>
      <c r="L113" s="89"/>
      <c r="M113" s="89"/>
      <c r="N113" s="89"/>
      <c r="O113" s="89"/>
      <c r="P113" s="89"/>
      <c r="Q113" s="89"/>
      <c r="R113" s="89"/>
      <c r="S113" s="89"/>
    </row>
    <row r="114" spans="1:19" ht="12.75" customHeight="1">
      <c r="A114" s="89"/>
      <c r="B114" s="89"/>
      <c r="C114" s="89"/>
      <c r="D114" s="89"/>
      <c r="E114" s="89"/>
      <c r="F114" s="89"/>
      <c r="G114" s="89"/>
      <c r="H114" s="89"/>
      <c r="I114" s="89"/>
      <c r="J114" s="89"/>
      <c r="K114" s="89"/>
      <c r="L114" s="89"/>
      <c r="M114" s="89"/>
      <c r="N114" s="89"/>
      <c r="O114" s="89"/>
      <c r="P114" s="89"/>
      <c r="Q114" s="89"/>
      <c r="R114" s="89"/>
      <c r="S114" s="89"/>
    </row>
    <row r="115" spans="1:19" ht="15.5">
      <c r="A115" s="495" t="s">
        <v>108</v>
      </c>
      <c r="B115" s="496"/>
      <c r="C115" s="496"/>
      <c r="D115" s="496"/>
      <c r="E115" s="496"/>
      <c r="F115" s="496"/>
      <c r="G115" s="496"/>
      <c r="H115" s="496"/>
      <c r="I115" s="496"/>
      <c r="J115" s="496"/>
      <c r="K115" s="496"/>
      <c r="L115" s="497"/>
      <c r="M115" s="386"/>
      <c r="N115" s="386"/>
      <c r="O115" s="386"/>
      <c r="P115" s="386"/>
      <c r="Q115" s="386"/>
      <c r="R115" s="115"/>
      <c r="S115" s="115"/>
    </row>
    <row r="116" spans="1:19">
      <c r="A116" s="498" t="s">
        <v>459</v>
      </c>
      <c r="B116" s="499"/>
      <c r="C116" s="499"/>
      <c r="D116" s="499"/>
      <c r="E116" s="499"/>
      <c r="F116" s="499"/>
      <c r="G116" s="499"/>
      <c r="H116" s="499"/>
      <c r="I116" s="499"/>
      <c r="J116" s="499"/>
      <c r="K116" s="499"/>
      <c r="L116" s="500"/>
      <c r="M116" s="386"/>
      <c r="N116" s="115"/>
      <c r="O116" s="115"/>
      <c r="P116" s="115"/>
      <c r="Q116" s="386"/>
      <c r="R116" s="115"/>
      <c r="S116" s="115"/>
    </row>
    <row r="117" spans="1:19">
      <c r="A117" s="501"/>
      <c r="B117" s="502"/>
      <c r="C117" s="502"/>
      <c r="D117" s="502"/>
      <c r="E117" s="502"/>
      <c r="F117" s="502"/>
      <c r="G117" s="502"/>
      <c r="H117" s="502"/>
      <c r="I117" s="502"/>
      <c r="J117" s="502"/>
      <c r="K117" s="502"/>
      <c r="L117" s="503"/>
      <c r="M117" s="386"/>
      <c r="N117" s="115"/>
      <c r="O117" s="115"/>
      <c r="P117" s="115"/>
      <c r="Q117" s="386"/>
      <c r="R117" s="115"/>
      <c r="S117" s="115"/>
    </row>
    <row r="118" spans="1:19">
      <c r="A118" s="501"/>
      <c r="B118" s="502"/>
      <c r="C118" s="502"/>
      <c r="D118" s="502"/>
      <c r="E118" s="502"/>
      <c r="F118" s="502"/>
      <c r="G118" s="502"/>
      <c r="H118" s="502"/>
      <c r="I118" s="502"/>
      <c r="J118" s="502"/>
      <c r="K118" s="502"/>
      <c r="L118" s="503"/>
      <c r="M118" s="386"/>
      <c r="N118" s="115"/>
      <c r="O118" s="115"/>
      <c r="P118" s="115"/>
      <c r="Q118" s="386"/>
      <c r="R118" s="115"/>
      <c r="S118" s="115"/>
    </row>
    <row r="119" spans="1:19">
      <c r="A119" s="501"/>
      <c r="B119" s="502"/>
      <c r="C119" s="502"/>
      <c r="D119" s="502"/>
      <c r="E119" s="502"/>
      <c r="F119" s="502"/>
      <c r="G119" s="502"/>
      <c r="H119" s="502"/>
      <c r="I119" s="502"/>
      <c r="J119" s="502"/>
      <c r="K119" s="502"/>
      <c r="L119" s="503"/>
      <c r="M119" s="386"/>
      <c r="N119" s="115"/>
      <c r="O119" s="115"/>
      <c r="P119" s="115"/>
      <c r="Q119" s="386"/>
      <c r="R119" s="115"/>
      <c r="S119" s="115"/>
    </row>
    <row r="120" spans="1:19">
      <c r="A120" s="501"/>
      <c r="B120" s="502"/>
      <c r="C120" s="502"/>
      <c r="D120" s="502"/>
      <c r="E120" s="502"/>
      <c r="F120" s="502"/>
      <c r="G120" s="502"/>
      <c r="H120" s="502"/>
      <c r="I120" s="502"/>
      <c r="J120" s="502"/>
      <c r="K120" s="502"/>
      <c r="L120" s="503"/>
      <c r="M120" s="386"/>
      <c r="N120" s="386"/>
      <c r="O120" s="386"/>
      <c r="P120" s="386"/>
      <c r="Q120" s="386"/>
      <c r="R120" s="115"/>
      <c r="S120" s="115"/>
    </row>
    <row r="121" spans="1:19">
      <c r="A121" s="504"/>
      <c r="B121" s="505"/>
      <c r="C121" s="505"/>
      <c r="D121" s="505"/>
      <c r="E121" s="505"/>
      <c r="F121" s="505"/>
      <c r="G121" s="505"/>
      <c r="H121" s="505"/>
      <c r="I121" s="505"/>
      <c r="J121" s="505"/>
      <c r="K121" s="505"/>
      <c r="L121" s="506"/>
      <c r="M121" s="386"/>
      <c r="N121" s="386"/>
      <c r="O121" s="386"/>
      <c r="P121" s="386"/>
      <c r="Q121" s="386"/>
      <c r="R121" s="115"/>
      <c r="S121" s="115"/>
    </row>
    <row r="122" spans="1:19">
      <c r="A122" s="510" t="s">
        <v>461</v>
      </c>
      <c r="B122" s="511"/>
      <c r="C122" s="511"/>
      <c r="D122" s="511"/>
      <c r="E122" s="511"/>
      <c r="F122" s="511"/>
      <c r="G122" s="511"/>
      <c r="H122" s="511"/>
      <c r="I122" s="511"/>
      <c r="J122" s="511"/>
      <c r="K122" s="511"/>
      <c r="L122" s="511"/>
      <c r="M122" s="89"/>
      <c r="N122" s="89"/>
      <c r="O122" s="89"/>
      <c r="P122" s="89"/>
      <c r="Q122" s="89"/>
      <c r="R122" s="89"/>
      <c r="S122" s="89"/>
    </row>
    <row r="123" spans="1:19">
      <c r="A123" s="512" t="s">
        <v>460</v>
      </c>
      <c r="B123" s="513"/>
      <c r="C123" s="513"/>
      <c r="D123" s="513"/>
      <c r="E123" s="513"/>
      <c r="F123" s="513"/>
      <c r="G123" s="513"/>
      <c r="H123" s="513"/>
      <c r="I123" s="513"/>
      <c r="J123" s="513"/>
      <c r="K123" s="513"/>
      <c r="L123" s="513"/>
      <c r="M123" s="89"/>
      <c r="N123" s="89"/>
      <c r="O123" s="89"/>
      <c r="P123" s="89"/>
      <c r="Q123" s="89"/>
      <c r="R123" s="89"/>
      <c r="S123" s="89"/>
    </row>
    <row r="124" spans="1:19">
      <c r="A124" s="512" t="s">
        <v>462</v>
      </c>
      <c r="B124" s="513"/>
      <c r="C124" s="513"/>
      <c r="D124" s="513"/>
      <c r="E124" s="513"/>
      <c r="F124" s="513"/>
      <c r="G124" s="513"/>
      <c r="H124" s="513"/>
      <c r="I124" s="513"/>
      <c r="J124" s="513"/>
      <c r="K124" s="513"/>
      <c r="L124" s="513"/>
      <c r="M124" s="89"/>
      <c r="N124" s="89"/>
      <c r="O124" s="89"/>
      <c r="P124" s="89"/>
      <c r="Q124" s="89"/>
      <c r="R124" s="89"/>
      <c r="S124" s="89"/>
    </row>
    <row r="125" spans="1:19">
      <c r="A125" s="387"/>
      <c r="B125" s="388"/>
      <c r="C125" s="388"/>
      <c r="D125" s="388"/>
      <c r="E125" s="388"/>
      <c r="F125" s="388"/>
      <c r="G125" s="388"/>
      <c r="H125" s="388"/>
      <c r="I125" s="388"/>
      <c r="J125" s="388"/>
      <c r="K125" s="388"/>
      <c r="L125" s="388"/>
      <c r="M125" s="89"/>
      <c r="N125" s="89"/>
      <c r="O125" s="89"/>
      <c r="P125" s="89"/>
      <c r="Q125" s="89"/>
      <c r="R125" s="89"/>
      <c r="S125" s="89"/>
    </row>
    <row r="126" spans="1:19" ht="15.5">
      <c r="B126" s="518"/>
      <c r="C126" s="518"/>
      <c r="D126" s="518"/>
      <c r="E126" s="518"/>
      <c r="F126" s="518"/>
      <c r="G126" s="518"/>
      <c r="H126" s="518"/>
      <c r="I126" s="518"/>
      <c r="J126" s="518"/>
      <c r="K126" s="518"/>
      <c r="L126" s="518"/>
      <c r="M126" s="518"/>
      <c r="N126" s="518"/>
      <c r="O126" s="518"/>
      <c r="P126" s="518"/>
      <c r="Q126" s="4"/>
      <c r="R126" s="4"/>
      <c r="S126" s="107"/>
    </row>
    <row r="127" spans="1:19">
      <c r="B127" s="4"/>
      <c r="C127" s="4"/>
      <c r="D127" s="4"/>
      <c r="E127" s="4"/>
      <c r="F127" s="4"/>
      <c r="G127" s="4"/>
      <c r="H127" s="4"/>
      <c r="I127" s="4"/>
      <c r="J127" s="4"/>
      <c r="K127" s="4"/>
      <c r="L127" s="4"/>
      <c r="M127" s="4"/>
      <c r="N127" s="4"/>
      <c r="O127" s="4"/>
      <c r="P127" s="107"/>
      <c r="R127" s="107"/>
    </row>
    <row r="128" spans="1:19">
      <c r="B128" s="4"/>
      <c r="C128" s="4"/>
      <c r="D128" s="4"/>
      <c r="E128" s="4"/>
      <c r="F128" s="4"/>
      <c r="G128" s="4"/>
      <c r="H128" s="4"/>
      <c r="I128" s="4"/>
      <c r="J128" s="4"/>
      <c r="K128" s="4"/>
      <c r="L128" s="4"/>
      <c r="M128" s="4"/>
      <c r="N128" s="4"/>
      <c r="O128" s="4"/>
      <c r="P128" s="107"/>
      <c r="R128" s="107"/>
    </row>
    <row r="129" spans="2:19">
      <c r="B129" s="4"/>
      <c r="C129" s="4"/>
      <c r="D129" s="4"/>
      <c r="E129" s="4"/>
      <c r="F129" s="4"/>
      <c r="G129" s="4"/>
      <c r="H129" s="4"/>
      <c r="I129" s="4"/>
      <c r="J129" s="4"/>
      <c r="K129" s="4"/>
      <c r="L129" s="4"/>
      <c r="M129" s="4"/>
      <c r="N129" s="4"/>
      <c r="O129" s="4"/>
      <c r="P129" s="107"/>
      <c r="R129" s="107"/>
    </row>
    <row r="130" spans="2:19">
      <c r="B130" s="4"/>
      <c r="C130" s="4"/>
      <c r="D130" s="4"/>
      <c r="E130" s="4"/>
      <c r="F130" s="4"/>
      <c r="G130" s="4"/>
      <c r="H130" s="4"/>
      <c r="I130" s="4"/>
      <c r="J130" s="4"/>
      <c r="K130" s="4"/>
      <c r="L130" s="4"/>
      <c r="M130" s="4"/>
      <c r="N130" s="4"/>
      <c r="O130" s="4"/>
      <c r="P130" s="107"/>
      <c r="R130" s="107"/>
    </row>
    <row r="131" spans="2:19">
      <c r="B131" s="4"/>
      <c r="C131" s="4"/>
      <c r="D131" s="4"/>
      <c r="E131" s="4"/>
      <c r="F131" s="4"/>
      <c r="G131" s="4"/>
      <c r="H131" s="4"/>
      <c r="I131" s="4"/>
      <c r="J131" s="4"/>
      <c r="K131" s="4"/>
      <c r="L131" s="4"/>
      <c r="M131" s="4"/>
      <c r="N131" s="4"/>
      <c r="O131" s="4"/>
      <c r="P131" s="107"/>
      <c r="R131" s="107"/>
    </row>
    <row r="132" spans="2:19">
      <c r="B132" s="107"/>
      <c r="C132" s="107"/>
      <c r="D132" s="107"/>
      <c r="E132" s="107"/>
      <c r="F132" s="107"/>
      <c r="G132" s="107"/>
      <c r="H132" s="107"/>
      <c r="I132" s="107"/>
      <c r="J132" s="107"/>
      <c r="K132" s="107"/>
      <c r="L132" s="107"/>
      <c r="M132" s="107"/>
      <c r="N132" s="107"/>
      <c r="O132" s="107"/>
      <c r="P132" s="107"/>
      <c r="R132" s="107"/>
    </row>
    <row r="133" spans="2:19">
      <c r="B133" s="4"/>
      <c r="C133" s="4"/>
      <c r="D133" s="4"/>
      <c r="E133" s="4"/>
      <c r="F133" s="4"/>
      <c r="G133" s="4"/>
      <c r="H133" s="4"/>
      <c r="I133" s="4"/>
      <c r="J133" s="4"/>
      <c r="K133" s="4"/>
      <c r="L133" s="4"/>
      <c r="M133" s="4"/>
      <c r="N133" s="4"/>
      <c r="O133" s="4"/>
      <c r="P133" s="107"/>
      <c r="R133" s="107"/>
    </row>
    <row r="134" spans="2:19">
      <c r="B134" s="4"/>
      <c r="C134" s="4"/>
      <c r="D134" s="4"/>
      <c r="E134" s="4"/>
      <c r="F134" s="4"/>
      <c r="G134" s="4"/>
      <c r="H134" s="4"/>
      <c r="I134" s="4"/>
      <c r="J134" s="4"/>
      <c r="K134" s="4"/>
      <c r="L134" s="4"/>
      <c r="M134" s="4"/>
      <c r="N134" s="4"/>
      <c r="O134" s="4"/>
      <c r="P134" s="4"/>
      <c r="Q134" s="4"/>
      <c r="R134" s="4"/>
      <c r="S134" s="4"/>
    </row>
    <row r="135" spans="2:19">
      <c r="B135" s="4"/>
      <c r="C135" s="4"/>
      <c r="D135" s="4"/>
      <c r="E135" s="4"/>
      <c r="F135" s="4"/>
      <c r="G135" s="4"/>
      <c r="H135" s="4"/>
      <c r="I135" s="4"/>
      <c r="J135" s="4"/>
      <c r="K135" s="4"/>
      <c r="L135" s="4"/>
      <c r="M135" s="4"/>
      <c r="N135" s="4"/>
      <c r="O135" s="4"/>
      <c r="P135" s="4"/>
      <c r="Q135" s="4"/>
      <c r="R135" s="4"/>
      <c r="S135" s="4"/>
    </row>
    <row r="136" spans="2:19">
      <c r="B136" s="4"/>
      <c r="C136" s="4"/>
      <c r="D136" s="4"/>
      <c r="E136" s="4"/>
      <c r="F136" s="4"/>
      <c r="G136" s="4"/>
      <c r="H136" s="4"/>
      <c r="I136" s="4"/>
      <c r="J136" s="4"/>
      <c r="K136" s="4"/>
      <c r="L136" s="4"/>
      <c r="M136" s="4"/>
      <c r="N136" s="4"/>
      <c r="O136" s="4"/>
      <c r="P136" s="4"/>
      <c r="Q136" s="4"/>
      <c r="R136" s="4"/>
      <c r="S136" s="4"/>
    </row>
    <row r="137" spans="2:19">
      <c r="B137" s="4"/>
      <c r="C137" s="4"/>
      <c r="D137" s="4"/>
      <c r="E137" s="4"/>
      <c r="F137" s="4"/>
      <c r="G137" s="4"/>
      <c r="H137" s="4"/>
      <c r="I137" s="4"/>
      <c r="J137" s="4"/>
      <c r="K137" s="4"/>
      <c r="L137" s="4"/>
      <c r="M137" s="4"/>
      <c r="N137" s="4"/>
      <c r="O137" s="4"/>
      <c r="P137" s="4"/>
      <c r="Q137" s="4"/>
      <c r="R137" s="4"/>
    </row>
    <row r="138" spans="2:19">
      <c r="B138" s="4"/>
      <c r="C138" s="4"/>
      <c r="D138" s="4"/>
      <c r="E138" s="4"/>
      <c r="F138" s="4"/>
      <c r="G138" s="4"/>
      <c r="H138" s="4"/>
      <c r="I138" s="4"/>
      <c r="J138" s="4"/>
      <c r="K138" s="4"/>
      <c r="L138" s="4"/>
      <c r="M138" s="4"/>
      <c r="N138" s="4"/>
      <c r="O138" s="4"/>
      <c r="P138" s="4"/>
      <c r="Q138" s="4"/>
      <c r="R138" s="4"/>
    </row>
    <row r="139" spans="2:19">
      <c r="B139" s="4"/>
      <c r="C139" s="4"/>
      <c r="D139" s="4"/>
      <c r="E139" s="4"/>
      <c r="F139" s="4"/>
      <c r="G139" s="4"/>
      <c r="H139" s="4"/>
      <c r="I139" s="4"/>
      <c r="J139" s="4"/>
      <c r="K139" s="4"/>
      <c r="L139" s="4"/>
      <c r="M139" s="4"/>
      <c r="N139" s="4"/>
      <c r="O139" s="4"/>
      <c r="P139" s="4"/>
      <c r="Q139" s="4"/>
      <c r="R139" s="4"/>
    </row>
    <row r="140" spans="2:19">
      <c r="B140" s="4"/>
      <c r="C140" s="4"/>
      <c r="D140" s="4"/>
      <c r="E140" s="4"/>
      <c r="F140" s="4"/>
      <c r="G140" s="4"/>
      <c r="H140" s="4"/>
      <c r="I140" s="4"/>
      <c r="J140" s="4"/>
      <c r="K140" s="4"/>
      <c r="L140" s="4"/>
      <c r="M140" s="4"/>
      <c r="N140" s="4"/>
      <c r="O140" s="4"/>
      <c r="P140" s="4"/>
      <c r="Q140" s="4"/>
      <c r="R140" s="4"/>
    </row>
    <row r="141" spans="2:19">
      <c r="B141" s="4"/>
      <c r="C141" s="4"/>
      <c r="D141" s="4"/>
      <c r="E141" s="4"/>
      <c r="F141" s="4"/>
      <c r="G141" s="4"/>
      <c r="H141" s="4"/>
      <c r="I141" s="4"/>
      <c r="J141" s="4"/>
      <c r="K141" s="4"/>
      <c r="L141" s="4"/>
      <c r="M141" s="4"/>
      <c r="N141" s="4"/>
      <c r="O141" s="4"/>
      <c r="P141" s="4"/>
      <c r="Q141" s="4"/>
      <c r="R141" s="4"/>
    </row>
    <row r="142" spans="2:19">
      <c r="B142" s="4"/>
      <c r="C142" s="4"/>
      <c r="D142" s="4"/>
      <c r="E142" s="4"/>
      <c r="F142" s="4"/>
      <c r="G142" s="4"/>
      <c r="H142" s="4"/>
      <c r="I142" s="4"/>
      <c r="J142" s="4"/>
      <c r="K142" s="4"/>
      <c r="L142" s="4"/>
      <c r="M142" s="4"/>
      <c r="N142" s="4"/>
      <c r="O142" s="4"/>
      <c r="P142" s="4"/>
      <c r="Q142" s="4"/>
      <c r="R142" s="4"/>
    </row>
    <row r="143" spans="2:19">
      <c r="B143" s="4"/>
      <c r="C143" s="4"/>
      <c r="D143" s="4"/>
      <c r="E143" s="4"/>
      <c r="F143" s="4"/>
      <c r="G143" s="4"/>
      <c r="H143" s="4"/>
      <c r="I143" s="4"/>
      <c r="J143" s="4"/>
      <c r="K143" s="4"/>
      <c r="L143" s="4"/>
      <c r="M143" s="4"/>
      <c r="N143" s="4"/>
      <c r="O143" s="4"/>
      <c r="P143" s="4"/>
      <c r="Q143" s="4"/>
      <c r="R143" s="4"/>
    </row>
    <row r="144" spans="2:19">
      <c r="B144" s="4"/>
      <c r="C144" s="4"/>
      <c r="D144" s="4"/>
      <c r="E144" s="4"/>
      <c r="F144" s="4"/>
      <c r="G144" s="4"/>
      <c r="H144" s="4"/>
      <c r="I144" s="4"/>
      <c r="J144" s="4"/>
      <c r="K144" s="4"/>
      <c r="L144" s="4"/>
      <c r="M144" s="4"/>
      <c r="N144" s="4"/>
      <c r="O144" s="4"/>
      <c r="P144" s="4"/>
      <c r="Q144" s="4"/>
      <c r="R144" s="4"/>
    </row>
    <row r="145" spans="2:18">
      <c r="B145" s="4"/>
      <c r="C145" s="4"/>
      <c r="D145" s="4"/>
      <c r="E145" s="4"/>
      <c r="F145" s="4"/>
      <c r="G145" s="4"/>
      <c r="H145" s="4"/>
      <c r="I145" s="4"/>
      <c r="J145" s="4"/>
      <c r="K145" s="4"/>
      <c r="L145" s="4"/>
      <c r="M145" s="4"/>
      <c r="N145" s="4"/>
      <c r="O145" s="4"/>
      <c r="P145" s="4"/>
      <c r="Q145" s="4"/>
      <c r="R145" s="4"/>
    </row>
    <row r="146" spans="2:18">
      <c r="B146" s="4"/>
      <c r="C146" s="4"/>
      <c r="D146" s="4"/>
      <c r="E146" s="4"/>
      <c r="F146" s="4"/>
      <c r="G146" s="4"/>
      <c r="H146" s="4"/>
      <c r="I146" s="4"/>
      <c r="J146" s="4"/>
      <c r="K146" s="4"/>
      <c r="L146" s="4"/>
      <c r="M146" s="4"/>
      <c r="N146" s="4"/>
      <c r="O146" s="4"/>
      <c r="P146" s="4"/>
      <c r="Q146" s="4"/>
      <c r="R146" s="4"/>
    </row>
    <row r="147" spans="2:18">
      <c r="B147" s="4"/>
      <c r="C147" s="4"/>
      <c r="D147" s="4"/>
      <c r="E147" s="4"/>
      <c r="F147" s="4"/>
      <c r="G147" s="4"/>
      <c r="H147" s="4"/>
      <c r="I147" s="4"/>
      <c r="J147" s="4"/>
      <c r="K147" s="4"/>
      <c r="L147" s="4"/>
      <c r="M147" s="4"/>
      <c r="N147" s="4"/>
      <c r="O147" s="4"/>
      <c r="P147" s="4"/>
      <c r="Q147" s="4"/>
      <c r="R147" s="4"/>
    </row>
    <row r="148" spans="2:18">
      <c r="B148" s="4"/>
      <c r="C148" s="4"/>
      <c r="D148" s="4"/>
      <c r="E148" s="4"/>
      <c r="F148" s="4"/>
      <c r="G148" s="4"/>
      <c r="H148" s="4"/>
      <c r="I148" s="4"/>
      <c r="J148" s="4"/>
      <c r="K148" s="4"/>
      <c r="L148" s="4"/>
      <c r="M148" s="4"/>
      <c r="N148" s="4"/>
      <c r="O148" s="4"/>
      <c r="P148" s="4"/>
      <c r="Q148" s="4"/>
      <c r="R148" s="4"/>
    </row>
    <row r="149" spans="2:18">
      <c r="B149" s="4"/>
      <c r="C149" s="4"/>
      <c r="D149" s="4"/>
      <c r="E149" s="4"/>
      <c r="F149" s="4"/>
      <c r="G149" s="4"/>
      <c r="H149" s="4"/>
      <c r="I149" s="4"/>
      <c r="J149" s="4"/>
      <c r="K149" s="4"/>
      <c r="L149" s="4"/>
      <c r="M149" s="4"/>
      <c r="N149" s="4"/>
      <c r="O149" s="4"/>
      <c r="P149" s="4"/>
      <c r="Q149" s="4"/>
      <c r="R149" s="4"/>
    </row>
    <row r="150" spans="2:18">
      <c r="B150" s="4"/>
      <c r="C150" s="4"/>
      <c r="D150" s="4"/>
      <c r="E150" s="4"/>
      <c r="F150" s="4"/>
      <c r="G150" s="4"/>
      <c r="H150" s="4"/>
      <c r="I150" s="4"/>
      <c r="J150" s="4"/>
      <c r="K150" s="4"/>
      <c r="L150" s="4"/>
      <c r="M150" s="4"/>
      <c r="N150" s="4"/>
      <c r="O150" s="4"/>
      <c r="P150" s="4"/>
      <c r="Q150" s="4"/>
      <c r="R150" s="4"/>
    </row>
    <row r="151" spans="2:18">
      <c r="B151" s="4"/>
      <c r="C151" s="4"/>
      <c r="D151" s="4"/>
      <c r="E151" s="4"/>
      <c r="F151" s="4"/>
      <c r="G151" s="4"/>
      <c r="H151" s="4"/>
      <c r="I151" s="4"/>
      <c r="J151" s="4"/>
      <c r="K151" s="4"/>
      <c r="L151" s="4"/>
      <c r="M151" s="4"/>
      <c r="N151" s="4"/>
      <c r="O151" s="4"/>
      <c r="P151" s="4"/>
      <c r="Q151" s="4"/>
      <c r="R151" s="4"/>
    </row>
    <row r="152" spans="2:18">
      <c r="B152" s="4"/>
      <c r="C152" s="4"/>
      <c r="D152" s="4"/>
      <c r="E152" s="4"/>
      <c r="F152" s="4"/>
      <c r="G152" s="4"/>
      <c r="H152" s="4"/>
      <c r="I152" s="4"/>
      <c r="J152" s="4"/>
      <c r="K152" s="4"/>
      <c r="L152" s="4"/>
      <c r="M152" s="4"/>
      <c r="N152" s="4"/>
      <c r="O152" s="4"/>
      <c r="P152" s="4"/>
      <c r="Q152" s="4"/>
      <c r="R152" s="4"/>
    </row>
    <row r="153" spans="2:18">
      <c r="B153" s="4"/>
      <c r="C153" s="4"/>
      <c r="D153" s="4"/>
      <c r="E153" s="4"/>
      <c r="F153" s="4"/>
      <c r="G153" s="4"/>
      <c r="H153" s="4"/>
      <c r="I153" s="4"/>
      <c r="J153" s="4"/>
      <c r="K153" s="4"/>
      <c r="L153" s="4"/>
      <c r="M153" s="4"/>
      <c r="N153" s="4"/>
      <c r="O153" s="4"/>
      <c r="P153" s="4"/>
      <c r="Q153" s="4"/>
      <c r="R153" s="4"/>
    </row>
    <row r="154" spans="2:18">
      <c r="B154" s="4"/>
      <c r="C154" s="4"/>
      <c r="D154" s="4"/>
      <c r="E154" s="4"/>
      <c r="F154" s="4"/>
      <c r="G154" s="4"/>
      <c r="H154" s="4"/>
      <c r="I154" s="4"/>
      <c r="J154" s="4"/>
      <c r="K154" s="4"/>
      <c r="L154" s="4"/>
      <c r="M154" s="4"/>
      <c r="N154" s="4"/>
      <c r="O154" s="4"/>
      <c r="P154" s="4"/>
      <c r="Q154" s="4"/>
      <c r="R154" s="4"/>
    </row>
    <row r="155" spans="2:18">
      <c r="B155" s="4"/>
      <c r="C155" s="4"/>
      <c r="D155" s="4"/>
      <c r="E155" s="4"/>
      <c r="F155" s="4"/>
      <c r="G155" s="4"/>
      <c r="H155" s="4"/>
      <c r="I155" s="4"/>
      <c r="J155" s="4"/>
      <c r="K155" s="4"/>
      <c r="L155" s="4"/>
      <c r="M155" s="4"/>
      <c r="N155" s="4"/>
      <c r="O155" s="4"/>
      <c r="P155" s="4"/>
      <c r="Q155" s="4"/>
      <c r="R155" s="4"/>
    </row>
  </sheetData>
  <mergeCells count="61">
    <mergeCell ref="C20:Q20"/>
    <mergeCell ref="C21:P21"/>
    <mergeCell ref="B2:R2"/>
    <mergeCell ref="B3:R3"/>
    <mergeCell ref="B4:R4"/>
    <mergeCell ref="B6:R6"/>
    <mergeCell ref="B7:R7"/>
    <mergeCell ref="C12:Q12"/>
    <mergeCell ref="C13:Q13"/>
    <mergeCell ref="C14:Q14"/>
    <mergeCell ref="C15:Q15"/>
    <mergeCell ref="C17:Q17"/>
    <mergeCell ref="C18:Q18"/>
    <mergeCell ref="C16:Q16"/>
    <mergeCell ref="T38:AG38"/>
    <mergeCell ref="C41:Q41"/>
    <mergeCell ref="C39:P39"/>
    <mergeCell ref="C40:P40"/>
    <mergeCell ref="C38:Q38"/>
    <mergeCell ref="C37:P37"/>
    <mergeCell ref="B126:P126"/>
    <mergeCell ref="C44:Q44"/>
    <mergeCell ref="C45:Q45"/>
    <mergeCell ref="C47:Q47"/>
    <mergeCell ref="C46:Q46"/>
    <mergeCell ref="C42:Q42"/>
    <mergeCell ref="C57:Q57"/>
    <mergeCell ref="C61:Q61"/>
    <mergeCell ref="C83:Q83"/>
    <mergeCell ref="C84:Q84"/>
    <mergeCell ref="C85:Q85"/>
    <mergeCell ref="C25:P25"/>
    <mergeCell ref="C30:P30"/>
    <mergeCell ref="C29:P29"/>
    <mergeCell ref="C35:P35"/>
    <mergeCell ref="C36:P36"/>
    <mergeCell ref="C27:P27"/>
    <mergeCell ref="C28:P28"/>
    <mergeCell ref="C26:P26"/>
    <mergeCell ref="C86:Q86"/>
    <mergeCell ref="C87:Q87"/>
    <mergeCell ref="C88:Q88"/>
    <mergeCell ref="C107:Q107"/>
    <mergeCell ref="C91:Q91"/>
    <mergeCell ref="C92:Q92"/>
    <mergeCell ref="C93:Q93"/>
    <mergeCell ref="C94:Q94"/>
    <mergeCell ref="C95:Q95"/>
    <mergeCell ref="C99:Q99"/>
    <mergeCell ref="C89:Q89"/>
    <mergeCell ref="C100:Q100"/>
    <mergeCell ref="C102:Q102"/>
    <mergeCell ref="C103:Q103"/>
    <mergeCell ref="C104:Q104"/>
    <mergeCell ref="C105:Q105"/>
    <mergeCell ref="A122:L122"/>
    <mergeCell ref="A124:L124"/>
    <mergeCell ref="A123:L123"/>
    <mergeCell ref="C110:Q110"/>
    <mergeCell ref="A116:L121"/>
    <mergeCell ref="A115:L115"/>
  </mergeCells>
  <phoneticPr fontId="2" type="noConversion"/>
  <printOptions horizontalCentered="1"/>
  <pageMargins left="0.75" right="0.75" top="0.5" bottom="0.5" header="0.5" footer="0.5"/>
  <pageSetup scale="71" fitToHeight="4"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FB344"/>
  <sheetViews>
    <sheetView showGridLines="0" topLeftCell="A38" zoomScaleNormal="100" workbookViewId="0">
      <selection activeCell="AB37" sqref="AB37:AG37"/>
    </sheetView>
  </sheetViews>
  <sheetFormatPr defaultColWidth="9.1796875" defaultRowHeight="12.5"/>
  <cols>
    <col min="1" max="1" width="5" customWidth="1"/>
    <col min="2" max="2" width="8.81640625" customWidth="1"/>
    <col min="3" max="3" width="9.26953125" customWidth="1"/>
    <col min="4" max="4" width="14.453125" customWidth="1"/>
    <col min="5" max="5" width="13.26953125" customWidth="1"/>
    <col min="6" max="6" width="9" customWidth="1"/>
    <col min="7" max="7" width="17.81640625" customWidth="1"/>
    <col min="8" max="8" width="12.453125" customWidth="1"/>
    <col min="9" max="9" width="16.453125" customWidth="1"/>
    <col min="10" max="10" width="29.26953125" customWidth="1"/>
    <col min="11" max="11" width="14.7265625" customWidth="1"/>
    <col min="12" max="12" width="17.54296875" customWidth="1"/>
    <col min="13" max="13" width="13.26953125" customWidth="1"/>
    <col min="14" max="14" width="13" customWidth="1"/>
    <col min="15" max="15" width="12.7265625" customWidth="1"/>
    <col min="16" max="16" width="18.26953125" customWidth="1"/>
    <col min="17" max="17" width="17.26953125" customWidth="1"/>
    <col min="18" max="18" width="12.453125" customWidth="1"/>
    <col min="19" max="19" width="11.81640625" customWidth="1"/>
    <col min="20" max="20" width="14.26953125" customWidth="1"/>
    <col min="21" max="22" width="12.7265625" customWidth="1"/>
    <col min="23" max="25" width="12.7265625" hidden="1" customWidth="1"/>
    <col min="26" max="26" width="13.7265625" customWidth="1"/>
    <col min="27" max="27" width="26.81640625" customWidth="1"/>
    <col min="28" max="32" width="10.7265625" customWidth="1"/>
    <col min="33" max="33" width="16.7265625" customWidth="1"/>
    <col min="34" max="34" width="3.7265625" customWidth="1"/>
    <col min="35" max="35" width="23.54296875" customWidth="1"/>
    <col min="36" max="36" width="6.26953125" customWidth="1"/>
    <col min="37" max="37" width="23.54296875" customWidth="1"/>
    <col min="38" max="38" width="29.7265625" bestFit="1" customWidth="1"/>
    <col min="39" max="39" width="50" bestFit="1" customWidth="1"/>
    <col min="40" max="43" width="4" bestFit="1" customWidth="1"/>
    <col min="44" max="44" width="12.81640625" bestFit="1" customWidth="1"/>
    <col min="45" max="45" width="31.7265625" bestFit="1" customWidth="1"/>
    <col min="46" max="46" width="28.1796875" bestFit="1" customWidth="1"/>
    <col min="47" max="47" width="27" bestFit="1" customWidth="1"/>
    <col min="48" max="48" width="19.7265625" bestFit="1" customWidth="1"/>
    <col min="49" max="49" width="8.7265625" bestFit="1" customWidth="1"/>
    <col min="50" max="50" width="12" style="1" bestFit="1" customWidth="1"/>
    <col min="51" max="51" width="4.1796875" bestFit="1" customWidth="1"/>
    <col min="52" max="52" width="44.54296875" bestFit="1" customWidth="1"/>
    <col min="53" max="53" width="17.81640625" bestFit="1" customWidth="1"/>
    <col min="54" max="54" width="44.81640625" bestFit="1" customWidth="1"/>
    <col min="55" max="55" width="5.7265625" bestFit="1" customWidth="1"/>
    <col min="56" max="56" width="39.1796875" bestFit="1" customWidth="1"/>
    <col min="57" max="57" width="17.453125" bestFit="1" customWidth="1"/>
    <col min="58" max="58" width="5.7265625" bestFit="1" customWidth="1"/>
    <col min="59" max="59" width="14.54296875" bestFit="1" customWidth="1"/>
    <col min="60" max="60" width="45.54296875" bestFit="1" customWidth="1"/>
    <col min="61" max="61" width="5.26953125" bestFit="1" customWidth="1"/>
    <col min="62" max="62" width="16.453125" bestFit="1" customWidth="1"/>
    <col min="63" max="63" width="16.81640625" bestFit="1" customWidth="1"/>
    <col min="64" max="64" width="22.453125" bestFit="1" customWidth="1"/>
    <col min="65" max="65" width="13.453125" bestFit="1" customWidth="1"/>
    <col min="66" max="66" width="12.7265625" hidden="1" customWidth="1"/>
    <col min="67" max="67" width="25.7265625" bestFit="1" customWidth="1"/>
    <col min="68" max="68" width="12.7265625" hidden="1" customWidth="1"/>
    <col min="69" max="69" width="13.54296875" bestFit="1" customWidth="1"/>
    <col min="70" max="70" width="13.81640625" bestFit="1" customWidth="1"/>
    <col min="71" max="71" width="12.7265625" hidden="1" customWidth="1"/>
    <col min="72" max="72" width="13.81640625" bestFit="1" customWidth="1"/>
    <col min="73" max="73" width="13.54296875" bestFit="1" customWidth="1"/>
    <col min="74" max="74" width="23.26953125" bestFit="1" customWidth="1"/>
    <col min="75" max="75" width="12.7265625" hidden="1" customWidth="1"/>
    <col min="76" max="76" width="13.1796875" bestFit="1" customWidth="1"/>
    <col min="77" max="77" width="11.54296875" bestFit="1" customWidth="1"/>
    <col min="78" max="78" width="21.81640625" bestFit="1" customWidth="1"/>
    <col min="79" max="79" width="11.7265625" style="57" bestFit="1" customWidth="1"/>
    <col min="80" max="83" width="19" customWidth="1"/>
    <col min="84" max="84" width="15.26953125" bestFit="1" customWidth="1"/>
    <col min="85" max="85" width="21.26953125" bestFit="1" customWidth="1"/>
    <col min="86" max="87" width="9.1796875" hidden="1" customWidth="1"/>
    <col min="88" max="88" width="25.7265625" bestFit="1" customWidth="1"/>
    <col min="89" max="91" width="9.1796875" hidden="1" customWidth="1"/>
    <col min="92" max="93" width="0" hidden="1" customWidth="1"/>
    <col min="238" max="239" width="0" hidden="1" customWidth="1"/>
  </cols>
  <sheetData>
    <row r="1" spans="1:79" s="69" customFormat="1">
      <c r="A1" s="103"/>
      <c r="B1" s="103"/>
      <c r="C1" s="103"/>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CA1" s="228"/>
    </row>
    <row r="2" spans="1:79" s="69" customFormat="1" ht="17.25" customHeight="1">
      <c r="A2" s="410" t="s">
        <v>116</v>
      </c>
      <c r="B2" s="410"/>
      <c r="C2" s="410"/>
      <c r="D2" s="410"/>
      <c r="E2" s="410"/>
      <c r="F2" s="410"/>
      <c r="G2" s="410"/>
      <c r="H2" s="410"/>
      <c r="I2" s="410"/>
      <c r="J2" s="410"/>
      <c r="K2" s="410"/>
      <c r="L2" s="410"/>
      <c r="M2" s="410"/>
      <c r="N2" s="410"/>
      <c r="O2" s="410"/>
      <c r="P2" s="410"/>
      <c r="Q2" s="410"/>
      <c r="R2" s="410"/>
      <c r="S2" s="410"/>
      <c r="T2" s="410"/>
      <c r="U2" s="410"/>
      <c r="V2" s="410"/>
      <c r="W2" s="410"/>
      <c r="X2" s="410"/>
      <c r="Y2" s="410"/>
      <c r="Z2" s="410"/>
      <c r="AA2" s="410"/>
      <c r="AB2" s="410"/>
      <c r="AC2" s="410"/>
      <c r="AD2" s="410"/>
      <c r="AE2" s="410"/>
      <c r="AF2" s="410"/>
      <c r="AG2" s="410"/>
      <c r="AH2" s="410"/>
      <c r="AZ2" s="171" t="s">
        <v>215</v>
      </c>
      <c r="CA2" s="228"/>
    </row>
    <row r="3" spans="1:79" s="69" customFormat="1" ht="20.5" thickBot="1">
      <c r="A3" s="411" t="s">
        <v>128</v>
      </c>
      <c r="B3" s="411"/>
      <c r="C3" s="411"/>
      <c r="D3" s="411"/>
      <c r="E3" s="411"/>
      <c r="F3" s="411"/>
      <c r="G3" s="411"/>
      <c r="H3" s="411"/>
      <c r="I3" s="411"/>
      <c r="J3" s="411"/>
      <c r="K3" s="411"/>
      <c r="L3" s="411"/>
      <c r="M3" s="411"/>
      <c r="N3" s="411"/>
      <c r="O3" s="411"/>
      <c r="P3" s="411"/>
      <c r="Q3" s="411"/>
      <c r="R3" s="411"/>
      <c r="S3" s="411"/>
      <c r="T3" s="411"/>
      <c r="U3" s="411"/>
      <c r="V3" s="411"/>
      <c r="W3" s="411"/>
      <c r="X3" s="411"/>
      <c r="Y3" s="411"/>
      <c r="Z3" s="411"/>
      <c r="AA3" s="411"/>
      <c r="AB3" s="411"/>
      <c r="AC3" s="411"/>
      <c r="AD3" s="411"/>
      <c r="AE3" s="411"/>
      <c r="AF3" s="411"/>
      <c r="AG3" s="411"/>
      <c r="AH3" s="411"/>
      <c r="AZ3" s="171" t="s">
        <v>214</v>
      </c>
      <c r="CA3" s="228"/>
    </row>
    <row r="4" spans="1:79" s="69" customFormat="1" ht="19.5" customHeight="1">
      <c r="A4" s="410" t="s">
        <v>117</v>
      </c>
      <c r="B4" s="410"/>
      <c r="C4" s="410"/>
      <c r="D4" s="410"/>
      <c r="E4" s="410"/>
      <c r="F4" s="410"/>
      <c r="G4" s="410"/>
      <c r="H4" s="410"/>
      <c r="I4" s="410"/>
      <c r="J4" s="410"/>
      <c r="K4" s="410"/>
      <c r="L4" s="410"/>
      <c r="M4" s="410"/>
      <c r="N4" s="410"/>
      <c r="O4" s="410"/>
      <c r="P4" s="410"/>
      <c r="Q4" s="410"/>
      <c r="R4" s="410"/>
      <c r="S4" s="410"/>
      <c r="T4" s="410"/>
      <c r="U4" s="410"/>
      <c r="V4" s="410"/>
      <c r="W4" s="410"/>
      <c r="X4" s="410"/>
      <c r="Y4" s="410"/>
      <c r="Z4" s="410"/>
      <c r="AA4" s="410"/>
      <c r="AB4" s="410"/>
      <c r="AC4" s="410"/>
      <c r="AD4" s="410"/>
      <c r="AE4" s="410"/>
      <c r="AF4" s="410"/>
      <c r="AG4" s="410"/>
      <c r="AH4" s="410"/>
      <c r="AK4" s="141" t="s">
        <v>168</v>
      </c>
      <c r="AL4" s="142"/>
      <c r="AM4" s="143" t="s">
        <v>80</v>
      </c>
      <c r="AN4" s="142"/>
      <c r="AO4" s="142"/>
      <c r="AP4" s="142"/>
      <c r="AQ4" s="142"/>
      <c r="AR4" s="143" t="s">
        <v>177</v>
      </c>
      <c r="AS4" s="143" t="s">
        <v>179</v>
      </c>
      <c r="AT4" s="143" t="s">
        <v>178</v>
      </c>
      <c r="AU4" s="143" t="s">
        <v>180</v>
      </c>
      <c r="AV4" s="144"/>
      <c r="AZ4" s="171" t="s">
        <v>216</v>
      </c>
      <c r="BA4" s="69">
        <f>IF(O11="",1,0)</f>
        <v>0</v>
      </c>
      <c r="CA4" s="228"/>
    </row>
    <row r="5" spans="1:79" s="69" customFormat="1" ht="10" customHeight="1">
      <c r="A5" s="412"/>
      <c r="B5" s="412"/>
      <c r="C5" s="412"/>
      <c r="D5" s="412"/>
      <c r="E5" s="412"/>
      <c r="F5" s="412"/>
      <c r="G5" s="412"/>
      <c r="H5" s="412"/>
      <c r="I5" s="412"/>
      <c r="J5" s="412"/>
      <c r="K5" s="412"/>
      <c r="L5" s="412"/>
      <c r="M5" s="412"/>
      <c r="N5" s="412"/>
      <c r="O5" s="412"/>
      <c r="P5" s="412"/>
      <c r="Q5" s="412"/>
      <c r="R5" s="412"/>
      <c r="S5" s="412"/>
      <c r="T5" s="412"/>
      <c r="U5" s="412"/>
      <c r="V5" s="412"/>
      <c r="W5" s="412"/>
      <c r="X5" s="412"/>
      <c r="Y5" s="412"/>
      <c r="Z5" s="412"/>
      <c r="AA5" s="412"/>
      <c r="AB5" s="412"/>
      <c r="AC5" s="412"/>
      <c r="AD5" s="412"/>
      <c r="AE5" s="412"/>
      <c r="AF5" s="412"/>
      <c r="AG5" s="412"/>
      <c r="AH5" s="412"/>
      <c r="AK5" s="145" t="s">
        <v>169</v>
      </c>
      <c r="AL5" s="146" t="s">
        <v>171</v>
      </c>
      <c r="AM5" s="146" t="s">
        <v>172</v>
      </c>
      <c r="AN5" s="147"/>
      <c r="AO5" s="147"/>
      <c r="AP5" s="147"/>
      <c r="AQ5" s="147"/>
      <c r="AR5" s="147">
        <f>IF($P$12&lt;1600,1,0)</f>
        <v>1</v>
      </c>
      <c r="AS5" s="147">
        <v>1</v>
      </c>
      <c r="AT5" s="155">
        <v>1</v>
      </c>
      <c r="AU5" s="147">
        <f>IF(SUM(AR5:AS5)=2,AT5,0)</f>
        <v>1</v>
      </c>
      <c r="AV5" s="148"/>
      <c r="AZ5" s="171" t="s">
        <v>217</v>
      </c>
      <c r="BA5" s="69">
        <f>IF(G12="",1,0)</f>
        <v>1</v>
      </c>
      <c r="CA5" s="228"/>
    </row>
    <row r="6" spans="1:79" s="69" customFormat="1" ht="19.5" customHeight="1">
      <c r="A6" s="418" t="s">
        <v>441</v>
      </c>
      <c r="B6" s="418"/>
      <c r="C6" s="418"/>
      <c r="D6" s="418"/>
      <c r="E6" s="418"/>
      <c r="F6" s="418"/>
      <c r="G6" s="418"/>
      <c r="H6" s="418"/>
      <c r="I6" s="418"/>
      <c r="J6" s="418"/>
      <c r="K6" s="418"/>
      <c r="L6" s="418"/>
      <c r="M6" s="418"/>
      <c r="N6" s="418"/>
      <c r="O6" s="418"/>
      <c r="P6" s="418"/>
      <c r="Q6" s="418"/>
      <c r="R6" s="418"/>
      <c r="S6" s="418"/>
      <c r="T6" s="418"/>
      <c r="U6" s="418"/>
      <c r="V6" s="418"/>
      <c r="W6" s="418"/>
      <c r="X6" s="418"/>
      <c r="Y6" s="418"/>
      <c r="Z6" s="418"/>
      <c r="AA6" s="418"/>
      <c r="AB6" s="418"/>
      <c r="AC6" s="418"/>
      <c r="AD6" s="418"/>
      <c r="AE6" s="418"/>
      <c r="AF6" s="418"/>
      <c r="AG6" s="418"/>
      <c r="AH6" s="418"/>
      <c r="AK6" s="145" t="s">
        <v>170</v>
      </c>
      <c r="AL6" s="147"/>
      <c r="AM6" s="146" t="s">
        <v>173</v>
      </c>
      <c r="AN6" s="147"/>
      <c r="AO6" s="147"/>
      <c r="AP6" s="147"/>
      <c r="AQ6" s="147"/>
      <c r="AR6" s="147">
        <f>IF($P$12&gt;=1600,1,0)</f>
        <v>0</v>
      </c>
      <c r="AS6" s="147">
        <f>IF($AK$26&lt;=120,1,0)</f>
        <v>1</v>
      </c>
      <c r="AT6" s="155">
        <v>1</v>
      </c>
      <c r="AU6" s="147">
        <f>IF(SUM(AR6:AS6)=2,AT6,0)</f>
        <v>0</v>
      </c>
      <c r="AV6" s="148"/>
      <c r="AZ6" s="171" t="s">
        <v>218</v>
      </c>
      <c r="BA6" s="69">
        <f>IF(P12="",1,0)</f>
        <v>0</v>
      </c>
      <c r="CA6" s="228"/>
    </row>
    <row r="7" spans="1:79" s="69" customFormat="1" ht="19.5" customHeight="1">
      <c r="A7" s="412" t="s">
        <v>442</v>
      </c>
      <c r="B7" s="412"/>
      <c r="C7" s="412"/>
      <c r="D7" s="412"/>
      <c r="E7" s="412"/>
      <c r="F7" s="412"/>
      <c r="G7" s="412"/>
      <c r="H7" s="412"/>
      <c r="I7" s="412"/>
      <c r="J7" s="412"/>
      <c r="K7" s="412"/>
      <c r="L7" s="412"/>
      <c r="M7" s="412"/>
      <c r="N7" s="412"/>
      <c r="O7" s="412"/>
      <c r="P7" s="412"/>
      <c r="Q7" s="412"/>
      <c r="R7" s="412"/>
      <c r="S7" s="412"/>
      <c r="T7" s="412"/>
      <c r="U7" s="412"/>
      <c r="V7" s="412"/>
      <c r="W7" s="412"/>
      <c r="X7" s="412"/>
      <c r="Y7" s="412"/>
      <c r="Z7" s="412"/>
      <c r="AA7" s="412"/>
      <c r="AB7" s="412"/>
      <c r="AC7" s="412"/>
      <c r="AD7" s="412"/>
      <c r="AE7" s="412"/>
      <c r="AF7" s="412"/>
      <c r="AG7" s="412"/>
      <c r="AH7" s="412"/>
      <c r="AK7" s="145" t="s">
        <v>170</v>
      </c>
      <c r="AL7" s="147"/>
      <c r="AM7" s="146" t="s">
        <v>174</v>
      </c>
      <c r="AN7" s="147"/>
      <c r="AO7" s="147"/>
      <c r="AP7" s="147"/>
      <c r="AQ7" s="147"/>
      <c r="AR7" s="147">
        <f>IF($P$12&gt;=1600,1,0)</f>
        <v>0</v>
      </c>
      <c r="AS7" s="147">
        <f>IF(AND($AK$26&gt;120,$AK$26&lt;=210),1,0)</f>
        <v>0</v>
      </c>
      <c r="AT7" s="155">
        <v>2</v>
      </c>
      <c r="AU7" s="147">
        <f>IF(SUM(AR7:AS7)=2,AT7,0)</f>
        <v>0</v>
      </c>
      <c r="AV7" s="148"/>
      <c r="AZ7" s="171" t="s">
        <v>219</v>
      </c>
      <c r="BA7" s="69">
        <f>IF(P13="",1,0)</f>
        <v>0</v>
      </c>
      <c r="CA7" s="228"/>
    </row>
    <row r="8" spans="1:79" ht="6" customHeight="1">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K8" s="145" t="s">
        <v>170</v>
      </c>
      <c r="AL8" s="149"/>
      <c r="AM8" s="146" t="s">
        <v>175</v>
      </c>
      <c r="AN8" s="149"/>
      <c r="AO8" s="149"/>
      <c r="AP8" s="149"/>
      <c r="AQ8" s="149"/>
      <c r="AR8" s="147">
        <f>IF($P$12&gt;=1600,1,0)</f>
        <v>0</v>
      </c>
      <c r="AS8" s="147">
        <f>IF(AND($AK$26&gt;210,$AK$26&lt;=300),1,0)</f>
        <v>0</v>
      </c>
      <c r="AT8" s="156">
        <v>3</v>
      </c>
      <c r="AU8" s="147">
        <f>IF(SUM(AR8:AS8)=2,AT8,0)</f>
        <v>0</v>
      </c>
      <c r="AV8" s="150"/>
      <c r="AX8"/>
    </row>
    <row r="9" spans="1:79" s="69" customFormat="1" ht="18.5" thickBot="1">
      <c r="A9" s="71" t="s">
        <v>118</v>
      </c>
      <c r="B9" s="71"/>
      <c r="C9" s="71"/>
      <c r="D9" s="71"/>
      <c r="E9" s="71"/>
      <c r="F9" s="71"/>
      <c r="G9" s="71"/>
      <c r="H9" s="71"/>
      <c r="I9" s="71"/>
      <c r="J9" s="71"/>
      <c r="K9" s="71"/>
      <c r="L9" s="71"/>
      <c r="M9" s="71"/>
      <c r="N9" s="71"/>
      <c r="O9" s="71"/>
      <c r="P9" s="71"/>
      <c r="Q9" s="71"/>
      <c r="R9" s="71"/>
      <c r="S9" s="71"/>
      <c r="T9" s="71"/>
      <c r="U9" s="71"/>
      <c r="V9" s="71"/>
      <c r="W9" s="71"/>
      <c r="X9" s="71"/>
      <c r="Y9" s="71"/>
      <c r="Z9" s="71"/>
      <c r="AA9" s="71"/>
      <c r="AB9" s="71"/>
      <c r="AC9" s="71"/>
      <c r="AD9" s="71"/>
      <c r="AE9" s="71"/>
      <c r="AF9" s="71"/>
      <c r="AG9" s="71"/>
      <c r="AH9" s="71"/>
      <c r="AK9" s="151" t="s">
        <v>170</v>
      </c>
      <c r="AL9" s="152"/>
      <c r="AM9" s="153" t="s">
        <v>176</v>
      </c>
      <c r="AN9" s="152"/>
      <c r="AO9" s="152"/>
      <c r="AP9" s="152"/>
      <c r="AQ9" s="152"/>
      <c r="AR9" s="152">
        <f>IF($P$12&gt;=1600,1,0)</f>
        <v>0</v>
      </c>
      <c r="AS9" s="152">
        <f>IF($AK$26&gt;300,1,0)</f>
        <v>0</v>
      </c>
      <c r="AT9" s="157">
        <v>4</v>
      </c>
      <c r="AU9" s="152">
        <f>IF(SUM(AR9:AS9)=2,AT9,0)</f>
        <v>0</v>
      </c>
      <c r="AV9" s="154"/>
      <c r="AZ9" s="171"/>
      <c r="CA9" s="228"/>
    </row>
    <row r="10" spans="1:79" ht="18" customHeight="1" thickBot="1">
      <c r="A10" s="9"/>
      <c r="B10" s="9"/>
      <c r="C10" s="9"/>
      <c r="D10" s="9"/>
      <c r="E10" s="9"/>
      <c r="F10" s="170" t="b">
        <f>AND(NOT(ISERROR(VLOOKUP("*@*.*",$G$13,1,FALSE))),ISERROR(FIND(" ",$G$13)))</f>
        <v>0</v>
      </c>
      <c r="G10" s="170" t="b">
        <f>AND(NOT(ISERROR(VLOOKUP("*@*.*",$G$13,1,FALSE))),ISERROR(FIND(" ",$G$13)))</f>
        <v>0</v>
      </c>
      <c r="H10" s="9"/>
      <c r="I10" s="414" t="str">
        <f>IF($BA$19&gt;0,"*You must fill in all yellow highlighted boxes in the header section below*","")</f>
        <v>*You must fill in all yellow highlighted boxes in the header section below*</v>
      </c>
      <c r="J10" s="414"/>
      <c r="K10" s="414"/>
      <c r="L10" s="414"/>
      <c r="M10" s="414"/>
      <c r="N10" s="9"/>
      <c r="O10" s="9"/>
      <c r="P10" s="9"/>
      <c r="Q10" s="9"/>
      <c r="R10" s="9"/>
      <c r="S10" s="9"/>
      <c r="T10" s="9"/>
      <c r="U10" s="9"/>
      <c r="V10" s="9"/>
      <c r="W10" s="9"/>
      <c r="X10" s="9"/>
      <c r="Y10" s="9"/>
      <c r="Z10" s="115"/>
      <c r="AA10" s="9"/>
      <c r="AB10" s="9"/>
      <c r="AC10" s="9"/>
      <c r="AD10" s="9"/>
      <c r="AE10" s="9"/>
      <c r="AF10" s="9"/>
      <c r="AG10" s="9"/>
      <c r="AH10" s="9"/>
      <c r="AU10" s="158">
        <f>SUM(AU5:AU9)</f>
        <v>1</v>
      </c>
      <c r="AX10"/>
      <c r="AZ10" s="171"/>
      <c r="BA10" s="69"/>
      <c r="BE10" s="69"/>
      <c r="BF10" s="69"/>
      <c r="BG10" s="69"/>
      <c r="BH10" s="69"/>
      <c r="BI10" s="69"/>
      <c r="BJ10" s="69"/>
      <c r="BK10" s="69"/>
    </row>
    <row r="11" spans="1:79" ht="12.75" customHeight="1">
      <c r="A11" s="415" t="str">
        <f>IF(OR($AZ$23="not",$AZ$24="not"),"Please enter a date  between 01/01/2010 and 12/31/2029 in the format mm/dd/yyyy.",IF(AND(AK26&lt;190,AK26&gt;0.5),"Please verify that the production period you entered encompasses the ENTIRE annual production schedule for this engine family, NOT JUST the test period for this report submission.",""))</f>
        <v>Please enter a date  between 01/01/2010 and 12/31/2029 in the format mm/dd/yyyy.</v>
      </c>
      <c r="B11" s="415"/>
      <c r="C11" s="415"/>
      <c r="D11" s="10" t="s">
        <v>0</v>
      </c>
      <c r="E11" s="9"/>
      <c r="F11" s="413" t="str">
        <f>IF(AND($F$10=FALSE,$G$13&lt;&gt;""),"Invalid Email Format","")</f>
        <v/>
      </c>
      <c r="G11" s="416"/>
      <c r="H11" s="416"/>
      <c r="I11" s="416"/>
      <c r="J11" s="416"/>
      <c r="K11" s="72" t="s">
        <v>1</v>
      </c>
      <c r="L11" s="390" t="str">
        <f>IF(AS26="","Please enter an Engine Family Name",IF(AV26="message","First character of EF does not match MY",""))</f>
        <v>First character of EF does not match MY</v>
      </c>
      <c r="M11" s="390"/>
      <c r="N11" s="391"/>
      <c r="O11" s="400" t="s">
        <v>455</v>
      </c>
      <c r="P11" s="401"/>
      <c r="Q11" s="53"/>
      <c r="R11" s="73" t="s">
        <v>207</v>
      </c>
      <c r="S11" s="43"/>
      <c r="T11" s="159">
        <f>IF($AU$10=0,"",$AU$10)</f>
        <v>1</v>
      </c>
      <c r="U11" s="9"/>
      <c r="V11" s="9"/>
      <c r="W11" s="9"/>
      <c r="X11" s="9"/>
      <c r="Y11" s="9"/>
      <c r="Z11" s="426" t="str">
        <f>IF(T12="","",IF(($T$12&gt;$T$11),"Current Test Period cannot be greater than Total Number of Test Periods",IF(T12&lt;&gt;T11,"Overall Passing Status='PASS' is possible only when Current Test Period= # of Test Periods","")))</f>
        <v/>
      </c>
      <c r="AA11" s="426"/>
      <c r="AB11" s="422"/>
      <c r="AC11" s="422"/>
      <c r="AD11" s="422"/>
      <c r="AE11" s="422"/>
      <c r="AF11" s="343"/>
      <c r="AG11" s="343"/>
      <c r="AH11" s="343"/>
      <c r="AX11"/>
      <c r="AZ11" s="171"/>
      <c r="BA11" s="69"/>
      <c r="BE11" s="69"/>
      <c r="BF11" s="69"/>
      <c r="BG11" s="69"/>
      <c r="BH11" s="69"/>
      <c r="BI11" s="69"/>
      <c r="BJ11" s="69"/>
      <c r="BK11" s="69"/>
    </row>
    <row r="12" spans="1:79" ht="12.75" customHeight="1" thickBot="1">
      <c r="A12" s="415"/>
      <c r="B12" s="415"/>
      <c r="C12" s="415"/>
      <c r="D12" s="10" t="s">
        <v>2</v>
      </c>
      <c r="E12" s="9"/>
      <c r="F12" s="413"/>
      <c r="G12" s="397"/>
      <c r="H12" s="398"/>
      <c r="I12" s="398"/>
      <c r="J12" s="399"/>
      <c r="K12" s="72" t="s">
        <v>64</v>
      </c>
      <c r="L12" s="9"/>
      <c r="M12" s="9"/>
      <c r="N12" s="9"/>
      <c r="O12" s="9"/>
      <c r="P12" s="249">
        <v>167</v>
      </c>
      <c r="Q12" s="53"/>
      <c r="R12" s="73" t="s">
        <v>208</v>
      </c>
      <c r="S12" s="43"/>
      <c r="T12" s="54">
        <v>1</v>
      </c>
      <c r="U12" s="9"/>
      <c r="V12" s="9"/>
      <c r="W12" s="9"/>
      <c r="X12" s="9"/>
      <c r="Y12" s="9"/>
      <c r="Z12" s="426"/>
      <c r="AA12" s="426"/>
      <c r="AB12" s="430"/>
      <c r="AC12" s="430"/>
      <c r="AD12" s="430"/>
      <c r="AE12" s="430"/>
      <c r="AF12" s="343"/>
      <c r="AG12" s="343"/>
      <c r="AH12" s="343"/>
      <c r="AK12" s="224"/>
      <c r="AX12"/>
      <c r="AZ12" s="171" t="s">
        <v>220</v>
      </c>
      <c r="BA12" s="69">
        <f>IF(P18="",1,0)</f>
        <v>0</v>
      </c>
      <c r="BE12" s="69"/>
      <c r="BF12" s="69"/>
      <c r="BG12" s="69"/>
      <c r="BH12" s="69"/>
      <c r="BI12" s="69"/>
      <c r="BJ12" s="69"/>
      <c r="BK12" s="69"/>
    </row>
    <row r="13" spans="1:79" ht="13">
      <c r="A13" s="415"/>
      <c r="B13" s="415"/>
      <c r="C13" s="415"/>
      <c r="D13" s="10" t="s">
        <v>3</v>
      </c>
      <c r="E13" s="9"/>
      <c r="F13" s="413"/>
      <c r="G13" s="420"/>
      <c r="H13" s="421"/>
      <c r="I13" s="421"/>
      <c r="J13" s="421"/>
      <c r="K13" s="10" t="s">
        <v>210</v>
      </c>
      <c r="L13" s="9"/>
      <c r="M13" s="9"/>
      <c r="N13" s="9"/>
      <c r="O13" s="9"/>
      <c r="P13" s="37" t="s">
        <v>31</v>
      </c>
      <c r="Q13" s="45"/>
      <c r="R13" s="52"/>
      <c r="S13" s="45"/>
      <c r="T13" s="45"/>
      <c r="U13" s="9"/>
      <c r="V13" s="9"/>
      <c r="W13" s="9"/>
      <c r="X13" s="9"/>
      <c r="Y13" s="9"/>
      <c r="Z13" s="426"/>
      <c r="AA13" s="426"/>
      <c r="AB13" s="430"/>
      <c r="AC13" s="430"/>
      <c r="AD13" s="430"/>
      <c r="AE13" s="430"/>
      <c r="AF13" s="343"/>
      <c r="AG13" s="343"/>
      <c r="AH13" s="343"/>
      <c r="AK13" s="122"/>
      <c r="AL13" s="123"/>
      <c r="AM13" s="124"/>
      <c r="AN13" s="124"/>
      <c r="AO13" s="124"/>
      <c r="AP13" s="124"/>
      <c r="AQ13" s="124"/>
      <c r="AR13" s="123"/>
      <c r="AX13"/>
      <c r="AZ13" s="171" t="s">
        <v>221</v>
      </c>
      <c r="BA13" s="171">
        <f>IF(H15="",1,0)</f>
        <v>1</v>
      </c>
      <c r="BE13" s="69"/>
      <c r="BF13" s="69"/>
      <c r="BG13" s="69"/>
      <c r="BH13" s="69"/>
      <c r="BI13" s="69"/>
      <c r="BJ13" s="69"/>
      <c r="BK13" s="69"/>
    </row>
    <row r="14" spans="1:79" ht="12.75" customHeight="1">
      <c r="A14" s="415"/>
      <c r="B14" s="415"/>
      <c r="C14" s="415"/>
      <c r="D14" s="10" t="s">
        <v>4</v>
      </c>
      <c r="E14" s="9"/>
      <c r="F14" s="9"/>
      <c r="G14" s="423"/>
      <c r="H14" s="424"/>
      <c r="I14" s="424"/>
      <c r="J14" s="425"/>
      <c r="K14" s="408" t="s">
        <v>446</v>
      </c>
      <c r="L14" s="409"/>
      <c r="M14" s="409"/>
      <c r="N14" s="409"/>
      <c r="O14" s="409"/>
      <c r="P14" s="347" t="s">
        <v>32</v>
      </c>
      <c r="Q14" s="44"/>
      <c r="R14" s="101" t="str">
        <f>IF($T$12=" ","",IF($T$12&gt;0,"Actual Production, Test Period 1:",""))</f>
        <v>Actual Production, Test Period 1:</v>
      </c>
      <c r="S14" s="44"/>
      <c r="T14" s="250">
        <v>207</v>
      </c>
      <c r="U14" s="9"/>
      <c r="V14" s="9"/>
      <c r="W14" s="9"/>
      <c r="X14" s="9"/>
      <c r="Y14" s="9"/>
      <c r="Z14" s="55"/>
      <c r="AA14" s="9"/>
      <c r="AB14" s="430"/>
      <c r="AC14" s="430"/>
      <c r="AD14" s="430"/>
      <c r="AE14" s="430"/>
      <c r="AF14" s="343"/>
      <c r="AG14" s="343"/>
      <c r="AH14" s="343"/>
      <c r="AK14" s="125"/>
      <c r="AL14" s="126"/>
      <c r="AM14" s="127"/>
      <c r="AN14" s="127"/>
      <c r="AO14" s="127"/>
      <c r="AP14" s="127"/>
      <c r="AQ14" s="127"/>
      <c r="AR14" s="126"/>
      <c r="AX14"/>
      <c r="AZ14" s="171" t="s">
        <v>222</v>
      </c>
      <c r="BA14" s="171">
        <f>IF(J15="",1,0)</f>
        <v>1</v>
      </c>
      <c r="BE14" s="69"/>
      <c r="BF14" s="69"/>
      <c r="BG14" s="69"/>
      <c r="BH14" s="69"/>
      <c r="BI14" s="69"/>
      <c r="BJ14" s="69"/>
      <c r="BK14" s="69"/>
    </row>
    <row r="15" spans="1:79" ht="13.5" customHeight="1">
      <c r="A15" s="415"/>
      <c r="B15" s="415"/>
      <c r="C15" s="415"/>
      <c r="D15" s="10" t="s">
        <v>379</v>
      </c>
      <c r="E15" s="9"/>
      <c r="F15" s="9"/>
      <c r="G15" s="169" t="s">
        <v>205</v>
      </c>
      <c r="H15" s="241"/>
      <c r="I15" s="169" t="s">
        <v>206</v>
      </c>
      <c r="J15" s="241"/>
      <c r="K15" s="404" t="s">
        <v>154</v>
      </c>
      <c r="L15" s="405"/>
      <c r="M15" s="405"/>
      <c r="N15" s="405"/>
      <c r="O15" s="407"/>
      <c r="P15" s="109"/>
      <c r="Q15" s="9"/>
      <c r="R15" s="101" t="str">
        <f>IF($T$12=" ","",IF($T$12&gt;1,"Actual Production, Test Period 2:",""))</f>
        <v/>
      </c>
      <c r="S15" s="9"/>
      <c r="T15" s="250"/>
      <c r="U15" s="9"/>
      <c r="V15" s="9"/>
      <c r="W15" s="9"/>
      <c r="X15" s="9"/>
      <c r="Y15" s="9"/>
      <c r="Z15" s="402" t="str">
        <f>IF(AND($T$12&lt;1.5,$T$15&lt;&gt;""),"&lt;= PLEASE DELETE","")</f>
        <v/>
      </c>
      <c r="AA15" s="402"/>
      <c r="AB15" s="430"/>
      <c r="AC15" s="430"/>
      <c r="AD15" s="430"/>
      <c r="AE15" s="430"/>
      <c r="AF15" s="343"/>
      <c r="AG15" s="343"/>
      <c r="AH15" s="343"/>
      <c r="AK15" s="125"/>
      <c r="AL15" s="126"/>
      <c r="AM15" s="127"/>
      <c r="AN15" s="127"/>
      <c r="AO15" s="127"/>
      <c r="AP15" s="127"/>
      <c r="AQ15" s="127"/>
      <c r="AR15" s="126"/>
      <c r="AX15"/>
      <c r="AZ15" s="171" t="s">
        <v>223</v>
      </c>
      <c r="BA15" s="171">
        <f>IF(J16="",1,0)</f>
        <v>1</v>
      </c>
      <c r="BE15" s="69"/>
      <c r="BF15" s="69"/>
      <c r="BG15" s="69"/>
      <c r="BH15" s="69"/>
      <c r="BI15" s="69"/>
      <c r="BJ15" s="69"/>
      <c r="BK15" s="69"/>
    </row>
    <row r="16" spans="1:79" ht="13.5" customHeight="1" thickBot="1">
      <c r="A16" s="415"/>
      <c r="B16" s="415"/>
      <c r="C16" s="415"/>
      <c r="D16" s="10" t="s">
        <v>202</v>
      </c>
      <c r="E16" s="9"/>
      <c r="F16" s="9"/>
      <c r="G16" s="120"/>
      <c r="H16" s="11"/>
      <c r="I16" s="15"/>
      <c r="J16" s="37"/>
      <c r="K16" s="445" t="s">
        <v>443</v>
      </c>
      <c r="L16" s="446"/>
      <c r="M16" s="446"/>
      <c r="N16" s="446"/>
      <c r="O16" s="447"/>
      <c r="P16" s="347" t="s">
        <v>444</v>
      </c>
      <c r="Q16" s="9"/>
      <c r="R16" s="101" t="str">
        <f>IF($T$12=" ","",IF($T$12&gt;2,"Actual Production, Test Period 3:",""))</f>
        <v/>
      </c>
      <c r="S16" s="9"/>
      <c r="T16" s="250"/>
      <c r="U16" s="9"/>
      <c r="V16" s="9"/>
      <c r="W16" s="9"/>
      <c r="X16" s="9"/>
      <c r="Y16" s="9"/>
      <c r="Z16" s="402" t="str">
        <f>IF(AND($T$12&lt;2.5,$T$16&lt;&gt;""),"&lt;= PLEASE DELETE","")</f>
        <v/>
      </c>
      <c r="AA16" s="402"/>
      <c r="AB16" s="430"/>
      <c r="AC16" s="430"/>
      <c r="AD16" s="430"/>
      <c r="AE16" s="430"/>
      <c r="AF16" s="343"/>
      <c r="AG16" s="343"/>
      <c r="AH16" s="343"/>
      <c r="AK16" s="128"/>
      <c r="AL16" s="129"/>
      <c r="AM16" s="127"/>
      <c r="AN16" s="127"/>
      <c r="AO16" s="127"/>
      <c r="AP16" s="127"/>
      <c r="AQ16" s="127"/>
      <c r="AR16" s="126"/>
      <c r="AX16"/>
      <c r="AZ16" s="171"/>
      <c r="BA16" s="171"/>
    </row>
    <row r="17" spans="1:88" ht="13.5" customHeight="1">
      <c r="A17" s="415"/>
      <c r="B17" s="415"/>
      <c r="C17" s="415"/>
      <c r="D17" s="10" t="s">
        <v>447</v>
      </c>
      <c r="E17" s="9"/>
      <c r="F17" s="9"/>
      <c r="G17" s="120"/>
      <c r="H17" s="11"/>
      <c r="I17" s="15"/>
      <c r="J17" s="346"/>
      <c r="K17" s="404" t="s">
        <v>431</v>
      </c>
      <c r="L17" s="406"/>
      <c r="M17" s="406"/>
      <c r="N17" s="406"/>
      <c r="O17" s="407"/>
      <c r="P17" s="346" t="s">
        <v>66</v>
      </c>
      <c r="Q17" s="9"/>
      <c r="R17" s="101" t="str">
        <f>IF($T$12=" ","",IF($T$12&gt;3,"Actual Production, Test Period 4:",""))</f>
        <v/>
      </c>
      <c r="S17" s="9"/>
      <c r="T17" s="250"/>
      <c r="U17" s="9"/>
      <c r="V17" s="9"/>
      <c r="W17" s="9"/>
      <c r="X17" s="9"/>
      <c r="Y17" s="9"/>
      <c r="Z17" s="402" t="str">
        <f>IF(AND($T$12&lt;3.5,$T$17&lt;&gt;""),"&lt;= PLEASE DELETE","")</f>
        <v/>
      </c>
      <c r="AA17" s="402"/>
      <c r="AB17" s="430"/>
      <c r="AC17" s="430"/>
      <c r="AD17" s="430"/>
      <c r="AE17" s="430"/>
      <c r="AF17" s="343"/>
      <c r="AG17" s="343"/>
      <c r="AH17" s="343"/>
      <c r="AK17" s="125"/>
      <c r="AL17" s="127"/>
      <c r="AM17" s="127"/>
      <c r="AN17" s="127"/>
      <c r="AO17" s="127"/>
      <c r="AP17" s="127"/>
      <c r="AQ17" s="127"/>
      <c r="AR17" s="126"/>
      <c r="AX17"/>
      <c r="AZ17" s="171" t="s">
        <v>224</v>
      </c>
      <c r="BA17" s="171">
        <f>IF(J18="",1,0)</f>
        <v>1</v>
      </c>
      <c r="BE17" s="69"/>
      <c r="BF17" s="69"/>
      <c r="BG17" s="69"/>
      <c r="BH17" s="69"/>
      <c r="BI17" s="69"/>
      <c r="BJ17" s="69"/>
      <c r="BK17" s="69"/>
    </row>
    <row r="18" spans="1:88" ht="13.5" customHeight="1">
      <c r="A18" s="415"/>
      <c r="B18" s="415"/>
      <c r="C18" s="415"/>
      <c r="D18" s="10" t="s">
        <v>203</v>
      </c>
      <c r="E18" s="9"/>
      <c r="F18" s="9"/>
      <c r="G18" s="15"/>
      <c r="H18" s="11"/>
      <c r="I18" s="15"/>
      <c r="J18" s="37"/>
      <c r="K18" s="404" t="s">
        <v>209</v>
      </c>
      <c r="L18" s="405"/>
      <c r="M18" s="405"/>
      <c r="N18" s="434" t="s">
        <v>230</v>
      </c>
      <c r="O18" s="434"/>
      <c r="P18" s="37" t="s">
        <v>438</v>
      </c>
      <c r="Q18" s="9"/>
      <c r="R18" s="16"/>
      <c r="S18" s="9"/>
      <c r="T18" s="55">
        <v>0</v>
      </c>
      <c r="U18" s="9"/>
      <c r="V18" s="9"/>
      <c r="W18" s="9"/>
      <c r="X18" s="9"/>
      <c r="Y18" s="9"/>
      <c r="Z18" s="55"/>
      <c r="AA18" s="9"/>
      <c r="AB18" s="430"/>
      <c r="AC18" s="430"/>
      <c r="AD18" s="430"/>
      <c r="AE18" s="430"/>
      <c r="AF18" s="343"/>
      <c r="AG18" s="343"/>
      <c r="AH18" s="343"/>
      <c r="AK18" s="125"/>
      <c r="AL18" s="130"/>
      <c r="AM18" s="127"/>
      <c r="AN18" s="127"/>
      <c r="AO18" s="127"/>
      <c r="AP18" s="127"/>
      <c r="AQ18" s="127"/>
      <c r="AR18" s="126"/>
      <c r="AX18"/>
      <c r="AZ18" s="171" t="s">
        <v>225</v>
      </c>
      <c r="BA18" s="171">
        <f>IF(T12="",1,0)</f>
        <v>0</v>
      </c>
      <c r="BE18" s="69"/>
      <c r="BF18" s="69"/>
      <c r="BG18" s="69"/>
      <c r="BH18" s="69"/>
      <c r="BI18" s="69"/>
      <c r="BJ18" s="69"/>
      <c r="BK18" s="69"/>
    </row>
    <row r="19" spans="1:88" ht="13.5" customHeight="1">
      <c r="A19" s="415"/>
      <c r="B19" s="415"/>
      <c r="C19" s="415"/>
      <c r="D19" s="10"/>
      <c r="E19" s="9"/>
      <c r="F19" s="9"/>
      <c r="G19" s="11"/>
      <c r="H19" s="9"/>
      <c r="I19" s="9"/>
      <c r="J19" s="9"/>
      <c r="K19" s="41"/>
      <c r="L19" s="9"/>
      <c r="M19" s="9"/>
      <c r="N19" s="435"/>
      <c r="O19" s="435"/>
      <c r="P19" s="14"/>
      <c r="Q19" s="14"/>
      <c r="R19" s="56"/>
      <c r="S19" s="56"/>
      <c r="T19" s="50"/>
      <c r="U19" s="9"/>
      <c r="V19" s="50"/>
      <c r="W19" s="50"/>
      <c r="X19" s="50"/>
      <c r="Y19" s="9"/>
      <c r="Z19" s="9"/>
      <c r="AA19" s="9"/>
      <c r="AB19" s="430"/>
      <c r="AC19" s="430"/>
      <c r="AD19" s="430"/>
      <c r="AE19" s="430"/>
      <c r="AF19" s="343"/>
      <c r="AG19" s="394"/>
      <c r="AH19" s="394"/>
      <c r="AK19" s="125"/>
      <c r="AL19" s="130"/>
      <c r="AM19" s="127"/>
      <c r="AN19" s="127"/>
      <c r="AO19" s="127"/>
      <c r="AP19" s="127"/>
      <c r="AQ19" s="127"/>
      <c r="AR19" s="126"/>
      <c r="AX19"/>
      <c r="AZ19" s="172" t="s">
        <v>226</v>
      </c>
      <c r="BA19" s="171">
        <f>SUM(BA4:BA18)</f>
        <v>5</v>
      </c>
      <c r="BB19" s="57" t="s">
        <v>229</v>
      </c>
      <c r="BE19" s="69"/>
      <c r="BF19" s="69"/>
      <c r="BG19" s="69"/>
      <c r="BH19" s="69"/>
      <c r="BI19" s="69"/>
      <c r="BJ19" s="69"/>
      <c r="BK19" s="69"/>
    </row>
    <row r="20" spans="1:88" ht="12.75" customHeight="1">
      <c r="A20" s="415"/>
      <c r="B20" s="415"/>
      <c r="C20" s="415"/>
      <c r="D20" s="11"/>
      <c r="E20" s="443" t="s">
        <v>204</v>
      </c>
      <c r="F20" s="444"/>
      <c r="G20" s="419" t="s">
        <v>454</v>
      </c>
      <c r="H20" s="419"/>
      <c r="I20" s="419"/>
      <c r="J20" s="419"/>
      <c r="K20" s="419"/>
      <c r="L20" s="419"/>
      <c r="M20" s="419"/>
      <c r="N20" s="419"/>
      <c r="O20" s="419"/>
      <c r="P20" s="395" t="s">
        <v>232</v>
      </c>
      <c r="Q20" s="396"/>
      <c r="R20" s="396"/>
      <c r="S20" s="396"/>
      <c r="T20" s="396"/>
      <c r="U20" s="396"/>
      <c r="V20" s="396"/>
      <c r="W20" s="396"/>
      <c r="X20" s="396"/>
      <c r="Y20" s="396"/>
      <c r="Z20" s="396"/>
      <c r="AA20" s="9"/>
      <c r="AB20" s="430"/>
      <c r="AC20" s="430"/>
      <c r="AD20" s="430"/>
      <c r="AE20" s="430"/>
      <c r="AF20" s="343"/>
      <c r="AG20" s="394"/>
      <c r="AH20" s="394"/>
      <c r="AK20" s="125"/>
      <c r="AL20" s="130"/>
      <c r="AM20" s="127"/>
      <c r="AN20" s="127"/>
      <c r="AO20" s="127"/>
      <c r="AP20" s="127"/>
      <c r="AQ20" s="127"/>
      <c r="AR20" s="126"/>
      <c r="AX20"/>
      <c r="AZ20" s="171" t="s">
        <v>227</v>
      </c>
      <c r="BA20" t="str">
        <f>IF(OR($BA$19&gt;0,$AV$26="message"),"NO","YES")</f>
        <v>NO</v>
      </c>
      <c r="BE20" s="69"/>
      <c r="BF20" s="69"/>
      <c r="BG20" s="69"/>
      <c r="BH20" s="69"/>
      <c r="BI20" s="69"/>
      <c r="BJ20" s="69"/>
      <c r="BK20" s="69"/>
    </row>
    <row r="21" spans="1:88" ht="12.75" customHeight="1" thickBot="1">
      <c r="A21" s="415"/>
      <c r="B21" s="415"/>
      <c r="C21" s="415"/>
      <c r="D21" s="9"/>
      <c r="E21" s="14"/>
      <c r="F21" s="9"/>
      <c r="G21" s="419"/>
      <c r="H21" s="419"/>
      <c r="I21" s="419"/>
      <c r="J21" s="419"/>
      <c r="K21" s="419"/>
      <c r="L21" s="419"/>
      <c r="M21" s="419"/>
      <c r="N21" s="419"/>
      <c r="O21" s="419"/>
      <c r="P21" s="395"/>
      <c r="Q21" s="396"/>
      <c r="R21" s="396"/>
      <c r="S21" s="396"/>
      <c r="T21" s="396"/>
      <c r="U21" s="396"/>
      <c r="V21" s="396"/>
      <c r="W21" s="396"/>
      <c r="X21" s="396"/>
      <c r="Y21" s="396"/>
      <c r="Z21" s="396"/>
      <c r="AA21" s="9"/>
      <c r="AB21" s="430"/>
      <c r="AC21" s="430"/>
      <c r="AD21" s="430"/>
      <c r="AE21" s="430"/>
      <c r="AF21" s="343"/>
      <c r="AG21" s="417"/>
      <c r="AH21" s="417"/>
      <c r="AK21" s="125"/>
      <c r="AL21" s="130"/>
      <c r="AM21" s="127"/>
      <c r="AN21" s="127"/>
      <c r="AO21" s="127"/>
      <c r="AP21" s="131"/>
      <c r="AQ21" s="127"/>
      <c r="AR21" s="126"/>
      <c r="AX21"/>
      <c r="BE21" s="69"/>
      <c r="BF21" s="69"/>
      <c r="BG21" s="69"/>
      <c r="BH21" s="69"/>
      <c r="BI21" s="69"/>
      <c r="BJ21" s="69"/>
      <c r="BK21" s="69"/>
    </row>
    <row r="22" spans="1:88" ht="12.75" customHeight="1" thickBot="1">
      <c r="A22" s="415"/>
      <c r="B22" s="415"/>
      <c r="C22" s="415"/>
      <c r="D22" s="9"/>
      <c r="E22" s="9"/>
      <c r="F22" s="9"/>
      <c r="G22" s="419"/>
      <c r="H22" s="419"/>
      <c r="I22" s="419"/>
      <c r="J22" s="419"/>
      <c r="K22" s="419"/>
      <c r="L22" s="419"/>
      <c r="M22" s="419"/>
      <c r="N22" s="419"/>
      <c r="O22" s="419"/>
      <c r="P22" s="395"/>
      <c r="Q22" s="396"/>
      <c r="R22" s="396"/>
      <c r="S22" s="396"/>
      <c r="T22" s="396"/>
      <c r="U22" s="396"/>
      <c r="V22" s="396"/>
      <c r="W22" s="396"/>
      <c r="X22" s="396"/>
      <c r="Y22" s="396"/>
      <c r="Z22" s="396"/>
      <c r="AA22" s="9"/>
      <c r="AB22" s="430"/>
      <c r="AC22" s="430"/>
      <c r="AD22" s="430"/>
      <c r="AE22" s="430"/>
      <c r="AF22" s="343"/>
      <c r="AG22" s="394"/>
      <c r="AH22" s="394"/>
      <c r="AK22" s="216"/>
      <c r="AL22" s="132"/>
      <c r="AM22" s="133"/>
      <c r="AN22" s="134"/>
      <c r="AO22" s="135"/>
      <c r="AP22" s="135"/>
      <c r="AQ22" s="135"/>
      <c r="AR22" s="129"/>
      <c r="AX22"/>
      <c r="BA22" s="57" t="s">
        <v>380</v>
      </c>
      <c r="BE22" s="69"/>
      <c r="BF22" s="69"/>
      <c r="BG22" s="69"/>
      <c r="BH22" s="69"/>
      <c r="BI22" s="69"/>
      <c r="BJ22" s="69"/>
      <c r="BK22" s="69"/>
    </row>
    <row r="23" spans="1:88" ht="12.75" customHeight="1">
      <c r="A23" s="415"/>
      <c r="B23" s="415"/>
      <c r="C23" s="415"/>
      <c r="D23" s="11"/>
      <c r="E23" s="11"/>
      <c r="F23" s="9"/>
      <c r="G23" s="419"/>
      <c r="H23" s="419"/>
      <c r="I23" s="419"/>
      <c r="J23" s="419"/>
      <c r="K23" s="419"/>
      <c r="L23" s="419"/>
      <c r="M23" s="419"/>
      <c r="N23" s="419"/>
      <c r="O23" s="419"/>
      <c r="P23" s="395"/>
      <c r="Q23" s="396"/>
      <c r="R23" s="396"/>
      <c r="S23" s="396"/>
      <c r="T23" s="396"/>
      <c r="U23" s="396"/>
      <c r="V23" s="396"/>
      <c r="W23" s="396"/>
      <c r="X23" s="396"/>
      <c r="Y23" s="396"/>
      <c r="Z23" s="396"/>
      <c r="AA23" s="9"/>
      <c r="AB23" s="9"/>
      <c r="AC23" s="9"/>
      <c r="AD23" s="9"/>
      <c r="AE23" s="9"/>
      <c r="AF23" s="9"/>
      <c r="AG23" s="9"/>
      <c r="AH23" s="9"/>
      <c r="AK23" s="57"/>
      <c r="AL23" s="25"/>
      <c r="AX23"/>
      <c r="AZ23" t="str">
        <f>IF(OR($H$15&lt;$BA$23,$J$15&lt;$BA$23),"not","ok")</f>
        <v>not</v>
      </c>
      <c r="BA23" s="25">
        <v>40179</v>
      </c>
      <c r="BE23" s="69"/>
      <c r="BF23" s="69"/>
      <c r="BG23" s="69"/>
      <c r="BH23" s="69"/>
      <c r="BI23" s="69"/>
      <c r="BJ23" s="69"/>
      <c r="BK23" s="69"/>
    </row>
    <row r="24" spans="1:88" ht="12.75" customHeight="1">
      <c r="A24" s="10"/>
      <c r="B24" s="9"/>
      <c r="C24" s="9"/>
      <c r="D24" s="9"/>
      <c r="E24" s="9"/>
      <c r="F24" s="9"/>
      <c r="G24" s="393" t="str">
        <f>IF(AND($AZ$335=0,$BJ$334=0,$BO$335=0,$BK$334=0),"",IF(OR($AZ$335&gt;0,$BJ$334&gt;0,$BK$334&gt;0,$BO$335&gt;0),"* There is a missing a test result value for a test in the PLT Engine Test Results table (see pink colored cells below)"))</f>
        <v/>
      </c>
      <c r="H24" s="393"/>
      <c r="I24" s="393"/>
      <c r="J24" s="393"/>
      <c r="K24" s="393"/>
      <c r="L24" s="393"/>
      <c r="M24" s="393"/>
      <c r="N24" s="393"/>
      <c r="O24" s="393"/>
      <c r="P24" s="403"/>
      <c r="Q24" s="403"/>
      <c r="R24" s="403"/>
      <c r="S24" s="403"/>
      <c r="T24" s="114"/>
      <c r="U24" s="114"/>
      <c r="V24" s="114"/>
      <c r="W24" s="114"/>
      <c r="X24" s="114"/>
      <c r="Z24" s="9"/>
      <c r="AA24" s="9"/>
      <c r="AB24" s="9"/>
      <c r="AC24" s="9"/>
      <c r="AD24" s="9"/>
      <c r="AE24" s="9"/>
      <c r="AF24" s="9"/>
      <c r="AG24" s="9"/>
      <c r="AH24" s="9"/>
      <c r="AL24" s="25"/>
      <c r="AS24" s="389" t="s">
        <v>150</v>
      </c>
      <c r="AX24"/>
      <c r="AZ24" t="str">
        <f>IF(OR($H$15&gt;$BA$24,$J$15&gt;$BA$24),"not","ok")</f>
        <v>ok</v>
      </c>
      <c r="BA24" s="25">
        <v>47483</v>
      </c>
    </row>
    <row r="25" spans="1:88" ht="12.75" customHeight="1" thickBot="1">
      <c r="A25" s="9"/>
      <c r="B25" s="9"/>
      <c r="C25" s="9"/>
      <c r="D25" s="9"/>
      <c r="E25" s="9"/>
      <c r="F25" s="9"/>
      <c r="G25" s="87"/>
      <c r="H25" s="87"/>
      <c r="I25" s="87"/>
      <c r="J25" s="87"/>
      <c r="K25" s="392"/>
      <c r="L25" s="392"/>
      <c r="M25" s="392"/>
      <c r="N25" s="392"/>
      <c r="O25" s="392"/>
      <c r="P25" s="87"/>
      <c r="Q25" s="56"/>
      <c r="R25" s="56"/>
      <c r="S25" s="56"/>
      <c r="T25" s="56"/>
      <c r="U25" s="56"/>
      <c r="V25" s="56"/>
      <c r="W25" s="56"/>
      <c r="X25" s="14"/>
      <c r="Y25" s="9"/>
      <c r="Z25" s="9"/>
      <c r="AA25" s="9"/>
      <c r="AB25" s="9"/>
      <c r="AC25" s="9"/>
      <c r="AD25" s="9"/>
      <c r="AE25" s="9"/>
      <c r="AF25" s="9"/>
      <c r="AG25" s="9"/>
      <c r="AH25" s="9"/>
      <c r="AK25" s="57" t="s">
        <v>130</v>
      </c>
      <c r="AL25" s="25"/>
      <c r="AM25" s="57" t="s">
        <v>115</v>
      </c>
      <c r="AS25" s="389"/>
      <c r="AT25" s="57" t="s">
        <v>151</v>
      </c>
      <c r="AU25" s="57" t="s">
        <v>152</v>
      </c>
      <c r="AV25" s="57" t="s">
        <v>153</v>
      </c>
      <c r="AX25"/>
      <c r="BE25" s="69"/>
      <c r="BF25" s="69"/>
      <c r="BG25" s="69"/>
      <c r="BH25" s="69"/>
      <c r="BI25" s="69"/>
      <c r="BJ25" s="69"/>
      <c r="BK25" s="69"/>
      <c r="BQ25" t="s">
        <v>314</v>
      </c>
    </row>
    <row r="26" spans="1:88" ht="18.5" thickBot="1">
      <c r="A26" s="436" t="s">
        <v>453</v>
      </c>
      <c r="B26" s="436"/>
      <c r="C26" s="436"/>
      <c r="D26" s="436"/>
      <c r="E26" s="436"/>
      <c r="F26" s="436"/>
      <c r="G26" s="436"/>
      <c r="H26" s="436"/>
      <c r="I26" s="436"/>
      <c r="J26" s="436"/>
      <c r="K26" s="436"/>
      <c r="L26" s="436"/>
      <c r="M26" s="436"/>
      <c r="N26" s="436"/>
      <c r="O26" s="436"/>
      <c r="P26" s="436"/>
      <c r="Q26" s="436"/>
      <c r="R26" s="436"/>
      <c r="S26" s="436"/>
      <c r="T26" s="436"/>
      <c r="U26" s="436"/>
      <c r="V26" s="436"/>
      <c r="W26" s="436"/>
      <c r="X26" s="436"/>
      <c r="Y26" s="436"/>
      <c r="Z26" s="436"/>
      <c r="AA26" s="436"/>
      <c r="AB26" s="436"/>
      <c r="AC26" s="436"/>
      <c r="AD26" s="436"/>
      <c r="AE26" s="436"/>
      <c r="AF26" s="436"/>
      <c r="AG26" s="436"/>
      <c r="AH26" s="436"/>
      <c r="AK26">
        <f>$J$15-$H$15</f>
        <v>0</v>
      </c>
      <c r="AL26" s="25"/>
      <c r="AS26" t="str">
        <f>LEFT($O$11,1)</f>
        <v>S</v>
      </c>
      <c r="AT26">
        <f>VLOOKUP(AS26,AU53:AV71,2)</f>
        <v>2025</v>
      </c>
      <c r="AU26">
        <f>$J$18</f>
        <v>0</v>
      </c>
      <c r="AV26" t="str">
        <f>IF(AT26=AU26,"ok","message")</f>
        <v>message</v>
      </c>
      <c r="AX26"/>
      <c r="AZ26" s="327" t="s">
        <v>394</v>
      </c>
      <c r="BA26" s="164"/>
      <c r="BB26" s="164"/>
      <c r="BC26" s="164"/>
      <c r="BD26" s="162">
        <f>IF(AND($K$28="",$O$28=""),1,0)</f>
        <v>1</v>
      </c>
      <c r="BQ26" t="s">
        <v>311</v>
      </c>
    </row>
    <row r="27" spans="1:88" ht="46.5" customHeight="1" thickBot="1">
      <c r="A27" s="9"/>
      <c r="B27" s="427" t="str">
        <f>IF(AND($P$13="yes",$C$34&lt;&gt;"final"),"The first test in a carry-over engine family must be final",IF(OR($BV$334&gt;0,$BR$334&gt;0,$CJ$334&gt;0),"Enter the missing test information in the cells below highlighted in pink",""))</f>
        <v>The first test in a carry-over engine family must be final</v>
      </c>
      <c r="C27" s="427"/>
      <c r="D27" s="427"/>
      <c r="E27" s="448"/>
      <c r="F27" s="427" t="str">
        <f>IF($BZ$334&gt;0,"Do not skip rows between test entries (see pink row(s) below)","")</f>
        <v/>
      </c>
      <c r="G27" s="427"/>
      <c r="H27" s="12"/>
      <c r="I27" s="75" t="s">
        <v>107</v>
      </c>
      <c r="J27" s="76"/>
      <c r="K27" s="75" t="str">
        <f>IF(P17="HC","HC Standard/Limit","HC+NOx Standard/Limit")</f>
        <v>HC Standard/Limit</v>
      </c>
      <c r="L27" s="428"/>
      <c r="M27" s="381" t="s">
        <v>451</v>
      </c>
      <c r="N27" s="381" t="str">
        <f>IF(P17="HC","","NOx Det. Factor")</f>
        <v/>
      </c>
      <c r="O27" s="75"/>
      <c r="P27" s="75" t="str">
        <f>IF(P17="HC","HC Det. Factor Type","HC&amp;NOx Det. Factor Type")</f>
        <v>HC Det. Factor Type</v>
      </c>
      <c r="Q27" s="76"/>
      <c r="R27" s="75" t="str">
        <f>IF(P16="All-terrain vehicle","CO Standard","CO Standard/Limit")</f>
        <v>CO Standard/Limit</v>
      </c>
      <c r="S27" s="449" t="str">
        <f>IF(AND(R28&lt;&gt;"",T28=""),"Please enter CO Det. Factor",IF($BM$334&gt;0,"Delete values from cells below highighted in yellow",IF(OR($BJ$334&gt;0,$BK$334&gt;0),"Enter the missing test result values in the cells highlighted in pink","")))</f>
        <v/>
      </c>
      <c r="T27" s="75" t="s">
        <v>71</v>
      </c>
      <c r="U27" s="75" t="s">
        <v>77</v>
      </c>
      <c r="V27" s="74"/>
      <c r="W27" s="47"/>
      <c r="X27" s="47"/>
      <c r="Y27" s="47"/>
      <c r="Z27" s="9"/>
      <c r="AA27" s="9"/>
      <c r="AB27" s="9"/>
      <c r="AC27" s="9"/>
      <c r="AD27" s="9"/>
      <c r="AE27" s="9"/>
      <c r="AF27" s="9"/>
      <c r="AG27" s="9"/>
      <c r="AH27" s="9"/>
      <c r="AX27"/>
      <c r="BD27" s="57" t="s">
        <v>228</v>
      </c>
      <c r="BH27" t="s">
        <v>391</v>
      </c>
      <c r="BL27" s="325" t="s">
        <v>389</v>
      </c>
      <c r="BM27" s="326" t="s">
        <v>390</v>
      </c>
      <c r="BN27" s="211"/>
      <c r="BQ27" s="199" t="s">
        <v>304</v>
      </c>
      <c r="BR27" s="211" t="s">
        <v>328</v>
      </c>
      <c r="BS27" s="211"/>
      <c r="BT27" s="211" t="s">
        <v>329</v>
      </c>
      <c r="BU27" t="s">
        <v>323</v>
      </c>
      <c r="BX27" s="211" t="s">
        <v>393</v>
      </c>
      <c r="BZ27" t="s">
        <v>354</v>
      </c>
    </row>
    <row r="28" spans="1:88" ht="13">
      <c r="A28" s="74"/>
      <c r="B28" s="431" t="str">
        <f>IF($CF$334&gt;0,"Test dates are out of sequence","")</f>
        <v/>
      </c>
      <c r="C28" s="431"/>
      <c r="D28" s="431"/>
      <c r="E28" s="448"/>
      <c r="F28" s="427"/>
      <c r="G28" s="427"/>
      <c r="H28" s="9"/>
      <c r="I28" s="65"/>
      <c r="J28" s="9"/>
      <c r="K28" s="373"/>
      <c r="L28" s="429"/>
      <c r="M28" s="384"/>
      <c r="N28" s="385">
        <v>0</v>
      </c>
      <c r="O28" s="383"/>
      <c r="P28" s="65"/>
      <c r="Q28" s="115"/>
      <c r="R28" s="374"/>
      <c r="S28" s="449"/>
      <c r="T28" s="238"/>
      <c r="U28" s="65"/>
      <c r="V28" s="9"/>
      <c r="W28" s="47"/>
      <c r="X28" s="47"/>
      <c r="Y28" s="47"/>
      <c r="Z28" s="9"/>
      <c r="AA28" s="9"/>
      <c r="AB28" s="9"/>
      <c r="AC28" s="9"/>
      <c r="AD28" s="9"/>
      <c r="AE28" s="9"/>
      <c r="AF28" s="9"/>
      <c r="AG28" s="9"/>
      <c r="AH28" s="9"/>
      <c r="BH28" t="s">
        <v>392</v>
      </c>
      <c r="BQ28" t="s">
        <v>327</v>
      </c>
      <c r="BZ28" t="s">
        <v>355</v>
      </c>
    </row>
    <row r="29" spans="1:88" ht="3" customHeight="1" thickBot="1">
      <c r="A29" s="9"/>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row>
    <row r="30" spans="1:88" ht="13">
      <c r="A30" s="9"/>
      <c r="B30" s="77"/>
      <c r="C30" s="78" t="s">
        <v>84</v>
      </c>
      <c r="D30" s="78" t="s">
        <v>5</v>
      </c>
      <c r="E30" s="437" t="s">
        <v>213</v>
      </c>
      <c r="F30" s="78"/>
      <c r="G30" s="78" t="s">
        <v>450</v>
      </c>
      <c r="H30" s="78" t="s">
        <v>9</v>
      </c>
      <c r="I30" s="78" t="s">
        <v>18</v>
      </c>
      <c r="J30" s="78"/>
      <c r="K30" s="77" t="str">
        <f>IF(P17="HC","HC","HC+NOx")</f>
        <v>HC</v>
      </c>
      <c r="L30" s="336" t="str">
        <f>IF(P17="HC","HC","HC+NOx")</f>
        <v>HC</v>
      </c>
      <c r="M30" s="376" t="s">
        <v>66</v>
      </c>
      <c r="N30" s="376" t="s">
        <v>452</v>
      </c>
      <c r="O30" s="336" t="str">
        <f>IF(P17="HC","HC","HC+NOx")</f>
        <v>HC</v>
      </c>
      <c r="P30" s="336" t="str">
        <f>IF(P17="HC","HC","HC+NOx")</f>
        <v>HC</v>
      </c>
      <c r="Q30" s="339"/>
      <c r="R30" s="336" t="s">
        <v>17</v>
      </c>
      <c r="S30" s="78" t="s">
        <v>17</v>
      </c>
      <c r="T30" s="78" t="s">
        <v>17</v>
      </c>
      <c r="U30" s="78" t="s">
        <v>17</v>
      </c>
      <c r="V30" s="79"/>
      <c r="W30" s="80"/>
      <c r="X30" s="80"/>
      <c r="Y30" s="80"/>
      <c r="Z30" s="77"/>
      <c r="AA30" s="78"/>
      <c r="AB30" s="437" t="s">
        <v>183</v>
      </c>
      <c r="AC30" s="437"/>
      <c r="AD30" s="437"/>
      <c r="AE30" s="437"/>
      <c r="AF30" s="437"/>
      <c r="AG30" s="438"/>
      <c r="AH30" s="15"/>
      <c r="AI30" s="8"/>
      <c r="AK30" s="31" t="s">
        <v>61</v>
      </c>
      <c r="AL30" s="28"/>
      <c r="AM30" s="28"/>
      <c r="AN30" s="28"/>
      <c r="AO30" s="28"/>
      <c r="AP30" s="28"/>
      <c r="AQ30" s="28"/>
      <c r="AR30" s="28"/>
      <c r="AS30" s="28"/>
      <c r="AT30" s="28"/>
      <c r="AU30" s="28"/>
      <c r="AV30" s="28"/>
      <c r="AW30" s="28"/>
      <c r="AX30" s="28"/>
      <c r="AY30" s="28"/>
      <c r="AZ30" s="183" t="s">
        <v>238</v>
      </c>
      <c r="BJ30" s="173" t="s">
        <v>17</v>
      </c>
      <c r="BK30" s="174" t="s">
        <v>17</v>
      </c>
      <c r="BL30" t="s">
        <v>157</v>
      </c>
      <c r="BM30" t="s">
        <v>17</v>
      </c>
      <c r="BO30" s="180" t="s">
        <v>238</v>
      </c>
      <c r="BQ30" s="196" t="s">
        <v>301</v>
      </c>
      <c r="BR30" s="183" t="s">
        <v>313</v>
      </c>
      <c r="BT30" s="183" t="s">
        <v>213</v>
      </c>
      <c r="BU30" t="s">
        <v>312</v>
      </c>
      <c r="BV30" s="57" t="s">
        <v>336</v>
      </c>
      <c r="BX30" t="s">
        <v>325</v>
      </c>
      <c r="BY30" t="s">
        <v>326</v>
      </c>
      <c r="BZ30" t="s">
        <v>352</v>
      </c>
      <c r="CA30" s="57" t="s">
        <v>358</v>
      </c>
      <c r="CD30" s="57" t="s">
        <v>361</v>
      </c>
      <c r="CF30" t="s">
        <v>363</v>
      </c>
      <c r="CG30" s="57" t="s">
        <v>365</v>
      </c>
      <c r="CJ30" t="s">
        <v>386</v>
      </c>
    </row>
    <row r="31" spans="1:88" ht="13.5" thickBot="1">
      <c r="A31" s="9"/>
      <c r="B31" s="81" t="s">
        <v>5</v>
      </c>
      <c r="C31" s="82" t="s">
        <v>266</v>
      </c>
      <c r="D31" s="82" t="s">
        <v>7</v>
      </c>
      <c r="E31" s="439"/>
      <c r="F31" s="82" t="s">
        <v>5</v>
      </c>
      <c r="G31" s="82" t="s">
        <v>449</v>
      </c>
      <c r="H31" s="82" t="s">
        <v>7</v>
      </c>
      <c r="I31" s="82" t="s">
        <v>19</v>
      </c>
      <c r="J31" s="82" t="s">
        <v>211</v>
      </c>
      <c r="K31" s="81" t="s">
        <v>15</v>
      </c>
      <c r="L31" s="337" t="s">
        <v>15</v>
      </c>
      <c r="M31" s="377" t="s">
        <v>68</v>
      </c>
      <c r="N31" s="377" t="s">
        <v>68</v>
      </c>
      <c r="O31" s="337" t="s">
        <v>68</v>
      </c>
      <c r="P31" s="337" t="s">
        <v>68</v>
      </c>
      <c r="Q31" s="340" t="s">
        <v>10</v>
      </c>
      <c r="R31" s="337" t="s">
        <v>15</v>
      </c>
      <c r="S31" s="82" t="s">
        <v>67</v>
      </c>
      <c r="T31" s="82" t="s">
        <v>68</v>
      </c>
      <c r="U31" s="82" t="s">
        <v>68</v>
      </c>
      <c r="V31" s="83" t="s">
        <v>10</v>
      </c>
      <c r="W31" s="80"/>
      <c r="X31" s="80"/>
      <c r="Y31" s="80"/>
      <c r="Z31" s="81" t="s">
        <v>5</v>
      </c>
      <c r="AA31" s="82" t="s">
        <v>5</v>
      </c>
      <c r="AB31" s="439"/>
      <c r="AC31" s="439"/>
      <c r="AD31" s="439"/>
      <c r="AE31" s="439"/>
      <c r="AF31" s="439"/>
      <c r="AG31" s="440"/>
      <c r="AH31" s="15"/>
      <c r="AI31" s="8"/>
      <c r="AK31" s="28"/>
      <c r="AL31" s="28"/>
      <c r="AM31" s="28"/>
      <c r="AN31" s="28"/>
      <c r="AO31" s="28"/>
      <c r="AP31" s="28"/>
      <c r="AQ31" s="28"/>
      <c r="AR31" s="28"/>
      <c r="AS31" s="28"/>
      <c r="AT31" s="28"/>
      <c r="AU31" s="28"/>
      <c r="AV31" s="28"/>
      <c r="AW31" s="28"/>
      <c r="AX31" s="28"/>
      <c r="AY31" s="28"/>
      <c r="AZ31" s="181" t="s">
        <v>187</v>
      </c>
      <c r="BA31" s="57" t="s">
        <v>155</v>
      </c>
      <c r="BD31" s="57" t="s">
        <v>157</v>
      </c>
      <c r="BE31" s="57" t="s">
        <v>158</v>
      </c>
      <c r="BG31" s="57" t="s">
        <v>17</v>
      </c>
      <c r="BH31" s="57" t="s">
        <v>181</v>
      </c>
      <c r="BJ31" s="118" t="s">
        <v>187</v>
      </c>
      <c r="BK31" s="119" t="s">
        <v>187</v>
      </c>
      <c r="BL31" t="s">
        <v>234</v>
      </c>
      <c r="BM31" t="s">
        <v>235</v>
      </c>
      <c r="BO31" s="181" t="s">
        <v>239</v>
      </c>
      <c r="BQ31" s="197" t="s">
        <v>302</v>
      </c>
      <c r="BR31" s="181" t="s">
        <v>305</v>
      </c>
      <c r="BT31" s="181" t="s">
        <v>305</v>
      </c>
      <c r="BV31" s="57" t="s">
        <v>333</v>
      </c>
      <c r="BX31" t="s">
        <v>324</v>
      </c>
      <c r="BY31" t="s">
        <v>324</v>
      </c>
      <c r="BZ31" t="s">
        <v>353</v>
      </c>
      <c r="CA31" s="57" t="s">
        <v>359</v>
      </c>
      <c r="CD31" s="57" t="s">
        <v>362</v>
      </c>
      <c r="CF31" t="s">
        <v>364</v>
      </c>
      <c r="CG31" s="57" t="s">
        <v>366</v>
      </c>
      <c r="CJ31" t="s">
        <v>385</v>
      </c>
    </row>
    <row r="32" spans="1:88" ht="12" customHeight="1" thickBot="1">
      <c r="A32" s="9"/>
      <c r="B32" s="84" t="s">
        <v>6</v>
      </c>
      <c r="C32" s="85" t="s">
        <v>33</v>
      </c>
      <c r="D32" s="85" t="s">
        <v>378</v>
      </c>
      <c r="E32" s="441"/>
      <c r="F32" s="85" t="s">
        <v>114</v>
      </c>
      <c r="G32" s="85" t="s">
        <v>8</v>
      </c>
      <c r="H32" s="85" t="s">
        <v>378</v>
      </c>
      <c r="I32" s="85" t="s">
        <v>20</v>
      </c>
      <c r="J32" s="85" t="s">
        <v>212</v>
      </c>
      <c r="K32" s="84" t="s">
        <v>16</v>
      </c>
      <c r="L32" s="338" t="s">
        <v>72</v>
      </c>
      <c r="M32" s="378" t="s">
        <v>37</v>
      </c>
      <c r="N32" s="378" t="s">
        <v>37</v>
      </c>
      <c r="O32" s="338" t="s">
        <v>16</v>
      </c>
      <c r="P32" s="338" t="s">
        <v>73</v>
      </c>
      <c r="Q32" s="341" t="s">
        <v>11</v>
      </c>
      <c r="R32" s="338" t="s">
        <v>16</v>
      </c>
      <c r="S32" s="85" t="s">
        <v>72</v>
      </c>
      <c r="T32" s="85" t="s">
        <v>16</v>
      </c>
      <c r="U32" s="85" t="s">
        <v>73</v>
      </c>
      <c r="V32" s="86" t="s">
        <v>11</v>
      </c>
      <c r="W32" s="80"/>
      <c r="X32" s="80"/>
      <c r="Y32" s="80"/>
      <c r="Z32" s="84" t="s">
        <v>12</v>
      </c>
      <c r="AA32" s="85" t="s">
        <v>13</v>
      </c>
      <c r="AB32" s="441"/>
      <c r="AC32" s="441"/>
      <c r="AD32" s="441"/>
      <c r="AE32" s="441"/>
      <c r="AF32" s="441"/>
      <c r="AG32" s="442"/>
      <c r="AH32" s="16"/>
      <c r="AI32" s="7"/>
      <c r="AK32" s="29" t="s">
        <v>57</v>
      </c>
      <c r="AL32" s="29" t="s">
        <v>58</v>
      </c>
      <c r="AM32" s="29" t="s">
        <v>59</v>
      </c>
      <c r="AN32" s="29" t="s">
        <v>198</v>
      </c>
      <c r="AO32" s="29" t="s">
        <v>199</v>
      </c>
      <c r="AP32" s="29" t="s">
        <v>200</v>
      </c>
      <c r="AQ32" s="29" t="s">
        <v>201</v>
      </c>
      <c r="AR32" s="28"/>
      <c r="AS32" s="28"/>
      <c r="AT32" s="28"/>
      <c r="AU32" s="28"/>
      <c r="AV32" s="28"/>
      <c r="AW32" s="28"/>
      <c r="AX32" s="28"/>
      <c r="AY32" s="63"/>
      <c r="AZ32" s="177" t="s">
        <v>186</v>
      </c>
      <c r="BA32" s="113" t="s">
        <v>34</v>
      </c>
      <c r="BB32" s="57" t="s">
        <v>156</v>
      </c>
      <c r="BC32" s="57" t="s">
        <v>87</v>
      </c>
      <c r="BD32" s="57" t="s">
        <v>159</v>
      </c>
      <c r="BE32" s="57" t="s">
        <v>34</v>
      </c>
      <c r="BF32" s="57" t="s">
        <v>15</v>
      </c>
      <c r="BG32" s="57" t="s">
        <v>159</v>
      </c>
      <c r="BH32" s="160">
        <f>SUM(BH34:BH333)</f>
        <v>0</v>
      </c>
      <c r="BI32" s="57" t="s">
        <v>182</v>
      </c>
      <c r="BJ32" s="175" t="s">
        <v>188</v>
      </c>
      <c r="BK32" s="176" t="s">
        <v>237</v>
      </c>
      <c r="BL32" t="s">
        <v>236</v>
      </c>
      <c r="BM32" t="s">
        <v>236</v>
      </c>
      <c r="BO32" s="182" t="s">
        <v>237</v>
      </c>
      <c r="BQ32" s="198" t="s">
        <v>303</v>
      </c>
      <c r="BR32" s="177" t="s">
        <v>306</v>
      </c>
      <c r="BT32" s="177" t="s">
        <v>306</v>
      </c>
    </row>
    <row r="33" spans="1:158" ht="4.1500000000000004" customHeight="1" thickBot="1">
      <c r="A33" s="9"/>
      <c r="B33" s="9"/>
      <c r="C33" s="11"/>
      <c r="D33" s="11"/>
      <c r="E33" s="11"/>
      <c r="F33" s="11"/>
      <c r="G33" s="11"/>
      <c r="H33" s="11"/>
      <c r="I33" s="11"/>
      <c r="J33" s="11"/>
      <c r="K33" s="18"/>
      <c r="L33" s="11"/>
      <c r="M33" s="11"/>
      <c r="N33" s="11"/>
      <c r="O33" s="11"/>
      <c r="P33" s="11"/>
      <c r="Q33" s="11"/>
      <c r="R33" s="18"/>
      <c r="S33" s="11"/>
      <c r="T33" s="11"/>
      <c r="U33" s="11"/>
      <c r="V33" s="36"/>
      <c r="W33" s="11"/>
      <c r="X33" s="11"/>
      <c r="Y33" s="11"/>
      <c r="Z33" s="99"/>
      <c r="AA33" s="100"/>
      <c r="AB33" s="100"/>
      <c r="AC33" s="100"/>
      <c r="AD33" s="100"/>
      <c r="AE33" s="100"/>
      <c r="AF33" s="100"/>
      <c r="AG33" s="36"/>
      <c r="AH33" s="11"/>
      <c r="AI33" s="2"/>
      <c r="AK33" s="28"/>
      <c r="AL33" s="28"/>
      <c r="AM33" s="28"/>
      <c r="AN33" s="28"/>
      <c r="AO33" s="28"/>
      <c r="AP33" s="28"/>
      <c r="AQ33" s="28"/>
      <c r="AR33" s="28"/>
      <c r="AS33" s="28"/>
      <c r="AT33" s="28"/>
      <c r="AU33" s="28"/>
      <c r="AV33" s="28"/>
      <c r="AW33" s="28"/>
      <c r="AX33" s="28"/>
      <c r="AY33" s="28"/>
      <c r="BA33" s="1"/>
      <c r="BQ33" s="183"/>
    </row>
    <row r="34" spans="1:158">
      <c r="A34" s="13">
        <v>1</v>
      </c>
      <c r="B34" s="66"/>
      <c r="C34" s="48"/>
      <c r="D34" s="348"/>
      <c r="E34" s="349"/>
      <c r="F34" s="350" t="s">
        <v>81</v>
      </c>
      <c r="G34" s="351"/>
      <c r="H34" s="348"/>
      <c r="I34" s="352"/>
      <c r="J34" s="352"/>
      <c r="K34" s="67"/>
      <c r="L34" s="68" t="str">
        <f>IF(K34&lt;&gt;"",K34,"")</f>
        <v/>
      </c>
      <c r="M34" s="379"/>
      <c r="N34" s="379"/>
      <c r="O34" s="380" t="str">
        <f>IF(M34&lt;&gt;"",IF(P$17="HC",M34,M34+N34),"")</f>
        <v/>
      </c>
      <c r="P34" s="382" t="str">
        <f>IF(M34="","",IF(AND($P$17="HC",$P$28="Additive"),M34+M$28,IF(AND($P$17="HC",$P$28="Multiplicative"),M34*M$28,IF(AND($P$17="HC+Nox",$P$28="Additive"),M34+M$28+N34+N$28,IF(AND($P$17="HC+Nox",$P$28="Multiplicative"),M34*M$28+N34*N$28,"")))))</f>
        <v/>
      </c>
      <c r="Q34" s="112"/>
      <c r="R34" s="67"/>
      <c r="S34" s="111" t="str">
        <f>IF(R34&lt;&gt;"",R34,"")</f>
        <v/>
      </c>
      <c r="T34" s="184"/>
      <c r="U34" s="68" t="str">
        <f>IF(AND(T34&lt;&gt;"",T$28&lt;&gt;""),IF(U$28="Additive",T34+T$28,T34*T$28),"")</f>
        <v/>
      </c>
      <c r="V34" s="112" t="str">
        <f t="shared" ref="V34:V97" si="0">IF(BG34="","",BG34)</f>
        <v>no</v>
      </c>
      <c r="W34" s="47"/>
      <c r="X34" s="47"/>
      <c r="Y34" s="47"/>
      <c r="Z34" s="66"/>
      <c r="AA34" s="19"/>
      <c r="AB34" s="432"/>
      <c r="AC34" s="432"/>
      <c r="AD34" s="432"/>
      <c r="AE34" s="432"/>
      <c r="AF34" s="432"/>
      <c r="AG34" s="433"/>
      <c r="AH34" s="17"/>
      <c r="AI34" s="5"/>
      <c r="AK34" s="28" t="str">
        <f t="shared" ref="AK34:AK97" si="1">IF(D34&lt;&gt;"",YEAR(D34),"")</f>
        <v/>
      </c>
      <c r="AL34" s="28" t="str">
        <f t="shared" ref="AL34:AL97" si="2">IF(D34&lt;&gt;"",MONTH(D34),"")</f>
        <v/>
      </c>
      <c r="AM34" s="28" t="str">
        <f t="shared" ref="AM34:AM97" si="3">IF(D34&lt;&gt;"",DAY(D34),"")</f>
        <v/>
      </c>
      <c r="AN34" s="28">
        <f t="shared" ref="AN34:AN97" si="4">IF(AND($C34="final",$F34=1,OR($Q34="yes",$V34="yes")),1,0)</f>
        <v>0</v>
      </c>
      <c r="AO34" s="28">
        <f t="shared" ref="AO34:AO97" si="5">IF(AND($C34="final",$F34=2,OR($Q34="yes",$V34="yes")),1,0)</f>
        <v>0</v>
      </c>
      <c r="AP34" s="28">
        <f t="shared" ref="AP34:AP97" si="6">IF(AND($C34="final",$F34=3,OR($Q34="yes",$V34="yes")),1,0)</f>
        <v>0</v>
      </c>
      <c r="AQ34" s="28">
        <f t="shared" ref="AQ34:AQ97" si="7">IF(AND($C34="final",$F34=4,OR($Q34="yes",$V34="yes")),1,0)</f>
        <v>0</v>
      </c>
      <c r="AR34" s="28"/>
      <c r="AS34" s="38" t="str">
        <f>O11</f>
        <v>SBCXY.599ACD</v>
      </c>
      <c r="AT34" s="28"/>
      <c r="AU34" s="28"/>
      <c r="AV34" s="28"/>
      <c r="AW34" s="28"/>
      <c r="AX34" s="64" t="str">
        <f t="shared" ref="AX34:AX97" si="8">IF(OR($Q34="yes",$V34="yes"),"cantbeinvalid","canbeinvalid")</f>
        <v>canbeinvalid</v>
      </c>
      <c r="AY34" s="28" t="s">
        <v>31</v>
      </c>
      <c r="AZ34" s="183">
        <f t="shared" ref="AZ34:AZ97" si="9">IF(C34="",0,IF(AND(C34=$AR$51,O34="",BB34&lt;&gt;1),1,0))</f>
        <v>0</v>
      </c>
      <c r="BA34" s="1">
        <f t="shared" ref="BA34:BA97" si="10">IF(C34="",0,IF(C34=$AR$52,1,0))</f>
        <v>0</v>
      </c>
      <c r="BB34">
        <f t="shared" ref="BB34:BB97" si="11">IF(C34="",0,IF($P$17="yes",1,0))</f>
        <v>0</v>
      </c>
      <c r="BC34">
        <f t="shared" ref="BC34:BC97" si="12">IF(C34="",0,IF(C34=$AR$50,1,0))</f>
        <v>0</v>
      </c>
      <c r="BD34" t="str">
        <f t="shared" ref="BD34:BD97" si="13">IF(AND(C34="",E34="",F34=""),"",IF(OR($AV$26="message",BR34=1,CD34=1),"no",IF(OR(SUM(AZ34:BC34)&gt;=1,$BA$19&gt;0,$BR$334&gt;0,$CF$334&gt;0,$CJ$334=1,$BD$26=1),"no","yes")))</f>
        <v>no</v>
      </c>
      <c r="BE34">
        <f t="shared" ref="BE34:BE97" si="14">IF(C34="",0,IF(C34=$AR$52,1,0))</f>
        <v>0</v>
      </c>
      <c r="BF34">
        <f t="shared" ref="BF34:BF97" si="15">IF(C34="",0,IF(C34=$AR$50,1,0))</f>
        <v>0</v>
      </c>
      <c r="BG34" t="str">
        <f t="shared" ref="BG34:BG97" si="16">IF(AND($CJ$334=1,BU34="data"),"no",IF(AND($R$28="",BU34="data"),"no",IF(AND(C34="",E34="",F34=""),"",IF(OR($AV$26="message",BR34=1,CD34=1),"no",IF(OR(BE34+BF34+BJ34=1,$BA$19&gt;0,$BR$334&gt;0,$CF$334&gt;0),"no","yes")))))</f>
        <v>no</v>
      </c>
      <c r="BH34">
        <f t="shared" ref="BH34:BH97" si="17">IF($J$16=$AS$60,0,IF(BU34="blank",0,IF($J$16&lt;&gt;E34,1,0)))</f>
        <v>0</v>
      </c>
      <c r="BJ34" s="116">
        <f t="shared" ref="BJ34:BJ97" si="18">IF(C34="",0,IF(AND(C34=$AR$51,T34=""),1,0))</f>
        <v>0</v>
      </c>
      <c r="BK34" s="117">
        <f t="shared" ref="BK34:BK97" si="19">IF(C34="",0,IF(AND(C34="initial",R34=""),1,0))</f>
        <v>0</v>
      </c>
      <c r="BL34">
        <f t="shared" ref="BL34:BL97" si="20">IF(AND(C34&lt;&gt;"",K34&lt;&gt;"",O34&lt;&gt;""),1,0)</f>
        <v>0</v>
      </c>
      <c r="BM34">
        <f t="shared" ref="BM34:BM97" si="21">IF(AND(C34&lt;&gt;"",R34&lt;&gt;"",T34&lt;&gt;""),1,0)</f>
        <v>0</v>
      </c>
      <c r="BN34" t="str">
        <f t="shared" ref="BN34:BN97" si="22">IF($C34="final",$P34,"")</f>
        <v/>
      </c>
      <c r="BO34" s="183">
        <f t="shared" ref="BO34:BO97" si="23">IF(C34="",0,IF(AND(C34="initial",K34=""),1,0))</f>
        <v>0</v>
      </c>
      <c r="BQ34" s="181">
        <f t="shared" ref="BQ34:BQ97" si="24">IF(AND(C34&lt;&gt;"",OR(F34="",G34="",H34="",I34="")),1,0)</f>
        <v>0</v>
      </c>
      <c r="BR34" s="181">
        <f t="shared" ref="BR34:BR97" si="25">IF(BU34="blank",0,IF(OR(BX34="HC Data",BY34="CO Data"),IF(C34="",1,0),0))</f>
        <v>0</v>
      </c>
      <c r="BS34" t="str">
        <f t="shared" ref="BS34:BS97" si="26">IF($C34="final",$U34,"")</f>
        <v/>
      </c>
      <c r="BT34">
        <f t="shared" ref="BT34:BT97" si="27">IF(BU34="blank",0,IF(OR(BX34="HC Data",BY34="CO Data"),IF(E34="",1,0),0))</f>
        <v>0</v>
      </c>
      <c r="BU34" s="183" t="str">
        <f t="shared" ref="BU34:BU97" si="28">IF(AND(C34="",E34="",OR(BX34="No HC Data",BX34="Wtime"),BY34="No CO Data"),"blank","data")</f>
        <v>data</v>
      </c>
      <c r="BV34" s="183">
        <f>IF(P13="yes",0,IF(AND(C34="final",BU34="data",F34=""),1,0))</f>
        <v>0</v>
      </c>
      <c r="BX34" t="str">
        <f t="shared" ref="BX34:BX97" si="29">IF(C34="invalid","invalid",IF(OR($P$17="no",$P$17=""),IF(OR(K34&lt;&gt;"",O34&lt;&gt;""),"HC Data","No HC Data"),IF($P$17="yes","Wtime","")))</f>
        <v/>
      </c>
      <c r="BY34" t="str">
        <f t="shared" ref="BY34:BY97" si="30">IF(C34="invalid","invalid",IF(OR(R34&lt;&gt;"",T34&lt;&gt;""),"CO Data","No CO Data"))</f>
        <v>No CO Data</v>
      </c>
      <c r="BZ34" s="183">
        <v>0</v>
      </c>
      <c r="CA34" s="180">
        <f>IF(AND(BU35="data",BU34="blank"),1,0)</f>
        <v>0</v>
      </c>
      <c r="CB34" s="6" t="s">
        <v>360</v>
      </c>
      <c r="CC34" s="6"/>
      <c r="CD34" s="225">
        <f>IF(CA34=1,1,0)</f>
        <v>0</v>
      </c>
      <c r="CE34" s="6"/>
      <c r="CF34" s="225">
        <v>0</v>
      </c>
      <c r="CG34" s="225">
        <f>IF(CF34=1,1,0)</f>
        <v>0</v>
      </c>
      <c r="CH34" s="6"/>
      <c r="CI34" s="6"/>
      <c r="CJ34" s="225">
        <f t="shared" ref="CJ34:CJ97" si="31">IF(AND(C34="",BU34="data",BX34="No HC Data",BY34="No CO Data"),1,0)</f>
        <v>0</v>
      </c>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DO34" s="6"/>
      <c r="DP34" s="6"/>
      <c r="DQ34" s="6"/>
      <c r="DR34" s="6"/>
      <c r="DS34" s="6"/>
      <c r="DT34" s="6"/>
      <c r="DU34" s="6"/>
      <c r="DV34" s="6"/>
      <c r="DW34" s="6"/>
      <c r="DX34" s="6"/>
      <c r="DY34" s="6"/>
      <c r="DZ34" s="6"/>
      <c r="EA34" s="6"/>
      <c r="EB34" s="6"/>
      <c r="EC34" s="6"/>
      <c r="ED34" s="6"/>
      <c r="EE34" s="6"/>
      <c r="EF34" s="6"/>
      <c r="EG34" s="6"/>
      <c r="EH34" s="6"/>
      <c r="EI34" s="6"/>
      <c r="EJ34" s="6"/>
      <c r="EK34" s="6"/>
      <c r="EL34" s="6"/>
      <c r="EM34" s="6"/>
      <c r="EN34" s="6"/>
      <c r="EO34" s="6"/>
      <c r="EP34" s="6"/>
      <c r="EQ34" s="6"/>
      <c r="ER34" s="6"/>
      <c r="ES34" s="6"/>
      <c r="ET34" s="6"/>
      <c r="EU34" s="6"/>
      <c r="EV34" s="6"/>
      <c r="EW34" s="6"/>
      <c r="EX34" s="6"/>
      <c r="EY34" s="6"/>
      <c r="EZ34" s="6"/>
      <c r="FA34" s="6"/>
      <c r="FB34" s="6"/>
    </row>
    <row r="35" spans="1:158" ht="13">
      <c r="A35" s="13">
        <f>A34+1</f>
        <v>2</v>
      </c>
      <c r="B35" s="66"/>
      <c r="C35" s="48"/>
      <c r="D35" s="348"/>
      <c r="E35" s="349"/>
      <c r="F35" s="350"/>
      <c r="G35" s="351"/>
      <c r="H35" s="348"/>
      <c r="I35" s="352"/>
      <c r="J35" s="352"/>
      <c r="K35" s="67"/>
      <c r="L35" s="68" t="str">
        <f t="shared" ref="L35:L98" si="32">IF(K35&lt;&gt;"",K35,"")</f>
        <v/>
      </c>
      <c r="M35" s="379"/>
      <c r="N35" s="379"/>
      <c r="O35" s="380" t="str">
        <f t="shared" ref="O35:O98" si="33">IF(M35&lt;&gt;"",IF(P$17="HC",M35,M35+N35),"")</f>
        <v/>
      </c>
      <c r="P35" s="382" t="str">
        <f t="shared" ref="P35:P98" si="34">IF(M35="","",IF(AND($P$17="HC",$P$28="Additive"),M35+M$28,IF(AND($P$17="HC",$P$28="Multiplicative"),M35*M$28,IF(AND($P$17="HC+Nox",$P$28="Additive"),M35+M$28+N35+N$28,IF(AND($P$17="HC+Nox",$P$28="Multiplicative"),M35*M$28+N35*N$28,"")))))</f>
        <v/>
      </c>
      <c r="Q35" s="112" t="str">
        <f t="shared" ref="Q35:Q97" si="35">IF(BD35="","",BD35)</f>
        <v/>
      </c>
      <c r="R35" s="67"/>
      <c r="S35" s="68" t="str">
        <f t="shared" ref="S35:S98" si="36">IF(R35&lt;&gt;"",R35,"")</f>
        <v/>
      </c>
      <c r="T35" s="184"/>
      <c r="U35" s="68" t="str">
        <f t="shared" ref="U35:U98" si="37">IF(AND(T35&lt;&gt;"",T$28&lt;&gt;""),IF(U$28="Additive",T35+T$28,T35*T$28),"")</f>
        <v/>
      </c>
      <c r="V35" s="112" t="str">
        <f t="shared" si="0"/>
        <v>no</v>
      </c>
      <c r="W35" s="47"/>
      <c r="X35" s="47"/>
      <c r="Y35" s="47"/>
      <c r="Z35" s="66"/>
      <c r="AA35" s="19"/>
      <c r="AB35" s="432"/>
      <c r="AC35" s="432"/>
      <c r="AD35" s="432"/>
      <c r="AE35" s="432"/>
      <c r="AF35" s="432"/>
      <c r="AG35" s="433"/>
      <c r="AH35" s="17"/>
      <c r="AI35" s="5"/>
      <c r="AK35" s="28" t="str">
        <f t="shared" si="1"/>
        <v/>
      </c>
      <c r="AL35" s="28" t="str">
        <f t="shared" si="2"/>
        <v/>
      </c>
      <c r="AM35" s="28" t="str">
        <f t="shared" si="3"/>
        <v/>
      </c>
      <c r="AN35" s="28">
        <f t="shared" si="4"/>
        <v>0</v>
      </c>
      <c r="AO35" s="28">
        <f t="shared" si="5"/>
        <v>0</v>
      </c>
      <c r="AP35" s="28">
        <f t="shared" si="6"/>
        <v>0</v>
      </c>
      <c r="AQ35" s="28">
        <f t="shared" si="7"/>
        <v>0</v>
      </c>
      <c r="AR35" s="28"/>
      <c r="AS35" s="28"/>
      <c r="AT35" s="28"/>
      <c r="AU35" s="32" t="s">
        <v>69</v>
      </c>
      <c r="AV35" s="32" t="s">
        <v>51</v>
      </c>
      <c r="AW35" s="42"/>
      <c r="AX35" s="64" t="str">
        <f t="shared" si="8"/>
        <v>canbeinvalid</v>
      </c>
      <c r="AY35" s="28" t="s">
        <v>32</v>
      </c>
      <c r="AZ35" s="181">
        <f t="shared" si="9"/>
        <v>0</v>
      </c>
      <c r="BA35" s="1">
        <f t="shared" si="10"/>
        <v>0</v>
      </c>
      <c r="BB35">
        <f t="shared" si="11"/>
        <v>0</v>
      </c>
      <c r="BC35">
        <f t="shared" si="12"/>
        <v>0</v>
      </c>
      <c r="BD35" t="str">
        <f t="shared" si="13"/>
        <v/>
      </c>
      <c r="BE35">
        <f t="shared" si="14"/>
        <v>0</v>
      </c>
      <c r="BF35">
        <f t="shared" si="15"/>
        <v>0</v>
      </c>
      <c r="BG35" t="str">
        <f t="shared" si="16"/>
        <v>no</v>
      </c>
      <c r="BH35">
        <f t="shared" si="17"/>
        <v>0</v>
      </c>
      <c r="BJ35" s="118">
        <f t="shared" si="18"/>
        <v>0</v>
      </c>
      <c r="BK35" s="119">
        <f t="shared" si="19"/>
        <v>0</v>
      </c>
      <c r="BL35">
        <f t="shared" si="20"/>
        <v>0</v>
      </c>
      <c r="BM35">
        <f t="shared" si="21"/>
        <v>0</v>
      </c>
      <c r="BN35" t="str">
        <f t="shared" si="22"/>
        <v/>
      </c>
      <c r="BO35" s="181">
        <f t="shared" si="23"/>
        <v>0</v>
      </c>
      <c r="BQ35" s="181">
        <f t="shared" si="24"/>
        <v>0</v>
      </c>
      <c r="BR35" s="181">
        <f t="shared" si="25"/>
        <v>0</v>
      </c>
      <c r="BS35" t="str">
        <f t="shared" si="26"/>
        <v/>
      </c>
      <c r="BT35">
        <f t="shared" si="27"/>
        <v>0</v>
      </c>
      <c r="BU35" s="181" t="str">
        <f t="shared" si="28"/>
        <v>data</v>
      </c>
      <c r="BV35" s="181">
        <f t="shared" ref="BV35:BV98" si="38">IF(AND(C35="final",BU35="data",F35=""),1,0)</f>
        <v>0</v>
      </c>
      <c r="BX35" t="str">
        <f t="shared" si="29"/>
        <v/>
      </c>
      <c r="BY35" t="str">
        <f t="shared" si="30"/>
        <v>No CO Data</v>
      </c>
      <c r="BZ35" s="181">
        <f>IF(AND(BU35="data",BU34="blank"),1,0)</f>
        <v>0</v>
      </c>
      <c r="CA35" s="229">
        <f t="shared" ref="CA35:CA98" si="39">IF(AND(BZ36=1,BZ35=0),1,0)</f>
        <v>0</v>
      </c>
      <c r="CB35" s="6"/>
      <c r="CC35" s="6"/>
      <c r="CD35" s="226">
        <f>IF(OR(CA35=1,CD34=1),1,0)</f>
        <v>0</v>
      </c>
      <c r="CE35" s="6"/>
      <c r="CF35" s="226">
        <f t="shared" ref="CF35:CF98" si="40">IF(D35="",0,IF(D35&gt;=D34,0,1))</f>
        <v>0</v>
      </c>
      <c r="CG35" s="226">
        <f>IF(OR(CF35=1,CG34=1),1,0)</f>
        <v>0</v>
      </c>
      <c r="CH35" s="6"/>
      <c r="CI35" s="6"/>
      <c r="CJ35" s="226">
        <f t="shared" si="31"/>
        <v>0</v>
      </c>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row>
    <row r="36" spans="1:158">
      <c r="A36" s="13">
        <f t="shared" ref="A36:A81" si="41">A35+1</f>
        <v>3</v>
      </c>
      <c r="B36" s="66"/>
      <c r="C36" s="48"/>
      <c r="D36" s="348"/>
      <c r="E36" s="349"/>
      <c r="F36" s="350"/>
      <c r="G36" s="351"/>
      <c r="H36" s="348"/>
      <c r="I36" s="352"/>
      <c r="J36" s="352"/>
      <c r="K36" s="67"/>
      <c r="L36" s="68" t="str">
        <f t="shared" si="32"/>
        <v/>
      </c>
      <c r="M36" s="379"/>
      <c r="N36" s="379"/>
      <c r="O36" s="380" t="str">
        <f t="shared" si="33"/>
        <v/>
      </c>
      <c r="P36" s="382" t="str">
        <f t="shared" si="34"/>
        <v/>
      </c>
      <c r="Q36" s="112" t="str">
        <f t="shared" si="35"/>
        <v/>
      </c>
      <c r="R36" s="67"/>
      <c r="S36" s="68" t="str">
        <f t="shared" si="36"/>
        <v/>
      </c>
      <c r="T36" s="184"/>
      <c r="U36" s="68" t="str">
        <f t="shared" si="37"/>
        <v/>
      </c>
      <c r="V36" s="112" t="str">
        <f t="shared" si="0"/>
        <v>no</v>
      </c>
      <c r="W36" s="47"/>
      <c r="X36" s="47"/>
      <c r="Y36" s="47"/>
      <c r="Z36" s="66"/>
      <c r="AA36" s="19"/>
      <c r="AB36" s="432"/>
      <c r="AC36" s="432"/>
      <c r="AD36" s="432"/>
      <c r="AE36" s="432"/>
      <c r="AF36" s="432"/>
      <c r="AG36" s="433"/>
      <c r="AH36" s="17"/>
      <c r="AI36" s="5"/>
      <c r="AK36" s="28" t="str">
        <f t="shared" si="1"/>
        <v/>
      </c>
      <c r="AL36" s="28" t="str">
        <f t="shared" si="2"/>
        <v/>
      </c>
      <c r="AM36" s="28" t="str">
        <f t="shared" si="3"/>
        <v/>
      </c>
      <c r="AN36" s="28">
        <f t="shared" si="4"/>
        <v>0</v>
      </c>
      <c r="AO36" s="28">
        <f t="shared" si="5"/>
        <v>0</v>
      </c>
      <c r="AP36" s="28">
        <f t="shared" si="6"/>
        <v>0</v>
      </c>
      <c r="AQ36" s="28">
        <f t="shared" si="7"/>
        <v>0</v>
      </c>
      <c r="AR36" s="28"/>
      <c r="AS36" s="28">
        <f>IF(P12&lt;&gt;"",P12,"")</f>
        <v>167</v>
      </c>
      <c r="AT36" s="28"/>
      <c r="AU36" s="33">
        <f>IF($P$17="yes",0,1)</f>
        <v>1</v>
      </c>
      <c r="AV36" s="33">
        <v>1</v>
      </c>
      <c r="AW36" s="33"/>
      <c r="AX36" s="64" t="str">
        <f t="shared" si="8"/>
        <v>canbeinvalid</v>
      </c>
      <c r="AY36" s="28"/>
      <c r="AZ36" s="181">
        <f t="shared" si="9"/>
        <v>0</v>
      </c>
      <c r="BA36" s="1">
        <f t="shared" si="10"/>
        <v>0</v>
      </c>
      <c r="BB36">
        <f t="shared" si="11"/>
        <v>0</v>
      </c>
      <c r="BC36">
        <f t="shared" si="12"/>
        <v>0</v>
      </c>
      <c r="BD36" t="str">
        <f t="shared" si="13"/>
        <v/>
      </c>
      <c r="BE36">
        <f t="shared" si="14"/>
        <v>0</v>
      </c>
      <c r="BF36">
        <f t="shared" si="15"/>
        <v>0</v>
      </c>
      <c r="BG36" t="str">
        <f t="shared" si="16"/>
        <v>no</v>
      </c>
      <c r="BH36">
        <f t="shared" si="17"/>
        <v>0</v>
      </c>
      <c r="BJ36" s="118">
        <f t="shared" si="18"/>
        <v>0</v>
      </c>
      <c r="BK36" s="119">
        <f t="shared" si="19"/>
        <v>0</v>
      </c>
      <c r="BL36">
        <f t="shared" si="20"/>
        <v>0</v>
      </c>
      <c r="BM36">
        <f t="shared" si="21"/>
        <v>0</v>
      </c>
      <c r="BN36" t="str">
        <f t="shared" si="22"/>
        <v/>
      </c>
      <c r="BO36" s="181">
        <f t="shared" si="23"/>
        <v>0</v>
      </c>
      <c r="BQ36" s="181">
        <f t="shared" si="24"/>
        <v>0</v>
      </c>
      <c r="BR36" s="181">
        <f t="shared" si="25"/>
        <v>0</v>
      </c>
      <c r="BS36" t="str">
        <f t="shared" si="26"/>
        <v/>
      </c>
      <c r="BT36">
        <f t="shared" si="27"/>
        <v>0</v>
      </c>
      <c r="BU36" s="181" t="str">
        <f t="shared" si="28"/>
        <v>data</v>
      </c>
      <c r="BV36" s="181">
        <f t="shared" si="38"/>
        <v>0</v>
      </c>
      <c r="BX36" t="str">
        <f t="shared" si="29"/>
        <v/>
      </c>
      <c r="BY36" t="str">
        <f t="shared" si="30"/>
        <v>No CO Data</v>
      </c>
      <c r="BZ36" s="181">
        <f t="shared" ref="BZ36:BZ99" si="42">IF(AND(BU36="data",BU35="blank"),1,0)</f>
        <v>0</v>
      </c>
      <c r="CA36" s="229">
        <f t="shared" si="39"/>
        <v>0</v>
      </c>
      <c r="CB36" s="6"/>
      <c r="CC36" s="6"/>
      <c r="CD36" s="226">
        <f t="shared" ref="CD36:CD99" si="43">IF(OR(CA36=1,CD35=1),1,0)</f>
        <v>0</v>
      </c>
      <c r="CE36" s="6"/>
      <c r="CF36" s="226">
        <f t="shared" si="40"/>
        <v>0</v>
      </c>
      <c r="CG36" s="226">
        <f t="shared" ref="CG36:CG99" si="44">IF(OR(CF36=1,CG35=1),1,0)</f>
        <v>0</v>
      </c>
      <c r="CH36" s="6"/>
      <c r="CI36" s="6"/>
      <c r="CJ36" s="226">
        <f t="shared" si="31"/>
        <v>0</v>
      </c>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6"/>
      <c r="DL36" s="6"/>
      <c r="DM36" s="6"/>
      <c r="DN36" s="6"/>
      <c r="DO36" s="6"/>
      <c r="DP36" s="6"/>
      <c r="DQ36" s="6"/>
      <c r="DR36" s="6"/>
      <c r="DS36" s="6"/>
      <c r="DT36" s="6"/>
      <c r="DU36" s="6"/>
      <c r="DV36" s="6"/>
      <c r="DW36" s="6"/>
      <c r="DX36" s="6"/>
      <c r="DY36" s="6"/>
      <c r="DZ36" s="6"/>
      <c r="EA36" s="6"/>
      <c r="EB36" s="6"/>
      <c r="EC36" s="6"/>
      <c r="ED36" s="6"/>
      <c r="EE36" s="6"/>
      <c r="EF36" s="6"/>
      <c r="EG36" s="6"/>
      <c r="EH36" s="6"/>
      <c r="EI36" s="6"/>
      <c r="EJ36" s="6"/>
      <c r="EK36" s="6"/>
      <c r="EL36" s="6"/>
      <c r="EM36" s="6"/>
      <c r="EN36" s="6"/>
      <c r="EO36" s="6"/>
      <c r="EP36" s="6"/>
      <c r="EQ36" s="6"/>
      <c r="ER36" s="6"/>
      <c r="ES36" s="6"/>
      <c r="ET36" s="6"/>
      <c r="EU36" s="6"/>
      <c r="EV36" s="6"/>
      <c r="EW36" s="6"/>
      <c r="EX36" s="6"/>
      <c r="EY36" s="6"/>
      <c r="EZ36" s="6"/>
      <c r="FA36" s="6"/>
      <c r="FB36" s="6"/>
    </row>
    <row r="37" spans="1:158">
      <c r="A37" s="13">
        <f t="shared" si="41"/>
        <v>4</v>
      </c>
      <c r="B37" s="66"/>
      <c r="C37" s="48"/>
      <c r="D37" s="348"/>
      <c r="E37" s="349"/>
      <c r="F37" s="350"/>
      <c r="G37" s="351"/>
      <c r="H37" s="348"/>
      <c r="I37" s="352"/>
      <c r="J37" s="352"/>
      <c r="K37" s="67"/>
      <c r="L37" s="68" t="str">
        <f t="shared" si="32"/>
        <v/>
      </c>
      <c r="M37" s="379"/>
      <c r="N37" s="379"/>
      <c r="O37" s="380" t="str">
        <f t="shared" si="33"/>
        <v/>
      </c>
      <c r="P37" s="382" t="str">
        <f t="shared" si="34"/>
        <v/>
      </c>
      <c r="Q37" s="112" t="str">
        <f t="shared" si="35"/>
        <v/>
      </c>
      <c r="R37" s="67"/>
      <c r="S37" s="68" t="str">
        <f t="shared" si="36"/>
        <v/>
      </c>
      <c r="T37" s="184"/>
      <c r="U37" s="68" t="str">
        <f t="shared" si="37"/>
        <v/>
      </c>
      <c r="V37" s="112" t="str">
        <f t="shared" si="0"/>
        <v>no</v>
      </c>
      <c r="W37" s="47"/>
      <c r="X37" s="47"/>
      <c r="Y37" s="47"/>
      <c r="Z37" s="66"/>
      <c r="AA37" s="19"/>
      <c r="AB37" s="432"/>
      <c r="AC37" s="432"/>
      <c r="AD37" s="432"/>
      <c r="AE37" s="432"/>
      <c r="AF37" s="432"/>
      <c r="AG37" s="433"/>
      <c r="AH37" s="17"/>
      <c r="AI37" s="5"/>
      <c r="AK37" s="28" t="str">
        <f t="shared" si="1"/>
        <v/>
      </c>
      <c r="AL37" s="28" t="str">
        <f t="shared" si="2"/>
        <v/>
      </c>
      <c r="AM37" s="28" t="str">
        <f t="shared" si="3"/>
        <v/>
      </c>
      <c r="AN37" s="28">
        <f t="shared" si="4"/>
        <v>0</v>
      </c>
      <c r="AO37" s="28">
        <f t="shared" si="5"/>
        <v>0</v>
      </c>
      <c r="AP37" s="28">
        <f t="shared" si="6"/>
        <v>0</v>
      </c>
      <c r="AQ37" s="28">
        <f t="shared" si="7"/>
        <v>0</v>
      </c>
      <c r="AR37" s="28"/>
      <c r="AS37" s="28"/>
      <c r="AT37" s="28"/>
      <c r="AU37" s="28"/>
      <c r="AV37" s="28"/>
      <c r="AW37" s="28"/>
      <c r="AX37" s="64" t="str">
        <f t="shared" si="8"/>
        <v>canbeinvalid</v>
      </c>
      <c r="AY37" s="28"/>
      <c r="AZ37" s="181">
        <f t="shared" si="9"/>
        <v>0</v>
      </c>
      <c r="BA37" s="1">
        <f t="shared" si="10"/>
        <v>0</v>
      </c>
      <c r="BB37">
        <f t="shared" si="11"/>
        <v>0</v>
      </c>
      <c r="BC37">
        <f t="shared" si="12"/>
        <v>0</v>
      </c>
      <c r="BD37" t="str">
        <f t="shared" si="13"/>
        <v/>
      </c>
      <c r="BE37">
        <f t="shared" si="14"/>
        <v>0</v>
      </c>
      <c r="BF37">
        <f t="shared" si="15"/>
        <v>0</v>
      </c>
      <c r="BG37" t="str">
        <f t="shared" si="16"/>
        <v>no</v>
      </c>
      <c r="BH37">
        <f t="shared" si="17"/>
        <v>0</v>
      </c>
      <c r="BJ37" s="118">
        <f t="shared" si="18"/>
        <v>0</v>
      </c>
      <c r="BK37" s="119">
        <f t="shared" si="19"/>
        <v>0</v>
      </c>
      <c r="BL37">
        <f t="shared" si="20"/>
        <v>0</v>
      </c>
      <c r="BM37">
        <f t="shared" si="21"/>
        <v>0</v>
      </c>
      <c r="BN37" t="str">
        <f t="shared" si="22"/>
        <v/>
      </c>
      <c r="BO37" s="181">
        <f t="shared" si="23"/>
        <v>0</v>
      </c>
      <c r="BQ37" s="181">
        <f t="shared" si="24"/>
        <v>0</v>
      </c>
      <c r="BR37" s="181">
        <f t="shared" si="25"/>
        <v>0</v>
      </c>
      <c r="BS37" t="str">
        <f t="shared" si="26"/>
        <v/>
      </c>
      <c r="BT37">
        <f t="shared" si="27"/>
        <v>0</v>
      </c>
      <c r="BU37" s="181" t="str">
        <f t="shared" si="28"/>
        <v>data</v>
      </c>
      <c r="BV37" s="181">
        <f t="shared" si="38"/>
        <v>0</v>
      </c>
      <c r="BX37" t="str">
        <f t="shared" si="29"/>
        <v/>
      </c>
      <c r="BY37" t="str">
        <f t="shared" si="30"/>
        <v>No CO Data</v>
      </c>
      <c r="BZ37" s="181">
        <f t="shared" si="42"/>
        <v>0</v>
      </c>
      <c r="CA37" s="229">
        <f t="shared" si="39"/>
        <v>0</v>
      </c>
      <c r="CB37" s="6"/>
      <c r="CC37" s="6"/>
      <c r="CD37" s="226">
        <f t="shared" si="43"/>
        <v>0</v>
      </c>
      <c r="CE37" s="6"/>
      <c r="CF37" s="226">
        <f t="shared" si="40"/>
        <v>0</v>
      </c>
      <c r="CG37" s="226">
        <f t="shared" si="44"/>
        <v>0</v>
      </c>
      <c r="CH37" s="6"/>
      <c r="CI37" s="6"/>
      <c r="CJ37" s="226">
        <f t="shared" si="31"/>
        <v>0</v>
      </c>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6"/>
      <c r="DL37" s="6"/>
      <c r="DM37" s="6"/>
      <c r="DN37" s="6"/>
      <c r="DO37" s="6"/>
      <c r="DP37" s="6"/>
      <c r="DQ37" s="6"/>
      <c r="DR37" s="6"/>
      <c r="DS37" s="6"/>
      <c r="DT37" s="6"/>
      <c r="DU37" s="6"/>
      <c r="DV37" s="6"/>
      <c r="DW37" s="6"/>
      <c r="DX37" s="6"/>
      <c r="DY37" s="6"/>
      <c r="DZ37" s="6"/>
      <c r="EA37" s="6"/>
      <c r="EB37" s="6"/>
      <c r="EC37" s="6"/>
      <c r="ED37" s="6"/>
      <c r="EE37" s="6"/>
      <c r="EF37" s="6"/>
      <c r="EG37" s="6"/>
      <c r="EH37" s="6"/>
      <c r="EI37" s="6"/>
      <c r="EJ37" s="6"/>
      <c r="EK37" s="6"/>
      <c r="EL37" s="6"/>
      <c r="EM37" s="6"/>
      <c r="EN37" s="6"/>
      <c r="EO37" s="6"/>
      <c r="EP37" s="6"/>
      <c r="EQ37" s="6"/>
      <c r="ER37" s="6"/>
      <c r="ES37" s="6"/>
      <c r="ET37" s="6"/>
      <c r="EU37" s="6"/>
      <c r="EV37" s="6"/>
      <c r="EW37" s="6"/>
      <c r="EX37" s="6"/>
      <c r="EY37" s="6"/>
      <c r="EZ37" s="6"/>
      <c r="FA37" s="6"/>
      <c r="FB37" s="6"/>
    </row>
    <row r="38" spans="1:158">
      <c r="A38" s="13">
        <f t="shared" si="41"/>
        <v>5</v>
      </c>
      <c r="B38" s="66"/>
      <c r="C38" s="48"/>
      <c r="D38" s="348"/>
      <c r="E38" s="349"/>
      <c r="F38" s="350"/>
      <c r="G38" s="351"/>
      <c r="H38" s="348"/>
      <c r="I38" s="352"/>
      <c r="J38" s="352"/>
      <c r="K38" s="67"/>
      <c r="L38" s="68" t="str">
        <f t="shared" si="32"/>
        <v/>
      </c>
      <c r="M38" s="379"/>
      <c r="N38" s="379"/>
      <c r="O38" s="380" t="str">
        <f t="shared" si="33"/>
        <v/>
      </c>
      <c r="P38" s="382" t="str">
        <f t="shared" si="34"/>
        <v/>
      </c>
      <c r="Q38" s="112" t="str">
        <f t="shared" si="35"/>
        <v/>
      </c>
      <c r="R38" s="67"/>
      <c r="S38" s="68" t="str">
        <f t="shared" si="36"/>
        <v/>
      </c>
      <c r="T38" s="184"/>
      <c r="U38" s="68" t="str">
        <f t="shared" si="37"/>
        <v/>
      </c>
      <c r="V38" s="112" t="str">
        <f t="shared" si="0"/>
        <v>no</v>
      </c>
      <c r="W38" s="47"/>
      <c r="X38" s="47"/>
      <c r="Y38" s="47"/>
      <c r="Z38" s="66"/>
      <c r="AA38" s="19"/>
      <c r="AB38" s="432"/>
      <c r="AC38" s="432"/>
      <c r="AD38" s="432"/>
      <c r="AE38" s="432"/>
      <c r="AF38" s="432"/>
      <c r="AG38" s="433"/>
      <c r="AH38" s="17"/>
      <c r="AI38" s="5"/>
      <c r="AK38" s="28" t="str">
        <f t="shared" si="1"/>
        <v/>
      </c>
      <c r="AL38" s="28" t="str">
        <f t="shared" si="2"/>
        <v/>
      </c>
      <c r="AM38" s="28" t="str">
        <f t="shared" si="3"/>
        <v/>
      </c>
      <c r="AN38" s="28">
        <f t="shared" si="4"/>
        <v>0</v>
      </c>
      <c r="AO38" s="28">
        <f t="shared" si="5"/>
        <v>0</v>
      </c>
      <c r="AP38" s="28">
        <f t="shared" si="6"/>
        <v>0</v>
      </c>
      <c r="AQ38" s="28">
        <f t="shared" si="7"/>
        <v>0</v>
      </c>
      <c r="AR38" s="28"/>
      <c r="AS38" s="28" t="s">
        <v>55</v>
      </c>
      <c r="AT38" s="28"/>
      <c r="AU38" s="28"/>
      <c r="AV38" s="28"/>
      <c r="AW38" s="28"/>
      <c r="AX38" s="64" t="str">
        <f t="shared" si="8"/>
        <v>canbeinvalid</v>
      </c>
      <c r="AY38" s="28"/>
      <c r="AZ38" s="181">
        <f t="shared" si="9"/>
        <v>0</v>
      </c>
      <c r="BA38" s="1">
        <f t="shared" si="10"/>
        <v>0</v>
      </c>
      <c r="BB38">
        <f t="shared" si="11"/>
        <v>0</v>
      </c>
      <c r="BC38">
        <f t="shared" si="12"/>
        <v>0</v>
      </c>
      <c r="BD38" t="str">
        <f t="shared" si="13"/>
        <v/>
      </c>
      <c r="BE38">
        <f t="shared" si="14"/>
        <v>0</v>
      </c>
      <c r="BF38">
        <f t="shared" si="15"/>
        <v>0</v>
      </c>
      <c r="BG38" t="str">
        <f t="shared" si="16"/>
        <v>no</v>
      </c>
      <c r="BH38">
        <f t="shared" si="17"/>
        <v>0</v>
      </c>
      <c r="BJ38" s="118">
        <f t="shared" si="18"/>
        <v>0</v>
      </c>
      <c r="BK38" s="119">
        <f t="shared" si="19"/>
        <v>0</v>
      </c>
      <c r="BL38">
        <f t="shared" si="20"/>
        <v>0</v>
      </c>
      <c r="BM38">
        <f t="shared" si="21"/>
        <v>0</v>
      </c>
      <c r="BN38" t="str">
        <f t="shared" si="22"/>
        <v/>
      </c>
      <c r="BO38" s="181">
        <f t="shared" si="23"/>
        <v>0</v>
      </c>
      <c r="BQ38" s="181">
        <f t="shared" si="24"/>
        <v>0</v>
      </c>
      <c r="BR38" s="181">
        <f t="shared" si="25"/>
        <v>0</v>
      </c>
      <c r="BS38" t="str">
        <f t="shared" si="26"/>
        <v/>
      </c>
      <c r="BT38">
        <f t="shared" si="27"/>
        <v>0</v>
      </c>
      <c r="BU38" s="181" t="str">
        <f t="shared" si="28"/>
        <v>data</v>
      </c>
      <c r="BV38" s="181">
        <f t="shared" si="38"/>
        <v>0</v>
      </c>
      <c r="BX38" t="str">
        <f t="shared" si="29"/>
        <v/>
      </c>
      <c r="BY38" t="str">
        <f t="shared" si="30"/>
        <v>No CO Data</v>
      </c>
      <c r="BZ38" s="181">
        <f t="shared" si="42"/>
        <v>0</v>
      </c>
      <c r="CA38" s="229">
        <f t="shared" si="39"/>
        <v>0</v>
      </c>
      <c r="CB38" s="6"/>
      <c r="CC38" s="6"/>
      <c r="CD38" s="226">
        <f t="shared" si="43"/>
        <v>0</v>
      </c>
      <c r="CE38" s="6"/>
      <c r="CF38" s="226">
        <f t="shared" si="40"/>
        <v>0</v>
      </c>
      <c r="CG38" s="226">
        <f t="shared" si="44"/>
        <v>0</v>
      </c>
      <c r="CH38" s="6"/>
      <c r="CI38" s="6"/>
      <c r="CJ38" s="226">
        <f t="shared" si="31"/>
        <v>0</v>
      </c>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c r="DL38" s="6"/>
      <c r="DM38" s="6"/>
      <c r="DN38" s="6"/>
      <c r="DO38" s="6"/>
      <c r="DP38" s="6"/>
      <c r="DQ38" s="6"/>
      <c r="DR38" s="6"/>
      <c r="DS38" s="6"/>
      <c r="DT38" s="6"/>
      <c r="DU38" s="6"/>
      <c r="DV38" s="6"/>
      <c r="DW38" s="6"/>
      <c r="DX38" s="6"/>
      <c r="DY38" s="6"/>
      <c r="DZ38" s="6"/>
      <c r="EA38" s="6"/>
      <c r="EB38" s="6"/>
      <c r="EC38" s="6"/>
      <c r="ED38" s="6"/>
      <c r="EE38" s="6"/>
      <c r="EF38" s="6"/>
      <c r="EG38" s="6"/>
      <c r="EH38" s="6"/>
      <c r="EI38" s="6"/>
      <c r="EJ38" s="6"/>
      <c r="EK38" s="6"/>
      <c r="EL38" s="6"/>
      <c r="EM38" s="6"/>
      <c r="EN38" s="6"/>
      <c r="EO38" s="6"/>
      <c r="EP38" s="6"/>
      <c r="EQ38" s="6"/>
      <c r="ER38" s="6"/>
      <c r="ES38" s="6"/>
      <c r="ET38" s="6"/>
      <c r="EU38" s="6"/>
      <c r="EV38" s="6"/>
      <c r="EW38" s="6"/>
      <c r="EX38" s="6"/>
      <c r="EY38" s="6"/>
      <c r="EZ38" s="6"/>
      <c r="FA38" s="6"/>
      <c r="FB38" s="6"/>
    </row>
    <row r="39" spans="1:158">
      <c r="A39" s="13">
        <f t="shared" si="41"/>
        <v>6</v>
      </c>
      <c r="B39" s="66"/>
      <c r="C39" s="48"/>
      <c r="D39" s="348"/>
      <c r="E39" s="349"/>
      <c r="F39" s="350"/>
      <c r="G39" s="351"/>
      <c r="H39" s="348"/>
      <c r="I39" s="352"/>
      <c r="J39" s="352"/>
      <c r="K39" s="67"/>
      <c r="L39" s="68" t="str">
        <f t="shared" si="32"/>
        <v/>
      </c>
      <c r="M39" s="379"/>
      <c r="N39" s="379"/>
      <c r="O39" s="380" t="str">
        <f t="shared" si="33"/>
        <v/>
      </c>
      <c r="P39" s="382" t="str">
        <f t="shared" si="34"/>
        <v/>
      </c>
      <c r="Q39" s="112" t="str">
        <f t="shared" si="35"/>
        <v/>
      </c>
      <c r="R39" s="67"/>
      <c r="S39" s="68" t="str">
        <f t="shared" si="36"/>
        <v/>
      </c>
      <c r="T39" s="184"/>
      <c r="U39" s="68" t="str">
        <f t="shared" si="37"/>
        <v/>
      </c>
      <c r="V39" s="112" t="str">
        <f t="shared" si="0"/>
        <v>no</v>
      </c>
      <c r="W39" s="47"/>
      <c r="X39" s="47"/>
      <c r="Y39" s="47"/>
      <c r="Z39" s="66"/>
      <c r="AA39" s="19"/>
      <c r="AB39" s="432"/>
      <c r="AC39" s="432"/>
      <c r="AD39" s="432"/>
      <c r="AE39" s="432"/>
      <c r="AF39" s="432"/>
      <c r="AG39" s="433"/>
      <c r="AH39" s="17"/>
      <c r="AI39" s="5"/>
      <c r="AK39" s="28" t="str">
        <f t="shared" si="1"/>
        <v/>
      </c>
      <c r="AL39" s="28" t="str">
        <f t="shared" si="2"/>
        <v/>
      </c>
      <c r="AM39" s="28" t="str">
        <f t="shared" si="3"/>
        <v/>
      </c>
      <c r="AN39" s="28">
        <f t="shared" si="4"/>
        <v>0</v>
      </c>
      <c r="AO39" s="28">
        <f t="shared" si="5"/>
        <v>0</v>
      </c>
      <c r="AP39" s="28">
        <f t="shared" si="6"/>
        <v>0</v>
      </c>
      <c r="AQ39" s="28">
        <f t="shared" si="7"/>
        <v>0</v>
      </c>
      <c r="AR39" s="28"/>
      <c r="AS39" s="28" t="s">
        <v>54</v>
      </c>
      <c r="AT39" s="28">
        <v>1</v>
      </c>
      <c r="AU39" s="28" t="s">
        <v>31</v>
      </c>
      <c r="AV39" s="46">
        <f>T13</f>
        <v>0</v>
      </c>
      <c r="AW39" s="46">
        <f>V13</f>
        <v>0</v>
      </c>
      <c r="AX39" s="64" t="str">
        <f t="shared" si="8"/>
        <v>canbeinvalid</v>
      </c>
      <c r="AY39" s="28"/>
      <c r="AZ39" s="181">
        <f t="shared" si="9"/>
        <v>0</v>
      </c>
      <c r="BA39" s="1">
        <f t="shared" si="10"/>
        <v>0</v>
      </c>
      <c r="BB39">
        <f t="shared" si="11"/>
        <v>0</v>
      </c>
      <c r="BC39">
        <f t="shared" si="12"/>
        <v>0</v>
      </c>
      <c r="BD39" t="str">
        <f t="shared" si="13"/>
        <v/>
      </c>
      <c r="BE39">
        <f t="shared" si="14"/>
        <v>0</v>
      </c>
      <c r="BF39">
        <f t="shared" si="15"/>
        <v>0</v>
      </c>
      <c r="BG39" t="str">
        <f t="shared" si="16"/>
        <v>no</v>
      </c>
      <c r="BH39">
        <f t="shared" si="17"/>
        <v>0</v>
      </c>
      <c r="BJ39" s="118">
        <f t="shared" si="18"/>
        <v>0</v>
      </c>
      <c r="BK39" s="119">
        <f t="shared" si="19"/>
        <v>0</v>
      </c>
      <c r="BL39">
        <f t="shared" si="20"/>
        <v>0</v>
      </c>
      <c r="BM39">
        <f t="shared" si="21"/>
        <v>0</v>
      </c>
      <c r="BN39" t="str">
        <f t="shared" si="22"/>
        <v/>
      </c>
      <c r="BO39" s="181">
        <f t="shared" si="23"/>
        <v>0</v>
      </c>
      <c r="BQ39" s="181">
        <f t="shared" si="24"/>
        <v>0</v>
      </c>
      <c r="BR39" s="181">
        <f t="shared" si="25"/>
        <v>0</v>
      </c>
      <c r="BS39" t="str">
        <f t="shared" si="26"/>
        <v/>
      </c>
      <c r="BT39">
        <f t="shared" si="27"/>
        <v>0</v>
      </c>
      <c r="BU39" s="181" t="str">
        <f t="shared" si="28"/>
        <v>data</v>
      </c>
      <c r="BV39" s="181">
        <f t="shared" si="38"/>
        <v>0</v>
      </c>
      <c r="BX39" t="str">
        <f t="shared" si="29"/>
        <v/>
      </c>
      <c r="BY39" t="str">
        <f t="shared" si="30"/>
        <v>No CO Data</v>
      </c>
      <c r="BZ39" s="181">
        <f t="shared" si="42"/>
        <v>0</v>
      </c>
      <c r="CA39" s="229">
        <f t="shared" si="39"/>
        <v>0</v>
      </c>
      <c r="CB39" s="6"/>
      <c r="CC39" s="6"/>
      <c r="CD39" s="226">
        <f t="shared" si="43"/>
        <v>0</v>
      </c>
      <c r="CE39" s="6"/>
      <c r="CF39" s="226">
        <f t="shared" si="40"/>
        <v>0</v>
      </c>
      <c r="CG39" s="226">
        <f t="shared" si="44"/>
        <v>0</v>
      </c>
      <c r="CH39" s="6"/>
      <c r="CI39" s="6"/>
      <c r="CJ39" s="226">
        <f t="shared" si="31"/>
        <v>0</v>
      </c>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c r="DL39" s="6"/>
      <c r="DM39" s="6"/>
      <c r="DN39" s="6"/>
      <c r="DO39" s="6"/>
      <c r="DP39" s="6"/>
      <c r="DQ39" s="6"/>
      <c r="DR39" s="6"/>
      <c r="DS39" s="6"/>
      <c r="DT39" s="6"/>
      <c r="DU39" s="6"/>
      <c r="DV39" s="6"/>
      <c r="DW39" s="6"/>
      <c r="DX39" s="6"/>
      <c r="DY39" s="6"/>
      <c r="DZ39" s="6"/>
      <c r="EA39" s="6"/>
      <c r="EB39" s="6"/>
      <c r="EC39" s="6"/>
      <c r="ED39" s="6"/>
      <c r="EE39" s="6"/>
      <c r="EF39" s="6"/>
      <c r="EG39" s="6"/>
      <c r="EH39" s="6"/>
      <c r="EI39" s="6"/>
      <c r="EJ39" s="6"/>
      <c r="EK39" s="6"/>
      <c r="EL39" s="6"/>
      <c r="EM39" s="6"/>
      <c r="EN39" s="6"/>
      <c r="EO39" s="6"/>
      <c r="EP39" s="6"/>
      <c r="EQ39" s="6"/>
      <c r="ER39" s="6"/>
      <c r="ES39" s="6"/>
      <c r="ET39" s="6"/>
      <c r="EU39" s="6"/>
      <c r="EV39" s="6"/>
      <c r="EW39" s="6"/>
      <c r="EX39" s="6"/>
      <c r="EY39" s="6"/>
      <c r="EZ39" s="6"/>
      <c r="FA39" s="6"/>
      <c r="FB39" s="6"/>
    </row>
    <row r="40" spans="1:158">
      <c r="A40" s="13">
        <f t="shared" si="41"/>
        <v>7</v>
      </c>
      <c r="B40" s="66"/>
      <c r="C40" s="48"/>
      <c r="D40" s="348"/>
      <c r="E40" s="349"/>
      <c r="F40" s="350"/>
      <c r="G40" s="351"/>
      <c r="H40" s="348"/>
      <c r="I40" s="352"/>
      <c r="J40" s="352"/>
      <c r="K40" s="67"/>
      <c r="L40" s="68" t="str">
        <f t="shared" si="32"/>
        <v/>
      </c>
      <c r="M40" s="379"/>
      <c r="N40" s="379"/>
      <c r="O40" s="380" t="str">
        <f t="shared" si="33"/>
        <v/>
      </c>
      <c r="P40" s="382" t="str">
        <f t="shared" si="34"/>
        <v/>
      </c>
      <c r="Q40" s="112" t="str">
        <f t="shared" si="35"/>
        <v/>
      </c>
      <c r="R40" s="67"/>
      <c r="S40" s="68" t="str">
        <f t="shared" si="36"/>
        <v/>
      </c>
      <c r="T40" s="184"/>
      <c r="U40" s="68" t="str">
        <f t="shared" si="37"/>
        <v/>
      </c>
      <c r="V40" s="112" t="str">
        <f t="shared" si="0"/>
        <v>no</v>
      </c>
      <c r="W40" s="47"/>
      <c r="X40" s="47"/>
      <c r="Y40" s="47"/>
      <c r="Z40" s="66"/>
      <c r="AA40" s="19"/>
      <c r="AB40" s="432"/>
      <c r="AC40" s="432"/>
      <c r="AD40" s="432"/>
      <c r="AE40" s="432"/>
      <c r="AF40" s="432"/>
      <c r="AG40" s="433"/>
      <c r="AH40" s="17"/>
      <c r="AI40" s="5"/>
      <c r="AK40" s="28" t="str">
        <f t="shared" si="1"/>
        <v/>
      </c>
      <c r="AL40" s="28" t="str">
        <f t="shared" si="2"/>
        <v/>
      </c>
      <c r="AM40" s="28" t="str">
        <f t="shared" si="3"/>
        <v/>
      </c>
      <c r="AN40" s="28">
        <f t="shared" si="4"/>
        <v>0</v>
      </c>
      <c r="AO40" s="28">
        <f t="shared" si="5"/>
        <v>0</v>
      </c>
      <c r="AP40" s="28">
        <f t="shared" si="6"/>
        <v>0</v>
      </c>
      <c r="AQ40" s="28">
        <f t="shared" si="7"/>
        <v>0</v>
      </c>
      <c r="AR40" s="28"/>
      <c r="AS40" s="28" t="s">
        <v>60</v>
      </c>
      <c r="AT40" s="28">
        <v>2</v>
      </c>
      <c r="AU40" s="28" t="s">
        <v>32</v>
      </c>
      <c r="AV40" s="46">
        <f>T14</f>
        <v>207</v>
      </c>
      <c r="AW40" s="46">
        <f>V14</f>
        <v>0</v>
      </c>
      <c r="AX40" s="64" t="str">
        <f t="shared" si="8"/>
        <v>canbeinvalid</v>
      </c>
      <c r="AY40" s="28"/>
      <c r="AZ40" s="181">
        <f t="shared" si="9"/>
        <v>0</v>
      </c>
      <c r="BA40" s="1">
        <f t="shared" si="10"/>
        <v>0</v>
      </c>
      <c r="BB40">
        <f t="shared" si="11"/>
        <v>0</v>
      </c>
      <c r="BC40">
        <f t="shared" si="12"/>
        <v>0</v>
      </c>
      <c r="BD40" t="str">
        <f t="shared" si="13"/>
        <v/>
      </c>
      <c r="BE40">
        <f t="shared" si="14"/>
        <v>0</v>
      </c>
      <c r="BF40">
        <f t="shared" si="15"/>
        <v>0</v>
      </c>
      <c r="BG40" t="str">
        <f t="shared" si="16"/>
        <v>no</v>
      </c>
      <c r="BH40">
        <f t="shared" si="17"/>
        <v>0</v>
      </c>
      <c r="BJ40" s="118">
        <f t="shared" si="18"/>
        <v>0</v>
      </c>
      <c r="BK40" s="119">
        <f t="shared" si="19"/>
        <v>0</v>
      </c>
      <c r="BL40">
        <f t="shared" si="20"/>
        <v>0</v>
      </c>
      <c r="BM40">
        <f t="shared" si="21"/>
        <v>0</v>
      </c>
      <c r="BN40" t="str">
        <f t="shared" si="22"/>
        <v/>
      </c>
      <c r="BO40" s="181">
        <f t="shared" si="23"/>
        <v>0</v>
      </c>
      <c r="BQ40" s="181">
        <f t="shared" si="24"/>
        <v>0</v>
      </c>
      <c r="BR40" s="181">
        <f t="shared" si="25"/>
        <v>0</v>
      </c>
      <c r="BS40" t="str">
        <f t="shared" si="26"/>
        <v/>
      </c>
      <c r="BT40">
        <f t="shared" si="27"/>
        <v>0</v>
      </c>
      <c r="BU40" s="181" t="str">
        <f t="shared" si="28"/>
        <v>data</v>
      </c>
      <c r="BV40" s="181">
        <f t="shared" si="38"/>
        <v>0</v>
      </c>
      <c r="BX40" t="str">
        <f t="shared" si="29"/>
        <v/>
      </c>
      <c r="BY40" t="str">
        <f t="shared" si="30"/>
        <v>No CO Data</v>
      </c>
      <c r="BZ40" s="181">
        <f t="shared" si="42"/>
        <v>0</v>
      </c>
      <c r="CA40" s="229">
        <f t="shared" si="39"/>
        <v>0</v>
      </c>
      <c r="CB40" s="6"/>
      <c r="CC40" s="6"/>
      <c r="CD40" s="226">
        <f t="shared" si="43"/>
        <v>0</v>
      </c>
      <c r="CE40" s="6"/>
      <c r="CF40" s="226">
        <f t="shared" si="40"/>
        <v>0</v>
      </c>
      <c r="CG40" s="226">
        <f t="shared" si="44"/>
        <v>0</v>
      </c>
      <c r="CH40" s="6"/>
      <c r="CI40" s="6"/>
      <c r="CJ40" s="226">
        <f t="shared" si="31"/>
        <v>0</v>
      </c>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row>
    <row r="41" spans="1:158">
      <c r="A41" s="13">
        <f t="shared" si="41"/>
        <v>8</v>
      </c>
      <c r="B41" s="66"/>
      <c r="C41" s="48"/>
      <c r="D41" s="348"/>
      <c r="E41" s="349"/>
      <c r="F41" s="350"/>
      <c r="G41" s="351"/>
      <c r="H41" s="348"/>
      <c r="I41" s="352"/>
      <c r="J41" s="352"/>
      <c r="K41" s="67"/>
      <c r="L41" s="68" t="str">
        <f t="shared" si="32"/>
        <v/>
      </c>
      <c r="M41" s="379"/>
      <c r="N41" s="379"/>
      <c r="O41" s="380" t="str">
        <f t="shared" si="33"/>
        <v/>
      </c>
      <c r="P41" s="382" t="str">
        <f t="shared" si="34"/>
        <v/>
      </c>
      <c r="Q41" s="112" t="str">
        <f t="shared" si="35"/>
        <v/>
      </c>
      <c r="R41" s="67"/>
      <c r="S41" s="68" t="str">
        <f t="shared" si="36"/>
        <v/>
      </c>
      <c r="T41" s="184"/>
      <c r="U41" s="68" t="str">
        <f t="shared" si="37"/>
        <v/>
      </c>
      <c r="V41" s="112" t="str">
        <f t="shared" si="0"/>
        <v>no</v>
      </c>
      <c r="W41" s="47"/>
      <c r="X41" s="47"/>
      <c r="Y41" s="47"/>
      <c r="Z41" s="66"/>
      <c r="AA41" s="19"/>
      <c r="AB41" s="432"/>
      <c r="AC41" s="432"/>
      <c r="AD41" s="432"/>
      <c r="AE41" s="432"/>
      <c r="AF41" s="432"/>
      <c r="AG41" s="433"/>
      <c r="AH41" s="17"/>
      <c r="AI41" s="5"/>
      <c r="AK41" s="28" t="str">
        <f t="shared" si="1"/>
        <v/>
      </c>
      <c r="AL41" s="28" t="str">
        <f t="shared" si="2"/>
        <v/>
      </c>
      <c r="AM41" s="28" t="str">
        <f t="shared" si="3"/>
        <v/>
      </c>
      <c r="AN41" s="28">
        <f t="shared" si="4"/>
        <v>0</v>
      </c>
      <c r="AO41" s="28">
        <f t="shared" si="5"/>
        <v>0</v>
      </c>
      <c r="AP41" s="28">
        <f t="shared" si="6"/>
        <v>0</v>
      </c>
      <c r="AQ41" s="28">
        <f t="shared" si="7"/>
        <v>0</v>
      </c>
      <c r="AR41" s="28"/>
      <c r="AS41" s="28"/>
      <c r="AT41" s="28">
        <v>3</v>
      </c>
      <c r="AU41" s="28" t="s">
        <v>78</v>
      </c>
      <c r="AV41" s="46">
        <f>T15</f>
        <v>0</v>
      </c>
      <c r="AW41" s="46">
        <f>V15</f>
        <v>0</v>
      </c>
      <c r="AX41" s="64" t="str">
        <f t="shared" si="8"/>
        <v>canbeinvalid</v>
      </c>
      <c r="AY41" s="28"/>
      <c r="AZ41" s="181">
        <f t="shared" si="9"/>
        <v>0</v>
      </c>
      <c r="BA41" s="1">
        <f t="shared" si="10"/>
        <v>0</v>
      </c>
      <c r="BB41">
        <f t="shared" si="11"/>
        <v>0</v>
      </c>
      <c r="BC41">
        <f t="shared" si="12"/>
        <v>0</v>
      </c>
      <c r="BD41" t="str">
        <f t="shared" si="13"/>
        <v/>
      </c>
      <c r="BE41">
        <f t="shared" si="14"/>
        <v>0</v>
      </c>
      <c r="BF41">
        <f t="shared" si="15"/>
        <v>0</v>
      </c>
      <c r="BG41" t="str">
        <f t="shared" si="16"/>
        <v>no</v>
      </c>
      <c r="BH41">
        <f t="shared" si="17"/>
        <v>0</v>
      </c>
      <c r="BJ41" s="118">
        <f t="shared" si="18"/>
        <v>0</v>
      </c>
      <c r="BK41" s="119">
        <f t="shared" si="19"/>
        <v>0</v>
      </c>
      <c r="BL41">
        <f t="shared" si="20"/>
        <v>0</v>
      </c>
      <c r="BM41">
        <f t="shared" si="21"/>
        <v>0</v>
      </c>
      <c r="BN41" t="str">
        <f t="shared" si="22"/>
        <v/>
      </c>
      <c r="BO41" s="181">
        <f t="shared" si="23"/>
        <v>0</v>
      </c>
      <c r="BQ41" s="181">
        <f t="shared" si="24"/>
        <v>0</v>
      </c>
      <c r="BR41" s="181">
        <f t="shared" si="25"/>
        <v>0</v>
      </c>
      <c r="BS41" t="str">
        <f t="shared" si="26"/>
        <v/>
      </c>
      <c r="BT41">
        <f t="shared" si="27"/>
        <v>0</v>
      </c>
      <c r="BU41" s="181" t="str">
        <f t="shared" si="28"/>
        <v>data</v>
      </c>
      <c r="BV41" s="181">
        <f t="shared" si="38"/>
        <v>0</v>
      </c>
      <c r="BX41" t="str">
        <f t="shared" si="29"/>
        <v/>
      </c>
      <c r="BY41" t="str">
        <f t="shared" si="30"/>
        <v>No CO Data</v>
      </c>
      <c r="BZ41" s="181">
        <f t="shared" si="42"/>
        <v>0</v>
      </c>
      <c r="CA41" s="229">
        <f t="shared" si="39"/>
        <v>0</v>
      </c>
      <c r="CB41" s="6"/>
      <c r="CC41" s="6"/>
      <c r="CD41" s="226">
        <f t="shared" si="43"/>
        <v>0</v>
      </c>
      <c r="CE41" s="6"/>
      <c r="CF41" s="226">
        <f t="shared" si="40"/>
        <v>0</v>
      </c>
      <c r="CG41" s="226">
        <f t="shared" si="44"/>
        <v>0</v>
      </c>
      <c r="CH41" s="6"/>
      <c r="CI41" s="6"/>
      <c r="CJ41" s="226">
        <f t="shared" si="31"/>
        <v>0</v>
      </c>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6"/>
      <c r="DL41" s="6"/>
      <c r="DM41" s="6"/>
      <c r="DN41" s="6"/>
      <c r="DO41" s="6"/>
      <c r="DP41" s="6"/>
      <c r="DQ41" s="6"/>
      <c r="DR41" s="6"/>
      <c r="DS41" s="6"/>
      <c r="DT41" s="6"/>
      <c r="DU41" s="6"/>
      <c r="DV41" s="6"/>
      <c r="DW41" s="6"/>
      <c r="DX41" s="6"/>
      <c r="DY41" s="6"/>
      <c r="DZ41" s="6"/>
      <c r="EA41" s="6"/>
      <c r="EB41" s="6"/>
      <c r="EC41" s="6"/>
      <c r="ED41" s="6"/>
      <c r="EE41" s="6"/>
      <c r="EF41" s="6"/>
      <c r="EG41" s="6"/>
      <c r="EH41" s="6"/>
      <c r="EI41" s="6"/>
      <c r="EJ41" s="6"/>
      <c r="EK41" s="6"/>
      <c r="EL41" s="6"/>
      <c r="EM41" s="6"/>
      <c r="EN41" s="6"/>
      <c r="EO41" s="6"/>
      <c r="EP41" s="6"/>
      <c r="EQ41" s="6"/>
      <c r="ER41" s="6"/>
      <c r="ES41" s="6"/>
      <c r="ET41" s="6"/>
      <c r="EU41" s="6"/>
      <c r="EV41" s="6"/>
      <c r="EW41" s="6"/>
      <c r="EX41" s="6"/>
      <c r="EY41" s="6"/>
      <c r="EZ41" s="6"/>
      <c r="FA41" s="6"/>
      <c r="FB41" s="6"/>
    </row>
    <row r="42" spans="1:158">
      <c r="A42" s="13">
        <f t="shared" si="41"/>
        <v>9</v>
      </c>
      <c r="B42" s="66"/>
      <c r="C42" s="48"/>
      <c r="D42" s="348"/>
      <c r="E42" s="349"/>
      <c r="F42" s="350"/>
      <c r="G42" s="351"/>
      <c r="H42" s="348"/>
      <c r="I42" s="352"/>
      <c r="J42" s="352"/>
      <c r="K42" s="67"/>
      <c r="L42" s="68" t="str">
        <f t="shared" si="32"/>
        <v/>
      </c>
      <c r="M42" s="379"/>
      <c r="N42" s="379"/>
      <c r="O42" s="380" t="str">
        <f t="shared" si="33"/>
        <v/>
      </c>
      <c r="P42" s="382" t="str">
        <f t="shared" si="34"/>
        <v/>
      </c>
      <c r="Q42" s="112" t="str">
        <f t="shared" si="35"/>
        <v/>
      </c>
      <c r="R42" s="67"/>
      <c r="S42" s="68" t="str">
        <f t="shared" si="36"/>
        <v/>
      </c>
      <c r="T42" s="184"/>
      <c r="U42" s="68" t="str">
        <f t="shared" si="37"/>
        <v/>
      </c>
      <c r="V42" s="112" t="str">
        <f t="shared" si="0"/>
        <v>no</v>
      </c>
      <c r="W42" s="47"/>
      <c r="X42" s="47"/>
      <c r="Y42" s="47"/>
      <c r="Z42" s="66"/>
      <c r="AA42" s="19"/>
      <c r="AB42" s="432"/>
      <c r="AC42" s="432"/>
      <c r="AD42" s="432"/>
      <c r="AE42" s="432"/>
      <c r="AF42" s="432"/>
      <c r="AG42" s="433"/>
      <c r="AH42" s="17"/>
      <c r="AI42" s="5"/>
      <c r="AK42" s="28" t="str">
        <f t="shared" si="1"/>
        <v/>
      </c>
      <c r="AL42" s="28" t="str">
        <f t="shared" si="2"/>
        <v/>
      </c>
      <c r="AM42" s="28" t="str">
        <f t="shared" si="3"/>
        <v/>
      </c>
      <c r="AN42" s="28">
        <f t="shared" si="4"/>
        <v>0</v>
      </c>
      <c r="AO42" s="28">
        <f t="shared" si="5"/>
        <v>0</v>
      </c>
      <c r="AP42" s="28">
        <f t="shared" si="6"/>
        <v>0</v>
      </c>
      <c r="AQ42" s="28">
        <f t="shared" si="7"/>
        <v>0</v>
      </c>
      <c r="AR42" s="28"/>
      <c r="AS42" s="51"/>
      <c r="AT42" s="28">
        <v>4</v>
      </c>
      <c r="AU42" s="28" t="s">
        <v>79</v>
      </c>
      <c r="AV42" s="46">
        <f>T19</f>
        <v>0</v>
      </c>
      <c r="AW42" s="46">
        <f>V19</f>
        <v>0</v>
      </c>
      <c r="AX42" s="64" t="str">
        <f t="shared" si="8"/>
        <v>canbeinvalid</v>
      </c>
      <c r="AY42" s="28"/>
      <c r="AZ42" s="181">
        <f t="shared" si="9"/>
        <v>0</v>
      </c>
      <c r="BA42" s="1">
        <f t="shared" si="10"/>
        <v>0</v>
      </c>
      <c r="BB42">
        <f t="shared" si="11"/>
        <v>0</v>
      </c>
      <c r="BC42">
        <f t="shared" si="12"/>
        <v>0</v>
      </c>
      <c r="BD42" t="str">
        <f t="shared" si="13"/>
        <v/>
      </c>
      <c r="BE42">
        <f t="shared" si="14"/>
        <v>0</v>
      </c>
      <c r="BF42">
        <f t="shared" si="15"/>
        <v>0</v>
      </c>
      <c r="BG42" t="str">
        <f t="shared" si="16"/>
        <v>no</v>
      </c>
      <c r="BH42">
        <f t="shared" si="17"/>
        <v>0</v>
      </c>
      <c r="BJ42" s="118">
        <f t="shared" si="18"/>
        <v>0</v>
      </c>
      <c r="BK42" s="119">
        <f t="shared" si="19"/>
        <v>0</v>
      </c>
      <c r="BL42">
        <f t="shared" si="20"/>
        <v>0</v>
      </c>
      <c r="BM42">
        <f t="shared" si="21"/>
        <v>0</v>
      </c>
      <c r="BN42" t="str">
        <f t="shared" si="22"/>
        <v/>
      </c>
      <c r="BO42" s="181">
        <f t="shared" si="23"/>
        <v>0</v>
      </c>
      <c r="BQ42" s="181">
        <f t="shared" si="24"/>
        <v>0</v>
      </c>
      <c r="BR42" s="181">
        <f t="shared" si="25"/>
        <v>0</v>
      </c>
      <c r="BS42" t="str">
        <f t="shared" si="26"/>
        <v/>
      </c>
      <c r="BT42">
        <f t="shared" si="27"/>
        <v>0</v>
      </c>
      <c r="BU42" s="181" t="str">
        <f t="shared" si="28"/>
        <v>data</v>
      </c>
      <c r="BV42" s="181">
        <f t="shared" si="38"/>
        <v>0</v>
      </c>
      <c r="BX42" t="str">
        <f t="shared" si="29"/>
        <v/>
      </c>
      <c r="BY42" t="str">
        <f t="shared" si="30"/>
        <v>No CO Data</v>
      </c>
      <c r="BZ42" s="181">
        <f t="shared" si="42"/>
        <v>0</v>
      </c>
      <c r="CA42" s="229">
        <f t="shared" si="39"/>
        <v>0</v>
      </c>
      <c r="CB42" s="6"/>
      <c r="CC42" s="6"/>
      <c r="CD42" s="226">
        <f t="shared" si="43"/>
        <v>0</v>
      </c>
      <c r="CE42" s="6"/>
      <c r="CF42" s="226">
        <f t="shared" si="40"/>
        <v>0</v>
      </c>
      <c r="CG42" s="226">
        <f t="shared" si="44"/>
        <v>0</v>
      </c>
      <c r="CH42" s="6"/>
      <c r="CI42" s="6"/>
      <c r="CJ42" s="226">
        <f t="shared" si="31"/>
        <v>0</v>
      </c>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6"/>
      <c r="DL42" s="6"/>
      <c r="DM42" s="6"/>
      <c r="DN42" s="6"/>
      <c r="DO42" s="6"/>
      <c r="DP42" s="6"/>
      <c r="DQ42" s="6"/>
      <c r="DR42" s="6"/>
      <c r="DS42" s="6"/>
      <c r="DT42" s="6"/>
      <c r="DU42" s="6"/>
      <c r="DV42" s="6"/>
      <c r="DW42" s="6"/>
      <c r="DX42" s="6"/>
      <c r="DY42" s="6"/>
      <c r="DZ42" s="6"/>
      <c r="EA42" s="6"/>
      <c r="EB42" s="6"/>
      <c r="EC42" s="6"/>
      <c r="ED42" s="6"/>
      <c r="EE42" s="6"/>
      <c r="EF42" s="6"/>
      <c r="EG42" s="6"/>
      <c r="EH42" s="6"/>
      <c r="EI42" s="6"/>
      <c r="EJ42" s="6"/>
      <c r="EK42" s="6"/>
      <c r="EL42" s="6"/>
      <c r="EM42" s="6"/>
      <c r="EN42" s="6"/>
      <c r="EO42" s="6"/>
      <c r="EP42" s="6"/>
      <c r="EQ42" s="6"/>
      <c r="ER42" s="6"/>
      <c r="ES42" s="6"/>
      <c r="ET42" s="6"/>
      <c r="EU42" s="6"/>
      <c r="EV42" s="6"/>
      <c r="EW42" s="6"/>
      <c r="EX42" s="6"/>
      <c r="EY42" s="6"/>
      <c r="EZ42" s="6"/>
      <c r="FA42" s="6"/>
      <c r="FB42" s="6"/>
    </row>
    <row r="43" spans="1:158">
      <c r="A43" s="13">
        <f t="shared" si="41"/>
        <v>10</v>
      </c>
      <c r="B43" s="66"/>
      <c r="C43" s="48"/>
      <c r="D43" s="348"/>
      <c r="E43" s="349"/>
      <c r="F43" s="350"/>
      <c r="G43" s="351"/>
      <c r="H43" s="348"/>
      <c r="I43" s="352"/>
      <c r="J43" s="352"/>
      <c r="K43" s="67"/>
      <c r="L43" s="68" t="str">
        <f t="shared" si="32"/>
        <v/>
      </c>
      <c r="M43" s="379"/>
      <c r="N43" s="379"/>
      <c r="O43" s="380" t="str">
        <f t="shared" si="33"/>
        <v/>
      </c>
      <c r="P43" s="382" t="str">
        <f t="shared" si="34"/>
        <v/>
      </c>
      <c r="Q43" s="112" t="str">
        <f t="shared" si="35"/>
        <v/>
      </c>
      <c r="R43" s="67"/>
      <c r="S43" s="68" t="str">
        <f t="shared" si="36"/>
        <v/>
      </c>
      <c r="T43" s="184"/>
      <c r="U43" s="68" t="str">
        <f t="shared" si="37"/>
        <v/>
      </c>
      <c r="V43" s="112" t="str">
        <f t="shared" si="0"/>
        <v>no</v>
      </c>
      <c r="W43" s="47"/>
      <c r="X43" s="47"/>
      <c r="Y43" s="47"/>
      <c r="Z43" s="66"/>
      <c r="AA43" s="19"/>
      <c r="AB43" s="432"/>
      <c r="AC43" s="432"/>
      <c r="AD43" s="432"/>
      <c r="AE43" s="432"/>
      <c r="AF43" s="432"/>
      <c r="AG43" s="433"/>
      <c r="AH43" s="17"/>
      <c r="AI43" s="5"/>
      <c r="AK43" s="28" t="str">
        <f t="shared" si="1"/>
        <v/>
      </c>
      <c r="AL43" s="28" t="str">
        <f t="shared" si="2"/>
        <v/>
      </c>
      <c r="AM43" s="28" t="str">
        <f t="shared" si="3"/>
        <v/>
      </c>
      <c r="AN43" s="28">
        <f t="shared" si="4"/>
        <v>0</v>
      </c>
      <c r="AO43" s="28">
        <f t="shared" si="5"/>
        <v>0</v>
      </c>
      <c r="AP43" s="28">
        <f t="shared" si="6"/>
        <v>0</v>
      </c>
      <c r="AQ43" s="28">
        <f t="shared" si="7"/>
        <v>0</v>
      </c>
      <c r="AR43" s="28"/>
      <c r="AS43" s="28"/>
      <c r="AT43" s="28" t="s">
        <v>81</v>
      </c>
      <c r="AU43" s="342" t="s">
        <v>437</v>
      </c>
      <c r="AW43" s="46"/>
      <c r="AX43" s="64" t="str">
        <f t="shared" si="8"/>
        <v>canbeinvalid</v>
      </c>
      <c r="AY43" s="28"/>
      <c r="AZ43" s="181">
        <f t="shared" si="9"/>
        <v>0</v>
      </c>
      <c r="BA43" s="1">
        <f t="shared" si="10"/>
        <v>0</v>
      </c>
      <c r="BB43">
        <f t="shared" si="11"/>
        <v>0</v>
      </c>
      <c r="BC43">
        <f t="shared" si="12"/>
        <v>0</v>
      </c>
      <c r="BD43" t="str">
        <f t="shared" si="13"/>
        <v/>
      </c>
      <c r="BE43">
        <f t="shared" si="14"/>
        <v>0</v>
      </c>
      <c r="BF43">
        <f t="shared" si="15"/>
        <v>0</v>
      </c>
      <c r="BG43" t="str">
        <f t="shared" si="16"/>
        <v>no</v>
      </c>
      <c r="BH43">
        <f t="shared" si="17"/>
        <v>0</v>
      </c>
      <c r="BJ43" s="118">
        <f t="shared" si="18"/>
        <v>0</v>
      </c>
      <c r="BK43" s="119">
        <f t="shared" si="19"/>
        <v>0</v>
      </c>
      <c r="BL43">
        <f t="shared" si="20"/>
        <v>0</v>
      </c>
      <c r="BM43">
        <f t="shared" si="21"/>
        <v>0</v>
      </c>
      <c r="BN43" t="str">
        <f t="shared" si="22"/>
        <v/>
      </c>
      <c r="BO43" s="181">
        <f t="shared" si="23"/>
        <v>0</v>
      </c>
      <c r="BQ43" s="181">
        <f t="shared" si="24"/>
        <v>0</v>
      </c>
      <c r="BR43" s="181">
        <f t="shared" si="25"/>
        <v>0</v>
      </c>
      <c r="BS43" t="str">
        <f t="shared" si="26"/>
        <v/>
      </c>
      <c r="BT43">
        <f t="shared" si="27"/>
        <v>0</v>
      </c>
      <c r="BU43" s="181" t="str">
        <f t="shared" si="28"/>
        <v>data</v>
      </c>
      <c r="BV43" s="181">
        <f t="shared" si="38"/>
        <v>0</v>
      </c>
      <c r="BX43" t="str">
        <f t="shared" si="29"/>
        <v/>
      </c>
      <c r="BY43" t="str">
        <f t="shared" si="30"/>
        <v>No CO Data</v>
      </c>
      <c r="BZ43" s="181">
        <f t="shared" si="42"/>
        <v>0</v>
      </c>
      <c r="CA43" s="229">
        <f t="shared" si="39"/>
        <v>0</v>
      </c>
      <c r="CB43" s="6"/>
      <c r="CC43" s="6"/>
      <c r="CD43" s="226">
        <f t="shared" si="43"/>
        <v>0</v>
      </c>
      <c r="CE43" s="6"/>
      <c r="CF43" s="226">
        <f t="shared" si="40"/>
        <v>0</v>
      </c>
      <c r="CG43" s="226">
        <f t="shared" si="44"/>
        <v>0</v>
      </c>
      <c r="CH43" s="6"/>
      <c r="CI43" s="6"/>
      <c r="CJ43" s="226">
        <f t="shared" si="31"/>
        <v>0</v>
      </c>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row>
    <row r="44" spans="1:158">
      <c r="A44" s="13">
        <f t="shared" si="41"/>
        <v>11</v>
      </c>
      <c r="B44" s="66"/>
      <c r="C44" s="48"/>
      <c r="D44" s="348"/>
      <c r="E44" s="349"/>
      <c r="F44" s="350"/>
      <c r="G44" s="351"/>
      <c r="H44" s="348"/>
      <c r="I44" s="352"/>
      <c r="J44" s="352"/>
      <c r="K44" s="67"/>
      <c r="L44" s="68" t="str">
        <f t="shared" si="32"/>
        <v/>
      </c>
      <c r="M44" s="379"/>
      <c r="N44" s="379"/>
      <c r="O44" s="380" t="str">
        <f t="shared" si="33"/>
        <v/>
      </c>
      <c r="P44" s="382" t="str">
        <f t="shared" si="34"/>
        <v/>
      </c>
      <c r="Q44" s="112" t="str">
        <f t="shared" si="35"/>
        <v/>
      </c>
      <c r="R44" s="67"/>
      <c r="S44" s="68" t="str">
        <f t="shared" si="36"/>
        <v/>
      </c>
      <c r="T44" s="184"/>
      <c r="U44" s="68" t="str">
        <f t="shared" si="37"/>
        <v/>
      </c>
      <c r="V44" s="112" t="str">
        <f t="shared" si="0"/>
        <v>no</v>
      </c>
      <c r="W44" s="47"/>
      <c r="X44" s="47"/>
      <c r="Y44" s="47"/>
      <c r="Z44" s="66"/>
      <c r="AA44" s="19"/>
      <c r="AB44" s="432"/>
      <c r="AC44" s="432"/>
      <c r="AD44" s="432"/>
      <c r="AE44" s="432"/>
      <c r="AF44" s="432"/>
      <c r="AG44" s="433"/>
      <c r="AH44" s="17"/>
      <c r="AI44" s="5"/>
      <c r="AK44" s="28" t="str">
        <f t="shared" si="1"/>
        <v/>
      </c>
      <c r="AL44" s="28" t="str">
        <f t="shared" si="2"/>
        <v/>
      </c>
      <c r="AM44" s="28" t="str">
        <f t="shared" si="3"/>
        <v/>
      </c>
      <c r="AN44" s="28">
        <f t="shared" si="4"/>
        <v>0</v>
      </c>
      <c r="AO44" s="28">
        <f t="shared" si="5"/>
        <v>0</v>
      </c>
      <c r="AP44" s="28">
        <f t="shared" si="6"/>
        <v>0</v>
      </c>
      <c r="AQ44" s="28">
        <f t="shared" si="7"/>
        <v>0</v>
      </c>
      <c r="AR44" s="28"/>
      <c r="AS44" s="30" t="s">
        <v>78</v>
      </c>
      <c r="AT44" s="28"/>
      <c r="AU44" s="342" t="s">
        <v>438</v>
      </c>
      <c r="AW44" s="46"/>
      <c r="AX44" s="64" t="str">
        <f t="shared" si="8"/>
        <v>canbeinvalid</v>
      </c>
      <c r="AY44" s="28"/>
      <c r="AZ44" s="181">
        <f t="shared" si="9"/>
        <v>0</v>
      </c>
      <c r="BA44" s="1">
        <f t="shared" si="10"/>
        <v>0</v>
      </c>
      <c r="BB44">
        <f t="shared" si="11"/>
        <v>0</v>
      </c>
      <c r="BC44">
        <f t="shared" si="12"/>
        <v>0</v>
      </c>
      <c r="BD44" t="str">
        <f t="shared" si="13"/>
        <v/>
      </c>
      <c r="BE44">
        <f t="shared" si="14"/>
        <v>0</v>
      </c>
      <c r="BF44">
        <f t="shared" si="15"/>
        <v>0</v>
      </c>
      <c r="BG44" t="str">
        <f t="shared" si="16"/>
        <v>no</v>
      </c>
      <c r="BH44">
        <f t="shared" si="17"/>
        <v>0</v>
      </c>
      <c r="BJ44" s="118">
        <f t="shared" si="18"/>
        <v>0</v>
      </c>
      <c r="BK44" s="119">
        <f t="shared" si="19"/>
        <v>0</v>
      </c>
      <c r="BL44">
        <f t="shared" si="20"/>
        <v>0</v>
      </c>
      <c r="BM44">
        <f t="shared" si="21"/>
        <v>0</v>
      </c>
      <c r="BN44" t="str">
        <f t="shared" si="22"/>
        <v/>
      </c>
      <c r="BO44" s="181">
        <f t="shared" si="23"/>
        <v>0</v>
      </c>
      <c r="BQ44" s="181">
        <f t="shared" si="24"/>
        <v>0</v>
      </c>
      <c r="BR44" s="181">
        <f t="shared" si="25"/>
        <v>0</v>
      </c>
      <c r="BS44" t="str">
        <f t="shared" si="26"/>
        <v/>
      </c>
      <c r="BT44">
        <f t="shared" si="27"/>
        <v>0</v>
      </c>
      <c r="BU44" s="181" t="str">
        <f t="shared" si="28"/>
        <v>data</v>
      </c>
      <c r="BV44" s="181">
        <f t="shared" si="38"/>
        <v>0</v>
      </c>
      <c r="BX44" t="str">
        <f t="shared" si="29"/>
        <v/>
      </c>
      <c r="BY44" t="str">
        <f t="shared" si="30"/>
        <v>No CO Data</v>
      </c>
      <c r="BZ44" s="181">
        <f t="shared" si="42"/>
        <v>0</v>
      </c>
      <c r="CA44" s="229">
        <f t="shared" si="39"/>
        <v>0</v>
      </c>
      <c r="CB44" s="6"/>
      <c r="CC44" s="6"/>
      <c r="CD44" s="226">
        <f t="shared" si="43"/>
        <v>0</v>
      </c>
      <c r="CE44" s="6"/>
      <c r="CF44" s="226">
        <f t="shared" si="40"/>
        <v>0</v>
      </c>
      <c r="CG44" s="226">
        <f t="shared" si="44"/>
        <v>0</v>
      </c>
      <c r="CH44" s="6"/>
      <c r="CI44" s="6"/>
      <c r="CJ44" s="226">
        <f t="shared" si="31"/>
        <v>0</v>
      </c>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row>
    <row r="45" spans="1:158">
      <c r="A45" s="13">
        <f t="shared" si="41"/>
        <v>12</v>
      </c>
      <c r="B45" s="66"/>
      <c r="C45" s="48"/>
      <c r="D45" s="348"/>
      <c r="E45" s="349"/>
      <c r="F45" s="350"/>
      <c r="G45" s="351"/>
      <c r="H45" s="348"/>
      <c r="I45" s="352"/>
      <c r="J45" s="352"/>
      <c r="K45" s="67"/>
      <c r="L45" s="68" t="str">
        <f t="shared" si="32"/>
        <v/>
      </c>
      <c r="M45" s="379"/>
      <c r="N45" s="379"/>
      <c r="O45" s="380" t="str">
        <f t="shared" si="33"/>
        <v/>
      </c>
      <c r="P45" s="382" t="str">
        <f t="shared" si="34"/>
        <v/>
      </c>
      <c r="Q45" s="112" t="str">
        <f t="shared" si="35"/>
        <v/>
      </c>
      <c r="R45" s="67"/>
      <c r="S45" s="68" t="str">
        <f t="shared" si="36"/>
        <v/>
      </c>
      <c r="T45" s="184"/>
      <c r="U45" s="68" t="str">
        <f t="shared" si="37"/>
        <v/>
      </c>
      <c r="V45" s="112" t="str">
        <f t="shared" si="0"/>
        <v>no</v>
      </c>
      <c r="W45" s="47"/>
      <c r="X45" s="47"/>
      <c r="Y45" s="47"/>
      <c r="Z45" s="66"/>
      <c r="AA45" s="19"/>
      <c r="AB45" s="432"/>
      <c r="AC45" s="432"/>
      <c r="AD45" s="432"/>
      <c r="AE45" s="432"/>
      <c r="AF45" s="432"/>
      <c r="AG45" s="433"/>
      <c r="AH45" s="17"/>
      <c r="AI45" s="6"/>
      <c r="AK45" s="28" t="str">
        <f t="shared" si="1"/>
        <v/>
      </c>
      <c r="AL45" s="28" t="str">
        <f t="shared" si="2"/>
        <v/>
      </c>
      <c r="AM45" s="28" t="str">
        <f t="shared" si="3"/>
        <v/>
      </c>
      <c r="AN45" s="28">
        <f t="shared" si="4"/>
        <v>0</v>
      </c>
      <c r="AO45" s="28">
        <f t="shared" si="5"/>
        <v>0</v>
      </c>
      <c r="AP45" s="28">
        <f t="shared" si="6"/>
        <v>0</v>
      </c>
      <c r="AQ45" s="28">
        <f t="shared" si="7"/>
        <v>0</v>
      </c>
      <c r="AR45" s="28"/>
      <c r="AS45" s="28" t="s">
        <v>79</v>
      </c>
      <c r="AT45" s="342" t="s">
        <v>448</v>
      </c>
      <c r="AU45" s="28" t="s">
        <v>109</v>
      </c>
      <c r="AX45" s="64" t="str">
        <f t="shared" si="8"/>
        <v>canbeinvalid</v>
      </c>
      <c r="AY45" s="28"/>
      <c r="AZ45" s="181">
        <f t="shared" si="9"/>
        <v>0</v>
      </c>
      <c r="BA45" s="1">
        <f t="shared" si="10"/>
        <v>0</v>
      </c>
      <c r="BB45">
        <f t="shared" si="11"/>
        <v>0</v>
      </c>
      <c r="BC45">
        <f t="shared" si="12"/>
        <v>0</v>
      </c>
      <c r="BD45" t="str">
        <f t="shared" si="13"/>
        <v/>
      </c>
      <c r="BE45">
        <f t="shared" si="14"/>
        <v>0</v>
      </c>
      <c r="BF45">
        <f t="shared" si="15"/>
        <v>0</v>
      </c>
      <c r="BG45" t="str">
        <f t="shared" si="16"/>
        <v>no</v>
      </c>
      <c r="BH45">
        <f t="shared" si="17"/>
        <v>0</v>
      </c>
      <c r="BJ45" s="118">
        <f t="shared" si="18"/>
        <v>0</v>
      </c>
      <c r="BK45" s="119">
        <f t="shared" si="19"/>
        <v>0</v>
      </c>
      <c r="BL45">
        <f t="shared" si="20"/>
        <v>0</v>
      </c>
      <c r="BM45">
        <f t="shared" si="21"/>
        <v>0</v>
      </c>
      <c r="BN45" t="str">
        <f t="shared" si="22"/>
        <v/>
      </c>
      <c r="BO45" s="181">
        <f t="shared" si="23"/>
        <v>0</v>
      </c>
      <c r="BQ45" s="181">
        <f t="shared" si="24"/>
        <v>0</v>
      </c>
      <c r="BR45" s="181">
        <f t="shared" si="25"/>
        <v>0</v>
      </c>
      <c r="BS45" t="str">
        <f t="shared" si="26"/>
        <v/>
      </c>
      <c r="BT45">
        <f t="shared" si="27"/>
        <v>0</v>
      </c>
      <c r="BU45" s="181" t="str">
        <f t="shared" si="28"/>
        <v>data</v>
      </c>
      <c r="BV45" s="181">
        <f t="shared" si="38"/>
        <v>0</v>
      </c>
      <c r="BX45" t="str">
        <f t="shared" si="29"/>
        <v/>
      </c>
      <c r="BY45" t="str">
        <f t="shared" si="30"/>
        <v>No CO Data</v>
      </c>
      <c r="BZ45" s="181">
        <f t="shared" si="42"/>
        <v>0</v>
      </c>
      <c r="CA45" s="229">
        <f t="shared" si="39"/>
        <v>0</v>
      </c>
      <c r="CB45" s="6"/>
      <c r="CC45" s="6"/>
      <c r="CD45" s="226">
        <f t="shared" si="43"/>
        <v>0</v>
      </c>
      <c r="CE45" s="6"/>
      <c r="CF45" s="226">
        <f t="shared" si="40"/>
        <v>0</v>
      </c>
      <c r="CG45" s="226">
        <f t="shared" si="44"/>
        <v>0</v>
      </c>
      <c r="CH45" s="6"/>
      <c r="CI45" s="6"/>
      <c r="CJ45" s="226">
        <f t="shared" si="31"/>
        <v>0</v>
      </c>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row>
    <row r="46" spans="1:158">
      <c r="A46" s="13">
        <f t="shared" si="41"/>
        <v>13</v>
      </c>
      <c r="B46" s="66"/>
      <c r="C46" s="48"/>
      <c r="D46" s="348"/>
      <c r="E46" s="349"/>
      <c r="F46" s="350"/>
      <c r="G46" s="351"/>
      <c r="H46" s="348"/>
      <c r="I46" s="352"/>
      <c r="J46" s="352"/>
      <c r="K46" s="67"/>
      <c r="L46" s="68" t="str">
        <f t="shared" si="32"/>
        <v/>
      </c>
      <c r="M46" s="379"/>
      <c r="N46" s="379"/>
      <c r="O46" s="380" t="str">
        <f t="shared" si="33"/>
        <v/>
      </c>
      <c r="P46" s="382" t="str">
        <f t="shared" si="34"/>
        <v/>
      </c>
      <c r="Q46" s="112" t="str">
        <f t="shared" si="35"/>
        <v/>
      </c>
      <c r="R46" s="67"/>
      <c r="S46" s="68" t="str">
        <f t="shared" si="36"/>
        <v/>
      </c>
      <c r="T46" s="184"/>
      <c r="U46" s="68" t="str">
        <f t="shared" si="37"/>
        <v/>
      </c>
      <c r="V46" s="112" t="str">
        <f t="shared" si="0"/>
        <v>no</v>
      </c>
      <c r="W46" s="47"/>
      <c r="X46" s="47"/>
      <c r="Y46" s="47"/>
      <c r="Z46" s="66"/>
      <c r="AA46" s="19"/>
      <c r="AB46" s="432"/>
      <c r="AC46" s="432"/>
      <c r="AD46" s="432"/>
      <c r="AE46" s="432"/>
      <c r="AF46" s="432"/>
      <c r="AG46" s="433"/>
      <c r="AH46" s="17"/>
      <c r="AI46" s="6"/>
      <c r="AK46" s="28" t="str">
        <f t="shared" si="1"/>
        <v/>
      </c>
      <c r="AL46" s="28" t="str">
        <f t="shared" si="2"/>
        <v/>
      </c>
      <c r="AM46" s="28" t="str">
        <f t="shared" si="3"/>
        <v/>
      </c>
      <c r="AN46" s="28">
        <f t="shared" si="4"/>
        <v>0</v>
      </c>
      <c r="AO46" s="28">
        <f t="shared" si="5"/>
        <v>0</v>
      </c>
      <c r="AP46" s="28">
        <f t="shared" si="6"/>
        <v>0</v>
      </c>
      <c r="AQ46" s="28">
        <f t="shared" si="7"/>
        <v>0</v>
      </c>
      <c r="AR46" s="28"/>
      <c r="AS46" s="28"/>
      <c r="AT46" s="28" t="s">
        <v>63</v>
      </c>
      <c r="AU46" s="28" t="s">
        <v>110</v>
      </c>
      <c r="AX46" s="64" t="str">
        <f t="shared" si="8"/>
        <v>canbeinvalid</v>
      </c>
      <c r="AY46" s="28"/>
      <c r="AZ46" s="181">
        <f t="shared" si="9"/>
        <v>0</v>
      </c>
      <c r="BA46" s="1">
        <f t="shared" si="10"/>
        <v>0</v>
      </c>
      <c r="BB46">
        <f t="shared" si="11"/>
        <v>0</v>
      </c>
      <c r="BC46">
        <f t="shared" si="12"/>
        <v>0</v>
      </c>
      <c r="BD46" t="str">
        <f t="shared" si="13"/>
        <v/>
      </c>
      <c r="BE46">
        <f t="shared" si="14"/>
        <v>0</v>
      </c>
      <c r="BF46">
        <f t="shared" si="15"/>
        <v>0</v>
      </c>
      <c r="BG46" t="str">
        <f t="shared" si="16"/>
        <v>no</v>
      </c>
      <c r="BH46">
        <f t="shared" si="17"/>
        <v>0</v>
      </c>
      <c r="BJ46" s="118">
        <f t="shared" si="18"/>
        <v>0</v>
      </c>
      <c r="BK46" s="119">
        <f t="shared" si="19"/>
        <v>0</v>
      </c>
      <c r="BL46">
        <f t="shared" si="20"/>
        <v>0</v>
      </c>
      <c r="BM46">
        <f t="shared" si="21"/>
        <v>0</v>
      </c>
      <c r="BN46" t="str">
        <f t="shared" si="22"/>
        <v/>
      </c>
      <c r="BO46" s="181">
        <f t="shared" si="23"/>
        <v>0</v>
      </c>
      <c r="BQ46" s="181">
        <f t="shared" si="24"/>
        <v>0</v>
      </c>
      <c r="BR46" s="181">
        <f t="shared" si="25"/>
        <v>0</v>
      </c>
      <c r="BS46" t="str">
        <f t="shared" si="26"/>
        <v/>
      </c>
      <c r="BT46">
        <f t="shared" si="27"/>
        <v>0</v>
      </c>
      <c r="BU46" s="181" t="str">
        <f t="shared" si="28"/>
        <v>data</v>
      </c>
      <c r="BV46" s="181">
        <f t="shared" si="38"/>
        <v>0</v>
      </c>
      <c r="BX46" t="str">
        <f t="shared" si="29"/>
        <v/>
      </c>
      <c r="BY46" t="str">
        <f t="shared" si="30"/>
        <v>No CO Data</v>
      </c>
      <c r="BZ46" s="181">
        <f t="shared" si="42"/>
        <v>0</v>
      </c>
      <c r="CA46" s="229">
        <f t="shared" si="39"/>
        <v>0</v>
      </c>
      <c r="CB46" s="6"/>
      <c r="CC46" s="6"/>
      <c r="CD46" s="226">
        <f t="shared" si="43"/>
        <v>0</v>
      </c>
      <c r="CE46" s="6"/>
      <c r="CF46" s="226">
        <f t="shared" si="40"/>
        <v>0</v>
      </c>
      <c r="CG46" s="226">
        <f t="shared" si="44"/>
        <v>0</v>
      </c>
      <c r="CH46" s="6"/>
      <c r="CI46" s="6"/>
      <c r="CJ46" s="226">
        <f t="shared" si="31"/>
        <v>0</v>
      </c>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row>
    <row r="47" spans="1:158">
      <c r="A47" s="13">
        <f t="shared" si="41"/>
        <v>14</v>
      </c>
      <c r="B47" s="66"/>
      <c r="C47" s="48"/>
      <c r="D47" s="348"/>
      <c r="E47" s="349"/>
      <c r="F47" s="350"/>
      <c r="G47" s="351"/>
      <c r="H47" s="348"/>
      <c r="I47" s="352"/>
      <c r="J47" s="352"/>
      <c r="K47" s="67"/>
      <c r="L47" s="68" t="str">
        <f t="shared" si="32"/>
        <v/>
      </c>
      <c r="M47" s="379"/>
      <c r="N47" s="379"/>
      <c r="O47" s="380" t="str">
        <f t="shared" si="33"/>
        <v/>
      </c>
      <c r="P47" s="382" t="str">
        <f t="shared" si="34"/>
        <v/>
      </c>
      <c r="Q47" s="112" t="str">
        <f t="shared" si="35"/>
        <v/>
      </c>
      <c r="R47" s="67"/>
      <c r="S47" s="68" t="str">
        <f t="shared" si="36"/>
        <v/>
      </c>
      <c r="T47" s="184"/>
      <c r="U47" s="68" t="str">
        <f t="shared" si="37"/>
        <v/>
      </c>
      <c r="V47" s="112" t="str">
        <f t="shared" si="0"/>
        <v>no</v>
      </c>
      <c r="W47" s="47"/>
      <c r="X47" s="47"/>
      <c r="Y47" s="47"/>
      <c r="Z47" s="66"/>
      <c r="AA47" s="19"/>
      <c r="AB47" s="432"/>
      <c r="AC47" s="432"/>
      <c r="AD47" s="432"/>
      <c r="AE47" s="432"/>
      <c r="AF47" s="432"/>
      <c r="AG47" s="433"/>
      <c r="AH47" s="17"/>
      <c r="AI47" s="6"/>
      <c r="AK47" s="28" t="str">
        <f t="shared" si="1"/>
        <v/>
      </c>
      <c r="AL47" s="28" t="str">
        <f t="shared" si="2"/>
        <v/>
      </c>
      <c r="AM47" s="28" t="str">
        <f t="shared" si="3"/>
        <v/>
      </c>
      <c r="AN47" s="28">
        <f t="shared" si="4"/>
        <v>0</v>
      </c>
      <c r="AO47" s="28">
        <f t="shared" si="5"/>
        <v>0</v>
      </c>
      <c r="AP47" s="28">
        <f t="shared" si="6"/>
        <v>0</v>
      </c>
      <c r="AQ47" s="28">
        <f t="shared" si="7"/>
        <v>0</v>
      </c>
      <c r="AR47" s="28"/>
      <c r="AS47" s="342" t="s">
        <v>66</v>
      </c>
      <c r="AT47" s="28"/>
      <c r="AU47" s="28" t="s">
        <v>111</v>
      </c>
      <c r="AX47" s="64" t="str">
        <f t="shared" si="8"/>
        <v>canbeinvalid</v>
      </c>
      <c r="AY47" s="28"/>
      <c r="AZ47" s="181">
        <f t="shared" si="9"/>
        <v>0</v>
      </c>
      <c r="BA47" s="1">
        <f t="shared" si="10"/>
        <v>0</v>
      </c>
      <c r="BB47">
        <f t="shared" si="11"/>
        <v>0</v>
      </c>
      <c r="BC47">
        <f t="shared" si="12"/>
        <v>0</v>
      </c>
      <c r="BD47" t="str">
        <f t="shared" si="13"/>
        <v/>
      </c>
      <c r="BE47">
        <f t="shared" si="14"/>
        <v>0</v>
      </c>
      <c r="BF47">
        <f t="shared" si="15"/>
        <v>0</v>
      </c>
      <c r="BG47" t="str">
        <f t="shared" si="16"/>
        <v>no</v>
      </c>
      <c r="BH47">
        <f t="shared" si="17"/>
        <v>0</v>
      </c>
      <c r="BJ47" s="118">
        <f t="shared" si="18"/>
        <v>0</v>
      </c>
      <c r="BK47" s="119">
        <f t="shared" si="19"/>
        <v>0</v>
      </c>
      <c r="BL47">
        <f t="shared" si="20"/>
        <v>0</v>
      </c>
      <c r="BM47">
        <f t="shared" si="21"/>
        <v>0</v>
      </c>
      <c r="BN47" t="str">
        <f t="shared" si="22"/>
        <v/>
      </c>
      <c r="BO47" s="181">
        <f t="shared" si="23"/>
        <v>0</v>
      </c>
      <c r="BQ47" s="181">
        <f t="shared" si="24"/>
        <v>0</v>
      </c>
      <c r="BR47" s="181">
        <f t="shared" si="25"/>
        <v>0</v>
      </c>
      <c r="BS47" t="str">
        <f t="shared" si="26"/>
        <v/>
      </c>
      <c r="BT47">
        <f t="shared" si="27"/>
        <v>0</v>
      </c>
      <c r="BU47" s="181" t="str">
        <f t="shared" si="28"/>
        <v>data</v>
      </c>
      <c r="BV47" s="181">
        <f t="shared" si="38"/>
        <v>0</v>
      </c>
      <c r="BX47" t="str">
        <f t="shared" si="29"/>
        <v/>
      </c>
      <c r="BY47" t="str">
        <f t="shared" si="30"/>
        <v>No CO Data</v>
      </c>
      <c r="BZ47" s="181">
        <f t="shared" si="42"/>
        <v>0</v>
      </c>
      <c r="CA47" s="229">
        <f t="shared" si="39"/>
        <v>0</v>
      </c>
      <c r="CB47" s="6"/>
      <c r="CC47" s="6"/>
      <c r="CD47" s="226">
        <f t="shared" si="43"/>
        <v>0</v>
      </c>
      <c r="CE47" s="6"/>
      <c r="CF47" s="226">
        <f t="shared" si="40"/>
        <v>0</v>
      </c>
      <c r="CG47" s="226">
        <f t="shared" si="44"/>
        <v>0</v>
      </c>
      <c r="CH47" s="6"/>
      <c r="CI47" s="6"/>
      <c r="CJ47" s="226">
        <f t="shared" si="31"/>
        <v>0</v>
      </c>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row>
    <row r="48" spans="1:158">
      <c r="A48" s="13">
        <f t="shared" si="41"/>
        <v>15</v>
      </c>
      <c r="B48" s="66"/>
      <c r="C48" s="48"/>
      <c r="D48" s="348"/>
      <c r="E48" s="349"/>
      <c r="F48" s="350"/>
      <c r="G48" s="351"/>
      <c r="H48" s="348"/>
      <c r="I48" s="352"/>
      <c r="J48" s="352"/>
      <c r="K48" s="67"/>
      <c r="L48" s="68" t="str">
        <f t="shared" si="32"/>
        <v/>
      </c>
      <c r="M48" s="379"/>
      <c r="N48" s="379"/>
      <c r="O48" s="380" t="str">
        <f t="shared" si="33"/>
        <v/>
      </c>
      <c r="P48" s="382" t="str">
        <f t="shared" si="34"/>
        <v/>
      </c>
      <c r="Q48" s="112" t="str">
        <f t="shared" si="35"/>
        <v/>
      </c>
      <c r="R48" s="67"/>
      <c r="S48" s="68" t="str">
        <f t="shared" si="36"/>
        <v/>
      </c>
      <c r="T48" s="184"/>
      <c r="U48" s="68" t="str">
        <f t="shared" si="37"/>
        <v/>
      </c>
      <c r="V48" s="112" t="str">
        <f t="shared" si="0"/>
        <v>no</v>
      </c>
      <c r="W48" s="47"/>
      <c r="X48" s="47"/>
      <c r="Y48" s="47"/>
      <c r="Z48" s="66"/>
      <c r="AA48" s="19"/>
      <c r="AB48" s="432"/>
      <c r="AC48" s="432"/>
      <c r="AD48" s="432"/>
      <c r="AE48" s="432"/>
      <c r="AF48" s="432"/>
      <c r="AG48" s="433"/>
      <c r="AH48" s="17"/>
      <c r="AI48" s="6"/>
      <c r="AK48" s="28" t="str">
        <f t="shared" si="1"/>
        <v/>
      </c>
      <c r="AL48" s="28" t="str">
        <f t="shared" si="2"/>
        <v/>
      </c>
      <c r="AM48" s="28" t="str">
        <f t="shared" si="3"/>
        <v/>
      </c>
      <c r="AN48" s="28">
        <f t="shared" si="4"/>
        <v>0</v>
      </c>
      <c r="AO48" s="28">
        <f t="shared" si="5"/>
        <v>0</v>
      </c>
      <c r="AP48" s="28">
        <f t="shared" si="6"/>
        <v>0</v>
      </c>
      <c r="AQ48" s="28">
        <f t="shared" si="7"/>
        <v>0</v>
      </c>
      <c r="AR48" s="28"/>
      <c r="AS48" s="342" t="s">
        <v>14</v>
      </c>
      <c r="AT48" s="28"/>
      <c r="AU48" s="28" t="s">
        <v>112</v>
      </c>
      <c r="AX48" s="64" t="str">
        <f t="shared" si="8"/>
        <v>canbeinvalid</v>
      </c>
      <c r="AY48" s="28"/>
      <c r="AZ48" s="181">
        <f t="shared" si="9"/>
        <v>0</v>
      </c>
      <c r="BA48" s="1">
        <f t="shared" si="10"/>
        <v>0</v>
      </c>
      <c r="BB48">
        <f t="shared" si="11"/>
        <v>0</v>
      </c>
      <c r="BC48">
        <f t="shared" si="12"/>
        <v>0</v>
      </c>
      <c r="BD48" t="str">
        <f t="shared" si="13"/>
        <v/>
      </c>
      <c r="BE48">
        <f t="shared" si="14"/>
        <v>0</v>
      </c>
      <c r="BF48">
        <f t="shared" si="15"/>
        <v>0</v>
      </c>
      <c r="BG48" t="str">
        <f t="shared" si="16"/>
        <v>no</v>
      </c>
      <c r="BH48">
        <f t="shared" si="17"/>
        <v>0</v>
      </c>
      <c r="BJ48" s="118">
        <f t="shared" si="18"/>
        <v>0</v>
      </c>
      <c r="BK48" s="119">
        <f t="shared" si="19"/>
        <v>0</v>
      </c>
      <c r="BL48">
        <f t="shared" si="20"/>
        <v>0</v>
      </c>
      <c r="BM48">
        <f t="shared" si="21"/>
        <v>0</v>
      </c>
      <c r="BN48" t="str">
        <f t="shared" si="22"/>
        <v/>
      </c>
      <c r="BO48" s="181">
        <f t="shared" si="23"/>
        <v>0</v>
      </c>
      <c r="BQ48" s="181">
        <f t="shared" si="24"/>
        <v>0</v>
      </c>
      <c r="BR48" s="181">
        <f t="shared" si="25"/>
        <v>0</v>
      </c>
      <c r="BS48" t="str">
        <f t="shared" si="26"/>
        <v/>
      </c>
      <c r="BT48">
        <f t="shared" si="27"/>
        <v>0</v>
      </c>
      <c r="BU48" s="181" t="str">
        <f t="shared" si="28"/>
        <v>data</v>
      </c>
      <c r="BV48" s="181">
        <f t="shared" si="38"/>
        <v>0</v>
      </c>
      <c r="BX48" t="str">
        <f t="shared" si="29"/>
        <v/>
      </c>
      <c r="BY48" t="str">
        <f t="shared" si="30"/>
        <v>No CO Data</v>
      </c>
      <c r="BZ48" s="181">
        <f t="shared" si="42"/>
        <v>0</v>
      </c>
      <c r="CA48" s="229">
        <f t="shared" si="39"/>
        <v>0</v>
      </c>
      <c r="CB48" s="6"/>
      <c r="CC48" s="6"/>
      <c r="CD48" s="226">
        <f t="shared" si="43"/>
        <v>0</v>
      </c>
      <c r="CE48" s="6"/>
      <c r="CF48" s="226">
        <f t="shared" si="40"/>
        <v>0</v>
      </c>
      <c r="CG48" s="226">
        <f t="shared" si="44"/>
        <v>0</v>
      </c>
      <c r="CH48" s="6"/>
      <c r="CI48" s="6"/>
      <c r="CJ48" s="226">
        <f t="shared" si="31"/>
        <v>0</v>
      </c>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row>
    <row r="49" spans="1:158">
      <c r="A49" s="13">
        <f t="shared" si="41"/>
        <v>16</v>
      </c>
      <c r="B49" s="66"/>
      <c r="C49" s="48"/>
      <c r="D49" s="348"/>
      <c r="E49" s="349"/>
      <c r="F49" s="350"/>
      <c r="G49" s="351"/>
      <c r="H49" s="348"/>
      <c r="I49" s="352"/>
      <c r="J49" s="352"/>
      <c r="K49" s="67"/>
      <c r="L49" s="68" t="str">
        <f t="shared" si="32"/>
        <v/>
      </c>
      <c r="M49" s="379"/>
      <c r="N49" s="379"/>
      <c r="O49" s="380" t="str">
        <f t="shared" si="33"/>
        <v/>
      </c>
      <c r="P49" s="382" t="str">
        <f t="shared" si="34"/>
        <v/>
      </c>
      <c r="Q49" s="112" t="str">
        <f t="shared" si="35"/>
        <v/>
      </c>
      <c r="R49" s="67"/>
      <c r="S49" s="68" t="str">
        <f t="shared" si="36"/>
        <v/>
      </c>
      <c r="T49" s="184"/>
      <c r="U49" s="68" t="str">
        <f t="shared" si="37"/>
        <v/>
      </c>
      <c r="V49" s="112" t="str">
        <f t="shared" si="0"/>
        <v>no</v>
      </c>
      <c r="W49" s="47"/>
      <c r="X49" s="47"/>
      <c r="Y49" s="47"/>
      <c r="Z49" s="66"/>
      <c r="AA49" s="19"/>
      <c r="AB49" s="432"/>
      <c r="AC49" s="432"/>
      <c r="AD49" s="432"/>
      <c r="AE49" s="432"/>
      <c r="AF49" s="432"/>
      <c r="AG49" s="433"/>
      <c r="AH49" s="17"/>
      <c r="AI49" s="6"/>
      <c r="AK49" s="28" t="str">
        <f t="shared" si="1"/>
        <v/>
      </c>
      <c r="AL49" s="28" t="str">
        <f t="shared" si="2"/>
        <v/>
      </c>
      <c r="AM49" s="28" t="str">
        <f t="shared" si="3"/>
        <v/>
      </c>
      <c r="AN49" s="28">
        <f t="shared" si="4"/>
        <v>0</v>
      </c>
      <c r="AO49" s="28">
        <f t="shared" si="5"/>
        <v>0</v>
      </c>
      <c r="AP49" s="28">
        <f t="shared" si="6"/>
        <v>0</v>
      </c>
      <c r="AQ49" s="28">
        <f t="shared" si="7"/>
        <v>0</v>
      </c>
      <c r="AR49" s="28"/>
      <c r="AS49" s="28"/>
      <c r="AT49" s="28"/>
      <c r="AU49" s="28" t="s">
        <v>113</v>
      </c>
      <c r="AX49" s="64" t="str">
        <f t="shared" si="8"/>
        <v>canbeinvalid</v>
      </c>
      <c r="AY49" s="28"/>
      <c r="AZ49" s="181">
        <f t="shared" si="9"/>
        <v>0</v>
      </c>
      <c r="BA49" s="1">
        <f t="shared" si="10"/>
        <v>0</v>
      </c>
      <c r="BB49">
        <f t="shared" si="11"/>
        <v>0</v>
      </c>
      <c r="BC49">
        <f t="shared" si="12"/>
        <v>0</v>
      </c>
      <c r="BD49" t="str">
        <f t="shared" si="13"/>
        <v/>
      </c>
      <c r="BE49">
        <f t="shared" si="14"/>
        <v>0</v>
      </c>
      <c r="BF49">
        <f t="shared" si="15"/>
        <v>0</v>
      </c>
      <c r="BG49" t="str">
        <f t="shared" si="16"/>
        <v>no</v>
      </c>
      <c r="BH49">
        <f t="shared" si="17"/>
        <v>0</v>
      </c>
      <c r="BJ49" s="118">
        <f t="shared" si="18"/>
        <v>0</v>
      </c>
      <c r="BK49" s="119">
        <f t="shared" si="19"/>
        <v>0</v>
      </c>
      <c r="BL49">
        <f t="shared" si="20"/>
        <v>0</v>
      </c>
      <c r="BM49">
        <f t="shared" si="21"/>
        <v>0</v>
      </c>
      <c r="BN49" t="str">
        <f t="shared" si="22"/>
        <v/>
      </c>
      <c r="BO49" s="181">
        <f t="shared" si="23"/>
        <v>0</v>
      </c>
      <c r="BQ49" s="181">
        <f t="shared" si="24"/>
        <v>0</v>
      </c>
      <c r="BR49" s="181">
        <f t="shared" si="25"/>
        <v>0</v>
      </c>
      <c r="BS49" t="str">
        <f t="shared" si="26"/>
        <v/>
      </c>
      <c r="BT49">
        <f t="shared" si="27"/>
        <v>0</v>
      </c>
      <c r="BU49" s="181" t="str">
        <f t="shared" si="28"/>
        <v>data</v>
      </c>
      <c r="BV49" s="181">
        <f t="shared" si="38"/>
        <v>0</v>
      </c>
      <c r="BX49" t="str">
        <f t="shared" si="29"/>
        <v/>
      </c>
      <c r="BY49" t="str">
        <f t="shared" si="30"/>
        <v>No CO Data</v>
      </c>
      <c r="BZ49" s="181">
        <f t="shared" si="42"/>
        <v>0</v>
      </c>
      <c r="CA49" s="229">
        <f t="shared" si="39"/>
        <v>0</v>
      </c>
      <c r="CB49" s="6"/>
      <c r="CC49" s="6"/>
      <c r="CD49" s="226">
        <f t="shared" si="43"/>
        <v>0</v>
      </c>
      <c r="CE49" s="6"/>
      <c r="CF49" s="226">
        <f t="shared" si="40"/>
        <v>0</v>
      </c>
      <c r="CG49" s="226">
        <f t="shared" si="44"/>
        <v>0</v>
      </c>
      <c r="CH49" s="6"/>
      <c r="CI49" s="6"/>
      <c r="CJ49" s="226">
        <f t="shared" si="31"/>
        <v>0</v>
      </c>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row>
    <row r="50" spans="1:158">
      <c r="A50" s="13">
        <f t="shared" si="41"/>
        <v>17</v>
      </c>
      <c r="B50" s="66"/>
      <c r="C50" s="48"/>
      <c r="D50" s="348"/>
      <c r="E50" s="349"/>
      <c r="F50" s="350"/>
      <c r="G50" s="351"/>
      <c r="H50" s="348"/>
      <c r="I50" s="352"/>
      <c r="J50" s="352"/>
      <c r="K50" s="67"/>
      <c r="L50" s="68" t="str">
        <f t="shared" si="32"/>
        <v/>
      </c>
      <c r="M50" s="379"/>
      <c r="N50" s="379"/>
      <c r="O50" s="380" t="str">
        <f t="shared" si="33"/>
        <v/>
      </c>
      <c r="P50" s="382" t="str">
        <f t="shared" si="34"/>
        <v/>
      </c>
      <c r="Q50" s="112" t="str">
        <f t="shared" si="35"/>
        <v/>
      </c>
      <c r="R50" s="67"/>
      <c r="S50" s="68" t="str">
        <f t="shared" si="36"/>
        <v/>
      </c>
      <c r="T50" s="184"/>
      <c r="U50" s="68" t="str">
        <f t="shared" si="37"/>
        <v/>
      </c>
      <c r="V50" s="112" t="str">
        <f t="shared" si="0"/>
        <v>no</v>
      </c>
      <c r="W50" s="47"/>
      <c r="X50" s="47"/>
      <c r="Y50" s="47"/>
      <c r="Z50" s="66"/>
      <c r="AA50" s="19"/>
      <c r="AB50" s="432"/>
      <c r="AC50" s="432"/>
      <c r="AD50" s="432"/>
      <c r="AE50" s="432"/>
      <c r="AF50" s="432"/>
      <c r="AG50" s="433"/>
      <c r="AH50" s="17"/>
      <c r="AI50" s="6"/>
      <c r="AK50" s="28" t="str">
        <f t="shared" si="1"/>
        <v/>
      </c>
      <c r="AL50" s="28" t="str">
        <f t="shared" si="2"/>
        <v/>
      </c>
      <c r="AM50" s="28" t="str">
        <f t="shared" si="3"/>
        <v/>
      </c>
      <c r="AN50" s="28">
        <f t="shared" si="4"/>
        <v>0</v>
      </c>
      <c r="AO50" s="28">
        <f t="shared" si="5"/>
        <v>0</v>
      </c>
      <c r="AP50" s="28">
        <f t="shared" si="6"/>
        <v>0</v>
      </c>
      <c r="AQ50" s="28">
        <f t="shared" si="7"/>
        <v>0</v>
      </c>
      <c r="AR50" s="28" t="s">
        <v>87</v>
      </c>
      <c r="AS50" s="28" t="s">
        <v>86</v>
      </c>
      <c r="AT50" s="28" t="s">
        <v>31</v>
      </c>
      <c r="AX50" s="64" t="str">
        <f t="shared" si="8"/>
        <v>canbeinvalid</v>
      </c>
      <c r="AY50" s="28"/>
      <c r="AZ50" s="181">
        <f t="shared" si="9"/>
        <v>0</v>
      </c>
      <c r="BA50" s="1">
        <f t="shared" si="10"/>
        <v>0</v>
      </c>
      <c r="BB50">
        <f t="shared" si="11"/>
        <v>0</v>
      </c>
      <c r="BC50">
        <f t="shared" si="12"/>
        <v>0</v>
      </c>
      <c r="BD50" t="str">
        <f t="shared" si="13"/>
        <v/>
      </c>
      <c r="BE50">
        <f t="shared" si="14"/>
        <v>0</v>
      </c>
      <c r="BF50">
        <f t="shared" si="15"/>
        <v>0</v>
      </c>
      <c r="BG50" t="str">
        <f t="shared" si="16"/>
        <v>no</v>
      </c>
      <c r="BH50">
        <f t="shared" si="17"/>
        <v>0</v>
      </c>
      <c r="BJ50" s="118">
        <f t="shared" si="18"/>
        <v>0</v>
      </c>
      <c r="BK50" s="119">
        <f t="shared" si="19"/>
        <v>0</v>
      </c>
      <c r="BL50">
        <f t="shared" si="20"/>
        <v>0</v>
      </c>
      <c r="BM50">
        <f t="shared" si="21"/>
        <v>0</v>
      </c>
      <c r="BN50" t="str">
        <f t="shared" si="22"/>
        <v/>
      </c>
      <c r="BO50" s="181">
        <f t="shared" si="23"/>
        <v>0</v>
      </c>
      <c r="BQ50" s="181">
        <f t="shared" si="24"/>
        <v>0</v>
      </c>
      <c r="BR50" s="181">
        <f t="shared" si="25"/>
        <v>0</v>
      </c>
      <c r="BS50" t="str">
        <f t="shared" si="26"/>
        <v/>
      </c>
      <c r="BT50">
        <f t="shared" si="27"/>
        <v>0</v>
      </c>
      <c r="BU50" s="181" t="str">
        <f t="shared" si="28"/>
        <v>data</v>
      </c>
      <c r="BV50" s="181">
        <f t="shared" si="38"/>
        <v>0</v>
      </c>
      <c r="BX50" t="str">
        <f t="shared" si="29"/>
        <v/>
      </c>
      <c r="BY50" t="str">
        <f t="shared" si="30"/>
        <v>No CO Data</v>
      </c>
      <c r="BZ50" s="181">
        <f t="shared" si="42"/>
        <v>0</v>
      </c>
      <c r="CA50" s="229">
        <f t="shared" si="39"/>
        <v>0</v>
      </c>
      <c r="CB50" s="6"/>
      <c r="CC50" s="6"/>
      <c r="CD50" s="226">
        <f t="shared" si="43"/>
        <v>0</v>
      </c>
      <c r="CE50" s="6"/>
      <c r="CF50" s="226">
        <f t="shared" si="40"/>
        <v>0</v>
      </c>
      <c r="CG50" s="226">
        <f t="shared" si="44"/>
        <v>0</v>
      </c>
      <c r="CH50" s="6"/>
      <c r="CI50" s="6"/>
      <c r="CJ50" s="226">
        <f t="shared" si="31"/>
        <v>0</v>
      </c>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row>
    <row r="51" spans="1:158">
      <c r="A51" s="13">
        <f t="shared" si="41"/>
        <v>18</v>
      </c>
      <c r="B51" s="66"/>
      <c r="C51" s="48"/>
      <c r="D51" s="348"/>
      <c r="E51" s="349"/>
      <c r="F51" s="350"/>
      <c r="G51" s="351"/>
      <c r="H51" s="348"/>
      <c r="I51" s="352"/>
      <c r="J51" s="352"/>
      <c r="K51" s="67"/>
      <c r="L51" s="68" t="str">
        <f t="shared" si="32"/>
        <v/>
      </c>
      <c r="M51" s="379"/>
      <c r="N51" s="379"/>
      <c r="O51" s="380" t="str">
        <f t="shared" si="33"/>
        <v/>
      </c>
      <c r="P51" s="382" t="str">
        <f t="shared" si="34"/>
        <v/>
      </c>
      <c r="Q51" s="112" t="str">
        <f t="shared" si="35"/>
        <v/>
      </c>
      <c r="R51" s="67"/>
      <c r="S51" s="68" t="str">
        <f t="shared" si="36"/>
        <v/>
      </c>
      <c r="T51" s="184"/>
      <c r="U51" s="68" t="str">
        <f t="shared" si="37"/>
        <v/>
      </c>
      <c r="V51" s="112" t="str">
        <f t="shared" si="0"/>
        <v>no</v>
      </c>
      <c r="W51" s="47"/>
      <c r="X51" s="47"/>
      <c r="Y51" s="47"/>
      <c r="Z51" s="66"/>
      <c r="AA51" s="19"/>
      <c r="AB51" s="432"/>
      <c r="AC51" s="432"/>
      <c r="AD51" s="432"/>
      <c r="AE51" s="432"/>
      <c r="AF51" s="432"/>
      <c r="AG51" s="433"/>
      <c r="AH51" s="17"/>
      <c r="AI51" s="6"/>
      <c r="AK51" s="28" t="str">
        <f t="shared" si="1"/>
        <v/>
      </c>
      <c r="AL51" s="28" t="str">
        <f t="shared" si="2"/>
        <v/>
      </c>
      <c r="AM51" s="28" t="str">
        <f t="shared" si="3"/>
        <v/>
      </c>
      <c r="AN51" s="28">
        <f t="shared" si="4"/>
        <v>0</v>
      </c>
      <c r="AO51" s="28">
        <f t="shared" si="5"/>
        <v>0</v>
      </c>
      <c r="AP51" s="28">
        <f t="shared" si="6"/>
        <v>0</v>
      </c>
      <c r="AQ51" s="28">
        <f t="shared" si="7"/>
        <v>0</v>
      </c>
      <c r="AR51" s="28" t="s">
        <v>85</v>
      </c>
      <c r="AS51" s="28"/>
      <c r="AT51" s="28" t="s">
        <v>32</v>
      </c>
      <c r="AX51" s="64" t="str">
        <f t="shared" si="8"/>
        <v>canbeinvalid</v>
      </c>
      <c r="AY51" s="28"/>
      <c r="AZ51" s="181">
        <f t="shared" si="9"/>
        <v>0</v>
      </c>
      <c r="BA51" s="1">
        <f t="shared" si="10"/>
        <v>0</v>
      </c>
      <c r="BB51">
        <f t="shared" si="11"/>
        <v>0</v>
      </c>
      <c r="BC51">
        <f t="shared" si="12"/>
        <v>0</v>
      </c>
      <c r="BD51" t="str">
        <f t="shared" si="13"/>
        <v/>
      </c>
      <c r="BE51">
        <f t="shared" si="14"/>
        <v>0</v>
      </c>
      <c r="BF51">
        <f t="shared" si="15"/>
        <v>0</v>
      </c>
      <c r="BG51" t="str">
        <f t="shared" si="16"/>
        <v>no</v>
      </c>
      <c r="BH51">
        <f t="shared" si="17"/>
        <v>0</v>
      </c>
      <c r="BJ51" s="118">
        <f t="shared" si="18"/>
        <v>0</v>
      </c>
      <c r="BK51" s="119">
        <f t="shared" si="19"/>
        <v>0</v>
      </c>
      <c r="BL51">
        <f t="shared" si="20"/>
        <v>0</v>
      </c>
      <c r="BM51">
        <f t="shared" si="21"/>
        <v>0</v>
      </c>
      <c r="BN51" t="str">
        <f t="shared" si="22"/>
        <v/>
      </c>
      <c r="BO51" s="181">
        <f t="shared" si="23"/>
        <v>0</v>
      </c>
      <c r="BQ51" s="181">
        <f t="shared" si="24"/>
        <v>0</v>
      </c>
      <c r="BR51" s="181">
        <f t="shared" si="25"/>
        <v>0</v>
      </c>
      <c r="BS51" t="str">
        <f t="shared" si="26"/>
        <v/>
      </c>
      <c r="BT51">
        <f t="shared" si="27"/>
        <v>0</v>
      </c>
      <c r="BU51" s="181" t="str">
        <f t="shared" si="28"/>
        <v>data</v>
      </c>
      <c r="BV51" s="181">
        <f t="shared" si="38"/>
        <v>0</v>
      </c>
      <c r="BX51" t="str">
        <f t="shared" si="29"/>
        <v/>
      </c>
      <c r="BY51" t="str">
        <f t="shared" si="30"/>
        <v>No CO Data</v>
      </c>
      <c r="BZ51" s="181">
        <f t="shared" si="42"/>
        <v>0</v>
      </c>
      <c r="CA51" s="229">
        <f t="shared" si="39"/>
        <v>0</v>
      </c>
      <c r="CB51" s="6"/>
      <c r="CC51" s="6"/>
      <c r="CD51" s="226">
        <f t="shared" si="43"/>
        <v>0</v>
      </c>
      <c r="CE51" s="6"/>
      <c r="CF51" s="226">
        <f t="shared" si="40"/>
        <v>0</v>
      </c>
      <c r="CG51" s="226">
        <f t="shared" si="44"/>
        <v>0</v>
      </c>
      <c r="CH51" s="6"/>
      <c r="CI51" s="6"/>
      <c r="CJ51" s="226">
        <f t="shared" si="31"/>
        <v>0</v>
      </c>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row>
    <row r="52" spans="1:158">
      <c r="A52" s="13">
        <f t="shared" si="41"/>
        <v>19</v>
      </c>
      <c r="B52" s="66"/>
      <c r="C52" s="48"/>
      <c r="D52" s="348"/>
      <c r="E52" s="349"/>
      <c r="F52" s="350"/>
      <c r="G52" s="351"/>
      <c r="H52" s="348"/>
      <c r="I52" s="352"/>
      <c r="J52" s="352"/>
      <c r="K52" s="67"/>
      <c r="L52" s="68" t="str">
        <f t="shared" si="32"/>
        <v/>
      </c>
      <c r="M52" s="379"/>
      <c r="N52" s="379"/>
      <c r="O52" s="380" t="str">
        <f t="shared" si="33"/>
        <v/>
      </c>
      <c r="P52" s="382" t="str">
        <f t="shared" si="34"/>
        <v/>
      </c>
      <c r="Q52" s="112" t="str">
        <f t="shared" si="35"/>
        <v/>
      </c>
      <c r="R52" s="67"/>
      <c r="S52" s="68" t="str">
        <f t="shared" si="36"/>
        <v/>
      </c>
      <c r="T52" s="184"/>
      <c r="U52" s="68" t="str">
        <f t="shared" si="37"/>
        <v/>
      </c>
      <c r="V52" s="112" t="str">
        <f t="shared" si="0"/>
        <v>no</v>
      </c>
      <c r="W52" s="47"/>
      <c r="X52" s="47"/>
      <c r="Y52" s="47"/>
      <c r="Z52" s="66"/>
      <c r="AA52" s="19"/>
      <c r="AB52" s="432"/>
      <c r="AC52" s="432"/>
      <c r="AD52" s="432"/>
      <c r="AE52" s="432"/>
      <c r="AF52" s="432"/>
      <c r="AG52" s="433"/>
      <c r="AH52" s="17"/>
      <c r="AI52" s="6"/>
      <c r="AK52" s="28" t="str">
        <f t="shared" si="1"/>
        <v/>
      </c>
      <c r="AL52" s="28" t="str">
        <f t="shared" si="2"/>
        <v/>
      </c>
      <c r="AM52" s="28" t="str">
        <f t="shared" si="3"/>
        <v/>
      </c>
      <c r="AN52" s="28">
        <f t="shared" si="4"/>
        <v>0</v>
      </c>
      <c r="AO52" s="28">
        <f t="shared" si="5"/>
        <v>0</v>
      </c>
      <c r="AP52" s="28">
        <f t="shared" si="6"/>
        <v>0</v>
      </c>
      <c r="AQ52" s="28">
        <f t="shared" si="7"/>
        <v>0</v>
      </c>
      <c r="AR52" s="28" t="s">
        <v>129</v>
      </c>
      <c r="AS52" s="28"/>
      <c r="AT52" s="28"/>
      <c r="AU52" s="110" t="s">
        <v>149</v>
      </c>
      <c r="AV52" s="57" t="s">
        <v>131</v>
      </c>
      <c r="AX52" s="64" t="str">
        <f t="shared" si="8"/>
        <v>canbeinvalid</v>
      </c>
      <c r="AY52" s="28"/>
      <c r="AZ52" s="181">
        <f t="shared" si="9"/>
        <v>0</v>
      </c>
      <c r="BA52" s="1">
        <f t="shared" si="10"/>
        <v>0</v>
      </c>
      <c r="BB52">
        <f t="shared" si="11"/>
        <v>0</v>
      </c>
      <c r="BC52">
        <f t="shared" si="12"/>
        <v>0</v>
      </c>
      <c r="BD52" t="str">
        <f t="shared" si="13"/>
        <v/>
      </c>
      <c r="BE52">
        <f t="shared" si="14"/>
        <v>0</v>
      </c>
      <c r="BF52">
        <f t="shared" si="15"/>
        <v>0</v>
      </c>
      <c r="BG52" t="str">
        <f t="shared" si="16"/>
        <v>no</v>
      </c>
      <c r="BH52">
        <f t="shared" si="17"/>
        <v>0</v>
      </c>
      <c r="BJ52" s="118">
        <f t="shared" si="18"/>
        <v>0</v>
      </c>
      <c r="BK52" s="119">
        <f t="shared" si="19"/>
        <v>0</v>
      </c>
      <c r="BL52">
        <f t="shared" si="20"/>
        <v>0</v>
      </c>
      <c r="BM52">
        <f t="shared" si="21"/>
        <v>0</v>
      </c>
      <c r="BN52" t="str">
        <f t="shared" si="22"/>
        <v/>
      </c>
      <c r="BO52" s="181">
        <f t="shared" si="23"/>
        <v>0</v>
      </c>
      <c r="BQ52" s="181">
        <f t="shared" si="24"/>
        <v>0</v>
      </c>
      <c r="BR52" s="181">
        <f t="shared" si="25"/>
        <v>0</v>
      </c>
      <c r="BS52" t="str">
        <f t="shared" si="26"/>
        <v/>
      </c>
      <c r="BT52">
        <f t="shared" si="27"/>
        <v>0</v>
      </c>
      <c r="BU52" s="181" t="str">
        <f t="shared" si="28"/>
        <v>data</v>
      </c>
      <c r="BV52" s="181">
        <f t="shared" si="38"/>
        <v>0</v>
      </c>
      <c r="BX52" t="str">
        <f t="shared" si="29"/>
        <v/>
      </c>
      <c r="BY52" t="str">
        <f t="shared" si="30"/>
        <v>No CO Data</v>
      </c>
      <c r="BZ52" s="181">
        <f t="shared" si="42"/>
        <v>0</v>
      </c>
      <c r="CA52" s="229">
        <f t="shared" si="39"/>
        <v>0</v>
      </c>
      <c r="CB52" s="6"/>
      <c r="CC52" s="6"/>
      <c r="CD52" s="226">
        <f t="shared" si="43"/>
        <v>0</v>
      </c>
      <c r="CE52" s="6"/>
      <c r="CF52" s="226">
        <f t="shared" si="40"/>
        <v>0</v>
      </c>
      <c r="CG52" s="226">
        <f t="shared" si="44"/>
        <v>0</v>
      </c>
      <c r="CH52" s="6"/>
      <c r="CI52" s="6"/>
      <c r="CJ52" s="226">
        <f t="shared" si="31"/>
        <v>0</v>
      </c>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row>
    <row r="53" spans="1:158">
      <c r="A53" s="13">
        <f t="shared" si="41"/>
        <v>20</v>
      </c>
      <c r="B53" s="66"/>
      <c r="C53" s="48"/>
      <c r="D53" s="348"/>
      <c r="E53" s="349"/>
      <c r="F53" s="350"/>
      <c r="G53" s="351"/>
      <c r="H53" s="348"/>
      <c r="I53" s="352"/>
      <c r="J53" s="352"/>
      <c r="K53" s="67"/>
      <c r="L53" s="68" t="str">
        <f t="shared" si="32"/>
        <v/>
      </c>
      <c r="M53" s="379"/>
      <c r="N53" s="379"/>
      <c r="O53" s="380" t="str">
        <f t="shared" si="33"/>
        <v/>
      </c>
      <c r="P53" s="382" t="str">
        <f t="shared" si="34"/>
        <v/>
      </c>
      <c r="Q53" s="112" t="str">
        <f t="shared" si="35"/>
        <v/>
      </c>
      <c r="R53" s="67"/>
      <c r="S53" s="68" t="str">
        <f t="shared" si="36"/>
        <v/>
      </c>
      <c r="T53" s="184"/>
      <c r="U53" s="68" t="str">
        <f t="shared" si="37"/>
        <v/>
      </c>
      <c r="V53" s="112" t="str">
        <f t="shared" si="0"/>
        <v>no</v>
      </c>
      <c r="W53" s="47"/>
      <c r="X53" s="47"/>
      <c r="Y53" s="47"/>
      <c r="Z53" s="66"/>
      <c r="AA53" s="19"/>
      <c r="AB53" s="432"/>
      <c r="AC53" s="432"/>
      <c r="AD53" s="432"/>
      <c r="AE53" s="432"/>
      <c r="AF53" s="432"/>
      <c r="AG53" s="433"/>
      <c r="AH53" s="17"/>
      <c r="AI53" s="6"/>
      <c r="AK53" s="28" t="str">
        <f t="shared" si="1"/>
        <v/>
      </c>
      <c r="AL53" s="28" t="str">
        <f t="shared" si="2"/>
        <v/>
      </c>
      <c r="AM53" s="28" t="str">
        <f t="shared" si="3"/>
        <v/>
      </c>
      <c r="AN53" s="28">
        <f t="shared" si="4"/>
        <v>0</v>
      </c>
      <c r="AO53" s="28">
        <f t="shared" si="5"/>
        <v>0</v>
      </c>
      <c r="AP53" s="28">
        <f t="shared" si="6"/>
        <v>0</v>
      </c>
      <c r="AQ53" s="28">
        <f t="shared" si="7"/>
        <v>0</v>
      </c>
      <c r="AR53" s="28"/>
      <c r="AS53" s="28"/>
      <c r="AT53" s="28"/>
      <c r="AU53">
        <v>9</v>
      </c>
      <c r="AV53">
        <v>2009</v>
      </c>
      <c r="AX53" s="64" t="str">
        <f t="shared" si="8"/>
        <v>canbeinvalid</v>
      </c>
      <c r="AY53" s="28"/>
      <c r="AZ53" s="181">
        <f t="shared" si="9"/>
        <v>0</v>
      </c>
      <c r="BA53" s="1">
        <f t="shared" si="10"/>
        <v>0</v>
      </c>
      <c r="BB53">
        <f t="shared" si="11"/>
        <v>0</v>
      </c>
      <c r="BC53">
        <f t="shared" si="12"/>
        <v>0</v>
      </c>
      <c r="BD53" t="str">
        <f t="shared" si="13"/>
        <v/>
      </c>
      <c r="BE53">
        <f t="shared" si="14"/>
        <v>0</v>
      </c>
      <c r="BF53">
        <f t="shared" si="15"/>
        <v>0</v>
      </c>
      <c r="BG53" t="str">
        <f t="shared" si="16"/>
        <v>no</v>
      </c>
      <c r="BH53">
        <f t="shared" si="17"/>
        <v>0</v>
      </c>
      <c r="BJ53" s="118">
        <f t="shared" si="18"/>
        <v>0</v>
      </c>
      <c r="BK53" s="119">
        <f t="shared" si="19"/>
        <v>0</v>
      </c>
      <c r="BL53">
        <f t="shared" si="20"/>
        <v>0</v>
      </c>
      <c r="BM53">
        <f t="shared" si="21"/>
        <v>0</v>
      </c>
      <c r="BN53" t="str">
        <f t="shared" si="22"/>
        <v/>
      </c>
      <c r="BO53" s="181">
        <f t="shared" si="23"/>
        <v>0</v>
      </c>
      <c r="BQ53" s="181">
        <f t="shared" si="24"/>
        <v>0</v>
      </c>
      <c r="BR53" s="181">
        <f t="shared" si="25"/>
        <v>0</v>
      </c>
      <c r="BS53" t="str">
        <f t="shared" si="26"/>
        <v/>
      </c>
      <c r="BT53">
        <f t="shared" si="27"/>
        <v>0</v>
      </c>
      <c r="BU53" s="181" t="str">
        <f t="shared" si="28"/>
        <v>data</v>
      </c>
      <c r="BV53" s="181">
        <f t="shared" si="38"/>
        <v>0</v>
      </c>
      <c r="BX53" t="str">
        <f t="shared" si="29"/>
        <v/>
      </c>
      <c r="BY53" t="str">
        <f t="shared" si="30"/>
        <v>No CO Data</v>
      </c>
      <c r="BZ53" s="181">
        <f t="shared" si="42"/>
        <v>0</v>
      </c>
      <c r="CA53" s="229">
        <f t="shared" si="39"/>
        <v>0</v>
      </c>
      <c r="CB53" s="6"/>
      <c r="CC53" s="6"/>
      <c r="CD53" s="226">
        <f t="shared" si="43"/>
        <v>0</v>
      </c>
      <c r="CE53" s="6"/>
      <c r="CF53" s="226">
        <f t="shared" si="40"/>
        <v>0</v>
      </c>
      <c r="CG53" s="226">
        <f t="shared" si="44"/>
        <v>0</v>
      </c>
      <c r="CH53" s="6"/>
      <c r="CI53" s="6"/>
      <c r="CJ53" s="226">
        <f t="shared" si="31"/>
        <v>0</v>
      </c>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row>
    <row r="54" spans="1:158">
      <c r="A54" s="13">
        <f t="shared" si="41"/>
        <v>21</v>
      </c>
      <c r="B54" s="66"/>
      <c r="C54" s="48"/>
      <c r="D54" s="348"/>
      <c r="E54" s="349"/>
      <c r="F54" s="350"/>
      <c r="G54" s="351"/>
      <c r="H54" s="348"/>
      <c r="I54" s="352"/>
      <c r="J54" s="352"/>
      <c r="K54" s="67"/>
      <c r="L54" s="68" t="str">
        <f t="shared" si="32"/>
        <v/>
      </c>
      <c r="M54" s="379"/>
      <c r="N54" s="379"/>
      <c r="O54" s="380" t="str">
        <f t="shared" si="33"/>
        <v/>
      </c>
      <c r="P54" s="382" t="str">
        <f t="shared" si="34"/>
        <v/>
      </c>
      <c r="Q54" s="112" t="str">
        <f t="shared" si="35"/>
        <v/>
      </c>
      <c r="R54" s="67"/>
      <c r="S54" s="68" t="str">
        <f t="shared" si="36"/>
        <v/>
      </c>
      <c r="T54" s="184"/>
      <c r="U54" s="68" t="str">
        <f t="shared" si="37"/>
        <v/>
      </c>
      <c r="V54" s="112" t="str">
        <f t="shared" si="0"/>
        <v>no</v>
      </c>
      <c r="W54" s="47"/>
      <c r="X54" s="47"/>
      <c r="Y54" s="47"/>
      <c r="Z54" s="66"/>
      <c r="AA54" s="19"/>
      <c r="AB54" s="432"/>
      <c r="AC54" s="432"/>
      <c r="AD54" s="432"/>
      <c r="AE54" s="432"/>
      <c r="AF54" s="432"/>
      <c r="AG54" s="433"/>
      <c r="AH54" s="17"/>
      <c r="AI54" s="6"/>
      <c r="AK54" s="28" t="str">
        <f t="shared" si="1"/>
        <v/>
      </c>
      <c r="AL54" s="28" t="str">
        <f t="shared" si="2"/>
        <v/>
      </c>
      <c r="AM54" s="28" t="str">
        <f t="shared" si="3"/>
        <v/>
      </c>
      <c r="AN54" s="28">
        <f t="shared" si="4"/>
        <v>0</v>
      </c>
      <c r="AO54" s="28">
        <f t="shared" si="5"/>
        <v>0</v>
      </c>
      <c r="AP54" s="28">
        <f t="shared" si="6"/>
        <v>0</v>
      </c>
      <c r="AQ54" s="28">
        <f t="shared" si="7"/>
        <v>0</v>
      </c>
      <c r="AR54" s="28"/>
      <c r="AS54" s="344"/>
      <c r="AT54" s="28"/>
      <c r="AU54" t="s">
        <v>132</v>
      </c>
      <c r="AV54">
        <v>2010</v>
      </c>
      <c r="AX54" s="64" t="str">
        <f t="shared" si="8"/>
        <v>canbeinvalid</v>
      </c>
      <c r="AY54" s="28"/>
      <c r="AZ54" s="181">
        <f t="shared" si="9"/>
        <v>0</v>
      </c>
      <c r="BA54" s="1">
        <f t="shared" si="10"/>
        <v>0</v>
      </c>
      <c r="BB54">
        <f t="shared" si="11"/>
        <v>0</v>
      </c>
      <c r="BC54">
        <f t="shared" si="12"/>
        <v>0</v>
      </c>
      <c r="BD54" t="str">
        <f t="shared" si="13"/>
        <v/>
      </c>
      <c r="BE54">
        <f t="shared" si="14"/>
        <v>0</v>
      </c>
      <c r="BF54">
        <f t="shared" si="15"/>
        <v>0</v>
      </c>
      <c r="BG54" t="str">
        <f t="shared" si="16"/>
        <v>no</v>
      </c>
      <c r="BH54">
        <f t="shared" si="17"/>
        <v>0</v>
      </c>
      <c r="BJ54" s="118">
        <f t="shared" si="18"/>
        <v>0</v>
      </c>
      <c r="BK54" s="119">
        <f t="shared" si="19"/>
        <v>0</v>
      </c>
      <c r="BL54">
        <f t="shared" si="20"/>
        <v>0</v>
      </c>
      <c r="BM54">
        <f t="shared" si="21"/>
        <v>0</v>
      </c>
      <c r="BN54" t="str">
        <f t="shared" si="22"/>
        <v/>
      </c>
      <c r="BO54" s="181">
        <f t="shared" si="23"/>
        <v>0</v>
      </c>
      <c r="BQ54" s="181">
        <f t="shared" si="24"/>
        <v>0</v>
      </c>
      <c r="BR54" s="181">
        <f t="shared" si="25"/>
        <v>0</v>
      </c>
      <c r="BS54" t="str">
        <f t="shared" si="26"/>
        <v/>
      </c>
      <c r="BT54">
        <f t="shared" si="27"/>
        <v>0</v>
      </c>
      <c r="BU54" s="181" t="str">
        <f t="shared" si="28"/>
        <v>data</v>
      </c>
      <c r="BV54" s="181">
        <f t="shared" si="38"/>
        <v>0</v>
      </c>
      <c r="BX54" t="str">
        <f t="shared" si="29"/>
        <v/>
      </c>
      <c r="BY54" t="str">
        <f t="shared" si="30"/>
        <v>No CO Data</v>
      </c>
      <c r="BZ54" s="181">
        <f t="shared" si="42"/>
        <v>0</v>
      </c>
      <c r="CA54" s="229">
        <f t="shared" si="39"/>
        <v>0</v>
      </c>
      <c r="CB54" s="6"/>
      <c r="CC54" s="6"/>
      <c r="CD54" s="226">
        <f t="shared" si="43"/>
        <v>0</v>
      </c>
      <c r="CE54" s="6"/>
      <c r="CF54" s="226">
        <f t="shared" si="40"/>
        <v>0</v>
      </c>
      <c r="CG54" s="226">
        <f t="shared" si="44"/>
        <v>0</v>
      </c>
      <c r="CH54" s="6"/>
      <c r="CI54" s="6"/>
      <c r="CJ54" s="226">
        <f t="shared" si="31"/>
        <v>0</v>
      </c>
      <c r="CK54" s="6"/>
      <c r="CL54" s="6"/>
      <c r="CM54" s="6"/>
      <c r="CN54" s="6"/>
      <c r="CO54" s="6"/>
      <c r="CP54" s="6"/>
      <c r="CQ54" s="6"/>
      <c r="CR54" s="6"/>
      <c r="CS54" s="6"/>
      <c r="CT54" s="6"/>
      <c r="CU54" s="6"/>
      <c r="CV54" s="6"/>
      <c r="CW54" s="6"/>
      <c r="CX54" s="6"/>
      <c r="CY54" s="6"/>
      <c r="CZ54" s="6"/>
      <c r="DA54" s="6"/>
      <c r="DB54" s="6"/>
      <c r="DC54" s="6"/>
      <c r="DD54" s="6"/>
      <c r="DE54" s="6"/>
      <c r="DF54" s="6"/>
      <c r="DG54" s="6"/>
      <c r="DH54" s="6"/>
      <c r="DI54" s="6"/>
      <c r="DJ54" s="6"/>
      <c r="DK54" s="6"/>
      <c r="DL54" s="6"/>
      <c r="DM54" s="6"/>
      <c r="DN54" s="6"/>
      <c r="DO54" s="6"/>
      <c r="DP54" s="6"/>
      <c r="DQ54" s="6"/>
      <c r="DR54" s="6"/>
      <c r="DS54" s="6"/>
      <c r="DT54" s="6"/>
      <c r="DU54" s="6"/>
      <c r="DV54" s="6"/>
      <c r="DW54" s="6"/>
      <c r="DX54" s="6"/>
      <c r="DY54" s="6"/>
      <c r="DZ54" s="6"/>
      <c r="EA54" s="6"/>
      <c r="EB54" s="6"/>
      <c r="EC54" s="6"/>
      <c r="ED54" s="6"/>
      <c r="EE54" s="6"/>
      <c r="EF54" s="6"/>
      <c r="EG54" s="6"/>
      <c r="EH54" s="6"/>
      <c r="EI54" s="6"/>
      <c r="EJ54" s="6"/>
      <c r="EK54" s="6"/>
      <c r="EL54" s="6"/>
      <c r="EM54" s="6"/>
      <c r="EN54" s="6"/>
      <c r="EO54" s="6"/>
      <c r="EP54" s="6"/>
      <c r="EQ54" s="6"/>
      <c r="ER54" s="6"/>
      <c r="ES54" s="6"/>
      <c r="ET54" s="6"/>
      <c r="EU54" s="6"/>
      <c r="EV54" s="6"/>
      <c r="EW54" s="6"/>
      <c r="EX54" s="6"/>
      <c r="EY54" s="6"/>
      <c r="EZ54" s="6"/>
      <c r="FA54" s="6"/>
      <c r="FB54" s="6"/>
    </row>
    <row r="55" spans="1:158" ht="14.5">
      <c r="A55" s="13">
        <f t="shared" si="41"/>
        <v>22</v>
      </c>
      <c r="B55" s="66"/>
      <c r="C55" s="48"/>
      <c r="D55" s="348"/>
      <c r="E55" s="349"/>
      <c r="F55" s="350"/>
      <c r="G55" s="351"/>
      <c r="H55" s="348"/>
      <c r="I55" s="352"/>
      <c r="J55" s="352"/>
      <c r="K55" s="67"/>
      <c r="L55" s="68" t="str">
        <f t="shared" si="32"/>
        <v/>
      </c>
      <c r="M55" s="379"/>
      <c r="N55" s="379"/>
      <c r="O55" s="380" t="str">
        <f t="shared" si="33"/>
        <v/>
      </c>
      <c r="P55" s="382" t="str">
        <f t="shared" si="34"/>
        <v/>
      </c>
      <c r="Q55" s="112" t="str">
        <f t="shared" si="35"/>
        <v/>
      </c>
      <c r="R55" s="67"/>
      <c r="S55" s="68" t="str">
        <f t="shared" si="36"/>
        <v/>
      </c>
      <c r="T55" s="184"/>
      <c r="U55" s="68" t="str">
        <f t="shared" si="37"/>
        <v/>
      </c>
      <c r="V55" s="112" t="str">
        <f t="shared" si="0"/>
        <v>no</v>
      </c>
      <c r="W55" s="47"/>
      <c r="X55" s="47"/>
      <c r="Y55" s="47"/>
      <c r="Z55" s="66"/>
      <c r="AA55" s="19"/>
      <c r="AB55" s="432"/>
      <c r="AC55" s="432"/>
      <c r="AD55" s="432"/>
      <c r="AE55" s="432"/>
      <c r="AF55" s="432"/>
      <c r="AG55" s="433"/>
      <c r="AH55" s="17"/>
      <c r="AI55" s="6"/>
      <c r="AK55" s="28" t="str">
        <f t="shared" si="1"/>
        <v/>
      </c>
      <c r="AL55" s="28" t="str">
        <f t="shared" si="2"/>
        <v/>
      </c>
      <c r="AM55" s="28" t="str">
        <f t="shared" si="3"/>
        <v/>
      </c>
      <c r="AN55" s="28">
        <f t="shared" si="4"/>
        <v>0</v>
      </c>
      <c r="AO55" s="28">
        <f t="shared" si="5"/>
        <v>0</v>
      </c>
      <c r="AP55" s="28">
        <f t="shared" si="6"/>
        <v>0</v>
      </c>
      <c r="AQ55" s="28">
        <f t="shared" si="7"/>
        <v>0</v>
      </c>
      <c r="AR55" s="28"/>
      <c r="AS55" s="345" t="s">
        <v>432</v>
      </c>
      <c r="AT55" s="28"/>
      <c r="AU55" t="s">
        <v>133</v>
      </c>
      <c r="AV55">
        <v>2011</v>
      </c>
      <c r="AX55" s="64" t="str">
        <f t="shared" si="8"/>
        <v>canbeinvalid</v>
      </c>
      <c r="AY55" s="28"/>
      <c r="AZ55" s="181">
        <f t="shared" si="9"/>
        <v>0</v>
      </c>
      <c r="BA55" s="1">
        <f t="shared" si="10"/>
        <v>0</v>
      </c>
      <c r="BB55">
        <f t="shared" si="11"/>
        <v>0</v>
      </c>
      <c r="BC55">
        <f t="shared" si="12"/>
        <v>0</v>
      </c>
      <c r="BD55" t="str">
        <f t="shared" si="13"/>
        <v/>
      </c>
      <c r="BE55">
        <f t="shared" si="14"/>
        <v>0</v>
      </c>
      <c r="BF55">
        <f t="shared" si="15"/>
        <v>0</v>
      </c>
      <c r="BG55" t="str">
        <f t="shared" si="16"/>
        <v>no</v>
      </c>
      <c r="BH55">
        <f t="shared" si="17"/>
        <v>0</v>
      </c>
      <c r="BJ55" s="118">
        <f t="shared" si="18"/>
        <v>0</v>
      </c>
      <c r="BK55" s="119">
        <f t="shared" si="19"/>
        <v>0</v>
      </c>
      <c r="BL55">
        <f t="shared" si="20"/>
        <v>0</v>
      </c>
      <c r="BM55">
        <f t="shared" si="21"/>
        <v>0</v>
      </c>
      <c r="BN55" t="str">
        <f t="shared" si="22"/>
        <v/>
      </c>
      <c r="BO55" s="181">
        <f t="shared" si="23"/>
        <v>0</v>
      </c>
      <c r="BQ55" s="181">
        <f t="shared" si="24"/>
        <v>0</v>
      </c>
      <c r="BR55" s="181">
        <f t="shared" si="25"/>
        <v>0</v>
      </c>
      <c r="BS55" t="str">
        <f t="shared" si="26"/>
        <v/>
      </c>
      <c r="BT55">
        <f t="shared" si="27"/>
        <v>0</v>
      </c>
      <c r="BU55" s="181" t="str">
        <f t="shared" si="28"/>
        <v>data</v>
      </c>
      <c r="BV55" s="181">
        <f t="shared" si="38"/>
        <v>0</v>
      </c>
      <c r="BX55" t="str">
        <f t="shared" si="29"/>
        <v/>
      </c>
      <c r="BY55" t="str">
        <f t="shared" si="30"/>
        <v>No CO Data</v>
      </c>
      <c r="BZ55" s="181">
        <f t="shared" si="42"/>
        <v>0</v>
      </c>
      <c r="CA55" s="229">
        <f t="shared" si="39"/>
        <v>0</v>
      </c>
      <c r="CB55" s="6"/>
      <c r="CC55" s="6"/>
      <c r="CD55" s="226">
        <f t="shared" si="43"/>
        <v>0</v>
      </c>
      <c r="CE55" s="6"/>
      <c r="CF55" s="226">
        <f t="shared" si="40"/>
        <v>0</v>
      </c>
      <c r="CG55" s="226">
        <f t="shared" si="44"/>
        <v>0</v>
      </c>
      <c r="CH55" s="6"/>
      <c r="CI55" s="6"/>
      <c r="CJ55" s="226">
        <f t="shared" si="31"/>
        <v>0</v>
      </c>
      <c r="CK55" s="6"/>
      <c r="CL55" s="6"/>
      <c r="CM55" s="6"/>
      <c r="CN55" s="6"/>
      <c r="CO55" s="6"/>
      <c r="CP55" s="6"/>
      <c r="CQ55" s="6"/>
      <c r="CR55" s="6"/>
      <c r="CS55" s="6"/>
      <c r="CT55" s="6"/>
      <c r="CU55" s="6"/>
      <c r="CV55" s="6"/>
      <c r="CW55" s="6"/>
      <c r="CX55" s="6"/>
      <c r="CY55" s="6"/>
      <c r="CZ55" s="6"/>
      <c r="DA55" s="6"/>
      <c r="DB55" s="6"/>
      <c r="DC55" s="6"/>
      <c r="DD55" s="6"/>
      <c r="DE55" s="6"/>
      <c r="DF55" s="6"/>
      <c r="DG55" s="6"/>
      <c r="DH55" s="6"/>
      <c r="DI55" s="6"/>
      <c r="DJ55" s="6"/>
      <c r="DK55" s="6"/>
      <c r="DL55" s="6"/>
      <c r="DM55" s="6"/>
      <c r="DN55" s="6"/>
      <c r="DO55" s="6"/>
      <c r="DP55" s="6"/>
      <c r="DQ55" s="6"/>
      <c r="DR55" s="6"/>
      <c r="DS55" s="6"/>
      <c r="DT55" s="6"/>
      <c r="DU55" s="6"/>
      <c r="DV55" s="6"/>
      <c r="DW55" s="6"/>
      <c r="DX55" s="6"/>
      <c r="DY55" s="6"/>
      <c r="DZ55" s="6"/>
      <c r="EA55" s="6"/>
      <c r="EB55" s="6"/>
      <c r="EC55" s="6"/>
      <c r="ED55" s="6"/>
      <c r="EE55" s="6"/>
      <c r="EF55" s="6"/>
      <c r="EG55" s="6"/>
      <c r="EH55" s="6"/>
      <c r="EI55" s="6"/>
      <c r="EJ55" s="6"/>
      <c r="EK55" s="6"/>
      <c r="EL55" s="6"/>
      <c r="EM55" s="6"/>
      <c r="EN55" s="6"/>
      <c r="EO55" s="6"/>
      <c r="EP55" s="6"/>
      <c r="EQ55" s="6"/>
      <c r="ER55" s="6"/>
      <c r="ES55" s="6"/>
      <c r="ET55" s="6"/>
      <c r="EU55" s="6"/>
      <c r="EV55" s="6"/>
      <c r="EW55" s="6"/>
      <c r="EX55" s="6"/>
      <c r="EY55" s="6"/>
      <c r="EZ55" s="6"/>
      <c r="FA55" s="6"/>
      <c r="FB55" s="6"/>
    </row>
    <row r="56" spans="1:158">
      <c r="A56" s="13">
        <f t="shared" si="41"/>
        <v>23</v>
      </c>
      <c r="B56" s="66"/>
      <c r="C56" s="48"/>
      <c r="D56" s="348"/>
      <c r="E56" s="349"/>
      <c r="F56" s="350"/>
      <c r="G56" s="351"/>
      <c r="H56" s="348"/>
      <c r="I56" s="352"/>
      <c r="J56" s="352"/>
      <c r="K56" s="67"/>
      <c r="L56" s="68" t="str">
        <f t="shared" si="32"/>
        <v/>
      </c>
      <c r="M56" s="379"/>
      <c r="N56" s="379"/>
      <c r="O56" s="380" t="str">
        <f t="shared" si="33"/>
        <v/>
      </c>
      <c r="P56" s="382" t="str">
        <f t="shared" si="34"/>
        <v/>
      </c>
      <c r="Q56" s="112" t="str">
        <f t="shared" si="35"/>
        <v/>
      </c>
      <c r="R56" s="67"/>
      <c r="S56" s="68" t="str">
        <f t="shared" si="36"/>
        <v/>
      </c>
      <c r="T56" s="184"/>
      <c r="U56" s="68" t="str">
        <f t="shared" si="37"/>
        <v/>
      </c>
      <c r="V56" s="112" t="str">
        <f t="shared" si="0"/>
        <v>no</v>
      </c>
      <c r="W56" s="47"/>
      <c r="X56" s="47"/>
      <c r="Y56" s="47"/>
      <c r="Z56" s="66"/>
      <c r="AA56" s="19"/>
      <c r="AB56" s="432"/>
      <c r="AC56" s="432"/>
      <c r="AD56" s="432"/>
      <c r="AE56" s="432"/>
      <c r="AF56" s="432"/>
      <c r="AG56" s="433"/>
      <c r="AH56" s="17"/>
      <c r="AI56" s="6"/>
      <c r="AK56" s="28" t="str">
        <f t="shared" si="1"/>
        <v/>
      </c>
      <c r="AL56" s="28" t="str">
        <f t="shared" si="2"/>
        <v/>
      </c>
      <c r="AM56" s="28" t="str">
        <f t="shared" si="3"/>
        <v/>
      </c>
      <c r="AN56" s="28">
        <f t="shared" si="4"/>
        <v>0</v>
      </c>
      <c r="AO56" s="28">
        <f t="shared" si="5"/>
        <v>0</v>
      </c>
      <c r="AP56" s="28">
        <f t="shared" si="6"/>
        <v>0</v>
      </c>
      <c r="AQ56" s="28">
        <f t="shared" si="7"/>
        <v>0</v>
      </c>
      <c r="AR56" s="28"/>
      <c r="AS56" s="342" t="s">
        <v>433</v>
      </c>
      <c r="AT56" s="28"/>
      <c r="AU56" t="s">
        <v>134</v>
      </c>
      <c r="AV56">
        <v>2012</v>
      </c>
      <c r="AX56" s="64" t="str">
        <f t="shared" si="8"/>
        <v>canbeinvalid</v>
      </c>
      <c r="AY56" s="28"/>
      <c r="AZ56" s="181">
        <f t="shared" si="9"/>
        <v>0</v>
      </c>
      <c r="BA56" s="1">
        <f t="shared" si="10"/>
        <v>0</v>
      </c>
      <c r="BB56">
        <f t="shared" si="11"/>
        <v>0</v>
      </c>
      <c r="BC56">
        <f t="shared" si="12"/>
        <v>0</v>
      </c>
      <c r="BD56" t="str">
        <f t="shared" si="13"/>
        <v/>
      </c>
      <c r="BE56">
        <f t="shared" si="14"/>
        <v>0</v>
      </c>
      <c r="BF56">
        <f t="shared" si="15"/>
        <v>0</v>
      </c>
      <c r="BG56" t="str">
        <f t="shared" si="16"/>
        <v>no</v>
      </c>
      <c r="BH56">
        <f t="shared" si="17"/>
        <v>0</v>
      </c>
      <c r="BJ56" s="118">
        <f t="shared" si="18"/>
        <v>0</v>
      </c>
      <c r="BK56" s="119">
        <f t="shared" si="19"/>
        <v>0</v>
      </c>
      <c r="BL56">
        <f t="shared" si="20"/>
        <v>0</v>
      </c>
      <c r="BM56">
        <f t="shared" si="21"/>
        <v>0</v>
      </c>
      <c r="BN56" t="str">
        <f t="shared" si="22"/>
        <v/>
      </c>
      <c r="BO56" s="181">
        <f t="shared" si="23"/>
        <v>0</v>
      </c>
      <c r="BQ56" s="181">
        <f t="shared" si="24"/>
        <v>0</v>
      </c>
      <c r="BR56" s="181">
        <f t="shared" si="25"/>
        <v>0</v>
      </c>
      <c r="BS56" t="str">
        <f t="shared" si="26"/>
        <v/>
      </c>
      <c r="BT56">
        <f t="shared" si="27"/>
        <v>0</v>
      </c>
      <c r="BU56" s="181" t="str">
        <f t="shared" si="28"/>
        <v>data</v>
      </c>
      <c r="BV56" s="181">
        <f t="shared" si="38"/>
        <v>0</v>
      </c>
      <c r="BX56" t="str">
        <f t="shared" si="29"/>
        <v/>
      </c>
      <c r="BY56" t="str">
        <f t="shared" si="30"/>
        <v>No CO Data</v>
      </c>
      <c r="BZ56" s="181">
        <f t="shared" si="42"/>
        <v>0</v>
      </c>
      <c r="CA56" s="229">
        <f t="shared" si="39"/>
        <v>0</v>
      </c>
      <c r="CB56" s="6"/>
      <c r="CC56" s="6"/>
      <c r="CD56" s="226">
        <f t="shared" si="43"/>
        <v>0</v>
      </c>
      <c r="CE56" s="6"/>
      <c r="CF56" s="226">
        <f t="shared" si="40"/>
        <v>0</v>
      </c>
      <c r="CG56" s="226">
        <f t="shared" si="44"/>
        <v>0</v>
      </c>
      <c r="CH56" s="6"/>
      <c r="CI56" s="6"/>
      <c r="CJ56" s="226">
        <f t="shared" si="31"/>
        <v>0</v>
      </c>
      <c r="CK56" s="6"/>
      <c r="CL56" s="6"/>
      <c r="CM56" s="6"/>
      <c r="CN56" s="6"/>
      <c r="CO56" s="6"/>
      <c r="CP56" s="6"/>
      <c r="CQ56" s="6"/>
      <c r="CR56" s="6"/>
      <c r="CS56" s="6"/>
      <c r="CT56" s="6"/>
      <c r="CU56" s="6"/>
      <c r="CV56" s="6"/>
      <c r="CW56" s="6"/>
      <c r="CX56" s="6"/>
      <c r="CY56" s="6"/>
      <c r="CZ56" s="6"/>
      <c r="DA56" s="6"/>
      <c r="DB56" s="6"/>
      <c r="DC56" s="6"/>
      <c r="DD56" s="6"/>
      <c r="DE56" s="6"/>
      <c r="DF56" s="6"/>
      <c r="DG56" s="6"/>
      <c r="DH56" s="6"/>
      <c r="DI56" s="6"/>
      <c r="DJ56" s="6"/>
      <c r="DK56" s="6"/>
      <c r="DL56" s="6"/>
      <c r="DM56" s="6"/>
      <c r="DN56" s="6"/>
      <c r="DO56" s="6"/>
      <c r="DP56" s="6"/>
      <c r="DQ56" s="6"/>
      <c r="DR56" s="6"/>
      <c r="DS56" s="6"/>
      <c r="DT56" s="6"/>
      <c r="DU56" s="6"/>
      <c r="DV56" s="6"/>
      <c r="DW56" s="6"/>
      <c r="DX56" s="6"/>
      <c r="DY56" s="6"/>
      <c r="DZ56" s="6"/>
      <c r="EA56" s="6"/>
      <c r="EB56" s="6"/>
      <c r="EC56" s="6"/>
      <c r="ED56" s="6"/>
      <c r="EE56" s="6"/>
      <c r="EF56" s="6"/>
      <c r="EG56" s="6"/>
      <c r="EH56" s="6"/>
      <c r="EI56" s="6"/>
      <c r="EJ56" s="6"/>
      <c r="EK56" s="6"/>
      <c r="EL56" s="6"/>
      <c r="EM56" s="6"/>
      <c r="EN56" s="6"/>
      <c r="EO56" s="6"/>
      <c r="EP56" s="6"/>
      <c r="EQ56" s="6"/>
      <c r="ER56" s="6"/>
      <c r="ES56" s="6"/>
      <c r="ET56" s="6"/>
      <c r="EU56" s="6"/>
      <c r="EV56" s="6"/>
      <c r="EW56" s="6"/>
      <c r="EX56" s="6"/>
      <c r="EY56" s="6"/>
      <c r="EZ56" s="6"/>
      <c r="FA56" s="6"/>
      <c r="FB56" s="6"/>
    </row>
    <row r="57" spans="1:158">
      <c r="A57" s="13">
        <f t="shared" si="41"/>
        <v>24</v>
      </c>
      <c r="B57" s="66"/>
      <c r="C57" s="48"/>
      <c r="D57" s="348"/>
      <c r="E57" s="349"/>
      <c r="F57" s="350"/>
      <c r="G57" s="351"/>
      <c r="H57" s="348"/>
      <c r="I57" s="352"/>
      <c r="J57" s="352"/>
      <c r="K57" s="67"/>
      <c r="L57" s="68" t="str">
        <f t="shared" si="32"/>
        <v/>
      </c>
      <c r="M57" s="379"/>
      <c r="N57" s="379"/>
      <c r="O57" s="380" t="str">
        <f t="shared" si="33"/>
        <v/>
      </c>
      <c r="P57" s="382" t="str">
        <f t="shared" si="34"/>
        <v/>
      </c>
      <c r="Q57" s="112" t="str">
        <f t="shared" si="35"/>
        <v/>
      </c>
      <c r="R57" s="67"/>
      <c r="S57" s="68" t="str">
        <f t="shared" si="36"/>
        <v/>
      </c>
      <c r="T57" s="184"/>
      <c r="U57" s="68" t="str">
        <f t="shared" si="37"/>
        <v/>
      </c>
      <c r="V57" s="112" t="str">
        <f t="shared" si="0"/>
        <v>no</v>
      </c>
      <c r="W57" s="47"/>
      <c r="X57" s="47"/>
      <c r="Y57" s="47"/>
      <c r="Z57" s="66"/>
      <c r="AA57" s="19"/>
      <c r="AB57" s="432"/>
      <c r="AC57" s="432"/>
      <c r="AD57" s="432"/>
      <c r="AE57" s="432"/>
      <c r="AF57" s="432"/>
      <c r="AG57" s="433"/>
      <c r="AH57" s="17"/>
      <c r="AI57" s="6"/>
      <c r="AK57" s="28" t="str">
        <f t="shared" si="1"/>
        <v/>
      </c>
      <c r="AL57" s="28" t="str">
        <f t="shared" si="2"/>
        <v/>
      </c>
      <c r="AM57" s="28" t="str">
        <f t="shared" si="3"/>
        <v/>
      </c>
      <c r="AN57" s="28">
        <f t="shared" si="4"/>
        <v>0</v>
      </c>
      <c r="AO57" s="28">
        <f t="shared" si="5"/>
        <v>0</v>
      </c>
      <c r="AP57" s="28">
        <f t="shared" si="6"/>
        <v>0</v>
      </c>
      <c r="AQ57" s="28">
        <f t="shared" si="7"/>
        <v>0</v>
      </c>
      <c r="AR57" s="28"/>
      <c r="AS57" s="342" t="s">
        <v>436</v>
      </c>
      <c r="AT57" s="28"/>
      <c r="AU57" t="s">
        <v>135</v>
      </c>
      <c r="AV57">
        <v>2013</v>
      </c>
      <c r="AX57" s="64" t="str">
        <f t="shared" si="8"/>
        <v>canbeinvalid</v>
      </c>
      <c r="AY57" s="28"/>
      <c r="AZ57" s="181">
        <f t="shared" si="9"/>
        <v>0</v>
      </c>
      <c r="BA57" s="1">
        <f t="shared" si="10"/>
        <v>0</v>
      </c>
      <c r="BB57">
        <f t="shared" si="11"/>
        <v>0</v>
      </c>
      <c r="BC57">
        <f t="shared" si="12"/>
        <v>0</v>
      </c>
      <c r="BD57" t="str">
        <f t="shared" si="13"/>
        <v/>
      </c>
      <c r="BE57">
        <f t="shared" si="14"/>
        <v>0</v>
      </c>
      <c r="BF57">
        <f t="shared" si="15"/>
        <v>0</v>
      </c>
      <c r="BG57" t="str">
        <f t="shared" si="16"/>
        <v>no</v>
      </c>
      <c r="BH57">
        <f t="shared" si="17"/>
        <v>0</v>
      </c>
      <c r="BJ57" s="118">
        <f t="shared" si="18"/>
        <v>0</v>
      </c>
      <c r="BK57" s="119">
        <f t="shared" si="19"/>
        <v>0</v>
      </c>
      <c r="BL57">
        <f t="shared" si="20"/>
        <v>0</v>
      </c>
      <c r="BM57">
        <f t="shared" si="21"/>
        <v>0</v>
      </c>
      <c r="BN57" t="str">
        <f t="shared" si="22"/>
        <v/>
      </c>
      <c r="BO57" s="181">
        <f t="shared" si="23"/>
        <v>0</v>
      </c>
      <c r="BQ57" s="181">
        <f t="shared" si="24"/>
        <v>0</v>
      </c>
      <c r="BR57" s="181">
        <f t="shared" si="25"/>
        <v>0</v>
      </c>
      <c r="BS57" t="str">
        <f t="shared" si="26"/>
        <v/>
      </c>
      <c r="BT57">
        <f t="shared" si="27"/>
        <v>0</v>
      </c>
      <c r="BU57" s="181" t="str">
        <f t="shared" si="28"/>
        <v>data</v>
      </c>
      <c r="BV57" s="181">
        <f t="shared" si="38"/>
        <v>0</v>
      </c>
      <c r="BX57" t="str">
        <f t="shared" si="29"/>
        <v/>
      </c>
      <c r="BY57" t="str">
        <f t="shared" si="30"/>
        <v>No CO Data</v>
      </c>
      <c r="BZ57" s="181">
        <f t="shared" si="42"/>
        <v>0</v>
      </c>
      <c r="CA57" s="229">
        <f t="shared" si="39"/>
        <v>0</v>
      </c>
      <c r="CB57" s="6"/>
      <c r="CC57" s="6"/>
      <c r="CD57" s="226">
        <f t="shared" si="43"/>
        <v>0</v>
      </c>
      <c r="CE57" s="6"/>
      <c r="CF57" s="226">
        <f t="shared" si="40"/>
        <v>0</v>
      </c>
      <c r="CG57" s="226">
        <f t="shared" si="44"/>
        <v>0</v>
      </c>
      <c r="CH57" s="6"/>
      <c r="CI57" s="6"/>
      <c r="CJ57" s="226">
        <f t="shared" si="31"/>
        <v>0</v>
      </c>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row>
    <row r="58" spans="1:158">
      <c r="A58" s="13">
        <f t="shared" si="41"/>
        <v>25</v>
      </c>
      <c r="B58" s="66"/>
      <c r="C58" s="48"/>
      <c r="D58" s="348"/>
      <c r="E58" s="349"/>
      <c r="F58" s="350"/>
      <c r="G58" s="351"/>
      <c r="H58" s="348"/>
      <c r="I58" s="352"/>
      <c r="J58" s="352"/>
      <c r="K58" s="67"/>
      <c r="L58" s="68" t="str">
        <f t="shared" si="32"/>
        <v/>
      </c>
      <c r="M58" s="379"/>
      <c r="N58" s="379"/>
      <c r="O58" s="380" t="str">
        <f t="shared" si="33"/>
        <v/>
      </c>
      <c r="P58" s="382" t="str">
        <f t="shared" si="34"/>
        <v/>
      </c>
      <c r="Q58" s="112" t="str">
        <f t="shared" si="35"/>
        <v/>
      </c>
      <c r="R58" s="67"/>
      <c r="S58" s="68" t="str">
        <f t="shared" si="36"/>
        <v/>
      </c>
      <c r="T58" s="184"/>
      <c r="U58" s="68" t="str">
        <f t="shared" si="37"/>
        <v/>
      </c>
      <c r="V58" s="112" t="str">
        <f t="shared" si="0"/>
        <v>no</v>
      </c>
      <c r="W58" s="47"/>
      <c r="X58" s="47"/>
      <c r="Y58" s="47"/>
      <c r="Z58" s="66"/>
      <c r="AA58" s="19"/>
      <c r="AB58" s="432"/>
      <c r="AC58" s="432"/>
      <c r="AD58" s="432"/>
      <c r="AE58" s="432"/>
      <c r="AF58" s="432"/>
      <c r="AG58" s="433"/>
      <c r="AH58" s="17"/>
      <c r="AI58" s="6"/>
      <c r="AK58" s="28" t="str">
        <f t="shared" si="1"/>
        <v/>
      </c>
      <c r="AL58" s="28" t="str">
        <f t="shared" si="2"/>
        <v/>
      </c>
      <c r="AM58" s="28" t="str">
        <f t="shared" si="3"/>
        <v/>
      </c>
      <c r="AN58" s="28">
        <f t="shared" si="4"/>
        <v>0</v>
      </c>
      <c r="AO58" s="28">
        <f t="shared" si="5"/>
        <v>0</v>
      </c>
      <c r="AP58" s="28">
        <f t="shared" si="6"/>
        <v>0</v>
      </c>
      <c r="AQ58" s="28">
        <f t="shared" si="7"/>
        <v>0</v>
      </c>
      <c r="AR58" s="28"/>
      <c r="AS58" s="342" t="s">
        <v>434</v>
      </c>
      <c r="AT58" s="28"/>
      <c r="AU58" t="s">
        <v>136</v>
      </c>
      <c r="AV58">
        <v>2014</v>
      </c>
      <c r="AX58" s="64" t="str">
        <f t="shared" si="8"/>
        <v>canbeinvalid</v>
      </c>
      <c r="AY58" s="28"/>
      <c r="AZ58" s="181">
        <f t="shared" si="9"/>
        <v>0</v>
      </c>
      <c r="BA58" s="1">
        <f t="shared" si="10"/>
        <v>0</v>
      </c>
      <c r="BB58">
        <f t="shared" si="11"/>
        <v>0</v>
      </c>
      <c r="BC58">
        <f t="shared" si="12"/>
        <v>0</v>
      </c>
      <c r="BD58" t="str">
        <f t="shared" si="13"/>
        <v/>
      </c>
      <c r="BE58">
        <f t="shared" si="14"/>
        <v>0</v>
      </c>
      <c r="BF58">
        <f t="shared" si="15"/>
        <v>0</v>
      </c>
      <c r="BG58" t="str">
        <f t="shared" si="16"/>
        <v>no</v>
      </c>
      <c r="BH58">
        <f t="shared" si="17"/>
        <v>0</v>
      </c>
      <c r="BJ58" s="118">
        <f t="shared" si="18"/>
        <v>0</v>
      </c>
      <c r="BK58" s="119">
        <f t="shared" si="19"/>
        <v>0</v>
      </c>
      <c r="BL58">
        <f t="shared" si="20"/>
        <v>0</v>
      </c>
      <c r="BM58">
        <f t="shared" si="21"/>
        <v>0</v>
      </c>
      <c r="BN58" t="str">
        <f t="shared" si="22"/>
        <v/>
      </c>
      <c r="BO58" s="181">
        <f t="shared" si="23"/>
        <v>0</v>
      </c>
      <c r="BQ58" s="181">
        <f t="shared" si="24"/>
        <v>0</v>
      </c>
      <c r="BR58" s="181">
        <f t="shared" si="25"/>
        <v>0</v>
      </c>
      <c r="BS58" t="str">
        <f t="shared" si="26"/>
        <v/>
      </c>
      <c r="BT58">
        <f t="shared" si="27"/>
        <v>0</v>
      </c>
      <c r="BU58" s="181" t="str">
        <f t="shared" si="28"/>
        <v>data</v>
      </c>
      <c r="BV58" s="181">
        <f t="shared" si="38"/>
        <v>0</v>
      </c>
      <c r="BX58" t="str">
        <f t="shared" si="29"/>
        <v/>
      </c>
      <c r="BY58" t="str">
        <f t="shared" si="30"/>
        <v>No CO Data</v>
      </c>
      <c r="BZ58" s="181">
        <f t="shared" si="42"/>
        <v>0</v>
      </c>
      <c r="CA58" s="229">
        <f t="shared" si="39"/>
        <v>0</v>
      </c>
      <c r="CB58" s="6"/>
      <c r="CC58" s="6"/>
      <c r="CD58" s="226">
        <f t="shared" si="43"/>
        <v>0</v>
      </c>
      <c r="CE58" s="6"/>
      <c r="CF58" s="226">
        <f t="shared" si="40"/>
        <v>0</v>
      </c>
      <c r="CG58" s="226">
        <f t="shared" si="44"/>
        <v>0</v>
      </c>
      <c r="CH58" s="6"/>
      <c r="CI58" s="6"/>
      <c r="CJ58" s="226">
        <f t="shared" si="31"/>
        <v>0</v>
      </c>
      <c r="CK58" s="6"/>
      <c r="CL58" s="6"/>
      <c r="CM58" s="6"/>
      <c r="CN58" s="6"/>
      <c r="CO58" s="6"/>
      <c r="CP58" s="6"/>
      <c r="CQ58" s="6"/>
      <c r="CR58" s="6"/>
      <c r="CS58" s="6"/>
      <c r="CT58" s="6"/>
      <c r="CU58" s="6"/>
      <c r="CV58" s="6"/>
      <c r="CW58" s="6"/>
      <c r="CX58" s="6"/>
      <c r="CY58" s="6"/>
      <c r="CZ58" s="6"/>
      <c r="DA58" s="6"/>
      <c r="DB58" s="6"/>
      <c r="DC58" s="6"/>
      <c r="DD58" s="6"/>
      <c r="DE58" s="6"/>
      <c r="DF58" s="6"/>
      <c r="DG58" s="6"/>
      <c r="DH58" s="6"/>
      <c r="DI58" s="6"/>
      <c r="DJ58" s="6"/>
      <c r="DK58" s="6"/>
      <c r="DL58" s="6"/>
      <c r="DM58" s="6"/>
      <c r="DN58" s="6"/>
      <c r="DO58" s="6"/>
      <c r="DP58" s="6"/>
      <c r="DQ58" s="6"/>
      <c r="DR58" s="6"/>
      <c r="DS58" s="6"/>
      <c r="DT58" s="6"/>
      <c r="DU58" s="6"/>
      <c r="DV58" s="6"/>
      <c r="DW58" s="6"/>
      <c r="DX58" s="6"/>
      <c r="DY58" s="6"/>
      <c r="DZ58" s="6"/>
      <c r="EA58" s="6"/>
      <c r="EB58" s="6"/>
      <c r="EC58" s="6"/>
      <c r="ED58" s="6"/>
      <c r="EE58" s="6"/>
      <c r="EF58" s="6"/>
      <c r="EG58" s="6"/>
      <c r="EH58" s="6"/>
      <c r="EI58" s="6"/>
      <c r="EJ58" s="6"/>
      <c r="EK58" s="6"/>
      <c r="EL58" s="6"/>
      <c r="EM58" s="6"/>
      <c r="EN58" s="6"/>
      <c r="EO58" s="6"/>
      <c r="EP58" s="6"/>
      <c r="EQ58" s="6"/>
      <c r="ER58" s="6"/>
      <c r="ES58" s="6"/>
      <c r="ET58" s="6"/>
      <c r="EU58" s="6"/>
      <c r="EV58" s="6"/>
      <c r="EW58" s="6"/>
      <c r="EX58" s="6"/>
      <c r="EY58" s="6"/>
      <c r="EZ58" s="6"/>
      <c r="FA58" s="6"/>
      <c r="FB58" s="6"/>
    </row>
    <row r="59" spans="1:158">
      <c r="A59" s="13">
        <f t="shared" si="41"/>
        <v>26</v>
      </c>
      <c r="B59" s="66"/>
      <c r="C59" s="48"/>
      <c r="D59" s="348"/>
      <c r="E59" s="349"/>
      <c r="F59" s="350"/>
      <c r="G59" s="351"/>
      <c r="H59" s="348"/>
      <c r="I59" s="352"/>
      <c r="J59" s="352"/>
      <c r="K59" s="67"/>
      <c r="L59" s="68" t="str">
        <f t="shared" si="32"/>
        <v/>
      </c>
      <c r="M59" s="379"/>
      <c r="N59" s="379"/>
      <c r="O59" s="380" t="str">
        <f t="shared" si="33"/>
        <v/>
      </c>
      <c r="P59" s="382" t="str">
        <f t="shared" si="34"/>
        <v/>
      </c>
      <c r="Q59" s="112" t="str">
        <f t="shared" si="35"/>
        <v/>
      </c>
      <c r="R59" s="67"/>
      <c r="S59" s="68" t="str">
        <f t="shared" si="36"/>
        <v/>
      </c>
      <c r="T59" s="184"/>
      <c r="U59" s="68" t="str">
        <f t="shared" si="37"/>
        <v/>
      </c>
      <c r="V59" s="112" t="str">
        <f t="shared" si="0"/>
        <v>no</v>
      </c>
      <c r="W59" s="47"/>
      <c r="X59" s="47"/>
      <c r="Y59" s="47"/>
      <c r="Z59" s="66"/>
      <c r="AA59" s="19"/>
      <c r="AB59" s="432"/>
      <c r="AC59" s="432"/>
      <c r="AD59" s="432"/>
      <c r="AE59" s="432"/>
      <c r="AF59" s="432"/>
      <c r="AG59" s="433"/>
      <c r="AH59" s="17"/>
      <c r="AI59" s="6"/>
      <c r="AK59" s="28" t="str">
        <f t="shared" si="1"/>
        <v/>
      </c>
      <c r="AL59" s="28" t="str">
        <f t="shared" si="2"/>
        <v/>
      </c>
      <c r="AM59" s="28" t="str">
        <f t="shared" si="3"/>
        <v/>
      </c>
      <c r="AN59" s="28">
        <f t="shared" si="4"/>
        <v>0</v>
      </c>
      <c r="AO59" s="28">
        <f t="shared" si="5"/>
        <v>0</v>
      </c>
      <c r="AP59" s="28">
        <f t="shared" si="6"/>
        <v>0</v>
      </c>
      <c r="AQ59" s="28">
        <f t="shared" si="7"/>
        <v>0</v>
      </c>
      <c r="AR59" s="28"/>
      <c r="AS59" s="342" t="s">
        <v>435</v>
      </c>
      <c r="AT59" s="28"/>
      <c r="AU59" t="s">
        <v>137</v>
      </c>
      <c r="AV59">
        <v>2015</v>
      </c>
      <c r="AX59" s="64" t="str">
        <f t="shared" si="8"/>
        <v>canbeinvalid</v>
      </c>
      <c r="AY59" s="28"/>
      <c r="AZ59" s="181">
        <f t="shared" si="9"/>
        <v>0</v>
      </c>
      <c r="BA59" s="1">
        <f t="shared" si="10"/>
        <v>0</v>
      </c>
      <c r="BB59">
        <f t="shared" si="11"/>
        <v>0</v>
      </c>
      <c r="BC59">
        <f t="shared" si="12"/>
        <v>0</v>
      </c>
      <c r="BD59" t="str">
        <f t="shared" si="13"/>
        <v/>
      </c>
      <c r="BE59">
        <f t="shared" si="14"/>
        <v>0</v>
      </c>
      <c r="BF59">
        <f t="shared" si="15"/>
        <v>0</v>
      </c>
      <c r="BG59" t="str">
        <f t="shared" si="16"/>
        <v>no</v>
      </c>
      <c r="BH59">
        <f t="shared" si="17"/>
        <v>0</v>
      </c>
      <c r="BJ59" s="118">
        <f t="shared" si="18"/>
        <v>0</v>
      </c>
      <c r="BK59" s="119">
        <f t="shared" si="19"/>
        <v>0</v>
      </c>
      <c r="BL59">
        <f t="shared" si="20"/>
        <v>0</v>
      </c>
      <c r="BM59">
        <f t="shared" si="21"/>
        <v>0</v>
      </c>
      <c r="BN59" t="str">
        <f t="shared" si="22"/>
        <v/>
      </c>
      <c r="BO59" s="181">
        <f t="shared" si="23"/>
        <v>0</v>
      </c>
      <c r="BQ59" s="181">
        <f t="shared" si="24"/>
        <v>0</v>
      </c>
      <c r="BR59" s="181">
        <f t="shared" si="25"/>
        <v>0</v>
      </c>
      <c r="BS59" t="str">
        <f t="shared" si="26"/>
        <v/>
      </c>
      <c r="BT59">
        <f t="shared" si="27"/>
        <v>0</v>
      </c>
      <c r="BU59" s="181" t="str">
        <f t="shared" si="28"/>
        <v>data</v>
      </c>
      <c r="BV59" s="181">
        <f t="shared" si="38"/>
        <v>0</v>
      </c>
      <c r="BX59" t="str">
        <f t="shared" si="29"/>
        <v/>
      </c>
      <c r="BY59" t="str">
        <f t="shared" si="30"/>
        <v>No CO Data</v>
      </c>
      <c r="BZ59" s="181">
        <f t="shared" si="42"/>
        <v>0</v>
      </c>
      <c r="CA59" s="229">
        <f t="shared" si="39"/>
        <v>0</v>
      </c>
      <c r="CB59" s="6"/>
      <c r="CC59" s="6"/>
      <c r="CD59" s="226">
        <f t="shared" si="43"/>
        <v>0</v>
      </c>
      <c r="CE59" s="6"/>
      <c r="CF59" s="226">
        <f t="shared" si="40"/>
        <v>0</v>
      </c>
      <c r="CG59" s="226">
        <f t="shared" si="44"/>
        <v>0</v>
      </c>
      <c r="CH59" s="6"/>
      <c r="CI59" s="6"/>
      <c r="CJ59" s="226">
        <f t="shared" si="31"/>
        <v>0</v>
      </c>
      <c r="CK59" s="6"/>
      <c r="CL59" s="6"/>
      <c r="CM59" s="6"/>
      <c r="CN59" s="6"/>
      <c r="CO59" s="6"/>
      <c r="CP59" s="6"/>
      <c r="CQ59" s="6"/>
      <c r="CR59" s="6"/>
      <c r="CS59" s="6"/>
      <c r="CT59" s="6"/>
      <c r="CU59" s="6"/>
      <c r="CV59" s="6"/>
      <c r="CW59" s="6"/>
      <c r="CX59" s="6"/>
      <c r="CY59" s="6"/>
      <c r="CZ59" s="6"/>
      <c r="DA59" s="6"/>
      <c r="DB59" s="6"/>
      <c r="DC59" s="6"/>
      <c r="DD59" s="6"/>
      <c r="DE59" s="6"/>
      <c r="DF59" s="6"/>
      <c r="DG59" s="6"/>
      <c r="DH59" s="6"/>
      <c r="DI59" s="6"/>
      <c r="DJ59" s="6"/>
      <c r="DK59" s="6"/>
      <c r="DL59" s="6"/>
      <c r="DM59" s="6"/>
      <c r="DN59" s="6"/>
      <c r="DO59" s="6"/>
      <c r="DP59" s="6"/>
      <c r="DQ59" s="6"/>
      <c r="DR59" s="6"/>
      <c r="DS59" s="6"/>
      <c r="DT59" s="6"/>
      <c r="DU59" s="6"/>
      <c r="DV59" s="6"/>
      <c r="DW59" s="6"/>
      <c r="DX59" s="6"/>
      <c r="DY59" s="6"/>
      <c r="DZ59" s="6"/>
      <c r="EA59" s="6"/>
      <c r="EB59" s="6"/>
      <c r="EC59" s="6"/>
      <c r="ED59" s="6"/>
      <c r="EE59" s="6"/>
      <c r="EF59" s="6"/>
      <c r="EG59" s="6"/>
      <c r="EH59" s="6"/>
      <c r="EI59" s="6"/>
      <c r="EJ59" s="6"/>
      <c r="EK59" s="6"/>
      <c r="EL59" s="6"/>
      <c r="EM59" s="6"/>
      <c r="EN59" s="6"/>
      <c r="EO59" s="6"/>
      <c r="EP59" s="6"/>
      <c r="EQ59" s="6"/>
      <c r="ER59" s="6"/>
      <c r="ES59" s="6"/>
      <c r="ET59" s="6"/>
      <c r="EU59" s="6"/>
      <c r="EV59" s="6"/>
      <c r="EW59" s="6"/>
      <c r="EX59" s="6"/>
      <c r="EY59" s="6"/>
      <c r="EZ59" s="6"/>
      <c r="FA59" s="6"/>
      <c r="FB59" s="6"/>
    </row>
    <row r="60" spans="1:158">
      <c r="A60" s="13">
        <f t="shared" si="41"/>
        <v>27</v>
      </c>
      <c r="B60" s="66"/>
      <c r="C60" s="48"/>
      <c r="D60" s="348"/>
      <c r="E60" s="349"/>
      <c r="F60" s="350"/>
      <c r="G60" s="351"/>
      <c r="H60" s="348"/>
      <c r="I60" s="352"/>
      <c r="J60" s="352"/>
      <c r="K60" s="67"/>
      <c r="L60" s="68" t="str">
        <f t="shared" si="32"/>
        <v/>
      </c>
      <c r="M60" s="379"/>
      <c r="N60" s="379"/>
      <c r="O60" s="380" t="str">
        <f t="shared" si="33"/>
        <v/>
      </c>
      <c r="P60" s="382" t="str">
        <f t="shared" si="34"/>
        <v/>
      </c>
      <c r="Q60" s="112" t="str">
        <f t="shared" si="35"/>
        <v/>
      </c>
      <c r="R60" s="67"/>
      <c r="S60" s="68" t="str">
        <f t="shared" si="36"/>
        <v/>
      </c>
      <c r="T60" s="184"/>
      <c r="U60" s="68" t="str">
        <f t="shared" si="37"/>
        <v/>
      </c>
      <c r="V60" s="112" t="str">
        <f t="shared" si="0"/>
        <v>no</v>
      </c>
      <c r="W60" s="47"/>
      <c r="X60" s="47"/>
      <c r="Y60" s="47"/>
      <c r="Z60" s="66"/>
      <c r="AA60" s="19"/>
      <c r="AB60" s="432"/>
      <c r="AC60" s="432"/>
      <c r="AD60" s="432"/>
      <c r="AE60" s="432"/>
      <c r="AF60" s="432"/>
      <c r="AG60" s="433"/>
      <c r="AH60" s="17"/>
      <c r="AI60" s="6"/>
      <c r="AK60" s="28" t="str">
        <f t="shared" si="1"/>
        <v/>
      </c>
      <c r="AL60" s="28" t="str">
        <f t="shared" si="2"/>
        <v/>
      </c>
      <c r="AM60" s="28" t="str">
        <f t="shared" si="3"/>
        <v/>
      </c>
      <c r="AN60" s="28">
        <f t="shared" si="4"/>
        <v>0</v>
      </c>
      <c r="AO60" s="28">
        <f t="shared" si="5"/>
        <v>0</v>
      </c>
      <c r="AP60" s="28">
        <f t="shared" si="6"/>
        <v>0</v>
      </c>
      <c r="AQ60" s="28">
        <f t="shared" si="7"/>
        <v>0</v>
      </c>
      <c r="AR60" s="28"/>
      <c r="AS60" s="64"/>
      <c r="AT60" s="28"/>
      <c r="AU60" t="s">
        <v>138</v>
      </c>
      <c r="AV60">
        <v>2016</v>
      </c>
      <c r="AX60" s="64" t="str">
        <f t="shared" si="8"/>
        <v>canbeinvalid</v>
      </c>
      <c r="AY60" s="28"/>
      <c r="AZ60" s="181">
        <f t="shared" si="9"/>
        <v>0</v>
      </c>
      <c r="BA60" s="1">
        <f t="shared" si="10"/>
        <v>0</v>
      </c>
      <c r="BB60">
        <f t="shared" si="11"/>
        <v>0</v>
      </c>
      <c r="BC60">
        <f t="shared" si="12"/>
        <v>0</v>
      </c>
      <c r="BD60" t="str">
        <f t="shared" si="13"/>
        <v/>
      </c>
      <c r="BE60">
        <f t="shared" si="14"/>
        <v>0</v>
      </c>
      <c r="BF60">
        <f t="shared" si="15"/>
        <v>0</v>
      </c>
      <c r="BG60" t="str">
        <f t="shared" si="16"/>
        <v>no</v>
      </c>
      <c r="BH60">
        <f t="shared" si="17"/>
        <v>0</v>
      </c>
      <c r="BJ60" s="118">
        <f t="shared" si="18"/>
        <v>0</v>
      </c>
      <c r="BK60" s="119">
        <f t="shared" si="19"/>
        <v>0</v>
      </c>
      <c r="BL60">
        <f t="shared" si="20"/>
        <v>0</v>
      </c>
      <c r="BM60">
        <f t="shared" si="21"/>
        <v>0</v>
      </c>
      <c r="BN60" t="str">
        <f t="shared" si="22"/>
        <v/>
      </c>
      <c r="BO60" s="181">
        <f t="shared" si="23"/>
        <v>0</v>
      </c>
      <c r="BQ60" s="181">
        <f t="shared" si="24"/>
        <v>0</v>
      </c>
      <c r="BR60" s="181">
        <f t="shared" si="25"/>
        <v>0</v>
      </c>
      <c r="BS60" t="str">
        <f t="shared" si="26"/>
        <v/>
      </c>
      <c r="BT60">
        <f t="shared" si="27"/>
        <v>0</v>
      </c>
      <c r="BU60" s="181" t="str">
        <f t="shared" si="28"/>
        <v>data</v>
      </c>
      <c r="BV60" s="181">
        <f t="shared" si="38"/>
        <v>0</v>
      </c>
      <c r="BX60" t="str">
        <f t="shared" si="29"/>
        <v/>
      </c>
      <c r="BY60" t="str">
        <f t="shared" si="30"/>
        <v>No CO Data</v>
      </c>
      <c r="BZ60" s="181">
        <f t="shared" si="42"/>
        <v>0</v>
      </c>
      <c r="CA60" s="229">
        <f t="shared" si="39"/>
        <v>0</v>
      </c>
      <c r="CB60" s="6"/>
      <c r="CC60" s="6"/>
      <c r="CD60" s="226">
        <f t="shared" si="43"/>
        <v>0</v>
      </c>
      <c r="CE60" s="6"/>
      <c r="CF60" s="226">
        <f t="shared" si="40"/>
        <v>0</v>
      </c>
      <c r="CG60" s="226">
        <f t="shared" si="44"/>
        <v>0</v>
      </c>
      <c r="CH60" s="6"/>
      <c r="CI60" s="6"/>
      <c r="CJ60" s="226">
        <f t="shared" si="31"/>
        <v>0</v>
      </c>
      <c r="CK60" s="6"/>
      <c r="CL60" s="6"/>
      <c r="CM60" s="6"/>
      <c r="CN60" s="6"/>
      <c r="CO60" s="6"/>
      <c r="CP60" s="6"/>
      <c r="CQ60" s="6"/>
      <c r="CR60" s="6"/>
      <c r="CS60" s="6"/>
      <c r="CT60" s="6"/>
      <c r="CU60" s="6"/>
      <c r="CV60" s="6"/>
      <c r="CW60" s="6"/>
      <c r="CX60" s="6"/>
      <c r="CY60" s="6"/>
      <c r="CZ60" s="6"/>
      <c r="DA60" s="6"/>
      <c r="DB60" s="6"/>
      <c r="DC60" s="6"/>
      <c r="DD60" s="6"/>
      <c r="DE60" s="6"/>
      <c r="DF60" s="6"/>
      <c r="DG60" s="6"/>
      <c r="DH60" s="6"/>
      <c r="DI60" s="6"/>
      <c r="DJ60" s="6"/>
      <c r="DK60" s="6"/>
      <c r="DL60" s="6"/>
      <c r="DM60" s="6"/>
      <c r="DN60" s="6"/>
      <c r="DO60" s="6"/>
      <c r="DP60" s="6"/>
      <c r="DQ60" s="6"/>
      <c r="DR60" s="6"/>
      <c r="DS60" s="6"/>
      <c r="DT60" s="6"/>
      <c r="DU60" s="6"/>
      <c r="DV60" s="6"/>
      <c r="DW60" s="6"/>
      <c r="DX60" s="6"/>
      <c r="DY60" s="6"/>
      <c r="DZ60" s="6"/>
      <c r="EA60" s="6"/>
      <c r="EB60" s="6"/>
      <c r="EC60" s="6"/>
      <c r="ED60" s="6"/>
      <c r="EE60" s="6"/>
      <c r="EF60" s="6"/>
      <c r="EG60" s="6"/>
      <c r="EH60" s="6"/>
      <c r="EI60" s="6"/>
      <c r="EJ60" s="6"/>
      <c r="EK60" s="6"/>
      <c r="EL60" s="6"/>
      <c r="EM60" s="6"/>
      <c r="EN60" s="6"/>
      <c r="EO60" s="6"/>
      <c r="EP60" s="6"/>
      <c r="EQ60" s="6"/>
      <c r="ER60" s="6"/>
      <c r="ES60" s="6"/>
      <c r="ET60" s="6"/>
      <c r="EU60" s="6"/>
      <c r="EV60" s="6"/>
      <c r="EW60" s="6"/>
      <c r="EX60" s="6"/>
      <c r="EY60" s="6"/>
      <c r="EZ60" s="6"/>
      <c r="FA60" s="6"/>
      <c r="FB60" s="6"/>
    </row>
    <row r="61" spans="1:158">
      <c r="A61" s="13">
        <f t="shared" si="41"/>
        <v>28</v>
      </c>
      <c r="B61" s="66"/>
      <c r="C61" s="48"/>
      <c r="D61" s="348"/>
      <c r="E61" s="349"/>
      <c r="F61" s="350"/>
      <c r="G61" s="351"/>
      <c r="H61" s="348"/>
      <c r="I61" s="352"/>
      <c r="J61" s="352"/>
      <c r="K61" s="67"/>
      <c r="L61" s="68" t="str">
        <f t="shared" si="32"/>
        <v/>
      </c>
      <c r="M61" s="379"/>
      <c r="N61" s="379"/>
      <c r="O61" s="380" t="str">
        <f t="shared" si="33"/>
        <v/>
      </c>
      <c r="P61" s="382" t="str">
        <f t="shared" si="34"/>
        <v/>
      </c>
      <c r="Q61" s="112" t="str">
        <f t="shared" si="35"/>
        <v/>
      </c>
      <c r="R61" s="67"/>
      <c r="S61" s="68" t="str">
        <f t="shared" si="36"/>
        <v/>
      </c>
      <c r="T61" s="184"/>
      <c r="U61" s="68" t="str">
        <f t="shared" si="37"/>
        <v/>
      </c>
      <c r="V61" s="112" t="str">
        <f t="shared" si="0"/>
        <v>no</v>
      </c>
      <c r="W61" s="47"/>
      <c r="X61" s="47"/>
      <c r="Y61" s="47"/>
      <c r="Z61" s="66"/>
      <c r="AA61" s="19"/>
      <c r="AB61" s="432"/>
      <c r="AC61" s="432"/>
      <c r="AD61" s="432"/>
      <c r="AE61" s="432"/>
      <c r="AF61" s="432"/>
      <c r="AG61" s="433"/>
      <c r="AH61" s="17"/>
      <c r="AI61" s="6"/>
      <c r="AK61" s="28" t="str">
        <f t="shared" si="1"/>
        <v/>
      </c>
      <c r="AL61" s="28" t="str">
        <f t="shared" si="2"/>
        <v/>
      </c>
      <c r="AM61" s="28" t="str">
        <f t="shared" si="3"/>
        <v/>
      </c>
      <c r="AN61" s="28">
        <f t="shared" si="4"/>
        <v>0</v>
      </c>
      <c r="AO61" s="28">
        <f t="shared" si="5"/>
        <v>0</v>
      </c>
      <c r="AP61" s="28">
        <f t="shared" si="6"/>
        <v>0</v>
      </c>
      <c r="AQ61" s="28">
        <f t="shared" si="7"/>
        <v>0</v>
      </c>
      <c r="AR61" s="28"/>
      <c r="AS61" s="28"/>
      <c r="AT61" s="28"/>
      <c r="AU61" t="s">
        <v>139</v>
      </c>
      <c r="AV61">
        <v>2017</v>
      </c>
      <c r="AX61" s="64" t="str">
        <f t="shared" si="8"/>
        <v>canbeinvalid</v>
      </c>
      <c r="AY61" s="28"/>
      <c r="AZ61" s="181">
        <f t="shared" si="9"/>
        <v>0</v>
      </c>
      <c r="BA61" s="1">
        <f t="shared" si="10"/>
        <v>0</v>
      </c>
      <c r="BB61">
        <f t="shared" si="11"/>
        <v>0</v>
      </c>
      <c r="BC61">
        <f t="shared" si="12"/>
        <v>0</v>
      </c>
      <c r="BD61" t="str">
        <f t="shared" si="13"/>
        <v/>
      </c>
      <c r="BE61">
        <f t="shared" si="14"/>
        <v>0</v>
      </c>
      <c r="BF61">
        <f t="shared" si="15"/>
        <v>0</v>
      </c>
      <c r="BG61" t="str">
        <f t="shared" si="16"/>
        <v>no</v>
      </c>
      <c r="BH61">
        <f t="shared" si="17"/>
        <v>0</v>
      </c>
      <c r="BJ61" s="118">
        <f t="shared" si="18"/>
        <v>0</v>
      </c>
      <c r="BK61" s="119">
        <f t="shared" si="19"/>
        <v>0</v>
      </c>
      <c r="BL61">
        <f t="shared" si="20"/>
        <v>0</v>
      </c>
      <c r="BM61">
        <f t="shared" si="21"/>
        <v>0</v>
      </c>
      <c r="BN61" t="str">
        <f t="shared" si="22"/>
        <v/>
      </c>
      <c r="BO61" s="181">
        <f t="shared" si="23"/>
        <v>0</v>
      </c>
      <c r="BQ61" s="181">
        <f t="shared" si="24"/>
        <v>0</v>
      </c>
      <c r="BR61" s="181">
        <f t="shared" si="25"/>
        <v>0</v>
      </c>
      <c r="BS61" t="str">
        <f t="shared" si="26"/>
        <v/>
      </c>
      <c r="BT61">
        <f t="shared" si="27"/>
        <v>0</v>
      </c>
      <c r="BU61" s="181" t="str">
        <f t="shared" si="28"/>
        <v>data</v>
      </c>
      <c r="BV61" s="181">
        <f t="shared" si="38"/>
        <v>0</v>
      </c>
      <c r="BX61" t="str">
        <f t="shared" si="29"/>
        <v/>
      </c>
      <c r="BY61" t="str">
        <f t="shared" si="30"/>
        <v>No CO Data</v>
      </c>
      <c r="BZ61" s="181">
        <f t="shared" si="42"/>
        <v>0</v>
      </c>
      <c r="CA61" s="229">
        <f t="shared" si="39"/>
        <v>0</v>
      </c>
      <c r="CB61" s="6"/>
      <c r="CC61" s="6"/>
      <c r="CD61" s="226">
        <f t="shared" si="43"/>
        <v>0</v>
      </c>
      <c r="CE61" s="6"/>
      <c r="CF61" s="226">
        <f t="shared" si="40"/>
        <v>0</v>
      </c>
      <c r="CG61" s="226">
        <f t="shared" si="44"/>
        <v>0</v>
      </c>
      <c r="CH61" s="6"/>
      <c r="CI61" s="6"/>
      <c r="CJ61" s="226">
        <f t="shared" si="31"/>
        <v>0</v>
      </c>
      <c r="CK61" s="6"/>
      <c r="CL61" s="6"/>
      <c r="CM61" s="6"/>
      <c r="CN61" s="6"/>
      <c r="CO61" s="6"/>
      <c r="CP61" s="6"/>
      <c r="CQ61" s="6"/>
      <c r="CR61" s="6"/>
      <c r="CS61" s="6"/>
      <c r="CT61" s="6"/>
      <c r="CU61" s="6"/>
      <c r="CV61" s="6"/>
      <c r="CW61" s="6"/>
      <c r="CX61" s="6"/>
      <c r="CY61" s="6"/>
      <c r="CZ61" s="6"/>
      <c r="DA61" s="6"/>
      <c r="DB61" s="6"/>
      <c r="DC61" s="6"/>
      <c r="DD61" s="6"/>
      <c r="DE61" s="6"/>
      <c r="DF61" s="6"/>
      <c r="DG61" s="6"/>
      <c r="DH61" s="6"/>
      <c r="DI61" s="6"/>
      <c r="DJ61" s="6"/>
      <c r="DK61" s="6"/>
      <c r="DL61" s="6"/>
      <c r="DM61" s="6"/>
      <c r="DN61" s="6"/>
      <c r="DO61" s="6"/>
      <c r="DP61" s="6"/>
      <c r="DQ61" s="6"/>
      <c r="DR61" s="6"/>
      <c r="DS61" s="6"/>
      <c r="DT61" s="6"/>
      <c r="DU61" s="6"/>
      <c r="DV61" s="6"/>
      <c r="DW61" s="6"/>
      <c r="DX61" s="6"/>
      <c r="DY61" s="6"/>
      <c r="DZ61" s="6"/>
      <c r="EA61" s="6"/>
      <c r="EB61" s="6"/>
      <c r="EC61" s="6"/>
      <c r="ED61" s="6"/>
      <c r="EE61" s="6"/>
      <c r="EF61" s="6"/>
      <c r="EG61" s="6"/>
      <c r="EH61" s="6"/>
      <c r="EI61" s="6"/>
      <c r="EJ61" s="6"/>
      <c r="EK61" s="6"/>
      <c r="EL61" s="6"/>
      <c r="EM61" s="6"/>
      <c r="EN61" s="6"/>
      <c r="EO61" s="6"/>
      <c r="EP61" s="6"/>
      <c r="EQ61" s="6"/>
      <c r="ER61" s="6"/>
      <c r="ES61" s="6"/>
      <c r="ET61" s="6"/>
      <c r="EU61" s="6"/>
      <c r="EV61" s="6"/>
      <c r="EW61" s="6"/>
      <c r="EX61" s="6"/>
      <c r="EY61" s="6"/>
      <c r="EZ61" s="6"/>
      <c r="FA61" s="6"/>
      <c r="FB61" s="6"/>
    </row>
    <row r="62" spans="1:158">
      <c r="A62" s="13">
        <f t="shared" si="41"/>
        <v>29</v>
      </c>
      <c r="B62" s="66"/>
      <c r="C62" s="48"/>
      <c r="D62" s="348"/>
      <c r="E62" s="349"/>
      <c r="F62" s="350"/>
      <c r="G62" s="351"/>
      <c r="H62" s="348"/>
      <c r="I62" s="352"/>
      <c r="J62" s="352"/>
      <c r="K62" s="67"/>
      <c r="L62" s="68" t="str">
        <f t="shared" si="32"/>
        <v/>
      </c>
      <c r="M62" s="379"/>
      <c r="N62" s="379"/>
      <c r="O62" s="380" t="str">
        <f t="shared" si="33"/>
        <v/>
      </c>
      <c r="P62" s="382" t="str">
        <f t="shared" si="34"/>
        <v/>
      </c>
      <c r="Q62" s="112" t="str">
        <f t="shared" si="35"/>
        <v/>
      </c>
      <c r="R62" s="67"/>
      <c r="S62" s="68" t="str">
        <f t="shared" si="36"/>
        <v/>
      </c>
      <c r="T62" s="184"/>
      <c r="U62" s="68" t="str">
        <f t="shared" si="37"/>
        <v/>
      </c>
      <c r="V62" s="112" t="str">
        <f t="shared" si="0"/>
        <v>no</v>
      </c>
      <c r="W62" s="47"/>
      <c r="X62" s="47"/>
      <c r="Y62" s="47"/>
      <c r="Z62" s="66"/>
      <c r="AA62" s="19"/>
      <c r="AB62" s="432"/>
      <c r="AC62" s="432"/>
      <c r="AD62" s="432"/>
      <c r="AE62" s="432"/>
      <c r="AF62" s="432"/>
      <c r="AG62" s="433"/>
      <c r="AH62" s="17"/>
      <c r="AI62" s="6"/>
      <c r="AK62" s="28" t="str">
        <f t="shared" si="1"/>
        <v/>
      </c>
      <c r="AL62" s="28" t="str">
        <f t="shared" si="2"/>
        <v/>
      </c>
      <c r="AM62" s="28" t="str">
        <f t="shared" si="3"/>
        <v/>
      </c>
      <c r="AN62" s="28">
        <f t="shared" si="4"/>
        <v>0</v>
      </c>
      <c r="AO62" s="28">
        <f t="shared" si="5"/>
        <v>0</v>
      </c>
      <c r="AP62" s="28">
        <f t="shared" si="6"/>
        <v>0</v>
      </c>
      <c r="AQ62" s="28">
        <f t="shared" si="7"/>
        <v>0</v>
      </c>
      <c r="AR62" s="28"/>
      <c r="AS62" s="28"/>
      <c r="AT62" s="28"/>
      <c r="AU62" t="s">
        <v>140</v>
      </c>
      <c r="AV62">
        <v>2018</v>
      </c>
      <c r="AX62" s="64" t="str">
        <f t="shared" si="8"/>
        <v>canbeinvalid</v>
      </c>
      <c r="AY62" s="28"/>
      <c r="AZ62" s="181">
        <f t="shared" si="9"/>
        <v>0</v>
      </c>
      <c r="BA62" s="1">
        <f t="shared" si="10"/>
        <v>0</v>
      </c>
      <c r="BB62">
        <f t="shared" si="11"/>
        <v>0</v>
      </c>
      <c r="BC62">
        <f t="shared" si="12"/>
        <v>0</v>
      </c>
      <c r="BD62" t="str">
        <f t="shared" si="13"/>
        <v/>
      </c>
      <c r="BE62">
        <f t="shared" si="14"/>
        <v>0</v>
      </c>
      <c r="BF62">
        <f t="shared" si="15"/>
        <v>0</v>
      </c>
      <c r="BG62" t="str">
        <f t="shared" si="16"/>
        <v>no</v>
      </c>
      <c r="BH62">
        <f t="shared" si="17"/>
        <v>0</v>
      </c>
      <c r="BJ62" s="118">
        <f t="shared" si="18"/>
        <v>0</v>
      </c>
      <c r="BK62" s="119">
        <f t="shared" si="19"/>
        <v>0</v>
      </c>
      <c r="BL62">
        <f t="shared" si="20"/>
        <v>0</v>
      </c>
      <c r="BM62">
        <f t="shared" si="21"/>
        <v>0</v>
      </c>
      <c r="BN62" t="str">
        <f t="shared" si="22"/>
        <v/>
      </c>
      <c r="BO62" s="181">
        <f t="shared" si="23"/>
        <v>0</v>
      </c>
      <c r="BQ62" s="181">
        <f t="shared" si="24"/>
        <v>0</v>
      </c>
      <c r="BR62" s="181">
        <f t="shared" si="25"/>
        <v>0</v>
      </c>
      <c r="BS62" t="str">
        <f t="shared" si="26"/>
        <v/>
      </c>
      <c r="BT62">
        <f t="shared" si="27"/>
        <v>0</v>
      </c>
      <c r="BU62" s="181" t="str">
        <f t="shared" si="28"/>
        <v>data</v>
      </c>
      <c r="BV62" s="181">
        <f t="shared" si="38"/>
        <v>0</v>
      </c>
      <c r="BX62" t="str">
        <f t="shared" si="29"/>
        <v/>
      </c>
      <c r="BY62" t="str">
        <f t="shared" si="30"/>
        <v>No CO Data</v>
      </c>
      <c r="BZ62" s="181">
        <f t="shared" si="42"/>
        <v>0</v>
      </c>
      <c r="CA62" s="229">
        <f t="shared" si="39"/>
        <v>0</v>
      </c>
      <c r="CB62" s="6"/>
      <c r="CC62" s="6"/>
      <c r="CD62" s="226">
        <f t="shared" si="43"/>
        <v>0</v>
      </c>
      <c r="CE62" s="6"/>
      <c r="CF62" s="226">
        <f t="shared" si="40"/>
        <v>0</v>
      </c>
      <c r="CG62" s="226">
        <f t="shared" si="44"/>
        <v>0</v>
      </c>
      <c r="CH62" s="6"/>
      <c r="CI62" s="6"/>
      <c r="CJ62" s="226">
        <f t="shared" si="31"/>
        <v>0</v>
      </c>
      <c r="CK62" s="6"/>
      <c r="CL62" s="6"/>
      <c r="CM62" s="6"/>
      <c r="CN62" s="6"/>
      <c r="CO62" s="6"/>
      <c r="CP62" s="6"/>
      <c r="CQ62" s="6"/>
      <c r="CR62" s="6"/>
      <c r="CS62" s="6"/>
      <c r="CT62" s="6"/>
      <c r="CU62" s="6"/>
      <c r="CV62" s="6"/>
      <c r="CW62" s="6"/>
      <c r="CX62" s="6"/>
      <c r="CY62" s="6"/>
      <c r="CZ62" s="6"/>
      <c r="DA62" s="6"/>
      <c r="DB62" s="6"/>
      <c r="DC62" s="6"/>
      <c r="DD62" s="6"/>
      <c r="DE62" s="6"/>
      <c r="DF62" s="6"/>
      <c r="DG62" s="6"/>
      <c r="DH62" s="6"/>
      <c r="DI62" s="6"/>
      <c r="DJ62" s="6"/>
      <c r="DK62" s="6"/>
      <c r="DL62" s="6"/>
      <c r="DM62" s="6"/>
      <c r="DN62" s="6"/>
      <c r="DO62" s="6"/>
      <c r="DP62" s="6"/>
      <c r="DQ62" s="6"/>
      <c r="DR62" s="6"/>
      <c r="DS62" s="6"/>
      <c r="DT62" s="6"/>
      <c r="DU62" s="6"/>
      <c r="DV62" s="6"/>
      <c r="DW62" s="6"/>
      <c r="DX62" s="6"/>
      <c r="DY62" s="6"/>
      <c r="DZ62" s="6"/>
      <c r="EA62" s="6"/>
      <c r="EB62" s="6"/>
      <c r="EC62" s="6"/>
      <c r="ED62" s="6"/>
      <c r="EE62" s="6"/>
      <c r="EF62" s="6"/>
      <c r="EG62" s="6"/>
      <c r="EH62" s="6"/>
      <c r="EI62" s="6"/>
      <c r="EJ62" s="6"/>
      <c r="EK62" s="6"/>
      <c r="EL62" s="6"/>
      <c r="EM62" s="6"/>
      <c r="EN62" s="6"/>
      <c r="EO62" s="6"/>
      <c r="EP62" s="6"/>
      <c r="EQ62" s="6"/>
      <c r="ER62" s="6"/>
      <c r="ES62" s="6"/>
      <c r="ET62" s="6"/>
      <c r="EU62" s="6"/>
      <c r="EV62" s="6"/>
      <c r="EW62" s="6"/>
      <c r="EX62" s="6"/>
      <c r="EY62" s="6"/>
      <c r="EZ62" s="6"/>
      <c r="FA62" s="6"/>
      <c r="FB62" s="6"/>
    </row>
    <row r="63" spans="1:158">
      <c r="A63" s="13">
        <f t="shared" si="41"/>
        <v>30</v>
      </c>
      <c r="B63" s="66"/>
      <c r="C63" s="48"/>
      <c r="D63" s="348"/>
      <c r="E63" s="349"/>
      <c r="F63" s="350"/>
      <c r="G63" s="351"/>
      <c r="H63" s="348"/>
      <c r="I63" s="352"/>
      <c r="J63" s="352"/>
      <c r="K63" s="67"/>
      <c r="L63" s="68" t="str">
        <f t="shared" si="32"/>
        <v/>
      </c>
      <c r="M63" s="379"/>
      <c r="N63" s="379"/>
      <c r="O63" s="380" t="str">
        <f t="shared" si="33"/>
        <v/>
      </c>
      <c r="P63" s="382" t="str">
        <f t="shared" si="34"/>
        <v/>
      </c>
      <c r="Q63" s="112" t="str">
        <f t="shared" si="35"/>
        <v/>
      </c>
      <c r="R63" s="67"/>
      <c r="S63" s="68" t="str">
        <f t="shared" si="36"/>
        <v/>
      </c>
      <c r="T63" s="184"/>
      <c r="U63" s="68" t="str">
        <f t="shared" si="37"/>
        <v/>
      </c>
      <c r="V63" s="112" t="str">
        <f t="shared" si="0"/>
        <v>no</v>
      </c>
      <c r="W63" s="47"/>
      <c r="X63" s="47"/>
      <c r="Y63" s="47"/>
      <c r="Z63" s="66"/>
      <c r="AA63" s="19"/>
      <c r="AB63" s="432"/>
      <c r="AC63" s="432"/>
      <c r="AD63" s="432"/>
      <c r="AE63" s="432"/>
      <c r="AF63" s="432"/>
      <c r="AG63" s="433"/>
      <c r="AH63" s="17"/>
      <c r="AI63" s="6"/>
      <c r="AK63" s="28" t="str">
        <f t="shared" si="1"/>
        <v/>
      </c>
      <c r="AL63" s="28" t="str">
        <f t="shared" si="2"/>
        <v/>
      </c>
      <c r="AM63" s="28" t="str">
        <f t="shared" si="3"/>
        <v/>
      </c>
      <c r="AN63" s="28">
        <f t="shared" si="4"/>
        <v>0</v>
      </c>
      <c r="AO63" s="28">
        <f t="shared" si="5"/>
        <v>0</v>
      </c>
      <c r="AP63" s="28">
        <f t="shared" si="6"/>
        <v>0</v>
      </c>
      <c r="AQ63" s="28">
        <f t="shared" si="7"/>
        <v>0</v>
      </c>
      <c r="AR63" s="28"/>
      <c r="AS63" s="342" t="s">
        <v>439</v>
      </c>
      <c r="AT63" s="28"/>
      <c r="AU63" t="s">
        <v>141</v>
      </c>
      <c r="AV63">
        <v>2019</v>
      </c>
      <c r="AX63" s="64" t="str">
        <f t="shared" si="8"/>
        <v>canbeinvalid</v>
      </c>
      <c r="AY63" s="28"/>
      <c r="AZ63" s="181">
        <f t="shared" si="9"/>
        <v>0</v>
      </c>
      <c r="BA63" s="1">
        <f t="shared" si="10"/>
        <v>0</v>
      </c>
      <c r="BB63">
        <f t="shared" si="11"/>
        <v>0</v>
      </c>
      <c r="BC63">
        <f t="shared" si="12"/>
        <v>0</v>
      </c>
      <c r="BD63" t="str">
        <f t="shared" si="13"/>
        <v/>
      </c>
      <c r="BE63">
        <f t="shared" si="14"/>
        <v>0</v>
      </c>
      <c r="BF63">
        <f t="shared" si="15"/>
        <v>0</v>
      </c>
      <c r="BG63" t="str">
        <f t="shared" si="16"/>
        <v>no</v>
      </c>
      <c r="BH63">
        <f t="shared" si="17"/>
        <v>0</v>
      </c>
      <c r="BJ63" s="118">
        <f t="shared" si="18"/>
        <v>0</v>
      </c>
      <c r="BK63" s="119">
        <f t="shared" si="19"/>
        <v>0</v>
      </c>
      <c r="BL63">
        <f t="shared" si="20"/>
        <v>0</v>
      </c>
      <c r="BM63">
        <f t="shared" si="21"/>
        <v>0</v>
      </c>
      <c r="BN63" t="str">
        <f t="shared" si="22"/>
        <v/>
      </c>
      <c r="BO63" s="181">
        <f t="shared" si="23"/>
        <v>0</v>
      </c>
      <c r="BQ63" s="181">
        <f t="shared" si="24"/>
        <v>0</v>
      </c>
      <c r="BR63" s="181">
        <f t="shared" si="25"/>
        <v>0</v>
      </c>
      <c r="BS63" t="str">
        <f t="shared" si="26"/>
        <v/>
      </c>
      <c r="BT63">
        <f t="shared" si="27"/>
        <v>0</v>
      </c>
      <c r="BU63" s="181" t="str">
        <f t="shared" si="28"/>
        <v>data</v>
      </c>
      <c r="BV63" s="181">
        <f t="shared" si="38"/>
        <v>0</v>
      </c>
      <c r="BX63" t="str">
        <f t="shared" si="29"/>
        <v/>
      </c>
      <c r="BY63" t="str">
        <f t="shared" si="30"/>
        <v>No CO Data</v>
      </c>
      <c r="BZ63" s="181">
        <f t="shared" si="42"/>
        <v>0</v>
      </c>
      <c r="CA63" s="229">
        <f t="shared" si="39"/>
        <v>0</v>
      </c>
      <c r="CB63" s="6"/>
      <c r="CC63" s="6"/>
      <c r="CD63" s="226">
        <f t="shared" si="43"/>
        <v>0</v>
      </c>
      <c r="CE63" s="6"/>
      <c r="CF63" s="226">
        <f t="shared" si="40"/>
        <v>0</v>
      </c>
      <c r="CG63" s="226">
        <f t="shared" si="44"/>
        <v>0</v>
      </c>
      <c r="CH63" s="6"/>
      <c r="CI63" s="6"/>
      <c r="CJ63" s="226">
        <f t="shared" si="31"/>
        <v>0</v>
      </c>
      <c r="CK63" s="6"/>
      <c r="CL63" s="6"/>
      <c r="CM63" s="6"/>
      <c r="CN63" s="6"/>
      <c r="CO63" s="6"/>
      <c r="CP63" s="6"/>
      <c r="CQ63" s="6"/>
      <c r="CR63" s="6"/>
      <c r="CS63" s="6"/>
      <c r="CT63" s="6"/>
      <c r="CU63" s="6"/>
      <c r="CV63" s="6"/>
      <c r="CW63" s="6"/>
      <c r="CX63" s="6"/>
      <c r="CY63" s="6"/>
      <c r="CZ63" s="6"/>
      <c r="DA63" s="6"/>
      <c r="DB63" s="6"/>
      <c r="DC63" s="6"/>
      <c r="DD63" s="6"/>
      <c r="DE63" s="6"/>
      <c r="DF63" s="6"/>
      <c r="DG63" s="6"/>
      <c r="DH63" s="6"/>
      <c r="DI63" s="6"/>
      <c r="DJ63" s="6"/>
      <c r="DK63" s="6"/>
      <c r="DL63" s="6"/>
      <c r="DM63" s="6"/>
      <c r="DN63" s="6"/>
      <c r="DO63" s="6"/>
      <c r="DP63" s="6"/>
      <c r="DQ63" s="6"/>
      <c r="DR63" s="6"/>
      <c r="DS63" s="6"/>
      <c r="DT63" s="6"/>
      <c r="DU63" s="6"/>
      <c r="DV63" s="6"/>
      <c r="DW63" s="6"/>
      <c r="DX63" s="6"/>
      <c r="DY63" s="6"/>
      <c r="DZ63" s="6"/>
      <c r="EA63" s="6"/>
      <c r="EB63" s="6"/>
      <c r="EC63" s="6"/>
      <c r="ED63" s="6"/>
      <c r="EE63" s="6"/>
      <c r="EF63" s="6"/>
      <c r="EG63" s="6"/>
      <c r="EH63" s="6"/>
      <c r="EI63" s="6"/>
      <c r="EJ63" s="6"/>
      <c r="EK63" s="6"/>
      <c r="EL63" s="6"/>
      <c r="EM63" s="6"/>
      <c r="EN63" s="6"/>
      <c r="EO63" s="6"/>
      <c r="EP63" s="6"/>
      <c r="EQ63" s="6"/>
      <c r="ER63" s="6"/>
      <c r="ES63" s="6"/>
      <c r="ET63" s="6"/>
      <c r="EU63" s="6"/>
      <c r="EV63" s="6"/>
      <c r="EW63" s="6"/>
      <c r="EX63" s="6"/>
      <c r="EY63" s="6"/>
      <c r="EZ63" s="6"/>
      <c r="FA63" s="6"/>
      <c r="FB63" s="6"/>
    </row>
    <row r="64" spans="1:158">
      <c r="A64" s="13">
        <f t="shared" si="41"/>
        <v>31</v>
      </c>
      <c r="B64" s="66"/>
      <c r="C64" s="48"/>
      <c r="D64" s="348"/>
      <c r="E64" s="349"/>
      <c r="F64" s="350"/>
      <c r="G64" s="351"/>
      <c r="H64" s="348"/>
      <c r="I64" s="352"/>
      <c r="J64" s="352"/>
      <c r="K64" s="67"/>
      <c r="L64" s="68" t="str">
        <f t="shared" si="32"/>
        <v/>
      </c>
      <c r="M64" s="379"/>
      <c r="N64" s="379"/>
      <c r="O64" s="380" t="str">
        <f t="shared" si="33"/>
        <v/>
      </c>
      <c r="P64" s="382" t="str">
        <f t="shared" si="34"/>
        <v/>
      </c>
      <c r="Q64" s="112" t="str">
        <f t="shared" si="35"/>
        <v/>
      </c>
      <c r="R64" s="67"/>
      <c r="S64" s="68" t="str">
        <f t="shared" si="36"/>
        <v/>
      </c>
      <c r="T64" s="184"/>
      <c r="U64" s="68" t="str">
        <f t="shared" si="37"/>
        <v/>
      </c>
      <c r="V64" s="112" t="str">
        <f t="shared" si="0"/>
        <v>no</v>
      </c>
      <c r="W64" s="47"/>
      <c r="X64" s="47"/>
      <c r="Y64" s="47"/>
      <c r="Z64" s="66"/>
      <c r="AA64" s="19"/>
      <c r="AB64" s="432"/>
      <c r="AC64" s="432"/>
      <c r="AD64" s="432"/>
      <c r="AE64" s="432"/>
      <c r="AF64" s="432"/>
      <c r="AG64" s="433"/>
      <c r="AH64" s="17"/>
      <c r="AI64" s="6"/>
      <c r="AK64" s="28" t="str">
        <f t="shared" si="1"/>
        <v/>
      </c>
      <c r="AL64" s="28" t="str">
        <f t="shared" si="2"/>
        <v/>
      </c>
      <c r="AM64" s="28" t="str">
        <f t="shared" si="3"/>
        <v/>
      </c>
      <c r="AN64" s="28">
        <f t="shared" si="4"/>
        <v>0</v>
      </c>
      <c r="AO64" s="28">
        <f t="shared" si="5"/>
        <v>0</v>
      </c>
      <c r="AP64" s="28">
        <f t="shared" si="6"/>
        <v>0</v>
      </c>
      <c r="AQ64" s="28">
        <f t="shared" si="7"/>
        <v>0</v>
      </c>
      <c r="AR64" s="28"/>
      <c r="AS64" s="342" t="s">
        <v>440</v>
      </c>
      <c r="AT64" s="28"/>
      <c r="AU64" t="s">
        <v>142</v>
      </c>
      <c r="AV64">
        <v>2020</v>
      </c>
      <c r="AX64" s="64" t="str">
        <f t="shared" si="8"/>
        <v>canbeinvalid</v>
      </c>
      <c r="AY64" s="28"/>
      <c r="AZ64" s="181">
        <f t="shared" si="9"/>
        <v>0</v>
      </c>
      <c r="BA64" s="1">
        <f t="shared" si="10"/>
        <v>0</v>
      </c>
      <c r="BB64">
        <f t="shared" si="11"/>
        <v>0</v>
      </c>
      <c r="BC64">
        <f t="shared" si="12"/>
        <v>0</v>
      </c>
      <c r="BD64" t="str">
        <f t="shared" si="13"/>
        <v/>
      </c>
      <c r="BE64">
        <f t="shared" si="14"/>
        <v>0</v>
      </c>
      <c r="BF64">
        <f t="shared" si="15"/>
        <v>0</v>
      </c>
      <c r="BG64" t="str">
        <f t="shared" si="16"/>
        <v>no</v>
      </c>
      <c r="BH64">
        <f t="shared" si="17"/>
        <v>0</v>
      </c>
      <c r="BJ64" s="118">
        <f t="shared" si="18"/>
        <v>0</v>
      </c>
      <c r="BK64" s="119">
        <f t="shared" si="19"/>
        <v>0</v>
      </c>
      <c r="BL64">
        <f t="shared" si="20"/>
        <v>0</v>
      </c>
      <c r="BM64">
        <f t="shared" si="21"/>
        <v>0</v>
      </c>
      <c r="BN64" t="str">
        <f t="shared" si="22"/>
        <v/>
      </c>
      <c r="BO64" s="181">
        <f t="shared" si="23"/>
        <v>0</v>
      </c>
      <c r="BQ64" s="181">
        <f t="shared" si="24"/>
        <v>0</v>
      </c>
      <c r="BR64" s="181">
        <f t="shared" si="25"/>
        <v>0</v>
      </c>
      <c r="BS64" t="str">
        <f t="shared" si="26"/>
        <v/>
      </c>
      <c r="BT64">
        <f t="shared" si="27"/>
        <v>0</v>
      </c>
      <c r="BU64" s="181" t="str">
        <f t="shared" si="28"/>
        <v>data</v>
      </c>
      <c r="BV64" s="181">
        <f t="shared" si="38"/>
        <v>0</v>
      </c>
      <c r="BX64" t="str">
        <f t="shared" si="29"/>
        <v/>
      </c>
      <c r="BY64" t="str">
        <f t="shared" si="30"/>
        <v>No CO Data</v>
      </c>
      <c r="BZ64" s="181">
        <f t="shared" si="42"/>
        <v>0</v>
      </c>
      <c r="CA64" s="229">
        <f t="shared" si="39"/>
        <v>0</v>
      </c>
      <c r="CB64" s="6"/>
      <c r="CC64" s="6"/>
      <c r="CD64" s="226">
        <f t="shared" si="43"/>
        <v>0</v>
      </c>
      <c r="CE64" s="6"/>
      <c r="CF64" s="226">
        <f t="shared" si="40"/>
        <v>0</v>
      </c>
      <c r="CG64" s="226">
        <f t="shared" si="44"/>
        <v>0</v>
      </c>
      <c r="CH64" s="6"/>
      <c r="CI64" s="6"/>
      <c r="CJ64" s="226">
        <f t="shared" si="31"/>
        <v>0</v>
      </c>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row>
    <row r="65" spans="1:158">
      <c r="A65" s="13">
        <f t="shared" si="41"/>
        <v>32</v>
      </c>
      <c r="B65" s="66"/>
      <c r="C65" s="48"/>
      <c r="D65" s="348"/>
      <c r="E65" s="349"/>
      <c r="F65" s="350"/>
      <c r="G65" s="351"/>
      <c r="H65" s="348"/>
      <c r="I65" s="352"/>
      <c r="J65" s="352"/>
      <c r="K65" s="67"/>
      <c r="L65" s="68" t="str">
        <f t="shared" si="32"/>
        <v/>
      </c>
      <c r="M65" s="379"/>
      <c r="N65" s="379"/>
      <c r="O65" s="380" t="str">
        <f t="shared" si="33"/>
        <v/>
      </c>
      <c r="P65" s="382" t="str">
        <f t="shared" si="34"/>
        <v/>
      </c>
      <c r="Q65" s="112" t="str">
        <f t="shared" si="35"/>
        <v/>
      </c>
      <c r="R65" s="67"/>
      <c r="S65" s="68" t="str">
        <f t="shared" si="36"/>
        <v/>
      </c>
      <c r="T65" s="184"/>
      <c r="U65" s="68" t="str">
        <f t="shared" si="37"/>
        <v/>
      </c>
      <c r="V65" s="112" t="str">
        <f t="shared" si="0"/>
        <v>no</v>
      </c>
      <c r="W65" s="47"/>
      <c r="X65" s="47"/>
      <c r="Y65" s="47"/>
      <c r="Z65" s="66"/>
      <c r="AA65" s="19"/>
      <c r="AB65" s="432"/>
      <c r="AC65" s="432"/>
      <c r="AD65" s="432"/>
      <c r="AE65" s="432"/>
      <c r="AF65" s="432"/>
      <c r="AG65" s="433"/>
      <c r="AH65" s="17"/>
      <c r="AI65" s="6"/>
      <c r="AK65" s="28" t="str">
        <f t="shared" si="1"/>
        <v/>
      </c>
      <c r="AL65" s="28" t="str">
        <f t="shared" si="2"/>
        <v/>
      </c>
      <c r="AM65" s="28" t="str">
        <f t="shared" si="3"/>
        <v/>
      </c>
      <c r="AN65" s="28">
        <f t="shared" si="4"/>
        <v>0</v>
      </c>
      <c r="AO65" s="28">
        <f t="shared" si="5"/>
        <v>0</v>
      </c>
      <c r="AP65" s="28">
        <f t="shared" si="6"/>
        <v>0</v>
      </c>
      <c r="AQ65" s="28">
        <f t="shared" si="7"/>
        <v>0</v>
      </c>
      <c r="AR65" s="28"/>
      <c r="AS65" s="342" t="s">
        <v>231</v>
      </c>
      <c r="AT65" s="28"/>
      <c r="AU65" t="s">
        <v>143</v>
      </c>
      <c r="AV65">
        <v>2021</v>
      </c>
      <c r="AX65" s="64" t="str">
        <f t="shared" si="8"/>
        <v>canbeinvalid</v>
      </c>
      <c r="AY65" s="28"/>
      <c r="AZ65" s="181">
        <f t="shared" si="9"/>
        <v>0</v>
      </c>
      <c r="BA65" s="1">
        <f t="shared" si="10"/>
        <v>0</v>
      </c>
      <c r="BB65">
        <f t="shared" si="11"/>
        <v>0</v>
      </c>
      <c r="BC65">
        <f t="shared" si="12"/>
        <v>0</v>
      </c>
      <c r="BD65" t="str">
        <f t="shared" si="13"/>
        <v/>
      </c>
      <c r="BE65">
        <f t="shared" si="14"/>
        <v>0</v>
      </c>
      <c r="BF65">
        <f t="shared" si="15"/>
        <v>0</v>
      </c>
      <c r="BG65" t="str">
        <f t="shared" si="16"/>
        <v>no</v>
      </c>
      <c r="BH65">
        <f t="shared" si="17"/>
        <v>0</v>
      </c>
      <c r="BJ65" s="118">
        <f t="shared" si="18"/>
        <v>0</v>
      </c>
      <c r="BK65" s="119">
        <f t="shared" si="19"/>
        <v>0</v>
      </c>
      <c r="BL65">
        <f t="shared" si="20"/>
        <v>0</v>
      </c>
      <c r="BM65">
        <f t="shared" si="21"/>
        <v>0</v>
      </c>
      <c r="BN65" t="str">
        <f t="shared" si="22"/>
        <v/>
      </c>
      <c r="BO65" s="181">
        <f t="shared" si="23"/>
        <v>0</v>
      </c>
      <c r="BQ65" s="181">
        <f t="shared" si="24"/>
        <v>0</v>
      </c>
      <c r="BR65" s="181">
        <f t="shared" si="25"/>
        <v>0</v>
      </c>
      <c r="BS65" t="str">
        <f t="shared" si="26"/>
        <v/>
      </c>
      <c r="BT65">
        <f t="shared" si="27"/>
        <v>0</v>
      </c>
      <c r="BU65" s="181" t="str">
        <f t="shared" si="28"/>
        <v>data</v>
      </c>
      <c r="BV65" s="181">
        <f t="shared" si="38"/>
        <v>0</v>
      </c>
      <c r="BX65" t="str">
        <f t="shared" si="29"/>
        <v/>
      </c>
      <c r="BY65" t="str">
        <f t="shared" si="30"/>
        <v>No CO Data</v>
      </c>
      <c r="BZ65" s="181">
        <f t="shared" si="42"/>
        <v>0</v>
      </c>
      <c r="CA65" s="229">
        <f t="shared" si="39"/>
        <v>0</v>
      </c>
      <c r="CB65" s="6"/>
      <c r="CC65" s="6"/>
      <c r="CD65" s="226">
        <f t="shared" si="43"/>
        <v>0</v>
      </c>
      <c r="CE65" s="6"/>
      <c r="CF65" s="226">
        <f t="shared" si="40"/>
        <v>0</v>
      </c>
      <c r="CG65" s="226">
        <f t="shared" si="44"/>
        <v>0</v>
      </c>
      <c r="CH65" s="6"/>
      <c r="CI65" s="6"/>
      <c r="CJ65" s="226">
        <f t="shared" si="31"/>
        <v>0</v>
      </c>
      <c r="CK65" s="6"/>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c r="DL65" s="6"/>
      <c r="DM65" s="6"/>
      <c r="DN65" s="6"/>
      <c r="DO65" s="6"/>
      <c r="DP65" s="6"/>
      <c r="DQ65" s="6"/>
      <c r="DR65" s="6"/>
      <c r="DS65" s="6"/>
      <c r="DT65" s="6"/>
      <c r="DU65" s="6"/>
      <c r="DV65" s="6"/>
      <c r="DW65" s="6"/>
      <c r="DX65" s="6"/>
      <c r="DY65" s="6"/>
      <c r="DZ65" s="6"/>
      <c r="EA65" s="6"/>
      <c r="EB65" s="6"/>
      <c r="EC65" s="6"/>
      <c r="ED65" s="6"/>
      <c r="EE65" s="6"/>
      <c r="EF65" s="6"/>
      <c r="EG65" s="6"/>
      <c r="EH65" s="6"/>
      <c r="EI65" s="6"/>
      <c r="EJ65" s="6"/>
      <c r="EK65" s="6"/>
      <c r="EL65" s="6"/>
      <c r="EM65" s="6"/>
      <c r="EN65" s="6"/>
      <c r="EO65" s="6"/>
      <c r="EP65" s="6"/>
      <c r="EQ65" s="6"/>
      <c r="ER65" s="6"/>
      <c r="ES65" s="6"/>
      <c r="ET65" s="6"/>
      <c r="EU65" s="6"/>
      <c r="EV65" s="6"/>
      <c r="EW65" s="6"/>
      <c r="EX65" s="6"/>
      <c r="EY65" s="6"/>
      <c r="EZ65" s="6"/>
      <c r="FA65" s="6"/>
      <c r="FB65" s="6"/>
    </row>
    <row r="66" spans="1:158">
      <c r="A66" s="13">
        <f t="shared" si="41"/>
        <v>33</v>
      </c>
      <c r="B66" s="66"/>
      <c r="C66" s="48"/>
      <c r="D66" s="348"/>
      <c r="E66" s="349"/>
      <c r="F66" s="350"/>
      <c r="G66" s="351"/>
      <c r="H66" s="348"/>
      <c r="I66" s="352"/>
      <c r="J66" s="352"/>
      <c r="K66" s="67"/>
      <c r="L66" s="68" t="str">
        <f t="shared" si="32"/>
        <v/>
      </c>
      <c r="M66" s="379"/>
      <c r="N66" s="379"/>
      <c r="O66" s="380" t="str">
        <f t="shared" si="33"/>
        <v/>
      </c>
      <c r="P66" s="382" t="str">
        <f t="shared" si="34"/>
        <v/>
      </c>
      <c r="Q66" s="112" t="str">
        <f t="shared" si="35"/>
        <v/>
      </c>
      <c r="R66" s="67"/>
      <c r="S66" s="68" t="str">
        <f t="shared" si="36"/>
        <v/>
      </c>
      <c r="T66" s="184"/>
      <c r="U66" s="68" t="str">
        <f t="shared" si="37"/>
        <v/>
      </c>
      <c r="V66" s="112" t="str">
        <f t="shared" si="0"/>
        <v>no</v>
      </c>
      <c r="W66" s="47"/>
      <c r="X66" s="47"/>
      <c r="Y66" s="47"/>
      <c r="Z66" s="66"/>
      <c r="AA66" s="19"/>
      <c r="AB66" s="432"/>
      <c r="AC66" s="432"/>
      <c r="AD66" s="432"/>
      <c r="AE66" s="432"/>
      <c r="AF66" s="432"/>
      <c r="AG66" s="433"/>
      <c r="AH66" s="17"/>
      <c r="AI66" s="6"/>
      <c r="AK66" s="28" t="str">
        <f t="shared" si="1"/>
        <v/>
      </c>
      <c r="AL66" s="28" t="str">
        <f t="shared" si="2"/>
        <v/>
      </c>
      <c r="AM66" s="28" t="str">
        <f t="shared" si="3"/>
        <v/>
      </c>
      <c r="AN66" s="28">
        <f t="shared" si="4"/>
        <v>0</v>
      </c>
      <c r="AO66" s="28">
        <f t="shared" si="5"/>
        <v>0</v>
      </c>
      <c r="AP66" s="28">
        <f t="shared" si="6"/>
        <v>0</v>
      </c>
      <c r="AQ66" s="28">
        <f t="shared" si="7"/>
        <v>0</v>
      </c>
      <c r="AR66" s="28"/>
      <c r="AS66" s="64"/>
      <c r="AT66" s="28"/>
      <c r="AU66" t="s">
        <v>41</v>
      </c>
      <c r="AV66">
        <v>2022</v>
      </c>
      <c r="AX66" s="64" t="str">
        <f t="shared" si="8"/>
        <v>canbeinvalid</v>
      </c>
      <c r="AY66" s="28"/>
      <c r="AZ66" s="181">
        <f t="shared" si="9"/>
        <v>0</v>
      </c>
      <c r="BA66" s="1">
        <f t="shared" si="10"/>
        <v>0</v>
      </c>
      <c r="BB66">
        <f t="shared" si="11"/>
        <v>0</v>
      </c>
      <c r="BC66">
        <f t="shared" si="12"/>
        <v>0</v>
      </c>
      <c r="BD66" t="str">
        <f t="shared" si="13"/>
        <v/>
      </c>
      <c r="BE66">
        <f t="shared" si="14"/>
        <v>0</v>
      </c>
      <c r="BF66">
        <f t="shared" si="15"/>
        <v>0</v>
      </c>
      <c r="BG66" t="str">
        <f t="shared" si="16"/>
        <v>no</v>
      </c>
      <c r="BH66">
        <f t="shared" si="17"/>
        <v>0</v>
      </c>
      <c r="BJ66" s="118">
        <f t="shared" si="18"/>
        <v>0</v>
      </c>
      <c r="BK66" s="119">
        <f t="shared" si="19"/>
        <v>0</v>
      </c>
      <c r="BL66">
        <f t="shared" si="20"/>
        <v>0</v>
      </c>
      <c r="BM66">
        <f t="shared" si="21"/>
        <v>0</v>
      </c>
      <c r="BN66" t="str">
        <f t="shared" si="22"/>
        <v/>
      </c>
      <c r="BO66" s="181">
        <f t="shared" si="23"/>
        <v>0</v>
      </c>
      <c r="BQ66" s="181">
        <f t="shared" si="24"/>
        <v>0</v>
      </c>
      <c r="BR66" s="181">
        <f t="shared" si="25"/>
        <v>0</v>
      </c>
      <c r="BS66" t="str">
        <f t="shared" si="26"/>
        <v/>
      </c>
      <c r="BT66">
        <f t="shared" si="27"/>
        <v>0</v>
      </c>
      <c r="BU66" s="181" t="str">
        <f t="shared" si="28"/>
        <v>data</v>
      </c>
      <c r="BV66" s="181">
        <f t="shared" si="38"/>
        <v>0</v>
      </c>
      <c r="BX66" t="str">
        <f t="shared" si="29"/>
        <v/>
      </c>
      <c r="BY66" t="str">
        <f t="shared" si="30"/>
        <v>No CO Data</v>
      </c>
      <c r="BZ66" s="181">
        <f t="shared" si="42"/>
        <v>0</v>
      </c>
      <c r="CA66" s="229">
        <f t="shared" si="39"/>
        <v>0</v>
      </c>
      <c r="CB66" s="6"/>
      <c r="CC66" s="6"/>
      <c r="CD66" s="226">
        <f t="shared" si="43"/>
        <v>0</v>
      </c>
      <c r="CE66" s="6"/>
      <c r="CF66" s="226">
        <f t="shared" si="40"/>
        <v>0</v>
      </c>
      <c r="CG66" s="226">
        <f t="shared" si="44"/>
        <v>0</v>
      </c>
      <c r="CH66" s="6"/>
      <c r="CI66" s="6"/>
      <c r="CJ66" s="226">
        <f t="shared" si="31"/>
        <v>0</v>
      </c>
      <c r="CK66" s="6"/>
      <c r="CL66" s="6"/>
      <c r="CM66" s="6"/>
      <c r="CN66" s="6"/>
      <c r="CO66" s="6"/>
      <c r="CP66" s="6"/>
      <c r="CQ66" s="6"/>
      <c r="CR66" s="6"/>
      <c r="CS66" s="6"/>
      <c r="CT66" s="6"/>
      <c r="CU66" s="6"/>
      <c r="CV66" s="6"/>
      <c r="CW66" s="6"/>
      <c r="CX66" s="6"/>
      <c r="CY66" s="6"/>
      <c r="CZ66" s="6"/>
      <c r="DA66" s="6"/>
      <c r="DB66" s="6"/>
      <c r="DC66" s="6"/>
      <c r="DD66" s="6"/>
      <c r="DE66" s="6"/>
      <c r="DF66" s="6"/>
      <c r="DG66" s="6"/>
      <c r="DH66" s="6"/>
      <c r="DI66" s="6"/>
      <c r="DJ66" s="6"/>
      <c r="DK66" s="6"/>
      <c r="DL66" s="6"/>
      <c r="DM66" s="6"/>
      <c r="DN66" s="6"/>
      <c r="DO66" s="6"/>
      <c r="DP66" s="6"/>
      <c r="DQ66" s="6"/>
      <c r="DR66" s="6"/>
      <c r="DS66" s="6"/>
      <c r="DT66" s="6"/>
      <c r="DU66" s="6"/>
      <c r="DV66" s="6"/>
      <c r="DW66" s="6"/>
      <c r="DX66" s="6"/>
      <c r="DY66" s="6"/>
      <c r="DZ66" s="6"/>
      <c r="EA66" s="6"/>
      <c r="EB66" s="6"/>
      <c r="EC66" s="6"/>
      <c r="ED66" s="6"/>
      <c r="EE66" s="6"/>
      <c r="EF66" s="6"/>
      <c r="EG66" s="6"/>
      <c r="EH66" s="6"/>
      <c r="EI66" s="6"/>
      <c r="EJ66" s="6"/>
      <c r="EK66" s="6"/>
      <c r="EL66" s="6"/>
      <c r="EM66" s="6"/>
      <c r="EN66" s="6"/>
      <c r="EO66" s="6"/>
      <c r="EP66" s="6"/>
      <c r="EQ66" s="6"/>
      <c r="ER66" s="6"/>
      <c r="ES66" s="6"/>
      <c r="ET66" s="6"/>
      <c r="EU66" s="6"/>
      <c r="EV66" s="6"/>
      <c r="EW66" s="6"/>
      <c r="EX66" s="6"/>
      <c r="EY66" s="6"/>
      <c r="EZ66" s="6"/>
      <c r="FA66" s="6"/>
      <c r="FB66" s="6"/>
    </row>
    <row r="67" spans="1:158">
      <c r="A67" s="13">
        <f t="shared" si="41"/>
        <v>34</v>
      </c>
      <c r="B67" s="66"/>
      <c r="C67" s="48"/>
      <c r="D67" s="348"/>
      <c r="E67" s="349"/>
      <c r="F67" s="350"/>
      <c r="G67" s="351"/>
      <c r="H67" s="348"/>
      <c r="I67" s="352"/>
      <c r="J67" s="352"/>
      <c r="K67" s="67"/>
      <c r="L67" s="68" t="str">
        <f t="shared" si="32"/>
        <v/>
      </c>
      <c r="M67" s="379"/>
      <c r="N67" s="379"/>
      <c r="O67" s="380" t="str">
        <f t="shared" si="33"/>
        <v/>
      </c>
      <c r="P67" s="382" t="str">
        <f t="shared" si="34"/>
        <v/>
      </c>
      <c r="Q67" s="112" t="str">
        <f t="shared" si="35"/>
        <v/>
      </c>
      <c r="R67" s="67"/>
      <c r="S67" s="68" t="str">
        <f t="shared" si="36"/>
        <v/>
      </c>
      <c r="T67" s="184"/>
      <c r="U67" s="68" t="str">
        <f t="shared" si="37"/>
        <v/>
      </c>
      <c r="V67" s="112" t="str">
        <f t="shared" si="0"/>
        <v>no</v>
      </c>
      <c r="W67" s="47"/>
      <c r="X67" s="47"/>
      <c r="Y67" s="47"/>
      <c r="Z67" s="66"/>
      <c r="AA67" s="19"/>
      <c r="AB67" s="432"/>
      <c r="AC67" s="432"/>
      <c r="AD67" s="432"/>
      <c r="AE67" s="432"/>
      <c r="AF67" s="432"/>
      <c r="AG67" s="433"/>
      <c r="AH67" s="17"/>
      <c r="AI67" s="6"/>
      <c r="AK67" s="28" t="str">
        <f t="shared" si="1"/>
        <v/>
      </c>
      <c r="AL67" s="28" t="str">
        <f t="shared" si="2"/>
        <v/>
      </c>
      <c r="AM67" s="28" t="str">
        <f t="shared" si="3"/>
        <v/>
      </c>
      <c r="AN67" s="28">
        <f t="shared" si="4"/>
        <v>0</v>
      </c>
      <c r="AO67" s="28">
        <f t="shared" si="5"/>
        <v>0</v>
      </c>
      <c r="AP67" s="28">
        <f t="shared" si="6"/>
        <v>0</v>
      </c>
      <c r="AQ67" s="28">
        <f t="shared" si="7"/>
        <v>0</v>
      </c>
      <c r="AR67" s="28"/>
      <c r="AS67" s="28"/>
      <c r="AT67" s="28"/>
      <c r="AU67" t="s">
        <v>144</v>
      </c>
      <c r="AV67">
        <v>2023</v>
      </c>
      <c r="AX67" s="64" t="str">
        <f t="shared" si="8"/>
        <v>canbeinvalid</v>
      </c>
      <c r="AY67" s="28"/>
      <c r="AZ67" s="181">
        <f t="shared" si="9"/>
        <v>0</v>
      </c>
      <c r="BA67" s="1">
        <f t="shared" si="10"/>
        <v>0</v>
      </c>
      <c r="BB67">
        <f t="shared" si="11"/>
        <v>0</v>
      </c>
      <c r="BC67">
        <f t="shared" si="12"/>
        <v>0</v>
      </c>
      <c r="BD67" t="str">
        <f t="shared" si="13"/>
        <v/>
      </c>
      <c r="BE67">
        <f t="shared" si="14"/>
        <v>0</v>
      </c>
      <c r="BF67">
        <f t="shared" si="15"/>
        <v>0</v>
      </c>
      <c r="BG67" t="str">
        <f t="shared" si="16"/>
        <v>no</v>
      </c>
      <c r="BH67">
        <f t="shared" si="17"/>
        <v>0</v>
      </c>
      <c r="BJ67" s="118">
        <f t="shared" si="18"/>
        <v>0</v>
      </c>
      <c r="BK67" s="119">
        <f t="shared" si="19"/>
        <v>0</v>
      </c>
      <c r="BL67">
        <f t="shared" si="20"/>
        <v>0</v>
      </c>
      <c r="BM67">
        <f t="shared" si="21"/>
        <v>0</v>
      </c>
      <c r="BN67" t="str">
        <f t="shared" si="22"/>
        <v/>
      </c>
      <c r="BO67" s="181">
        <f t="shared" si="23"/>
        <v>0</v>
      </c>
      <c r="BQ67" s="181">
        <f t="shared" si="24"/>
        <v>0</v>
      </c>
      <c r="BR67" s="181">
        <f t="shared" si="25"/>
        <v>0</v>
      </c>
      <c r="BS67" t="str">
        <f t="shared" si="26"/>
        <v/>
      </c>
      <c r="BT67">
        <f t="shared" si="27"/>
        <v>0</v>
      </c>
      <c r="BU67" s="181" t="str">
        <f t="shared" si="28"/>
        <v>data</v>
      </c>
      <c r="BV67" s="181">
        <f t="shared" si="38"/>
        <v>0</v>
      </c>
      <c r="BX67" t="str">
        <f t="shared" si="29"/>
        <v/>
      </c>
      <c r="BY67" t="str">
        <f t="shared" si="30"/>
        <v>No CO Data</v>
      </c>
      <c r="BZ67" s="181">
        <f t="shared" si="42"/>
        <v>0</v>
      </c>
      <c r="CA67" s="229">
        <f t="shared" si="39"/>
        <v>0</v>
      </c>
      <c r="CB67" s="6"/>
      <c r="CC67" s="6"/>
      <c r="CD67" s="226">
        <f t="shared" si="43"/>
        <v>0</v>
      </c>
      <c r="CE67" s="6"/>
      <c r="CF67" s="226">
        <f t="shared" si="40"/>
        <v>0</v>
      </c>
      <c r="CG67" s="226">
        <f t="shared" si="44"/>
        <v>0</v>
      </c>
      <c r="CH67" s="6"/>
      <c r="CI67" s="6"/>
      <c r="CJ67" s="226">
        <f t="shared" si="31"/>
        <v>0</v>
      </c>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row>
    <row r="68" spans="1:158">
      <c r="A68" s="13">
        <f t="shared" si="41"/>
        <v>35</v>
      </c>
      <c r="B68" s="66"/>
      <c r="C68" s="48"/>
      <c r="D68" s="348"/>
      <c r="E68" s="349"/>
      <c r="F68" s="350"/>
      <c r="G68" s="351"/>
      <c r="H68" s="348"/>
      <c r="I68" s="352"/>
      <c r="J68" s="352"/>
      <c r="K68" s="67"/>
      <c r="L68" s="68" t="str">
        <f t="shared" si="32"/>
        <v/>
      </c>
      <c r="M68" s="379"/>
      <c r="N68" s="379"/>
      <c r="O68" s="380" t="str">
        <f t="shared" si="33"/>
        <v/>
      </c>
      <c r="P68" s="382" t="str">
        <f t="shared" si="34"/>
        <v/>
      </c>
      <c r="Q68" s="112" t="str">
        <f t="shared" si="35"/>
        <v/>
      </c>
      <c r="R68" s="67"/>
      <c r="S68" s="68" t="str">
        <f t="shared" si="36"/>
        <v/>
      </c>
      <c r="T68" s="184"/>
      <c r="U68" s="68" t="str">
        <f t="shared" si="37"/>
        <v/>
      </c>
      <c r="V68" s="112" t="str">
        <f t="shared" si="0"/>
        <v>no</v>
      </c>
      <c r="W68" s="47"/>
      <c r="X68" s="47"/>
      <c r="Y68" s="47"/>
      <c r="Z68" s="66"/>
      <c r="AA68" s="19"/>
      <c r="AB68" s="432"/>
      <c r="AC68" s="432"/>
      <c r="AD68" s="432"/>
      <c r="AE68" s="432"/>
      <c r="AF68" s="432"/>
      <c r="AG68" s="433"/>
      <c r="AH68" s="17"/>
      <c r="AI68" s="6"/>
      <c r="AK68" s="28" t="str">
        <f t="shared" si="1"/>
        <v/>
      </c>
      <c r="AL68" s="28" t="str">
        <f t="shared" si="2"/>
        <v/>
      </c>
      <c r="AM68" s="28" t="str">
        <f t="shared" si="3"/>
        <v/>
      </c>
      <c r="AN68" s="28">
        <f t="shared" si="4"/>
        <v>0</v>
      </c>
      <c r="AO68" s="28">
        <f t="shared" si="5"/>
        <v>0</v>
      </c>
      <c r="AP68" s="28">
        <f t="shared" si="6"/>
        <v>0</v>
      </c>
      <c r="AQ68" s="28">
        <f t="shared" si="7"/>
        <v>0</v>
      </c>
      <c r="AR68" s="28"/>
      <c r="AS68" s="342" t="s">
        <v>444</v>
      </c>
      <c r="AT68" s="28"/>
      <c r="AU68" t="s">
        <v>145</v>
      </c>
      <c r="AV68">
        <v>2024</v>
      </c>
      <c r="AX68" s="64" t="str">
        <f t="shared" si="8"/>
        <v>canbeinvalid</v>
      </c>
      <c r="AY68" s="28"/>
      <c r="AZ68" s="181">
        <f t="shared" si="9"/>
        <v>0</v>
      </c>
      <c r="BA68" s="1">
        <f t="shared" si="10"/>
        <v>0</v>
      </c>
      <c r="BB68">
        <f t="shared" si="11"/>
        <v>0</v>
      </c>
      <c r="BC68">
        <f t="shared" si="12"/>
        <v>0</v>
      </c>
      <c r="BD68" t="str">
        <f t="shared" si="13"/>
        <v/>
      </c>
      <c r="BE68">
        <f t="shared" si="14"/>
        <v>0</v>
      </c>
      <c r="BF68">
        <f t="shared" si="15"/>
        <v>0</v>
      </c>
      <c r="BG68" t="str">
        <f t="shared" si="16"/>
        <v>no</v>
      </c>
      <c r="BH68">
        <f t="shared" si="17"/>
        <v>0</v>
      </c>
      <c r="BJ68" s="118">
        <f t="shared" si="18"/>
        <v>0</v>
      </c>
      <c r="BK68" s="119">
        <f t="shared" si="19"/>
        <v>0</v>
      </c>
      <c r="BL68">
        <f t="shared" si="20"/>
        <v>0</v>
      </c>
      <c r="BM68">
        <f t="shared" si="21"/>
        <v>0</v>
      </c>
      <c r="BN68" t="str">
        <f t="shared" si="22"/>
        <v/>
      </c>
      <c r="BO68" s="181">
        <f t="shared" si="23"/>
        <v>0</v>
      </c>
      <c r="BQ68" s="181">
        <f t="shared" si="24"/>
        <v>0</v>
      </c>
      <c r="BR68" s="181">
        <f t="shared" si="25"/>
        <v>0</v>
      </c>
      <c r="BS68" t="str">
        <f t="shared" si="26"/>
        <v/>
      </c>
      <c r="BT68">
        <f t="shared" si="27"/>
        <v>0</v>
      </c>
      <c r="BU68" s="181" t="str">
        <f t="shared" si="28"/>
        <v>data</v>
      </c>
      <c r="BV68" s="181">
        <f t="shared" si="38"/>
        <v>0</v>
      </c>
      <c r="BX68" t="str">
        <f t="shared" si="29"/>
        <v/>
      </c>
      <c r="BY68" t="str">
        <f t="shared" si="30"/>
        <v>No CO Data</v>
      </c>
      <c r="BZ68" s="181">
        <f t="shared" si="42"/>
        <v>0</v>
      </c>
      <c r="CA68" s="229">
        <f t="shared" si="39"/>
        <v>0</v>
      </c>
      <c r="CB68" s="6"/>
      <c r="CC68" s="6"/>
      <c r="CD68" s="226">
        <f t="shared" si="43"/>
        <v>0</v>
      </c>
      <c r="CE68" s="6"/>
      <c r="CF68" s="226">
        <f t="shared" si="40"/>
        <v>0</v>
      </c>
      <c r="CG68" s="226">
        <f t="shared" si="44"/>
        <v>0</v>
      </c>
      <c r="CH68" s="6"/>
      <c r="CI68" s="6"/>
      <c r="CJ68" s="226">
        <f t="shared" si="31"/>
        <v>0</v>
      </c>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row>
    <row r="69" spans="1:158">
      <c r="A69" s="13">
        <f t="shared" si="41"/>
        <v>36</v>
      </c>
      <c r="B69" s="66"/>
      <c r="C69" s="48"/>
      <c r="D69" s="348"/>
      <c r="E69" s="349"/>
      <c r="F69" s="350"/>
      <c r="G69" s="351"/>
      <c r="H69" s="348"/>
      <c r="I69" s="352"/>
      <c r="J69" s="352"/>
      <c r="K69" s="67"/>
      <c r="L69" s="68" t="str">
        <f t="shared" si="32"/>
        <v/>
      </c>
      <c r="M69" s="379"/>
      <c r="N69" s="379"/>
      <c r="O69" s="380" t="str">
        <f t="shared" si="33"/>
        <v/>
      </c>
      <c r="P69" s="382" t="str">
        <f t="shared" si="34"/>
        <v/>
      </c>
      <c r="Q69" s="112" t="str">
        <f t="shared" si="35"/>
        <v/>
      </c>
      <c r="R69" s="67"/>
      <c r="S69" s="68" t="str">
        <f t="shared" si="36"/>
        <v/>
      </c>
      <c r="T69" s="184"/>
      <c r="U69" s="68" t="str">
        <f t="shared" si="37"/>
        <v/>
      </c>
      <c r="V69" s="112" t="str">
        <f t="shared" si="0"/>
        <v>no</v>
      </c>
      <c r="W69" s="47"/>
      <c r="X69" s="47"/>
      <c r="Y69" s="47"/>
      <c r="Z69" s="66"/>
      <c r="AA69" s="19"/>
      <c r="AB69" s="432"/>
      <c r="AC69" s="432"/>
      <c r="AD69" s="432"/>
      <c r="AE69" s="432"/>
      <c r="AF69" s="432"/>
      <c r="AG69" s="433"/>
      <c r="AH69" s="17"/>
      <c r="AI69" s="6"/>
      <c r="AK69" s="28" t="str">
        <f t="shared" si="1"/>
        <v/>
      </c>
      <c r="AL69" s="28" t="str">
        <f t="shared" si="2"/>
        <v/>
      </c>
      <c r="AM69" s="28" t="str">
        <f t="shared" si="3"/>
        <v/>
      </c>
      <c r="AN69" s="28">
        <f t="shared" si="4"/>
        <v>0</v>
      </c>
      <c r="AO69" s="28">
        <f t="shared" si="5"/>
        <v>0</v>
      </c>
      <c r="AP69" s="28">
        <f t="shared" si="6"/>
        <v>0</v>
      </c>
      <c r="AQ69" s="28">
        <f t="shared" si="7"/>
        <v>0</v>
      </c>
      <c r="AR69" s="28"/>
      <c r="AS69" s="342" t="s">
        <v>445</v>
      </c>
      <c r="AT69" s="28"/>
      <c r="AU69" t="s">
        <v>146</v>
      </c>
      <c r="AV69">
        <v>2025</v>
      </c>
      <c r="AX69" s="64" t="str">
        <f t="shared" si="8"/>
        <v>canbeinvalid</v>
      </c>
      <c r="AY69" s="28"/>
      <c r="AZ69" s="181">
        <f t="shared" si="9"/>
        <v>0</v>
      </c>
      <c r="BA69" s="1">
        <f t="shared" si="10"/>
        <v>0</v>
      </c>
      <c r="BB69">
        <f t="shared" si="11"/>
        <v>0</v>
      </c>
      <c r="BC69">
        <f t="shared" si="12"/>
        <v>0</v>
      </c>
      <c r="BD69" t="str">
        <f t="shared" si="13"/>
        <v/>
      </c>
      <c r="BE69">
        <f t="shared" si="14"/>
        <v>0</v>
      </c>
      <c r="BF69">
        <f t="shared" si="15"/>
        <v>0</v>
      </c>
      <c r="BG69" t="str">
        <f t="shared" si="16"/>
        <v>no</v>
      </c>
      <c r="BH69">
        <f t="shared" si="17"/>
        <v>0</v>
      </c>
      <c r="BJ69" s="118">
        <f t="shared" si="18"/>
        <v>0</v>
      </c>
      <c r="BK69" s="119">
        <f t="shared" si="19"/>
        <v>0</v>
      </c>
      <c r="BL69">
        <f t="shared" si="20"/>
        <v>0</v>
      </c>
      <c r="BM69">
        <f t="shared" si="21"/>
        <v>0</v>
      </c>
      <c r="BN69" t="str">
        <f t="shared" si="22"/>
        <v/>
      </c>
      <c r="BO69" s="181">
        <f t="shared" si="23"/>
        <v>0</v>
      </c>
      <c r="BQ69" s="181">
        <f t="shared" si="24"/>
        <v>0</v>
      </c>
      <c r="BR69" s="181">
        <f t="shared" si="25"/>
        <v>0</v>
      </c>
      <c r="BS69" t="str">
        <f t="shared" si="26"/>
        <v/>
      </c>
      <c r="BT69">
        <f t="shared" si="27"/>
        <v>0</v>
      </c>
      <c r="BU69" s="181" t="str">
        <f t="shared" si="28"/>
        <v>data</v>
      </c>
      <c r="BV69" s="181">
        <f t="shared" si="38"/>
        <v>0</v>
      </c>
      <c r="BX69" t="str">
        <f t="shared" si="29"/>
        <v/>
      </c>
      <c r="BY69" t="str">
        <f t="shared" si="30"/>
        <v>No CO Data</v>
      </c>
      <c r="BZ69" s="181">
        <f t="shared" si="42"/>
        <v>0</v>
      </c>
      <c r="CA69" s="229">
        <f t="shared" si="39"/>
        <v>0</v>
      </c>
      <c r="CB69" s="6"/>
      <c r="CC69" s="6"/>
      <c r="CD69" s="226">
        <f t="shared" si="43"/>
        <v>0</v>
      </c>
      <c r="CE69" s="6"/>
      <c r="CF69" s="226">
        <f t="shared" si="40"/>
        <v>0</v>
      </c>
      <c r="CG69" s="226">
        <f t="shared" si="44"/>
        <v>0</v>
      </c>
      <c r="CH69" s="6"/>
      <c r="CI69" s="6"/>
      <c r="CJ69" s="226">
        <f t="shared" si="31"/>
        <v>0</v>
      </c>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row>
    <row r="70" spans="1:158">
      <c r="A70" s="13">
        <f t="shared" si="41"/>
        <v>37</v>
      </c>
      <c r="B70" s="66"/>
      <c r="C70" s="48"/>
      <c r="D70" s="348"/>
      <c r="E70" s="349"/>
      <c r="F70" s="350"/>
      <c r="G70" s="351"/>
      <c r="H70" s="348"/>
      <c r="I70" s="352"/>
      <c r="J70" s="352"/>
      <c r="K70" s="67"/>
      <c r="L70" s="68" t="str">
        <f t="shared" si="32"/>
        <v/>
      </c>
      <c r="M70" s="379"/>
      <c r="N70" s="379"/>
      <c r="O70" s="380" t="str">
        <f t="shared" si="33"/>
        <v/>
      </c>
      <c r="P70" s="382" t="str">
        <f t="shared" si="34"/>
        <v/>
      </c>
      <c r="Q70" s="112" t="str">
        <f t="shared" si="35"/>
        <v/>
      </c>
      <c r="R70" s="67"/>
      <c r="S70" s="68" t="str">
        <f t="shared" si="36"/>
        <v/>
      </c>
      <c r="T70" s="184"/>
      <c r="U70" s="68" t="str">
        <f t="shared" si="37"/>
        <v/>
      </c>
      <c r="V70" s="112" t="str">
        <f t="shared" si="0"/>
        <v>no</v>
      </c>
      <c r="W70" s="47"/>
      <c r="X70" s="47"/>
      <c r="Y70" s="47"/>
      <c r="Z70" s="66"/>
      <c r="AA70" s="19"/>
      <c r="AB70" s="432"/>
      <c r="AC70" s="432"/>
      <c r="AD70" s="432"/>
      <c r="AE70" s="432"/>
      <c r="AF70" s="432"/>
      <c r="AG70" s="433"/>
      <c r="AH70" s="17"/>
      <c r="AI70" s="6"/>
      <c r="AK70" s="28" t="str">
        <f t="shared" si="1"/>
        <v/>
      </c>
      <c r="AL70" s="28" t="str">
        <f t="shared" si="2"/>
        <v/>
      </c>
      <c r="AM70" s="28" t="str">
        <f t="shared" si="3"/>
        <v/>
      </c>
      <c r="AN70" s="28">
        <f t="shared" si="4"/>
        <v>0</v>
      </c>
      <c r="AO70" s="28">
        <f t="shared" si="5"/>
        <v>0</v>
      </c>
      <c r="AP70" s="28">
        <f t="shared" si="6"/>
        <v>0</v>
      </c>
      <c r="AQ70" s="28">
        <f t="shared" si="7"/>
        <v>0</v>
      </c>
      <c r="AR70" s="28"/>
      <c r="AS70" s="28"/>
      <c r="AT70" s="28"/>
      <c r="AU70" t="s">
        <v>147</v>
      </c>
      <c r="AV70">
        <v>2026</v>
      </c>
      <c r="AX70" s="64" t="str">
        <f t="shared" si="8"/>
        <v>canbeinvalid</v>
      </c>
      <c r="AY70" s="28"/>
      <c r="AZ70" s="181">
        <f t="shared" si="9"/>
        <v>0</v>
      </c>
      <c r="BA70" s="1">
        <f t="shared" si="10"/>
        <v>0</v>
      </c>
      <c r="BB70">
        <f t="shared" si="11"/>
        <v>0</v>
      </c>
      <c r="BC70">
        <f t="shared" si="12"/>
        <v>0</v>
      </c>
      <c r="BD70" t="str">
        <f t="shared" si="13"/>
        <v/>
      </c>
      <c r="BE70">
        <f t="shared" si="14"/>
        <v>0</v>
      </c>
      <c r="BF70">
        <f t="shared" si="15"/>
        <v>0</v>
      </c>
      <c r="BG70" t="str">
        <f t="shared" si="16"/>
        <v>no</v>
      </c>
      <c r="BH70">
        <f t="shared" si="17"/>
        <v>0</v>
      </c>
      <c r="BJ70" s="118">
        <f t="shared" si="18"/>
        <v>0</v>
      </c>
      <c r="BK70" s="119">
        <f t="shared" si="19"/>
        <v>0</v>
      </c>
      <c r="BL70">
        <f t="shared" si="20"/>
        <v>0</v>
      </c>
      <c r="BM70">
        <f t="shared" si="21"/>
        <v>0</v>
      </c>
      <c r="BN70" t="str">
        <f t="shared" si="22"/>
        <v/>
      </c>
      <c r="BO70" s="181">
        <f t="shared" si="23"/>
        <v>0</v>
      </c>
      <c r="BQ70" s="181">
        <f t="shared" si="24"/>
        <v>0</v>
      </c>
      <c r="BR70" s="181">
        <f t="shared" si="25"/>
        <v>0</v>
      </c>
      <c r="BS70" t="str">
        <f t="shared" si="26"/>
        <v/>
      </c>
      <c r="BT70">
        <f t="shared" si="27"/>
        <v>0</v>
      </c>
      <c r="BU70" s="181" t="str">
        <f t="shared" si="28"/>
        <v>data</v>
      </c>
      <c r="BV70" s="181">
        <f t="shared" si="38"/>
        <v>0</v>
      </c>
      <c r="BX70" t="str">
        <f t="shared" si="29"/>
        <v/>
      </c>
      <c r="BY70" t="str">
        <f t="shared" si="30"/>
        <v>No CO Data</v>
      </c>
      <c r="BZ70" s="181">
        <f t="shared" si="42"/>
        <v>0</v>
      </c>
      <c r="CA70" s="229">
        <f t="shared" si="39"/>
        <v>0</v>
      </c>
      <c r="CB70" s="6"/>
      <c r="CC70" s="6"/>
      <c r="CD70" s="226">
        <f t="shared" si="43"/>
        <v>0</v>
      </c>
      <c r="CE70" s="6"/>
      <c r="CF70" s="226">
        <f t="shared" si="40"/>
        <v>0</v>
      </c>
      <c r="CG70" s="226">
        <f t="shared" si="44"/>
        <v>0</v>
      </c>
      <c r="CH70" s="6"/>
      <c r="CI70" s="6"/>
      <c r="CJ70" s="226">
        <f t="shared" si="31"/>
        <v>0</v>
      </c>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row>
    <row r="71" spans="1:158">
      <c r="A71" s="13">
        <f t="shared" si="41"/>
        <v>38</v>
      </c>
      <c r="B71" s="66"/>
      <c r="C71" s="48"/>
      <c r="D71" s="348"/>
      <c r="E71" s="349"/>
      <c r="F71" s="350"/>
      <c r="G71" s="351"/>
      <c r="H71" s="348"/>
      <c r="I71" s="352"/>
      <c r="J71" s="352"/>
      <c r="K71" s="67"/>
      <c r="L71" s="68" t="str">
        <f t="shared" si="32"/>
        <v/>
      </c>
      <c r="M71" s="379"/>
      <c r="N71" s="379"/>
      <c r="O71" s="380" t="str">
        <f t="shared" si="33"/>
        <v/>
      </c>
      <c r="P71" s="382" t="str">
        <f t="shared" si="34"/>
        <v/>
      </c>
      <c r="Q71" s="112" t="str">
        <f t="shared" si="35"/>
        <v/>
      </c>
      <c r="R71" s="67"/>
      <c r="S71" s="68" t="str">
        <f t="shared" si="36"/>
        <v/>
      </c>
      <c r="T71" s="184"/>
      <c r="U71" s="68" t="str">
        <f t="shared" si="37"/>
        <v/>
      </c>
      <c r="V71" s="112" t="str">
        <f t="shared" si="0"/>
        <v>no</v>
      </c>
      <c r="W71" s="47"/>
      <c r="X71" s="47"/>
      <c r="Y71" s="47"/>
      <c r="Z71" s="66"/>
      <c r="AA71" s="19"/>
      <c r="AB71" s="432"/>
      <c r="AC71" s="432"/>
      <c r="AD71" s="432"/>
      <c r="AE71" s="432"/>
      <c r="AF71" s="432"/>
      <c r="AG71" s="433"/>
      <c r="AH71" s="17"/>
      <c r="AI71" s="6"/>
      <c r="AK71" s="28" t="str">
        <f t="shared" si="1"/>
        <v/>
      </c>
      <c r="AL71" s="28" t="str">
        <f t="shared" si="2"/>
        <v/>
      </c>
      <c r="AM71" s="28" t="str">
        <f t="shared" si="3"/>
        <v/>
      </c>
      <c r="AN71" s="28">
        <f t="shared" si="4"/>
        <v>0</v>
      </c>
      <c r="AO71" s="28">
        <f t="shared" si="5"/>
        <v>0</v>
      </c>
      <c r="AP71" s="28">
        <f t="shared" si="6"/>
        <v>0</v>
      </c>
      <c r="AQ71" s="28">
        <f t="shared" si="7"/>
        <v>0</v>
      </c>
      <c r="AR71" s="28"/>
      <c r="AS71" s="28"/>
      <c r="AT71" s="28"/>
      <c r="AU71" t="s">
        <v>148</v>
      </c>
      <c r="AV71">
        <v>2027</v>
      </c>
      <c r="AX71" s="64" t="str">
        <f t="shared" si="8"/>
        <v>canbeinvalid</v>
      </c>
      <c r="AY71" s="28"/>
      <c r="AZ71" s="181">
        <f t="shared" si="9"/>
        <v>0</v>
      </c>
      <c r="BA71" s="1">
        <f t="shared" si="10"/>
        <v>0</v>
      </c>
      <c r="BB71">
        <f t="shared" si="11"/>
        <v>0</v>
      </c>
      <c r="BC71">
        <f t="shared" si="12"/>
        <v>0</v>
      </c>
      <c r="BD71" t="str">
        <f t="shared" si="13"/>
        <v/>
      </c>
      <c r="BE71">
        <f t="shared" si="14"/>
        <v>0</v>
      </c>
      <c r="BF71">
        <f t="shared" si="15"/>
        <v>0</v>
      </c>
      <c r="BG71" t="str">
        <f t="shared" si="16"/>
        <v>no</v>
      </c>
      <c r="BH71">
        <f t="shared" si="17"/>
        <v>0</v>
      </c>
      <c r="BJ71" s="118">
        <f t="shared" si="18"/>
        <v>0</v>
      </c>
      <c r="BK71" s="119">
        <f t="shared" si="19"/>
        <v>0</v>
      </c>
      <c r="BL71">
        <f t="shared" si="20"/>
        <v>0</v>
      </c>
      <c r="BM71">
        <f t="shared" si="21"/>
        <v>0</v>
      </c>
      <c r="BN71" t="str">
        <f t="shared" si="22"/>
        <v/>
      </c>
      <c r="BO71" s="181">
        <f t="shared" si="23"/>
        <v>0</v>
      </c>
      <c r="BQ71" s="181">
        <f t="shared" si="24"/>
        <v>0</v>
      </c>
      <c r="BR71" s="181">
        <f t="shared" si="25"/>
        <v>0</v>
      </c>
      <c r="BS71" t="str">
        <f t="shared" si="26"/>
        <v/>
      </c>
      <c r="BT71">
        <f t="shared" si="27"/>
        <v>0</v>
      </c>
      <c r="BU71" s="181" t="str">
        <f t="shared" si="28"/>
        <v>data</v>
      </c>
      <c r="BV71" s="181">
        <f t="shared" si="38"/>
        <v>0</v>
      </c>
      <c r="BX71" t="str">
        <f t="shared" si="29"/>
        <v/>
      </c>
      <c r="BY71" t="str">
        <f t="shared" si="30"/>
        <v>No CO Data</v>
      </c>
      <c r="BZ71" s="181">
        <f t="shared" si="42"/>
        <v>0</v>
      </c>
      <c r="CA71" s="229">
        <f t="shared" si="39"/>
        <v>0</v>
      </c>
      <c r="CB71" s="6"/>
      <c r="CC71" s="6"/>
      <c r="CD71" s="226">
        <f t="shared" si="43"/>
        <v>0</v>
      </c>
      <c r="CE71" s="6"/>
      <c r="CF71" s="226">
        <f t="shared" si="40"/>
        <v>0</v>
      </c>
      <c r="CG71" s="226">
        <f t="shared" si="44"/>
        <v>0</v>
      </c>
      <c r="CH71" s="6"/>
      <c r="CI71" s="6"/>
      <c r="CJ71" s="226">
        <f t="shared" si="31"/>
        <v>0</v>
      </c>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row>
    <row r="72" spans="1:158">
      <c r="A72" s="13">
        <f t="shared" si="41"/>
        <v>39</v>
      </c>
      <c r="B72" s="66"/>
      <c r="C72" s="48"/>
      <c r="D72" s="348"/>
      <c r="E72" s="349"/>
      <c r="F72" s="350"/>
      <c r="G72" s="351"/>
      <c r="H72" s="348"/>
      <c r="I72" s="352"/>
      <c r="J72" s="352"/>
      <c r="K72" s="67"/>
      <c r="L72" s="68" t="str">
        <f t="shared" si="32"/>
        <v/>
      </c>
      <c r="M72" s="379"/>
      <c r="N72" s="379"/>
      <c r="O72" s="380" t="str">
        <f t="shared" si="33"/>
        <v/>
      </c>
      <c r="P72" s="382" t="str">
        <f t="shared" si="34"/>
        <v/>
      </c>
      <c r="Q72" s="112" t="str">
        <f t="shared" si="35"/>
        <v/>
      </c>
      <c r="R72" s="67"/>
      <c r="S72" s="68" t="str">
        <f t="shared" si="36"/>
        <v/>
      </c>
      <c r="T72" s="184"/>
      <c r="U72" s="68" t="str">
        <f t="shared" si="37"/>
        <v/>
      </c>
      <c r="V72" s="112" t="str">
        <f t="shared" si="0"/>
        <v>no</v>
      </c>
      <c r="W72" s="47"/>
      <c r="X72" s="47"/>
      <c r="Y72" s="47"/>
      <c r="Z72" s="66"/>
      <c r="AA72" s="19"/>
      <c r="AB72" s="432"/>
      <c r="AC72" s="432"/>
      <c r="AD72" s="432"/>
      <c r="AE72" s="432"/>
      <c r="AF72" s="432"/>
      <c r="AG72" s="433"/>
      <c r="AH72" s="17"/>
      <c r="AI72" s="6"/>
      <c r="AK72" s="28" t="str">
        <f t="shared" si="1"/>
        <v/>
      </c>
      <c r="AL72" s="28" t="str">
        <f t="shared" si="2"/>
        <v/>
      </c>
      <c r="AM72" s="28" t="str">
        <f t="shared" si="3"/>
        <v/>
      </c>
      <c r="AN72" s="28">
        <f t="shared" si="4"/>
        <v>0</v>
      </c>
      <c r="AO72" s="28">
        <f t="shared" si="5"/>
        <v>0</v>
      </c>
      <c r="AP72" s="28">
        <f t="shared" si="6"/>
        <v>0</v>
      </c>
      <c r="AQ72" s="28">
        <f t="shared" si="7"/>
        <v>0</v>
      </c>
      <c r="AR72" s="28"/>
      <c r="AS72" s="28"/>
      <c r="AT72" s="28"/>
      <c r="AX72" s="64" t="str">
        <f t="shared" si="8"/>
        <v>canbeinvalid</v>
      </c>
      <c r="AY72" s="28"/>
      <c r="AZ72" s="181">
        <f t="shared" si="9"/>
        <v>0</v>
      </c>
      <c r="BA72" s="1">
        <f t="shared" si="10"/>
        <v>0</v>
      </c>
      <c r="BB72">
        <f t="shared" si="11"/>
        <v>0</v>
      </c>
      <c r="BC72">
        <f t="shared" si="12"/>
        <v>0</v>
      </c>
      <c r="BD72" t="str">
        <f t="shared" si="13"/>
        <v/>
      </c>
      <c r="BE72">
        <f t="shared" si="14"/>
        <v>0</v>
      </c>
      <c r="BF72">
        <f t="shared" si="15"/>
        <v>0</v>
      </c>
      <c r="BG72" t="str">
        <f t="shared" si="16"/>
        <v>no</v>
      </c>
      <c r="BH72">
        <f t="shared" si="17"/>
        <v>0</v>
      </c>
      <c r="BJ72" s="118">
        <f t="shared" si="18"/>
        <v>0</v>
      </c>
      <c r="BK72" s="119">
        <f t="shared" si="19"/>
        <v>0</v>
      </c>
      <c r="BL72">
        <f t="shared" si="20"/>
        <v>0</v>
      </c>
      <c r="BM72">
        <f t="shared" si="21"/>
        <v>0</v>
      </c>
      <c r="BN72" t="str">
        <f t="shared" si="22"/>
        <v/>
      </c>
      <c r="BO72" s="181">
        <f t="shared" si="23"/>
        <v>0</v>
      </c>
      <c r="BQ72" s="181">
        <f t="shared" si="24"/>
        <v>0</v>
      </c>
      <c r="BR72" s="181">
        <f t="shared" si="25"/>
        <v>0</v>
      </c>
      <c r="BS72" t="str">
        <f t="shared" si="26"/>
        <v/>
      </c>
      <c r="BT72">
        <f t="shared" si="27"/>
        <v>0</v>
      </c>
      <c r="BU72" s="181" t="str">
        <f t="shared" si="28"/>
        <v>data</v>
      </c>
      <c r="BV72" s="181">
        <f t="shared" si="38"/>
        <v>0</v>
      </c>
      <c r="BX72" t="str">
        <f t="shared" si="29"/>
        <v/>
      </c>
      <c r="BY72" t="str">
        <f t="shared" si="30"/>
        <v>No CO Data</v>
      </c>
      <c r="BZ72" s="181">
        <f t="shared" si="42"/>
        <v>0</v>
      </c>
      <c r="CA72" s="229">
        <f t="shared" si="39"/>
        <v>0</v>
      </c>
      <c r="CB72" s="6"/>
      <c r="CC72" s="6"/>
      <c r="CD72" s="226">
        <f t="shared" si="43"/>
        <v>0</v>
      </c>
      <c r="CE72" s="6"/>
      <c r="CF72" s="226">
        <f t="shared" si="40"/>
        <v>0</v>
      </c>
      <c r="CG72" s="226">
        <f t="shared" si="44"/>
        <v>0</v>
      </c>
      <c r="CH72" s="6"/>
      <c r="CI72" s="6"/>
      <c r="CJ72" s="226">
        <f t="shared" si="31"/>
        <v>0</v>
      </c>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row>
    <row r="73" spans="1:158">
      <c r="A73" s="13">
        <f t="shared" si="41"/>
        <v>40</v>
      </c>
      <c r="B73" s="66"/>
      <c r="C73" s="48"/>
      <c r="D73" s="348"/>
      <c r="E73" s="349"/>
      <c r="F73" s="350"/>
      <c r="G73" s="351"/>
      <c r="H73" s="348"/>
      <c r="I73" s="352"/>
      <c r="J73" s="352"/>
      <c r="K73" s="67"/>
      <c r="L73" s="68" t="str">
        <f t="shared" si="32"/>
        <v/>
      </c>
      <c r="M73" s="379"/>
      <c r="N73" s="379"/>
      <c r="O73" s="380" t="str">
        <f t="shared" si="33"/>
        <v/>
      </c>
      <c r="P73" s="382" t="str">
        <f t="shared" si="34"/>
        <v/>
      </c>
      <c r="Q73" s="112" t="str">
        <f t="shared" si="35"/>
        <v/>
      </c>
      <c r="R73" s="67"/>
      <c r="S73" s="68" t="str">
        <f t="shared" si="36"/>
        <v/>
      </c>
      <c r="T73" s="184"/>
      <c r="U73" s="68" t="str">
        <f t="shared" si="37"/>
        <v/>
      </c>
      <c r="V73" s="112" t="str">
        <f t="shared" si="0"/>
        <v>no</v>
      </c>
      <c r="W73" s="47"/>
      <c r="X73" s="47"/>
      <c r="Y73" s="47"/>
      <c r="Z73" s="66"/>
      <c r="AA73" s="19"/>
      <c r="AB73" s="432"/>
      <c r="AC73" s="432"/>
      <c r="AD73" s="432"/>
      <c r="AE73" s="432"/>
      <c r="AF73" s="432"/>
      <c r="AG73" s="433"/>
      <c r="AH73" s="17"/>
      <c r="AI73" s="6"/>
      <c r="AK73" s="28" t="str">
        <f t="shared" si="1"/>
        <v/>
      </c>
      <c r="AL73" s="28" t="str">
        <f t="shared" si="2"/>
        <v/>
      </c>
      <c r="AM73" s="28" t="str">
        <f t="shared" si="3"/>
        <v/>
      </c>
      <c r="AN73" s="28">
        <f t="shared" si="4"/>
        <v>0</v>
      </c>
      <c r="AO73" s="28">
        <f t="shared" si="5"/>
        <v>0</v>
      </c>
      <c r="AP73" s="28">
        <f t="shared" si="6"/>
        <v>0</v>
      </c>
      <c r="AQ73" s="28">
        <f t="shared" si="7"/>
        <v>0</v>
      </c>
      <c r="AR73" s="28"/>
      <c r="AS73" s="28"/>
      <c r="AT73" s="28"/>
      <c r="AX73" s="64" t="str">
        <f t="shared" si="8"/>
        <v>canbeinvalid</v>
      </c>
      <c r="AY73" s="28"/>
      <c r="AZ73" s="181">
        <f t="shared" si="9"/>
        <v>0</v>
      </c>
      <c r="BA73" s="1">
        <f t="shared" si="10"/>
        <v>0</v>
      </c>
      <c r="BB73">
        <f t="shared" si="11"/>
        <v>0</v>
      </c>
      <c r="BC73">
        <f t="shared" si="12"/>
        <v>0</v>
      </c>
      <c r="BD73" t="str">
        <f t="shared" si="13"/>
        <v/>
      </c>
      <c r="BE73">
        <f t="shared" si="14"/>
        <v>0</v>
      </c>
      <c r="BF73">
        <f t="shared" si="15"/>
        <v>0</v>
      </c>
      <c r="BG73" t="str">
        <f t="shared" si="16"/>
        <v>no</v>
      </c>
      <c r="BH73">
        <f t="shared" si="17"/>
        <v>0</v>
      </c>
      <c r="BJ73" s="118">
        <f t="shared" si="18"/>
        <v>0</v>
      </c>
      <c r="BK73" s="119">
        <f t="shared" si="19"/>
        <v>0</v>
      </c>
      <c r="BL73">
        <f t="shared" si="20"/>
        <v>0</v>
      </c>
      <c r="BM73">
        <f t="shared" si="21"/>
        <v>0</v>
      </c>
      <c r="BN73" t="str">
        <f t="shared" si="22"/>
        <v/>
      </c>
      <c r="BO73" s="181">
        <f t="shared" si="23"/>
        <v>0</v>
      </c>
      <c r="BQ73" s="181">
        <f t="shared" si="24"/>
        <v>0</v>
      </c>
      <c r="BR73" s="181">
        <f t="shared" si="25"/>
        <v>0</v>
      </c>
      <c r="BS73" t="str">
        <f t="shared" si="26"/>
        <v/>
      </c>
      <c r="BT73">
        <f t="shared" si="27"/>
        <v>0</v>
      </c>
      <c r="BU73" s="181" t="str">
        <f t="shared" si="28"/>
        <v>data</v>
      </c>
      <c r="BV73" s="181">
        <f t="shared" si="38"/>
        <v>0</v>
      </c>
      <c r="BX73" t="str">
        <f t="shared" si="29"/>
        <v/>
      </c>
      <c r="BY73" t="str">
        <f t="shared" si="30"/>
        <v>No CO Data</v>
      </c>
      <c r="BZ73" s="181">
        <f t="shared" si="42"/>
        <v>0</v>
      </c>
      <c r="CA73" s="229">
        <f t="shared" si="39"/>
        <v>0</v>
      </c>
      <c r="CB73" s="6"/>
      <c r="CC73" s="6"/>
      <c r="CD73" s="226">
        <f t="shared" si="43"/>
        <v>0</v>
      </c>
      <c r="CE73" s="6"/>
      <c r="CF73" s="226">
        <f t="shared" si="40"/>
        <v>0</v>
      </c>
      <c r="CG73" s="226">
        <f t="shared" si="44"/>
        <v>0</v>
      </c>
      <c r="CH73" s="6"/>
      <c r="CI73" s="6"/>
      <c r="CJ73" s="226">
        <f t="shared" si="31"/>
        <v>0</v>
      </c>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row>
    <row r="74" spans="1:158">
      <c r="A74" s="13">
        <f t="shared" si="41"/>
        <v>41</v>
      </c>
      <c r="B74" s="66"/>
      <c r="C74" s="48"/>
      <c r="D74" s="348"/>
      <c r="E74" s="349"/>
      <c r="F74" s="350"/>
      <c r="G74" s="351"/>
      <c r="H74" s="348"/>
      <c r="I74" s="352"/>
      <c r="J74" s="352"/>
      <c r="K74" s="67"/>
      <c r="L74" s="68" t="str">
        <f t="shared" si="32"/>
        <v/>
      </c>
      <c r="M74" s="379"/>
      <c r="N74" s="379"/>
      <c r="O74" s="380" t="str">
        <f t="shared" si="33"/>
        <v/>
      </c>
      <c r="P74" s="382" t="str">
        <f t="shared" si="34"/>
        <v/>
      </c>
      <c r="Q74" s="112" t="str">
        <f t="shared" si="35"/>
        <v/>
      </c>
      <c r="R74" s="67"/>
      <c r="S74" s="68" t="str">
        <f t="shared" si="36"/>
        <v/>
      </c>
      <c r="T74" s="184"/>
      <c r="U74" s="68" t="str">
        <f t="shared" si="37"/>
        <v/>
      </c>
      <c r="V74" s="112" t="str">
        <f t="shared" si="0"/>
        <v>no</v>
      </c>
      <c r="W74" s="47"/>
      <c r="X74" s="47"/>
      <c r="Y74" s="47"/>
      <c r="Z74" s="66"/>
      <c r="AA74" s="19"/>
      <c r="AB74" s="432"/>
      <c r="AC74" s="432"/>
      <c r="AD74" s="432"/>
      <c r="AE74" s="432"/>
      <c r="AF74" s="432"/>
      <c r="AG74" s="433"/>
      <c r="AH74" s="17"/>
      <c r="AI74" s="6"/>
      <c r="AK74" s="28" t="str">
        <f t="shared" si="1"/>
        <v/>
      </c>
      <c r="AL74" s="28" t="str">
        <f t="shared" si="2"/>
        <v/>
      </c>
      <c r="AM74" s="28" t="str">
        <f t="shared" si="3"/>
        <v/>
      </c>
      <c r="AN74" s="28">
        <f t="shared" si="4"/>
        <v>0</v>
      </c>
      <c r="AO74" s="28">
        <f t="shared" si="5"/>
        <v>0</v>
      </c>
      <c r="AP74" s="28">
        <f t="shared" si="6"/>
        <v>0</v>
      </c>
      <c r="AQ74" s="28">
        <f t="shared" si="7"/>
        <v>0</v>
      </c>
      <c r="AR74" s="28"/>
      <c r="AS74" s="28"/>
      <c r="AT74" s="28"/>
      <c r="AX74" s="64" t="str">
        <f t="shared" si="8"/>
        <v>canbeinvalid</v>
      </c>
      <c r="AY74" s="28"/>
      <c r="AZ74" s="181">
        <f t="shared" si="9"/>
        <v>0</v>
      </c>
      <c r="BA74" s="1">
        <f t="shared" si="10"/>
        <v>0</v>
      </c>
      <c r="BB74">
        <f t="shared" si="11"/>
        <v>0</v>
      </c>
      <c r="BC74">
        <f t="shared" si="12"/>
        <v>0</v>
      </c>
      <c r="BD74" t="str">
        <f t="shared" si="13"/>
        <v/>
      </c>
      <c r="BE74">
        <f t="shared" si="14"/>
        <v>0</v>
      </c>
      <c r="BF74">
        <f t="shared" si="15"/>
        <v>0</v>
      </c>
      <c r="BG74" t="str">
        <f t="shared" si="16"/>
        <v>no</v>
      </c>
      <c r="BH74">
        <f t="shared" si="17"/>
        <v>0</v>
      </c>
      <c r="BJ74" s="118">
        <f t="shared" si="18"/>
        <v>0</v>
      </c>
      <c r="BK74" s="119">
        <f t="shared" si="19"/>
        <v>0</v>
      </c>
      <c r="BL74">
        <f t="shared" si="20"/>
        <v>0</v>
      </c>
      <c r="BM74">
        <f t="shared" si="21"/>
        <v>0</v>
      </c>
      <c r="BN74" t="str">
        <f t="shared" si="22"/>
        <v/>
      </c>
      <c r="BO74" s="181">
        <f t="shared" si="23"/>
        <v>0</v>
      </c>
      <c r="BQ74" s="181">
        <f t="shared" si="24"/>
        <v>0</v>
      </c>
      <c r="BR74" s="181">
        <f t="shared" si="25"/>
        <v>0</v>
      </c>
      <c r="BS74" t="str">
        <f t="shared" si="26"/>
        <v/>
      </c>
      <c r="BT74">
        <f t="shared" si="27"/>
        <v>0</v>
      </c>
      <c r="BU74" s="181" t="str">
        <f t="shared" si="28"/>
        <v>data</v>
      </c>
      <c r="BV74" s="181">
        <f t="shared" si="38"/>
        <v>0</v>
      </c>
      <c r="BX74" t="str">
        <f t="shared" si="29"/>
        <v/>
      </c>
      <c r="BY74" t="str">
        <f t="shared" si="30"/>
        <v>No CO Data</v>
      </c>
      <c r="BZ74" s="181">
        <f t="shared" si="42"/>
        <v>0</v>
      </c>
      <c r="CA74" s="229">
        <f t="shared" si="39"/>
        <v>0</v>
      </c>
      <c r="CB74" s="6"/>
      <c r="CC74" s="6"/>
      <c r="CD74" s="226">
        <f t="shared" si="43"/>
        <v>0</v>
      </c>
      <c r="CE74" s="6"/>
      <c r="CF74" s="226">
        <f t="shared" si="40"/>
        <v>0</v>
      </c>
      <c r="CG74" s="226">
        <f t="shared" si="44"/>
        <v>0</v>
      </c>
      <c r="CH74" s="6"/>
      <c r="CI74" s="6"/>
      <c r="CJ74" s="226">
        <f t="shared" si="31"/>
        <v>0</v>
      </c>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row>
    <row r="75" spans="1:158">
      <c r="A75" s="13">
        <f t="shared" si="41"/>
        <v>42</v>
      </c>
      <c r="B75" s="66"/>
      <c r="C75" s="48"/>
      <c r="D75" s="348"/>
      <c r="E75" s="349"/>
      <c r="F75" s="350"/>
      <c r="G75" s="351"/>
      <c r="H75" s="348"/>
      <c r="I75" s="352"/>
      <c r="J75" s="352"/>
      <c r="K75" s="67"/>
      <c r="L75" s="68" t="str">
        <f t="shared" si="32"/>
        <v/>
      </c>
      <c r="M75" s="379"/>
      <c r="N75" s="379"/>
      <c r="O75" s="380" t="str">
        <f t="shared" si="33"/>
        <v/>
      </c>
      <c r="P75" s="382" t="str">
        <f t="shared" si="34"/>
        <v/>
      </c>
      <c r="Q75" s="112" t="str">
        <f t="shared" si="35"/>
        <v/>
      </c>
      <c r="R75" s="67"/>
      <c r="S75" s="68" t="str">
        <f t="shared" si="36"/>
        <v/>
      </c>
      <c r="T75" s="184"/>
      <c r="U75" s="68" t="str">
        <f t="shared" si="37"/>
        <v/>
      </c>
      <c r="V75" s="112" t="str">
        <f t="shared" si="0"/>
        <v>no</v>
      </c>
      <c r="W75" s="47"/>
      <c r="X75" s="47"/>
      <c r="Y75" s="47"/>
      <c r="Z75" s="66"/>
      <c r="AA75" s="19"/>
      <c r="AB75" s="432"/>
      <c r="AC75" s="432"/>
      <c r="AD75" s="432"/>
      <c r="AE75" s="432"/>
      <c r="AF75" s="432"/>
      <c r="AG75" s="433"/>
      <c r="AH75" s="17"/>
      <c r="AI75" s="6"/>
      <c r="AK75" s="28" t="str">
        <f t="shared" si="1"/>
        <v/>
      </c>
      <c r="AL75" s="28" t="str">
        <f t="shared" si="2"/>
        <v/>
      </c>
      <c r="AM75" s="28" t="str">
        <f t="shared" si="3"/>
        <v/>
      </c>
      <c r="AN75" s="28">
        <f t="shared" si="4"/>
        <v>0</v>
      </c>
      <c r="AO75" s="28">
        <f t="shared" si="5"/>
        <v>0</v>
      </c>
      <c r="AP75" s="28">
        <f t="shared" si="6"/>
        <v>0</v>
      </c>
      <c r="AQ75" s="28">
        <f t="shared" si="7"/>
        <v>0</v>
      </c>
      <c r="AR75" s="28"/>
      <c r="AS75" s="28"/>
      <c r="AT75" s="28"/>
      <c r="AX75" s="64" t="str">
        <f t="shared" si="8"/>
        <v>canbeinvalid</v>
      </c>
      <c r="AY75" s="63"/>
      <c r="AZ75" s="181">
        <f t="shared" si="9"/>
        <v>0</v>
      </c>
      <c r="BA75" s="1">
        <f t="shared" si="10"/>
        <v>0</v>
      </c>
      <c r="BB75">
        <f t="shared" si="11"/>
        <v>0</v>
      </c>
      <c r="BC75">
        <f t="shared" si="12"/>
        <v>0</v>
      </c>
      <c r="BD75" t="str">
        <f t="shared" si="13"/>
        <v/>
      </c>
      <c r="BE75">
        <f t="shared" si="14"/>
        <v>0</v>
      </c>
      <c r="BF75">
        <f t="shared" si="15"/>
        <v>0</v>
      </c>
      <c r="BG75" t="str">
        <f t="shared" si="16"/>
        <v>no</v>
      </c>
      <c r="BH75">
        <f t="shared" si="17"/>
        <v>0</v>
      </c>
      <c r="BJ75" s="118">
        <f t="shared" si="18"/>
        <v>0</v>
      </c>
      <c r="BK75" s="119">
        <f t="shared" si="19"/>
        <v>0</v>
      </c>
      <c r="BL75">
        <f t="shared" si="20"/>
        <v>0</v>
      </c>
      <c r="BM75">
        <f t="shared" si="21"/>
        <v>0</v>
      </c>
      <c r="BN75" t="str">
        <f t="shared" si="22"/>
        <v/>
      </c>
      <c r="BO75" s="181">
        <f t="shared" si="23"/>
        <v>0</v>
      </c>
      <c r="BQ75" s="181">
        <f t="shared" si="24"/>
        <v>0</v>
      </c>
      <c r="BR75" s="181">
        <f t="shared" si="25"/>
        <v>0</v>
      </c>
      <c r="BS75" t="str">
        <f t="shared" si="26"/>
        <v/>
      </c>
      <c r="BT75">
        <f t="shared" si="27"/>
        <v>0</v>
      </c>
      <c r="BU75" s="181" t="str">
        <f t="shared" si="28"/>
        <v>data</v>
      </c>
      <c r="BV75" s="181">
        <f t="shared" si="38"/>
        <v>0</v>
      </c>
      <c r="BX75" t="str">
        <f t="shared" si="29"/>
        <v/>
      </c>
      <c r="BY75" t="str">
        <f t="shared" si="30"/>
        <v>No CO Data</v>
      </c>
      <c r="BZ75" s="181">
        <f t="shared" si="42"/>
        <v>0</v>
      </c>
      <c r="CA75" s="229">
        <f t="shared" si="39"/>
        <v>0</v>
      </c>
      <c r="CB75" s="6"/>
      <c r="CC75" s="6"/>
      <c r="CD75" s="226">
        <f t="shared" si="43"/>
        <v>0</v>
      </c>
      <c r="CE75" s="6"/>
      <c r="CF75" s="226">
        <f t="shared" si="40"/>
        <v>0</v>
      </c>
      <c r="CG75" s="226">
        <f t="shared" si="44"/>
        <v>0</v>
      </c>
      <c r="CH75" s="6"/>
      <c r="CI75" s="6"/>
      <c r="CJ75" s="226">
        <f t="shared" si="31"/>
        <v>0</v>
      </c>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row>
    <row r="76" spans="1:158">
      <c r="A76" s="13">
        <f t="shared" si="41"/>
        <v>43</v>
      </c>
      <c r="B76" s="66"/>
      <c r="C76" s="48"/>
      <c r="D76" s="348"/>
      <c r="E76" s="349"/>
      <c r="F76" s="350"/>
      <c r="G76" s="351"/>
      <c r="H76" s="348"/>
      <c r="I76" s="352"/>
      <c r="J76" s="352"/>
      <c r="K76" s="67"/>
      <c r="L76" s="68" t="str">
        <f t="shared" si="32"/>
        <v/>
      </c>
      <c r="M76" s="379"/>
      <c r="N76" s="379"/>
      <c r="O76" s="380" t="str">
        <f t="shared" si="33"/>
        <v/>
      </c>
      <c r="P76" s="382" t="str">
        <f t="shared" si="34"/>
        <v/>
      </c>
      <c r="Q76" s="112" t="str">
        <f t="shared" si="35"/>
        <v/>
      </c>
      <c r="R76" s="67"/>
      <c r="S76" s="68" t="str">
        <f t="shared" si="36"/>
        <v/>
      </c>
      <c r="T76" s="184"/>
      <c r="U76" s="68" t="str">
        <f t="shared" si="37"/>
        <v/>
      </c>
      <c r="V76" s="112" t="str">
        <f t="shared" si="0"/>
        <v>no</v>
      </c>
      <c r="W76" s="47"/>
      <c r="X76" s="47"/>
      <c r="Y76" s="47"/>
      <c r="Z76" s="66"/>
      <c r="AA76" s="19"/>
      <c r="AB76" s="432"/>
      <c r="AC76" s="432"/>
      <c r="AD76" s="432"/>
      <c r="AE76" s="432"/>
      <c r="AF76" s="432"/>
      <c r="AG76" s="433"/>
      <c r="AH76" s="17"/>
      <c r="AI76" s="6"/>
      <c r="AK76" s="28" t="str">
        <f t="shared" si="1"/>
        <v/>
      </c>
      <c r="AL76" s="28" t="str">
        <f t="shared" si="2"/>
        <v/>
      </c>
      <c r="AM76" s="28" t="str">
        <f t="shared" si="3"/>
        <v/>
      </c>
      <c r="AN76" s="28">
        <f t="shared" si="4"/>
        <v>0</v>
      </c>
      <c r="AO76" s="28">
        <f t="shared" si="5"/>
        <v>0</v>
      </c>
      <c r="AP76" s="28">
        <f t="shared" si="6"/>
        <v>0</v>
      </c>
      <c r="AQ76" s="28">
        <f t="shared" si="7"/>
        <v>0</v>
      </c>
      <c r="AR76" s="28"/>
      <c r="AS76" s="28"/>
      <c r="AT76" s="28"/>
      <c r="AX76" s="64" t="str">
        <f t="shared" si="8"/>
        <v>canbeinvalid</v>
      </c>
      <c r="AY76" s="63"/>
      <c r="AZ76" s="181">
        <f t="shared" si="9"/>
        <v>0</v>
      </c>
      <c r="BA76" s="1">
        <f t="shared" si="10"/>
        <v>0</v>
      </c>
      <c r="BB76">
        <f t="shared" si="11"/>
        <v>0</v>
      </c>
      <c r="BC76">
        <f t="shared" si="12"/>
        <v>0</v>
      </c>
      <c r="BD76" t="str">
        <f t="shared" si="13"/>
        <v/>
      </c>
      <c r="BE76">
        <f t="shared" si="14"/>
        <v>0</v>
      </c>
      <c r="BF76">
        <f t="shared" si="15"/>
        <v>0</v>
      </c>
      <c r="BG76" t="str">
        <f t="shared" si="16"/>
        <v>no</v>
      </c>
      <c r="BH76">
        <f t="shared" si="17"/>
        <v>0</v>
      </c>
      <c r="BJ76" s="118">
        <f t="shared" si="18"/>
        <v>0</v>
      </c>
      <c r="BK76" s="119">
        <f t="shared" si="19"/>
        <v>0</v>
      </c>
      <c r="BL76">
        <f t="shared" si="20"/>
        <v>0</v>
      </c>
      <c r="BM76">
        <f t="shared" si="21"/>
        <v>0</v>
      </c>
      <c r="BN76" t="str">
        <f t="shared" si="22"/>
        <v/>
      </c>
      <c r="BO76" s="181">
        <f t="shared" si="23"/>
        <v>0</v>
      </c>
      <c r="BQ76" s="181">
        <f t="shared" si="24"/>
        <v>0</v>
      </c>
      <c r="BR76" s="181">
        <f t="shared" si="25"/>
        <v>0</v>
      </c>
      <c r="BS76" t="str">
        <f t="shared" si="26"/>
        <v/>
      </c>
      <c r="BT76">
        <f t="shared" si="27"/>
        <v>0</v>
      </c>
      <c r="BU76" s="181" t="str">
        <f t="shared" si="28"/>
        <v>data</v>
      </c>
      <c r="BV76" s="181">
        <f t="shared" si="38"/>
        <v>0</v>
      </c>
      <c r="BX76" t="str">
        <f t="shared" si="29"/>
        <v/>
      </c>
      <c r="BY76" t="str">
        <f t="shared" si="30"/>
        <v>No CO Data</v>
      </c>
      <c r="BZ76" s="181">
        <f t="shared" si="42"/>
        <v>0</v>
      </c>
      <c r="CA76" s="229">
        <f t="shared" si="39"/>
        <v>0</v>
      </c>
      <c r="CB76" s="6"/>
      <c r="CC76" s="6"/>
      <c r="CD76" s="226">
        <f t="shared" si="43"/>
        <v>0</v>
      </c>
      <c r="CE76" s="6"/>
      <c r="CF76" s="226">
        <f t="shared" si="40"/>
        <v>0</v>
      </c>
      <c r="CG76" s="226">
        <f t="shared" si="44"/>
        <v>0</v>
      </c>
      <c r="CH76" s="6"/>
      <c r="CI76" s="6"/>
      <c r="CJ76" s="226">
        <f t="shared" si="31"/>
        <v>0</v>
      </c>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row>
    <row r="77" spans="1:158">
      <c r="A77" s="13">
        <f t="shared" si="41"/>
        <v>44</v>
      </c>
      <c r="B77" s="66"/>
      <c r="C77" s="48"/>
      <c r="D77" s="348"/>
      <c r="E77" s="349"/>
      <c r="F77" s="350"/>
      <c r="G77" s="351"/>
      <c r="H77" s="348"/>
      <c r="I77" s="352"/>
      <c r="J77" s="352"/>
      <c r="K77" s="67"/>
      <c r="L77" s="68" t="str">
        <f t="shared" si="32"/>
        <v/>
      </c>
      <c r="M77" s="379"/>
      <c r="N77" s="379"/>
      <c r="O77" s="380" t="str">
        <f t="shared" si="33"/>
        <v/>
      </c>
      <c r="P77" s="382" t="str">
        <f t="shared" si="34"/>
        <v/>
      </c>
      <c r="Q77" s="112" t="str">
        <f t="shared" si="35"/>
        <v/>
      </c>
      <c r="R77" s="67"/>
      <c r="S77" s="68" t="str">
        <f t="shared" si="36"/>
        <v/>
      </c>
      <c r="T77" s="184"/>
      <c r="U77" s="68" t="str">
        <f t="shared" si="37"/>
        <v/>
      </c>
      <c r="V77" s="112" t="str">
        <f t="shared" si="0"/>
        <v>no</v>
      </c>
      <c r="W77" s="47"/>
      <c r="X77" s="47"/>
      <c r="Y77" s="47"/>
      <c r="Z77" s="66"/>
      <c r="AA77" s="19"/>
      <c r="AB77" s="432"/>
      <c r="AC77" s="432"/>
      <c r="AD77" s="432"/>
      <c r="AE77" s="432"/>
      <c r="AF77" s="432"/>
      <c r="AG77" s="433"/>
      <c r="AH77" s="17"/>
      <c r="AI77" s="6"/>
      <c r="AK77" s="28" t="str">
        <f t="shared" si="1"/>
        <v/>
      </c>
      <c r="AL77" s="28" t="str">
        <f t="shared" si="2"/>
        <v/>
      </c>
      <c r="AM77" s="28" t="str">
        <f t="shared" si="3"/>
        <v/>
      </c>
      <c r="AN77" s="28">
        <f t="shared" si="4"/>
        <v>0</v>
      </c>
      <c r="AO77" s="28">
        <f t="shared" si="5"/>
        <v>0</v>
      </c>
      <c r="AP77" s="28">
        <f t="shared" si="6"/>
        <v>0</v>
      </c>
      <c r="AQ77" s="28">
        <f t="shared" si="7"/>
        <v>0</v>
      </c>
      <c r="AR77" s="28"/>
      <c r="AS77" s="28"/>
      <c r="AT77" s="28"/>
      <c r="AX77" s="64" t="str">
        <f t="shared" si="8"/>
        <v>canbeinvalid</v>
      </c>
      <c r="AY77" s="28"/>
      <c r="AZ77" s="181">
        <f t="shared" si="9"/>
        <v>0</v>
      </c>
      <c r="BA77" s="1">
        <f t="shared" si="10"/>
        <v>0</v>
      </c>
      <c r="BB77">
        <f t="shared" si="11"/>
        <v>0</v>
      </c>
      <c r="BC77">
        <f t="shared" si="12"/>
        <v>0</v>
      </c>
      <c r="BD77" t="str">
        <f t="shared" si="13"/>
        <v/>
      </c>
      <c r="BE77">
        <f t="shared" si="14"/>
        <v>0</v>
      </c>
      <c r="BF77">
        <f t="shared" si="15"/>
        <v>0</v>
      </c>
      <c r="BG77" t="str">
        <f t="shared" si="16"/>
        <v>no</v>
      </c>
      <c r="BH77">
        <f t="shared" si="17"/>
        <v>0</v>
      </c>
      <c r="BJ77" s="118">
        <f t="shared" si="18"/>
        <v>0</v>
      </c>
      <c r="BK77" s="119">
        <f t="shared" si="19"/>
        <v>0</v>
      </c>
      <c r="BL77">
        <f t="shared" si="20"/>
        <v>0</v>
      </c>
      <c r="BM77">
        <f t="shared" si="21"/>
        <v>0</v>
      </c>
      <c r="BN77" t="str">
        <f t="shared" si="22"/>
        <v/>
      </c>
      <c r="BO77" s="181">
        <f t="shared" si="23"/>
        <v>0</v>
      </c>
      <c r="BQ77" s="181">
        <f t="shared" si="24"/>
        <v>0</v>
      </c>
      <c r="BR77" s="181">
        <f t="shared" si="25"/>
        <v>0</v>
      </c>
      <c r="BS77" t="str">
        <f t="shared" si="26"/>
        <v/>
      </c>
      <c r="BT77">
        <f t="shared" si="27"/>
        <v>0</v>
      </c>
      <c r="BU77" s="181" t="str">
        <f t="shared" si="28"/>
        <v>data</v>
      </c>
      <c r="BV77" s="181">
        <f t="shared" si="38"/>
        <v>0</v>
      </c>
      <c r="BX77" t="str">
        <f t="shared" si="29"/>
        <v/>
      </c>
      <c r="BY77" t="str">
        <f t="shared" si="30"/>
        <v>No CO Data</v>
      </c>
      <c r="BZ77" s="181">
        <f t="shared" si="42"/>
        <v>0</v>
      </c>
      <c r="CA77" s="229">
        <f t="shared" si="39"/>
        <v>0</v>
      </c>
      <c r="CB77" s="6"/>
      <c r="CC77" s="6"/>
      <c r="CD77" s="226">
        <f t="shared" si="43"/>
        <v>0</v>
      </c>
      <c r="CE77" s="6"/>
      <c r="CF77" s="226">
        <f t="shared" si="40"/>
        <v>0</v>
      </c>
      <c r="CG77" s="226">
        <f t="shared" si="44"/>
        <v>0</v>
      </c>
      <c r="CH77" s="6"/>
      <c r="CI77" s="6"/>
      <c r="CJ77" s="226">
        <f t="shared" si="31"/>
        <v>0</v>
      </c>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row>
    <row r="78" spans="1:158">
      <c r="A78" s="13">
        <f t="shared" si="41"/>
        <v>45</v>
      </c>
      <c r="B78" s="66"/>
      <c r="C78" s="48"/>
      <c r="D78" s="348"/>
      <c r="E78" s="349"/>
      <c r="F78" s="350"/>
      <c r="G78" s="351"/>
      <c r="H78" s="348"/>
      <c r="I78" s="352"/>
      <c r="J78" s="352"/>
      <c r="K78" s="67"/>
      <c r="L78" s="68" t="str">
        <f t="shared" si="32"/>
        <v/>
      </c>
      <c r="M78" s="379"/>
      <c r="N78" s="379"/>
      <c r="O78" s="380" t="str">
        <f t="shared" si="33"/>
        <v/>
      </c>
      <c r="P78" s="382" t="str">
        <f t="shared" si="34"/>
        <v/>
      </c>
      <c r="Q78" s="112" t="str">
        <f t="shared" si="35"/>
        <v/>
      </c>
      <c r="R78" s="67"/>
      <c r="S78" s="68" t="str">
        <f t="shared" si="36"/>
        <v/>
      </c>
      <c r="T78" s="184"/>
      <c r="U78" s="68" t="str">
        <f t="shared" si="37"/>
        <v/>
      </c>
      <c r="V78" s="112" t="str">
        <f t="shared" si="0"/>
        <v>no</v>
      </c>
      <c r="W78" s="47"/>
      <c r="X78" s="47"/>
      <c r="Y78" s="47"/>
      <c r="Z78" s="66"/>
      <c r="AA78" s="19"/>
      <c r="AB78" s="432"/>
      <c r="AC78" s="432"/>
      <c r="AD78" s="432"/>
      <c r="AE78" s="432"/>
      <c r="AF78" s="432"/>
      <c r="AG78" s="433"/>
      <c r="AH78" s="17"/>
      <c r="AI78" s="6"/>
      <c r="AK78" s="28" t="str">
        <f t="shared" si="1"/>
        <v/>
      </c>
      <c r="AL78" s="28" t="str">
        <f t="shared" si="2"/>
        <v/>
      </c>
      <c r="AM78" s="28" t="str">
        <f t="shared" si="3"/>
        <v/>
      </c>
      <c r="AN78" s="28">
        <f t="shared" si="4"/>
        <v>0</v>
      </c>
      <c r="AO78" s="28">
        <f t="shared" si="5"/>
        <v>0</v>
      </c>
      <c r="AP78" s="28">
        <f t="shared" si="6"/>
        <v>0</v>
      </c>
      <c r="AQ78" s="28">
        <f t="shared" si="7"/>
        <v>0</v>
      </c>
      <c r="AR78" s="28"/>
      <c r="AS78" s="28"/>
      <c r="AT78" s="28"/>
      <c r="AX78" s="64" t="str">
        <f t="shared" si="8"/>
        <v>canbeinvalid</v>
      </c>
      <c r="AY78" s="28"/>
      <c r="AZ78" s="181">
        <f t="shared" si="9"/>
        <v>0</v>
      </c>
      <c r="BA78" s="1">
        <f t="shared" si="10"/>
        <v>0</v>
      </c>
      <c r="BB78">
        <f t="shared" si="11"/>
        <v>0</v>
      </c>
      <c r="BC78">
        <f t="shared" si="12"/>
        <v>0</v>
      </c>
      <c r="BD78" t="str">
        <f t="shared" si="13"/>
        <v/>
      </c>
      <c r="BE78">
        <f t="shared" si="14"/>
        <v>0</v>
      </c>
      <c r="BF78">
        <f t="shared" si="15"/>
        <v>0</v>
      </c>
      <c r="BG78" t="str">
        <f t="shared" si="16"/>
        <v>no</v>
      </c>
      <c r="BH78">
        <f t="shared" si="17"/>
        <v>0</v>
      </c>
      <c r="BJ78" s="118">
        <f t="shared" si="18"/>
        <v>0</v>
      </c>
      <c r="BK78" s="119">
        <f t="shared" si="19"/>
        <v>0</v>
      </c>
      <c r="BL78">
        <f t="shared" si="20"/>
        <v>0</v>
      </c>
      <c r="BM78">
        <f t="shared" si="21"/>
        <v>0</v>
      </c>
      <c r="BN78" t="str">
        <f t="shared" si="22"/>
        <v/>
      </c>
      <c r="BO78" s="181">
        <f t="shared" si="23"/>
        <v>0</v>
      </c>
      <c r="BQ78" s="181">
        <f t="shared" si="24"/>
        <v>0</v>
      </c>
      <c r="BR78" s="181">
        <f t="shared" si="25"/>
        <v>0</v>
      </c>
      <c r="BS78" t="str">
        <f t="shared" si="26"/>
        <v/>
      </c>
      <c r="BT78">
        <f t="shared" si="27"/>
        <v>0</v>
      </c>
      <c r="BU78" s="181" t="str">
        <f t="shared" si="28"/>
        <v>data</v>
      </c>
      <c r="BV78" s="181">
        <f t="shared" si="38"/>
        <v>0</v>
      </c>
      <c r="BX78" t="str">
        <f t="shared" si="29"/>
        <v/>
      </c>
      <c r="BY78" t="str">
        <f t="shared" si="30"/>
        <v>No CO Data</v>
      </c>
      <c r="BZ78" s="181">
        <f t="shared" si="42"/>
        <v>0</v>
      </c>
      <c r="CA78" s="229">
        <f t="shared" si="39"/>
        <v>0</v>
      </c>
      <c r="CB78" s="6"/>
      <c r="CC78" s="6"/>
      <c r="CD78" s="226">
        <f t="shared" si="43"/>
        <v>0</v>
      </c>
      <c r="CE78" s="6"/>
      <c r="CF78" s="226">
        <f t="shared" si="40"/>
        <v>0</v>
      </c>
      <c r="CG78" s="226">
        <f t="shared" si="44"/>
        <v>0</v>
      </c>
      <c r="CH78" s="6"/>
      <c r="CI78" s="6"/>
      <c r="CJ78" s="226">
        <f t="shared" si="31"/>
        <v>0</v>
      </c>
      <c r="CK78" s="6"/>
      <c r="CL78" s="6"/>
      <c r="CM78" s="6"/>
      <c r="CN78" s="6"/>
      <c r="CO78" s="6"/>
      <c r="CP78" s="6"/>
      <c r="CQ78" s="6"/>
      <c r="CR78" s="6"/>
      <c r="CS78" s="6"/>
      <c r="CT78" s="6"/>
      <c r="CU78" s="6"/>
      <c r="CV78" s="6"/>
      <c r="CW78" s="6"/>
      <c r="CX78" s="6"/>
      <c r="CY78" s="6"/>
      <c r="CZ78" s="6"/>
      <c r="DA78" s="6"/>
      <c r="DB78" s="6"/>
      <c r="DC78" s="6"/>
      <c r="DD78" s="6"/>
      <c r="DE78" s="6"/>
      <c r="DF78" s="6"/>
      <c r="DG78" s="6"/>
      <c r="DH78" s="6"/>
      <c r="DI78" s="6"/>
      <c r="DJ78" s="6"/>
      <c r="DK78" s="6"/>
      <c r="DL78" s="6"/>
      <c r="DM78" s="6"/>
      <c r="DN78" s="6"/>
      <c r="DO78" s="6"/>
      <c r="DP78" s="6"/>
      <c r="DQ78" s="6"/>
      <c r="DR78" s="6"/>
      <c r="DS78" s="6"/>
      <c r="DT78" s="6"/>
      <c r="DU78" s="6"/>
      <c r="DV78" s="6"/>
      <c r="DW78" s="6"/>
      <c r="DX78" s="6"/>
      <c r="DY78" s="6"/>
      <c r="DZ78" s="6"/>
      <c r="EA78" s="6"/>
      <c r="EB78" s="6"/>
      <c r="EC78" s="6"/>
      <c r="ED78" s="6"/>
      <c r="EE78" s="6"/>
      <c r="EF78" s="6"/>
      <c r="EG78" s="6"/>
      <c r="EH78" s="6"/>
      <c r="EI78" s="6"/>
      <c r="EJ78" s="6"/>
      <c r="EK78" s="6"/>
      <c r="EL78" s="6"/>
      <c r="EM78" s="6"/>
      <c r="EN78" s="6"/>
      <c r="EO78" s="6"/>
      <c r="EP78" s="6"/>
      <c r="EQ78" s="6"/>
      <c r="ER78" s="6"/>
      <c r="ES78" s="6"/>
      <c r="ET78" s="6"/>
      <c r="EU78" s="6"/>
      <c r="EV78" s="6"/>
      <c r="EW78" s="6"/>
      <c r="EX78" s="6"/>
      <c r="EY78" s="6"/>
      <c r="EZ78" s="6"/>
      <c r="FA78" s="6"/>
      <c r="FB78" s="6"/>
    </row>
    <row r="79" spans="1:158">
      <c r="A79" s="13">
        <f t="shared" si="41"/>
        <v>46</v>
      </c>
      <c r="B79" s="66"/>
      <c r="C79" s="48"/>
      <c r="D79" s="348"/>
      <c r="E79" s="349"/>
      <c r="F79" s="350"/>
      <c r="G79" s="351"/>
      <c r="H79" s="348"/>
      <c r="I79" s="352"/>
      <c r="J79" s="352"/>
      <c r="K79" s="67"/>
      <c r="L79" s="68" t="str">
        <f t="shared" si="32"/>
        <v/>
      </c>
      <c r="M79" s="379"/>
      <c r="N79" s="379"/>
      <c r="O79" s="380" t="str">
        <f t="shared" si="33"/>
        <v/>
      </c>
      <c r="P79" s="382" t="str">
        <f t="shared" si="34"/>
        <v/>
      </c>
      <c r="Q79" s="112" t="str">
        <f t="shared" si="35"/>
        <v/>
      </c>
      <c r="R79" s="67"/>
      <c r="S79" s="68" t="str">
        <f t="shared" si="36"/>
        <v/>
      </c>
      <c r="T79" s="184"/>
      <c r="U79" s="68" t="str">
        <f t="shared" si="37"/>
        <v/>
      </c>
      <c r="V79" s="112" t="str">
        <f t="shared" si="0"/>
        <v>no</v>
      </c>
      <c r="W79" s="47"/>
      <c r="X79" s="47"/>
      <c r="Y79" s="47"/>
      <c r="Z79" s="66"/>
      <c r="AA79" s="19"/>
      <c r="AB79" s="432"/>
      <c r="AC79" s="432"/>
      <c r="AD79" s="432"/>
      <c r="AE79" s="432"/>
      <c r="AF79" s="432"/>
      <c r="AG79" s="433"/>
      <c r="AH79" s="17"/>
      <c r="AI79" s="6"/>
      <c r="AK79" s="28" t="str">
        <f t="shared" si="1"/>
        <v/>
      </c>
      <c r="AL79" s="28" t="str">
        <f t="shared" si="2"/>
        <v/>
      </c>
      <c r="AM79" s="28" t="str">
        <f t="shared" si="3"/>
        <v/>
      </c>
      <c r="AN79" s="28">
        <f t="shared" si="4"/>
        <v>0</v>
      </c>
      <c r="AO79" s="28">
        <f t="shared" si="5"/>
        <v>0</v>
      </c>
      <c r="AP79" s="28">
        <f t="shared" si="6"/>
        <v>0</v>
      </c>
      <c r="AQ79" s="28">
        <f t="shared" si="7"/>
        <v>0</v>
      </c>
      <c r="AR79" s="28"/>
      <c r="AS79" s="28"/>
      <c r="AT79" s="28"/>
      <c r="AX79" s="64" t="str">
        <f t="shared" si="8"/>
        <v>canbeinvalid</v>
      </c>
      <c r="AY79" s="28"/>
      <c r="AZ79" s="181">
        <f t="shared" si="9"/>
        <v>0</v>
      </c>
      <c r="BA79" s="1">
        <f t="shared" si="10"/>
        <v>0</v>
      </c>
      <c r="BB79">
        <f t="shared" si="11"/>
        <v>0</v>
      </c>
      <c r="BC79">
        <f t="shared" si="12"/>
        <v>0</v>
      </c>
      <c r="BD79" t="str">
        <f t="shared" si="13"/>
        <v/>
      </c>
      <c r="BE79">
        <f t="shared" si="14"/>
        <v>0</v>
      </c>
      <c r="BF79">
        <f t="shared" si="15"/>
        <v>0</v>
      </c>
      <c r="BG79" t="str">
        <f t="shared" si="16"/>
        <v>no</v>
      </c>
      <c r="BH79">
        <f t="shared" si="17"/>
        <v>0</v>
      </c>
      <c r="BJ79" s="118">
        <f t="shared" si="18"/>
        <v>0</v>
      </c>
      <c r="BK79" s="119">
        <f t="shared" si="19"/>
        <v>0</v>
      </c>
      <c r="BL79">
        <f t="shared" si="20"/>
        <v>0</v>
      </c>
      <c r="BM79">
        <f t="shared" si="21"/>
        <v>0</v>
      </c>
      <c r="BN79" t="str">
        <f t="shared" si="22"/>
        <v/>
      </c>
      <c r="BO79" s="181">
        <f t="shared" si="23"/>
        <v>0</v>
      </c>
      <c r="BQ79" s="181">
        <f t="shared" si="24"/>
        <v>0</v>
      </c>
      <c r="BR79" s="181">
        <f t="shared" si="25"/>
        <v>0</v>
      </c>
      <c r="BS79" t="str">
        <f t="shared" si="26"/>
        <v/>
      </c>
      <c r="BT79">
        <f t="shared" si="27"/>
        <v>0</v>
      </c>
      <c r="BU79" s="181" t="str">
        <f t="shared" si="28"/>
        <v>data</v>
      </c>
      <c r="BV79" s="181">
        <f t="shared" si="38"/>
        <v>0</v>
      </c>
      <c r="BX79" t="str">
        <f t="shared" si="29"/>
        <v/>
      </c>
      <c r="BY79" t="str">
        <f t="shared" si="30"/>
        <v>No CO Data</v>
      </c>
      <c r="BZ79" s="181">
        <f t="shared" si="42"/>
        <v>0</v>
      </c>
      <c r="CA79" s="229">
        <f t="shared" si="39"/>
        <v>0</v>
      </c>
      <c r="CB79" s="6"/>
      <c r="CC79" s="6"/>
      <c r="CD79" s="226">
        <f t="shared" si="43"/>
        <v>0</v>
      </c>
      <c r="CE79" s="6"/>
      <c r="CF79" s="226">
        <f t="shared" si="40"/>
        <v>0</v>
      </c>
      <c r="CG79" s="226">
        <f t="shared" si="44"/>
        <v>0</v>
      </c>
      <c r="CH79" s="6"/>
      <c r="CI79" s="6"/>
      <c r="CJ79" s="226">
        <f t="shared" si="31"/>
        <v>0</v>
      </c>
      <c r="CK79" s="6"/>
      <c r="CL79" s="6"/>
      <c r="CM79" s="6"/>
      <c r="CN79" s="6"/>
      <c r="CO79" s="6"/>
      <c r="CP79" s="6"/>
      <c r="CQ79" s="6"/>
      <c r="CR79" s="6"/>
      <c r="CS79" s="6"/>
      <c r="CT79" s="6"/>
      <c r="CU79" s="6"/>
      <c r="CV79" s="6"/>
      <c r="CW79" s="6"/>
      <c r="CX79" s="6"/>
      <c r="CY79" s="6"/>
      <c r="CZ79" s="6"/>
      <c r="DA79" s="6"/>
      <c r="DB79" s="6"/>
      <c r="DC79" s="6"/>
      <c r="DD79" s="6"/>
      <c r="DE79" s="6"/>
      <c r="DF79" s="6"/>
      <c r="DG79" s="6"/>
      <c r="DH79" s="6"/>
      <c r="DI79" s="6"/>
      <c r="DJ79" s="6"/>
      <c r="DK79" s="6"/>
      <c r="DL79" s="6"/>
      <c r="DM79" s="6"/>
      <c r="DN79" s="6"/>
      <c r="DO79" s="6"/>
      <c r="DP79" s="6"/>
      <c r="DQ79" s="6"/>
      <c r="DR79" s="6"/>
      <c r="DS79" s="6"/>
      <c r="DT79" s="6"/>
      <c r="DU79" s="6"/>
      <c r="DV79" s="6"/>
      <c r="DW79" s="6"/>
      <c r="DX79" s="6"/>
      <c r="DY79" s="6"/>
      <c r="DZ79" s="6"/>
      <c r="EA79" s="6"/>
      <c r="EB79" s="6"/>
      <c r="EC79" s="6"/>
      <c r="ED79" s="6"/>
      <c r="EE79" s="6"/>
      <c r="EF79" s="6"/>
      <c r="EG79" s="6"/>
      <c r="EH79" s="6"/>
      <c r="EI79" s="6"/>
      <c r="EJ79" s="6"/>
      <c r="EK79" s="6"/>
      <c r="EL79" s="6"/>
      <c r="EM79" s="6"/>
      <c r="EN79" s="6"/>
      <c r="EO79" s="6"/>
      <c r="EP79" s="6"/>
      <c r="EQ79" s="6"/>
      <c r="ER79" s="6"/>
      <c r="ES79" s="6"/>
      <c r="ET79" s="6"/>
      <c r="EU79" s="6"/>
      <c r="EV79" s="6"/>
      <c r="EW79" s="6"/>
      <c r="EX79" s="6"/>
      <c r="EY79" s="6"/>
      <c r="EZ79" s="6"/>
      <c r="FA79" s="6"/>
      <c r="FB79" s="6"/>
    </row>
    <row r="80" spans="1:158">
      <c r="A80" s="13">
        <f t="shared" si="41"/>
        <v>47</v>
      </c>
      <c r="B80" s="66"/>
      <c r="C80" s="48"/>
      <c r="D80" s="348"/>
      <c r="E80" s="349"/>
      <c r="F80" s="350"/>
      <c r="G80" s="351"/>
      <c r="H80" s="348"/>
      <c r="I80" s="352"/>
      <c r="J80" s="352"/>
      <c r="K80" s="67"/>
      <c r="L80" s="68" t="str">
        <f t="shared" si="32"/>
        <v/>
      </c>
      <c r="M80" s="379"/>
      <c r="N80" s="379"/>
      <c r="O80" s="380" t="str">
        <f t="shared" si="33"/>
        <v/>
      </c>
      <c r="P80" s="382" t="str">
        <f t="shared" si="34"/>
        <v/>
      </c>
      <c r="Q80" s="112" t="str">
        <f t="shared" si="35"/>
        <v/>
      </c>
      <c r="R80" s="67"/>
      <c r="S80" s="68" t="str">
        <f t="shared" si="36"/>
        <v/>
      </c>
      <c r="T80" s="184"/>
      <c r="U80" s="68" t="str">
        <f t="shared" si="37"/>
        <v/>
      </c>
      <c r="V80" s="112" t="str">
        <f t="shared" si="0"/>
        <v>no</v>
      </c>
      <c r="W80" s="47"/>
      <c r="X80" s="47"/>
      <c r="Y80" s="47"/>
      <c r="Z80" s="66"/>
      <c r="AA80" s="19"/>
      <c r="AB80" s="432"/>
      <c r="AC80" s="432"/>
      <c r="AD80" s="432"/>
      <c r="AE80" s="432"/>
      <c r="AF80" s="432"/>
      <c r="AG80" s="433"/>
      <c r="AH80" s="17"/>
      <c r="AI80" s="6"/>
      <c r="AK80" s="28" t="str">
        <f t="shared" si="1"/>
        <v/>
      </c>
      <c r="AL80" s="28" t="str">
        <f t="shared" si="2"/>
        <v/>
      </c>
      <c r="AM80" s="28" t="str">
        <f t="shared" si="3"/>
        <v/>
      </c>
      <c r="AN80" s="28">
        <f t="shared" si="4"/>
        <v>0</v>
      </c>
      <c r="AO80" s="28">
        <f t="shared" si="5"/>
        <v>0</v>
      </c>
      <c r="AP80" s="28">
        <f t="shared" si="6"/>
        <v>0</v>
      </c>
      <c r="AQ80" s="28">
        <f t="shared" si="7"/>
        <v>0</v>
      </c>
      <c r="AR80" s="28"/>
      <c r="AS80" s="28"/>
      <c r="AT80" s="28"/>
      <c r="AX80" s="64" t="str">
        <f t="shared" si="8"/>
        <v>canbeinvalid</v>
      </c>
      <c r="AY80" s="28"/>
      <c r="AZ80" s="181">
        <f t="shared" si="9"/>
        <v>0</v>
      </c>
      <c r="BA80" s="1">
        <f t="shared" si="10"/>
        <v>0</v>
      </c>
      <c r="BB80">
        <f t="shared" si="11"/>
        <v>0</v>
      </c>
      <c r="BC80">
        <f t="shared" si="12"/>
        <v>0</v>
      </c>
      <c r="BD80" t="str">
        <f t="shared" si="13"/>
        <v/>
      </c>
      <c r="BE80">
        <f t="shared" si="14"/>
        <v>0</v>
      </c>
      <c r="BF80">
        <f t="shared" si="15"/>
        <v>0</v>
      </c>
      <c r="BG80" t="str">
        <f t="shared" si="16"/>
        <v>no</v>
      </c>
      <c r="BH80">
        <f t="shared" si="17"/>
        <v>0</v>
      </c>
      <c r="BJ80" s="118">
        <f t="shared" si="18"/>
        <v>0</v>
      </c>
      <c r="BK80" s="119">
        <f t="shared" si="19"/>
        <v>0</v>
      </c>
      <c r="BL80">
        <f t="shared" si="20"/>
        <v>0</v>
      </c>
      <c r="BM80">
        <f t="shared" si="21"/>
        <v>0</v>
      </c>
      <c r="BN80" t="str">
        <f t="shared" si="22"/>
        <v/>
      </c>
      <c r="BO80" s="181">
        <f t="shared" si="23"/>
        <v>0</v>
      </c>
      <c r="BQ80" s="181">
        <f t="shared" si="24"/>
        <v>0</v>
      </c>
      <c r="BR80" s="181">
        <f t="shared" si="25"/>
        <v>0</v>
      </c>
      <c r="BS80" t="str">
        <f t="shared" si="26"/>
        <v/>
      </c>
      <c r="BT80">
        <f t="shared" si="27"/>
        <v>0</v>
      </c>
      <c r="BU80" s="181" t="str">
        <f t="shared" si="28"/>
        <v>data</v>
      </c>
      <c r="BV80" s="181">
        <f t="shared" si="38"/>
        <v>0</v>
      </c>
      <c r="BX80" t="str">
        <f t="shared" si="29"/>
        <v/>
      </c>
      <c r="BY80" t="str">
        <f t="shared" si="30"/>
        <v>No CO Data</v>
      </c>
      <c r="BZ80" s="181">
        <f t="shared" si="42"/>
        <v>0</v>
      </c>
      <c r="CA80" s="229">
        <f t="shared" si="39"/>
        <v>0</v>
      </c>
      <c r="CB80" s="6"/>
      <c r="CC80" s="6"/>
      <c r="CD80" s="226">
        <f t="shared" si="43"/>
        <v>0</v>
      </c>
      <c r="CE80" s="6"/>
      <c r="CF80" s="226">
        <f t="shared" si="40"/>
        <v>0</v>
      </c>
      <c r="CG80" s="226">
        <f t="shared" si="44"/>
        <v>0</v>
      </c>
      <c r="CH80" s="6"/>
      <c r="CI80" s="6"/>
      <c r="CJ80" s="226">
        <f t="shared" si="31"/>
        <v>0</v>
      </c>
      <c r="CK80" s="6"/>
      <c r="CL80" s="6"/>
      <c r="CM80" s="6"/>
      <c r="CN80" s="6"/>
      <c r="CO80" s="6"/>
      <c r="CP80" s="6"/>
      <c r="CQ80" s="6"/>
      <c r="CR80" s="6"/>
      <c r="CS80" s="6"/>
      <c r="CT80" s="6"/>
      <c r="CU80" s="6"/>
      <c r="CV80" s="6"/>
      <c r="CW80" s="6"/>
      <c r="CX80" s="6"/>
      <c r="CY80" s="6"/>
      <c r="CZ80" s="6"/>
      <c r="DA80" s="6"/>
      <c r="DB80" s="6"/>
      <c r="DC80" s="6"/>
      <c r="DD80" s="6"/>
      <c r="DE80" s="6"/>
      <c r="DF80" s="6"/>
      <c r="DG80" s="6"/>
      <c r="DH80" s="6"/>
      <c r="DI80" s="6"/>
      <c r="DJ80" s="6"/>
      <c r="DK80" s="6"/>
      <c r="DL80" s="6"/>
      <c r="DM80" s="6"/>
      <c r="DN80" s="6"/>
      <c r="DO80" s="6"/>
      <c r="DP80" s="6"/>
      <c r="DQ80" s="6"/>
      <c r="DR80" s="6"/>
      <c r="DS80" s="6"/>
      <c r="DT80" s="6"/>
      <c r="DU80" s="6"/>
      <c r="DV80" s="6"/>
      <c r="DW80" s="6"/>
      <c r="DX80" s="6"/>
      <c r="DY80" s="6"/>
      <c r="DZ80" s="6"/>
      <c r="EA80" s="6"/>
      <c r="EB80" s="6"/>
      <c r="EC80" s="6"/>
      <c r="ED80" s="6"/>
      <c r="EE80" s="6"/>
      <c r="EF80" s="6"/>
      <c r="EG80" s="6"/>
      <c r="EH80" s="6"/>
      <c r="EI80" s="6"/>
      <c r="EJ80" s="6"/>
      <c r="EK80" s="6"/>
      <c r="EL80" s="6"/>
      <c r="EM80" s="6"/>
      <c r="EN80" s="6"/>
      <c r="EO80" s="6"/>
      <c r="EP80" s="6"/>
      <c r="EQ80" s="6"/>
      <c r="ER80" s="6"/>
      <c r="ES80" s="6"/>
      <c r="ET80" s="6"/>
      <c r="EU80" s="6"/>
      <c r="EV80" s="6"/>
      <c r="EW80" s="6"/>
      <c r="EX80" s="6"/>
      <c r="EY80" s="6"/>
      <c r="EZ80" s="6"/>
      <c r="FA80" s="6"/>
      <c r="FB80" s="6"/>
    </row>
    <row r="81" spans="1:158">
      <c r="A81" s="13">
        <f t="shared" si="41"/>
        <v>48</v>
      </c>
      <c r="B81" s="66"/>
      <c r="C81" s="48"/>
      <c r="D81" s="348"/>
      <c r="E81" s="349"/>
      <c r="F81" s="350"/>
      <c r="G81" s="351"/>
      <c r="H81" s="348"/>
      <c r="I81" s="352"/>
      <c r="J81" s="352"/>
      <c r="K81" s="67"/>
      <c r="L81" s="68" t="str">
        <f t="shared" si="32"/>
        <v/>
      </c>
      <c r="M81" s="379"/>
      <c r="N81" s="379"/>
      <c r="O81" s="380" t="str">
        <f t="shared" si="33"/>
        <v/>
      </c>
      <c r="P81" s="382" t="str">
        <f t="shared" si="34"/>
        <v/>
      </c>
      <c r="Q81" s="112" t="str">
        <f t="shared" si="35"/>
        <v/>
      </c>
      <c r="R81" s="67"/>
      <c r="S81" s="68" t="str">
        <f t="shared" si="36"/>
        <v/>
      </c>
      <c r="T81" s="184"/>
      <c r="U81" s="68" t="str">
        <f t="shared" si="37"/>
        <v/>
      </c>
      <c r="V81" s="112" t="str">
        <f t="shared" si="0"/>
        <v>no</v>
      </c>
      <c r="W81" s="47"/>
      <c r="X81" s="47"/>
      <c r="Y81" s="47"/>
      <c r="Z81" s="66"/>
      <c r="AA81" s="19"/>
      <c r="AB81" s="432"/>
      <c r="AC81" s="432"/>
      <c r="AD81" s="432"/>
      <c r="AE81" s="432"/>
      <c r="AF81" s="432"/>
      <c r="AG81" s="433"/>
      <c r="AH81" s="17"/>
      <c r="AI81" s="6"/>
      <c r="AK81" s="28" t="str">
        <f t="shared" si="1"/>
        <v/>
      </c>
      <c r="AL81" s="28" t="str">
        <f t="shared" si="2"/>
        <v/>
      </c>
      <c r="AM81" s="28" t="str">
        <f t="shared" si="3"/>
        <v/>
      </c>
      <c r="AN81" s="28">
        <f t="shared" si="4"/>
        <v>0</v>
      </c>
      <c r="AO81" s="28">
        <f t="shared" si="5"/>
        <v>0</v>
      </c>
      <c r="AP81" s="28">
        <f t="shared" si="6"/>
        <v>0</v>
      </c>
      <c r="AQ81" s="28">
        <f t="shared" si="7"/>
        <v>0</v>
      </c>
      <c r="AR81" s="28"/>
      <c r="AS81" s="28"/>
      <c r="AT81" s="28"/>
      <c r="AX81" s="64" t="str">
        <f t="shared" si="8"/>
        <v>canbeinvalid</v>
      </c>
      <c r="AY81" s="28"/>
      <c r="AZ81" s="181">
        <f t="shared" si="9"/>
        <v>0</v>
      </c>
      <c r="BA81" s="1">
        <f t="shared" si="10"/>
        <v>0</v>
      </c>
      <c r="BB81">
        <f t="shared" si="11"/>
        <v>0</v>
      </c>
      <c r="BC81">
        <f t="shared" si="12"/>
        <v>0</v>
      </c>
      <c r="BD81" t="str">
        <f t="shared" si="13"/>
        <v/>
      </c>
      <c r="BE81">
        <f t="shared" si="14"/>
        <v>0</v>
      </c>
      <c r="BF81">
        <f t="shared" si="15"/>
        <v>0</v>
      </c>
      <c r="BG81" t="str">
        <f t="shared" si="16"/>
        <v>no</v>
      </c>
      <c r="BH81">
        <f t="shared" si="17"/>
        <v>0</v>
      </c>
      <c r="BJ81" s="118">
        <f t="shared" si="18"/>
        <v>0</v>
      </c>
      <c r="BK81" s="119">
        <f t="shared" si="19"/>
        <v>0</v>
      </c>
      <c r="BL81">
        <f t="shared" si="20"/>
        <v>0</v>
      </c>
      <c r="BM81">
        <f t="shared" si="21"/>
        <v>0</v>
      </c>
      <c r="BN81" t="str">
        <f t="shared" si="22"/>
        <v/>
      </c>
      <c r="BO81" s="181">
        <f t="shared" si="23"/>
        <v>0</v>
      </c>
      <c r="BQ81" s="181">
        <f t="shared" si="24"/>
        <v>0</v>
      </c>
      <c r="BR81" s="181">
        <f t="shared" si="25"/>
        <v>0</v>
      </c>
      <c r="BS81" t="str">
        <f t="shared" si="26"/>
        <v/>
      </c>
      <c r="BT81">
        <f t="shared" si="27"/>
        <v>0</v>
      </c>
      <c r="BU81" s="181" t="str">
        <f t="shared" si="28"/>
        <v>data</v>
      </c>
      <c r="BV81" s="181">
        <f t="shared" si="38"/>
        <v>0</v>
      </c>
      <c r="BX81" t="str">
        <f t="shared" si="29"/>
        <v/>
      </c>
      <c r="BY81" t="str">
        <f t="shared" si="30"/>
        <v>No CO Data</v>
      </c>
      <c r="BZ81" s="181">
        <f t="shared" si="42"/>
        <v>0</v>
      </c>
      <c r="CA81" s="229">
        <f t="shared" si="39"/>
        <v>0</v>
      </c>
      <c r="CB81" s="6"/>
      <c r="CC81" s="6"/>
      <c r="CD81" s="226">
        <f t="shared" si="43"/>
        <v>0</v>
      </c>
      <c r="CE81" s="6"/>
      <c r="CF81" s="226">
        <f t="shared" si="40"/>
        <v>0</v>
      </c>
      <c r="CG81" s="226">
        <f t="shared" si="44"/>
        <v>0</v>
      </c>
      <c r="CH81" s="6"/>
      <c r="CI81" s="6"/>
      <c r="CJ81" s="226">
        <f t="shared" si="31"/>
        <v>0</v>
      </c>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row>
    <row r="82" spans="1:158">
      <c r="A82" s="13">
        <f>A81+1</f>
        <v>49</v>
      </c>
      <c r="B82" s="66"/>
      <c r="C82" s="48"/>
      <c r="D82" s="348"/>
      <c r="E82" s="349"/>
      <c r="F82" s="350"/>
      <c r="G82" s="351"/>
      <c r="H82" s="348"/>
      <c r="I82" s="352"/>
      <c r="J82" s="352"/>
      <c r="K82" s="67"/>
      <c r="L82" s="68" t="str">
        <f t="shared" si="32"/>
        <v/>
      </c>
      <c r="M82" s="379"/>
      <c r="N82" s="379"/>
      <c r="O82" s="380" t="str">
        <f t="shared" si="33"/>
        <v/>
      </c>
      <c r="P82" s="382" t="str">
        <f t="shared" si="34"/>
        <v/>
      </c>
      <c r="Q82" s="112" t="str">
        <f t="shared" si="35"/>
        <v/>
      </c>
      <c r="R82" s="67"/>
      <c r="S82" s="68" t="str">
        <f t="shared" si="36"/>
        <v/>
      </c>
      <c r="T82" s="184"/>
      <c r="U82" s="68" t="str">
        <f t="shared" si="37"/>
        <v/>
      </c>
      <c r="V82" s="112" t="str">
        <f t="shared" si="0"/>
        <v>no</v>
      </c>
      <c r="W82" s="47"/>
      <c r="X82" s="47"/>
      <c r="Y82" s="47"/>
      <c r="Z82" s="66"/>
      <c r="AA82" s="19"/>
      <c r="AB82" s="432"/>
      <c r="AC82" s="432"/>
      <c r="AD82" s="432"/>
      <c r="AE82" s="432"/>
      <c r="AF82" s="432"/>
      <c r="AG82" s="433"/>
      <c r="AH82" s="17"/>
      <c r="AI82" s="6"/>
      <c r="AK82" s="28" t="str">
        <f t="shared" si="1"/>
        <v/>
      </c>
      <c r="AL82" s="28" t="str">
        <f t="shared" si="2"/>
        <v/>
      </c>
      <c r="AM82" s="28" t="str">
        <f t="shared" si="3"/>
        <v/>
      </c>
      <c r="AN82" s="28">
        <f t="shared" si="4"/>
        <v>0</v>
      </c>
      <c r="AO82" s="28">
        <f t="shared" si="5"/>
        <v>0</v>
      </c>
      <c r="AP82" s="28">
        <f t="shared" si="6"/>
        <v>0</v>
      </c>
      <c r="AQ82" s="28">
        <f t="shared" si="7"/>
        <v>0</v>
      </c>
      <c r="AR82" s="28"/>
      <c r="AS82" s="28"/>
      <c r="AT82" s="28"/>
      <c r="AX82" s="64" t="str">
        <f t="shared" si="8"/>
        <v>canbeinvalid</v>
      </c>
      <c r="AY82" s="28"/>
      <c r="AZ82" s="181">
        <f t="shared" si="9"/>
        <v>0</v>
      </c>
      <c r="BA82" s="1">
        <f t="shared" si="10"/>
        <v>0</v>
      </c>
      <c r="BB82">
        <f t="shared" si="11"/>
        <v>0</v>
      </c>
      <c r="BC82">
        <f t="shared" si="12"/>
        <v>0</v>
      </c>
      <c r="BD82" t="str">
        <f t="shared" si="13"/>
        <v/>
      </c>
      <c r="BE82">
        <f t="shared" si="14"/>
        <v>0</v>
      </c>
      <c r="BF82">
        <f t="shared" si="15"/>
        <v>0</v>
      </c>
      <c r="BG82" t="str">
        <f t="shared" si="16"/>
        <v>no</v>
      </c>
      <c r="BH82">
        <f t="shared" si="17"/>
        <v>0</v>
      </c>
      <c r="BJ82" s="118">
        <f t="shared" si="18"/>
        <v>0</v>
      </c>
      <c r="BK82" s="119">
        <f t="shared" si="19"/>
        <v>0</v>
      </c>
      <c r="BL82">
        <f t="shared" si="20"/>
        <v>0</v>
      </c>
      <c r="BM82">
        <f t="shared" si="21"/>
        <v>0</v>
      </c>
      <c r="BN82" t="str">
        <f t="shared" si="22"/>
        <v/>
      </c>
      <c r="BO82" s="181">
        <f t="shared" si="23"/>
        <v>0</v>
      </c>
      <c r="BQ82" s="181">
        <f t="shared" si="24"/>
        <v>0</v>
      </c>
      <c r="BR82" s="181">
        <f t="shared" si="25"/>
        <v>0</v>
      </c>
      <c r="BS82" t="str">
        <f t="shared" si="26"/>
        <v/>
      </c>
      <c r="BT82">
        <f t="shared" si="27"/>
        <v>0</v>
      </c>
      <c r="BU82" s="181" t="str">
        <f t="shared" si="28"/>
        <v>data</v>
      </c>
      <c r="BV82" s="181">
        <f t="shared" si="38"/>
        <v>0</v>
      </c>
      <c r="BX82" t="str">
        <f t="shared" si="29"/>
        <v/>
      </c>
      <c r="BY82" t="str">
        <f t="shared" si="30"/>
        <v>No CO Data</v>
      </c>
      <c r="BZ82" s="181">
        <f t="shared" si="42"/>
        <v>0</v>
      </c>
      <c r="CA82" s="229">
        <f t="shared" si="39"/>
        <v>0</v>
      </c>
      <c r="CB82" s="6"/>
      <c r="CC82" s="6"/>
      <c r="CD82" s="226">
        <f t="shared" si="43"/>
        <v>0</v>
      </c>
      <c r="CE82" s="6"/>
      <c r="CF82" s="226">
        <f t="shared" si="40"/>
        <v>0</v>
      </c>
      <c r="CG82" s="226">
        <f t="shared" si="44"/>
        <v>0</v>
      </c>
      <c r="CH82" s="6"/>
      <c r="CI82" s="6"/>
      <c r="CJ82" s="226">
        <f t="shared" si="31"/>
        <v>0</v>
      </c>
      <c r="CK82" s="6"/>
      <c r="CL82" s="6"/>
      <c r="CM82" s="6"/>
      <c r="CN82" s="6"/>
      <c r="CO82" s="6"/>
      <c r="CP82" s="6"/>
      <c r="CQ82" s="6"/>
      <c r="CR82" s="6"/>
      <c r="CS82" s="6"/>
      <c r="CT82" s="6"/>
      <c r="CU82" s="6"/>
      <c r="CV82" s="6"/>
      <c r="CW82" s="6"/>
      <c r="CX82" s="6"/>
      <c r="CY82" s="6"/>
      <c r="CZ82" s="6"/>
      <c r="DA82" s="6"/>
      <c r="DB82" s="6"/>
      <c r="DC82" s="6"/>
      <c r="DD82" s="6"/>
      <c r="DE82" s="6"/>
      <c r="DF82" s="6"/>
      <c r="DG82" s="6"/>
      <c r="DH82" s="6"/>
      <c r="DI82" s="6"/>
      <c r="DJ82" s="6"/>
      <c r="DK82" s="6"/>
      <c r="DL82" s="6"/>
      <c r="DM82" s="6"/>
      <c r="DN82" s="6"/>
      <c r="DO82" s="6"/>
      <c r="DP82" s="6"/>
      <c r="DQ82" s="6"/>
      <c r="DR82" s="6"/>
      <c r="DS82" s="6"/>
      <c r="DT82" s="6"/>
      <c r="DU82" s="6"/>
      <c r="DV82" s="6"/>
      <c r="DW82" s="6"/>
      <c r="DX82" s="6"/>
      <c r="DY82" s="6"/>
      <c r="DZ82" s="6"/>
      <c r="EA82" s="6"/>
      <c r="EB82" s="6"/>
      <c r="EC82" s="6"/>
      <c r="ED82" s="6"/>
      <c r="EE82" s="6"/>
      <c r="EF82" s="6"/>
      <c r="EG82" s="6"/>
      <c r="EH82" s="6"/>
      <c r="EI82" s="6"/>
      <c r="EJ82" s="6"/>
      <c r="EK82" s="6"/>
      <c r="EL82" s="6"/>
      <c r="EM82" s="6"/>
      <c r="EN82" s="6"/>
      <c r="EO82" s="6"/>
      <c r="EP82" s="6"/>
      <c r="EQ82" s="6"/>
      <c r="ER82" s="6"/>
      <c r="ES82" s="6"/>
      <c r="ET82" s="6"/>
      <c r="EU82" s="6"/>
      <c r="EV82" s="6"/>
      <c r="EW82" s="6"/>
      <c r="EX82" s="6"/>
      <c r="EY82" s="6"/>
      <c r="EZ82" s="6"/>
      <c r="FA82" s="6"/>
      <c r="FB82" s="6"/>
    </row>
    <row r="83" spans="1:158">
      <c r="A83" s="13">
        <f t="shared" ref="A83:A110" si="45">A82+1</f>
        <v>50</v>
      </c>
      <c r="B83" s="66"/>
      <c r="C83" s="48"/>
      <c r="D83" s="348"/>
      <c r="E83" s="349"/>
      <c r="F83" s="350"/>
      <c r="G83" s="351"/>
      <c r="H83" s="348"/>
      <c r="I83" s="352"/>
      <c r="J83" s="352"/>
      <c r="K83" s="67"/>
      <c r="L83" s="68" t="str">
        <f t="shared" si="32"/>
        <v/>
      </c>
      <c r="M83" s="379"/>
      <c r="N83" s="379"/>
      <c r="O83" s="380" t="str">
        <f t="shared" si="33"/>
        <v/>
      </c>
      <c r="P83" s="382" t="str">
        <f t="shared" si="34"/>
        <v/>
      </c>
      <c r="Q83" s="112" t="str">
        <f t="shared" si="35"/>
        <v/>
      </c>
      <c r="R83" s="67"/>
      <c r="S83" s="68" t="str">
        <f t="shared" si="36"/>
        <v/>
      </c>
      <c r="T83" s="184"/>
      <c r="U83" s="68" t="str">
        <f t="shared" si="37"/>
        <v/>
      </c>
      <c r="V83" s="112" t="str">
        <f t="shared" si="0"/>
        <v>no</v>
      </c>
      <c r="W83" s="47"/>
      <c r="X83" s="47"/>
      <c r="Y83" s="47"/>
      <c r="Z83" s="66"/>
      <c r="AA83" s="19"/>
      <c r="AB83" s="432"/>
      <c r="AC83" s="432"/>
      <c r="AD83" s="432"/>
      <c r="AE83" s="432"/>
      <c r="AF83" s="432"/>
      <c r="AG83" s="433"/>
      <c r="AH83" s="17"/>
      <c r="AI83" s="6"/>
      <c r="AK83" s="28" t="str">
        <f t="shared" si="1"/>
        <v/>
      </c>
      <c r="AL83" s="28" t="str">
        <f t="shared" si="2"/>
        <v/>
      </c>
      <c r="AM83" s="28" t="str">
        <f t="shared" si="3"/>
        <v/>
      </c>
      <c r="AN83" s="28">
        <f t="shared" si="4"/>
        <v>0</v>
      </c>
      <c r="AO83" s="28">
        <f t="shared" si="5"/>
        <v>0</v>
      </c>
      <c r="AP83" s="28">
        <f t="shared" si="6"/>
        <v>0</v>
      </c>
      <c r="AQ83" s="28">
        <f t="shared" si="7"/>
        <v>0</v>
      </c>
      <c r="AR83" s="28"/>
      <c r="AS83" s="28"/>
      <c r="AT83" s="28"/>
      <c r="AX83" s="64" t="str">
        <f t="shared" si="8"/>
        <v>canbeinvalid</v>
      </c>
      <c r="AY83" s="28"/>
      <c r="AZ83" s="181">
        <f t="shared" si="9"/>
        <v>0</v>
      </c>
      <c r="BA83" s="1">
        <f t="shared" si="10"/>
        <v>0</v>
      </c>
      <c r="BB83">
        <f t="shared" si="11"/>
        <v>0</v>
      </c>
      <c r="BC83">
        <f t="shared" si="12"/>
        <v>0</v>
      </c>
      <c r="BD83" t="str">
        <f t="shared" si="13"/>
        <v/>
      </c>
      <c r="BE83">
        <f t="shared" si="14"/>
        <v>0</v>
      </c>
      <c r="BF83">
        <f t="shared" si="15"/>
        <v>0</v>
      </c>
      <c r="BG83" t="str">
        <f t="shared" si="16"/>
        <v>no</v>
      </c>
      <c r="BH83">
        <f t="shared" si="17"/>
        <v>0</v>
      </c>
      <c r="BJ83" s="118">
        <f t="shared" si="18"/>
        <v>0</v>
      </c>
      <c r="BK83" s="119">
        <f t="shared" si="19"/>
        <v>0</v>
      </c>
      <c r="BL83">
        <f t="shared" si="20"/>
        <v>0</v>
      </c>
      <c r="BM83">
        <f t="shared" si="21"/>
        <v>0</v>
      </c>
      <c r="BN83" t="str">
        <f t="shared" si="22"/>
        <v/>
      </c>
      <c r="BO83" s="181">
        <f t="shared" si="23"/>
        <v>0</v>
      </c>
      <c r="BQ83" s="181">
        <f t="shared" si="24"/>
        <v>0</v>
      </c>
      <c r="BR83" s="181">
        <f t="shared" si="25"/>
        <v>0</v>
      </c>
      <c r="BS83" t="str">
        <f t="shared" si="26"/>
        <v/>
      </c>
      <c r="BT83">
        <f t="shared" si="27"/>
        <v>0</v>
      </c>
      <c r="BU83" s="181" t="str">
        <f t="shared" si="28"/>
        <v>data</v>
      </c>
      <c r="BV83" s="181">
        <f t="shared" si="38"/>
        <v>0</v>
      </c>
      <c r="BX83" t="str">
        <f t="shared" si="29"/>
        <v/>
      </c>
      <c r="BY83" t="str">
        <f t="shared" si="30"/>
        <v>No CO Data</v>
      </c>
      <c r="BZ83" s="181">
        <f t="shared" si="42"/>
        <v>0</v>
      </c>
      <c r="CA83" s="229">
        <f t="shared" si="39"/>
        <v>0</v>
      </c>
      <c r="CB83" s="6"/>
      <c r="CC83" s="6"/>
      <c r="CD83" s="226">
        <f t="shared" si="43"/>
        <v>0</v>
      </c>
      <c r="CE83" s="6"/>
      <c r="CF83" s="226">
        <f t="shared" si="40"/>
        <v>0</v>
      </c>
      <c r="CG83" s="226">
        <f t="shared" si="44"/>
        <v>0</v>
      </c>
      <c r="CH83" s="6"/>
      <c r="CI83" s="6"/>
      <c r="CJ83" s="226">
        <f t="shared" si="31"/>
        <v>0</v>
      </c>
      <c r="CK83" s="6"/>
      <c r="CL83" s="6"/>
      <c r="CM83" s="6"/>
      <c r="CN83" s="6"/>
      <c r="CO83" s="6"/>
      <c r="CP83" s="6"/>
      <c r="CQ83" s="6"/>
      <c r="CR83" s="6"/>
      <c r="CS83" s="6"/>
      <c r="CT83" s="6"/>
      <c r="CU83" s="6"/>
      <c r="CV83" s="6"/>
      <c r="CW83" s="6"/>
      <c r="CX83" s="6"/>
      <c r="CY83" s="6"/>
      <c r="CZ83" s="6"/>
      <c r="DA83" s="6"/>
      <c r="DB83" s="6"/>
      <c r="DC83" s="6"/>
      <c r="DD83" s="6"/>
      <c r="DE83" s="6"/>
      <c r="DF83" s="6"/>
      <c r="DG83" s="6"/>
      <c r="DH83" s="6"/>
      <c r="DI83" s="6"/>
      <c r="DJ83" s="6"/>
      <c r="DK83" s="6"/>
      <c r="DL83" s="6"/>
      <c r="DM83" s="6"/>
      <c r="DN83" s="6"/>
      <c r="DO83" s="6"/>
      <c r="DP83" s="6"/>
      <c r="DQ83" s="6"/>
      <c r="DR83" s="6"/>
      <c r="DS83" s="6"/>
      <c r="DT83" s="6"/>
      <c r="DU83" s="6"/>
      <c r="DV83" s="6"/>
      <c r="DW83" s="6"/>
      <c r="DX83" s="6"/>
      <c r="DY83" s="6"/>
      <c r="DZ83" s="6"/>
      <c r="EA83" s="6"/>
      <c r="EB83" s="6"/>
      <c r="EC83" s="6"/>
      <c r="ED83" s="6"/>
      <c r="EE83" s="6"/>
      <c r="EF83" s="6"/>
      <c r="EG83" s="6"/>
      <c r="EH83" s="6"/>
      <c r="EI83" s="6"/>
      <c r="EJ83" s="6"/>
      <c r="EK83" s="6"/>
      <c r="EL83" s="6"/>
      <c r="EM83" s="6"/>
      <c r="EN83" s="6"/>
      <c r="EO83" s="6"/>
      <c r="EP83" s="6"/>
      <c r="EQ83" s="6"/>
      <c r="ER83" s="6"/>
      <c r="ES83" s="6"/>
      <c r="ET83" s="6"/>
      <c r="EU83" s="6"/>
      <c r="EV83" s="6"/>
      <c r="EW83" s="6"/>
      <c r="EX83" s="6"/>
      <c r="EY83" s="6"/>
      <c r="EZ83" s="6"/>
      <c r="FA83" s="6"/>
      <c r="FB83" s="6"/>
    </row>
    <row r="84" spans="1:158">
      <c r="A84" s="13">
        <f t="shared" si="45"/>
        <v>51</v>
      </c>
      <c r="B84" s="66"/>
      <c r="C84" s="48"/>
      <c r="D84" s="348"/>
      <c r="E84" s="349"/>
      <c r="F84" s="350"/>
      <c r="G84" s="351"/>
      <c r="H84" s="348"/>
      <c r="I84" s="352"/>
      <c r="J84" s="352"/>
      <c r="K84" s="67"/>
      <c r="L84" s="68" t="str">
        <f t="shared" si="32"/>
        <v/>
      </c>
      <c r="M84" s="379"/>
      <c r="N84" s="379"/>
      <c r="O84" s="380" t="str">
        <f t="shared" si="33"/>
        <v/>
      </c>
      <c r="P84" s="382" t="str">
        <f t="shared" si="34"/>
        <v/>
      </c>
      <c r="Q84" s="112" t="str">
        <f t="shared" si="35"/>
        <v/>
      </c>
      <c r="R84" s="67"/>
      <c r="S84" s="68" t="str">
        <f t="shared" si="36"/>
        <v/>
      </c>
      <c r="T84" s="184"/>
      <c r="U84" s="68" t="str">
        <f t="shared" si="37"/>
        <v/>
      </c>
      <c r="V84" s="112" t="str">
        <f t="shared" si="0"/>
        <v>no</v>
      </c>
      <c r="W84" s="47"/>
      <c r="X84" s="47"/>
      <c r="Y84" s="47"/>
      <c r="Z84" s="66"/>
      <c r="AA84" s="19"/>
      <c r="AB84" s="432"/>
      <c r="AC84" s="432"/>
      <c r="AD84" s="432"/>
      <c r="AE84" s="432"/>
      <c r="AF84" s="432"/>
      <c r="AG84" s="433"/>
      <c r="AH84" s="17"/>
      <c r="AI84" s="6"/>
      <c r="AK84" s="28" t="str">
        <f t="shared" si="1"/>
        <v/>
      </c>
      <c r="AL84" s="28" t="str">
        <f t="shared" si="2"/>
        <v/>
      </c>
      <c r="AM84" s="28" t="str">
        <f t="shared" si="3"/>
        <v/>
      </c>
      <c r="AN84" s="28">
        <f t="shared" si="4"/>
        <v>0</v>
      </c>
      <c r="AO84" s="28">
        <f t="shared" si="5"/>
        <v>0</v>
      </c>
      <c r="AP84" s="28">
        <f t="shared" si="6"/>
        <v>0</v>
      </c>
      <c r="AQ84" s="28">
        <f t="shared" si="7"/>
        <v>0</v>
      </c>
      <c r="AR84" s="28"/>
      <c r="AS84" s="28"/>
      <c r="AT84" s="28"/>
      <c r="AX84" s="64" t="str">
        <f t="shared" si="8"/>
        <v>canbeinvalid</v>
      </c>
      <c r="AY84" s="28"/>
      <c r="AZ84" s="181">
        <f t="shared" si="9"/>
        <v>0</v>
      </c>
      <c r="BA84" s="1">
        <f t="shared" si="10"/>
        <v>0</v>
      </c>
      <c r="BB84">
        <f t="shared" si="11"/>
        <v>0</v>
      </c>
      <c r="BC84">
        <f t="shared" si="12"/>
        <v>0</v>
      </c>
      <c r="BD84" t="str">
        <f t="shared" si="13"/>
        <v/>
      </c>
      <c r="BE84">
        <f t="shared" si="14"/>
        <v>0</v>
      </c>
      <c r="BF84">
        <f t="shared" si="15"/>
        <v>0</v>
      </c>
      <c r="BG84" t="str">
        <f t="shared" si="16"/>
        <v>no</v>
      </c>
      <c r="BH84">
        <f t="shared" si="17"/>
        <v>0</v>
      </c>
      <c r="BJ84" s="118">
        <f t="shared" si="18"/>
        <v>0</v>
      </c>
      <c r="BK84" s="119">
        <f t="shared" si="19"/>
        <v>0</v>
      </c>
      <c r="BL84">
        <f t="shared" si="20"/>
        <v>0</v>
      </c>
      <c r="BM84">
        <f t="shared" si="21"/>
        <v>0</v>
      </c>
      <c r="BN84" t="str">
        <f t="shared" si="22"/>
        <v/>
      </c>
      <c r="BO84" s="181">
        <f t="shared" si="23"/>
        <v>0</v>
      </c>
      <c r="BQ84" s="181">
        <f t="shared" si="24"/>
        <v>0</v>
      </c>
      <c r="BR84" s="181">
        <f t="shared" si="25"/>
        <v>0</v>
      </c>
      <c r="BS84" t="str">
        <f t="shared" si="26"/>
        <v/>
      </c>
      <c r="BT84">
        <f t="shared" si="27"/>
        <v>0</v>
      </c>
      <c r="BU84" s="181" t="str">
        <f t="shared" si="28"/>
        <v>data</v>
      </c>
      <c r="BV84" s="181">
        <f t="shared" si="38"/>
        <v>0</v>
      </c>
      <c r="BX84" t="str">
        <f t="shared" si="29"/>
        <v/>
      </c>
      <c r="BY84" t="str">
        <f t="shared" si="30"/>
        <v>No CO Data</v>
      </c>
      <c r="BZ84" s="181">
        <f t="shared" si="42"/>
        <v>0</v>
      </c>
      <c r="CA84" s="229">
        <f t="shared" si="39"/>
        <v>0</v>
      </c>
      <c r="CB84" s="6"/>
      <c r="CC84" s="6"/>
      <c r="CD84" s="226">
        <f t="shared" si="43"/>
        <v>0</v>
      </c>
      <c r="CE84" s="6"/>
      <c r="CF84" s="226">
        <f t="shared" si="40"/>
        <v>0</v>
      </c>
      <c r="CG84" s="226">
        <f t="shared" si="44"/>
        <v>0</v>
      </c>
      <c r="CH84" s="6"/>
      <c r="CI84" s="6"/>
      <c r="CJ84" s="226">
        <f t="shared" si="31"/>
        <v>0</v>
      </c>
      <c r="CK84" s="6"/>
      <c r="CL84" s="6"/>
      <c r="CM84" s="6"/>
      <c r="CN84" s="6"/>
      <c r="CO84" s="6"/>
      <c r="CP84" s="6"/>
      <c r="CQ84" s="6"/>
      <c r="CR84" s="6"/>
      <c r="CS84" s="6"/>
      <c r="CT84" s="6"/>
      <c r="CU84" s="6"/>
      <c r="CV84" s="6"/>
      <c r="CW84" s="6"/>
      <c r="CX84" s="6"/>
      <c r="CY84" s="6"/>
      <c r="CZ84" s="6"/>
      <c r="DA84" s="6"/>
      <c r="DB84" s="6"/>
      <c r="DC84" s="6"/>
      <c r="DD84" s="6"/>
      <c r="DE84" s="6"/>
      <c r="DF84" s="6"/>
      <c r="DG84" s="6"/>
      <c r="DH84" s="6"/>
      <c r="DI84" s="6"/>
      <c r="DJ84" s="6"/>
      <c r="DK84" s="6"/>
      <c r="DL84" s="6"/>
      <c r="DM84" s="6"/>
      <c r="DN84" s="6"/>
      <c r="DO84" s="6"/>
      <c r="DP84" s="6"/>
      <c r="DQ84" s="6"/>
      <c r="DR84" s="6"/>
      <c r="DS84" s="6"/>
      <c r="DT84" s="6"/>
      <c r="DU84" s="6"/>
      <c r="DV84" s="6"/>
      <c r="DW84" s="6"/>
      <c r="DX84" s="6"/>
      <c r="DY84" s="6"/>
      <c r="DZ84" s="6"/>
      <c r="EA84" s="6"/>
      <c r="EB84" s="6"/>
      <c r="EC84" s="6"/>
      <c r="ED84" s="6"/>
      <c r="EE84" s="6"/>
      <c r="EF84" s="6"/>
      <c r="EG84" s="6"/>
      <c r="EH84" s="6"/>
      <c r="EI84" s="6"/>
      <c r="EJ84" s="6"/>
      <c r="EK84" s="6"/>
      <c r="EL84" s="6"/>
      <c r="EM84" s="6"/>
      <c r="EN84" s="6"/>
      <c r="EO84" s="6"/>
      <c r="EP84" s="6"/>
      <c r="EQ84" s="6"/>
      <c r="ER84" s="6"/>
      <c r="ES84" s="6"/>
      <c r="ET84" s="6"/>
      <c r="EU84" s="6"/>
      <c r="EV84" s="6"/>
      <c r="EW84" s="6"/>
      <c r="EX84" s="6"/>
      <c r="EY84" s="6"/>
      <c r="EZ84" s="6"/>
      <c r="FA84" s="6"/>
      <c r="FB84" s="6"/>
    </row>
    <row r="85" spans="1:158">
      <c r="A85" s="13">
        <f t="shared" si="45"/>
        <v>52</v>
      </c>
      <c r="B85" s="66"/>
      <c r="C85" s="48"/>
      <c r="D85" s="348"/>
      <c r="E85" s="349"/>
      <c r="F85" s="350"/>
      <c r="G85" s="351"/>
      <c r="H85" s="348"/>
      <c r="I85" s="352"/>
      <c r="J85" s="352"/>
      <c r="K85" s="67"/>
      <c r="L85" s="68" t="str">
        <f t="shared" si="32"/>
        <v/>
      </c>
      <c r="M85" s="379"/>
      <c r="N85" s="379"/>
      <c r="O85" s="380" t="str">
        <f t="shared" si="33"/>
        <v/>
      </c>
      <c r="P85" s="382" t="str">
        <f t="shared" si="34"/>
        <v/>
      </c>
      <c r="Q85" s="112" t="str">
        <f t="shared" si="35"/>
        <v/>
      </c>
      <c r="R85" s="67"/>
      <c r="S85" s="68" t="str">
        <f t="shared" si="36"/>
        <v/>
      </c>
      <c r="T85" s="184"/>
      <c r="U85" s="68" t="str">
        <f t="shared" si="37"/>
        <v/>
      </c>
      <c r="V85" s="112" t="str">
        <f t="shared" si="0"/>
        <v>no</v>
      </c>
      <c r="W85" s="47"/>
      <c r="X85" s="47"/>
      <c r="Y85" s="47"/>
      <c r="Z85" s="66"/>
      <c r="AA85" s="19"/>
      <c r="AB85" s="432"/>
      <c r="AC85" s="432"/>
      <c r="AD85" s="432"/>
      <c r="AE85" s="432"/>
      <c r="AF85" s="432"/>
      <c r="AG85" s="433"/>
      <c r="AH85" s="17"/>
      <c r="AI85" s="6"/>
      <c r="AK85" s="28" t="str">
        <f t="shared" si="1"/>
        <v/>
      </c>
      <c r="AL85" s="28" t="str">
        <f t="shared" si="2"/>
        <v/>
      </c>
      <c r="AM85" s="28" t="str">
        <f t="shared" si="3"/>
        <v/>
      </c>
      <c r="AN85" s="28">
        <f t="shared" si="4"/>
        <v>0</v>
      </c>
      <c r="AO85" s="28">
        <f t="shared" si="5"/>
        <v>0</v>
      </c>
      <c r="AP85" s="28">
        <f t="shared" si="6"/>
        <v>0</v>
      </c>
      <c r="AQ85" s="28">
        <f t="shared" si="7"/>
        <v>0</v>
      </c>
      <c r="AR85" s="28"/>
      <c r="AS85" s="28"/>
      <c r="AT85" s="28"/>
      <c r="AX85" s="64" t="str">
        <f t="shared" si="8"/>
        <v>canbeinvalid</v>
      </c>
      <c r="AY85" s="28"/>
      <c r="AZ85" s="181">
        <f t="shared" si="9"/>
        <v>0</v>
      </c>
      <c r="BA85" s="1">
        <f t="shared" si="10"/>
        <v>0</v>
      </c>
      <c r="BB85">
        <f t="shared" si="11"/>
        <v>0</v>
      </c>
      <c r="BC85">
        <f t="shared" si="12"/>
        <v>0</v>
      </c>
      <c r="BD85" t="str">
        <f t="shared" si="13"/>
        <v/>
      </c>
      <c r="BE85">
        <f t="shared" si="14"/>
        <v>0</v>
      </c>
      <c r="BF85">
        <f t="shared" si="15"/>
        <v>0</v>
      </c>
      <c r="BG85" t="str">
        <f t="shared" si="16"/>
        <v>no</v>
      </c>
      <c r="BH85">
        <f t="shared" si="17"/>
        <v>0</v>
      </c>
      <c r="BJ85" s="118">
        <f t="shared" si="18"/>
        <v>0</v>
      </c>
      <c r="BK85" s="119">
        <f t="shared" si="19"/>
        <v>0</v>
      </c>
      <c r="BL85">
        <f t="shared" si="20"/>
        <v>0</v>
      </c>
      <c r="BM85">
        <f t="shared" si="21"/>
        <v>0</v>
      </c>
      <c r="BN85" t="str">
        <f t="shared" si="22"/>
        <v/>
      </c>
      <c r="BO85" s="181">
        <f t="shared" si="23"/>
        <v>0</v>
      </c>
      <c r="BQ85" s="181">
        <f t="shared" si="24"/>
        <v>0</v>
      </c>
      <c r="BR85" s="181">
        <f t="shared" si="25"/>
        <v>0</v>
      </c>
      <c r="BS85" t="str">
        <f t="shared" si="26"/>
        <v/>
      </c>
      <c r="BT85">
        <f t="shared" si="27"/>
        <v>0</v>
      </c>
      <c r="BU85" s="181" t="str">
        <f t="shared" si="28"/>
        <v>data</v>
      </c>
      <c r="BV85" s="181">
        <f t="shared" si="38"/>
        <v>0</v>
      </c>
      <c r="BX85" t="str">
        <f t="shared" si="29"/>
        <v/>
      </c>
      <c r="BY85" t="str">
        <f t="shared" si="30"/>
        <v>No CO Data</v>
      </c>
      <c r="BZ85" s="181">
        <f t="shared" si="42"/>
        <v>0</v>
      </c>
      <c r="CA85" s="229">
        <f t="shared" si="39"/>
        <v>0</v>
      </c>
      <c r="CB85" s="6"/>
      <c r="CC85" s="6"/>
      <c r="CD85" s="226">
        <f t="shared" si="43"/>
        <v>0</v>
      </c>
      <c r="CE85" s="6"/>
      <c r="CF85" s="226">
        <f t="shared" si="40"/>
        <v>0</v>
      </c>
      <c r="CG85" s="226">
        <f t="shared" si="44"/>
        <v>0</v>
      </c>
      <c r="CH85" s="6"/>
      <c r="CI85" s="6"/>
      <c r="CJ85" s="226">
        <f t="shared" si="31"/>
        <v>0</v>
      </c>
      <c r="CK85" s="6"/>
      <c r="CL85" s="6"/>
      <c r="CM85" s="6"/>
      <c r="CN85" s="6"/>
      <c r="CO85" s="6"/>
      <c r="CP85" s="6"/>
      <c r="CQ85" s="6"/>
      <c r="CR85" s="6"/>
      <c r="CS85" s="6"/>
      <c r="CT85" s="6"/>
      <c r="CU85" s="6"/>
      <c r="CV85" s="6"/>
      <c r="CW85" s="6"/>
      <c r="CX85" s="6"/>
      <c r="CY85" s="6"/>
      <c r="CZ85" s="6"/>
      <c r="DA85" s="6"/>
      <c r="DB85" s="6"/>
      <c r="DC85" s="6"/>
      <c r="DD85" s="6"/>
      <c r="DE85" s="6"/>
      <c r="DF85" s="6"/>
      <c r="DG85" s="6"/>
      <c r="DH85" s="6"/>
      <c r="DI85" s="6"/>
      <c r="DJ85" s="6"/>
      <c r="DK85" s="6"/>
      <c r="DL85" s="6"/>
      <c r="DM85" s="6"/>
      <c r="DN85" s="6"/>
      <c r="DO85" s="6"/>
      <c r="DP85" s="6"/>
      <c r="DQ85" s="6"/>
      <c r="DR85" s="6"/>
      <c r="DS85" s="6"/>
      <c r="DT85" s="6"/>
      <c r="DU85" s="6"/>
      <c r="DV85" s="6"/>
      <c r="DW85" s="6"/>
      <c r="DX85" s="6"/>
      <c r="DY85" s="6"/>
      <c r="DZ85" s="6"/>
      <c r="EA85" s="6"/>
      <c r="EB85" s="6"/>
      <c r="EC85" s="6"/>
      <c r="ED85" s="6"/>
      <c r="EE85" s="6"/>
      <c r="EF85" s="6"/>
      <c r="EG85" s="6"/>
      <c r="EH85" s="6"/>
      <c r="EI85" s="6"/>
      <c r="EJ85" s="6"/>
      <c r="EK85" s="6"/>
      <c r="EL85" s="6"/>
      <c r="EM85" s="6"/>
      <c r="EN85" s="6"/>
      <c r="EO85" s="6"/>
      <c r="EP85" s="6"/>
      <c r="EQ85" s="6"/>
      <c r="ER85" s="6"/>
      <c r="ES85" s="6"/>
      <c r="ET85" s="6"/>
      <c r="EU85" s="6"/>
      <c r="EV85" s="6"/>
      <c r="EW85" s="6"/>
      <c r="EX85" s="6"/>
      <c r="EY85" s="6"/>
      <c r="EZ85" s="6"/>
      <c r="FA85" s="6"/>
      <c r="FB85" s="6"/>
    </row>
    <row r="86" spans="1:158">
      <c r="A86" s="13">
        <f t="shared" si="45"/>
        <v>53</v>
      </c>
      <c r="B86" s="66"/>
      <c r="C86" s="48"/>
      <c r="D86" s="348"/>
      <c r="E86" s="349"/>
      <c r="F86" s="350"/>
      <c r="G86" s="351"/>
      <c r="H86" s="348"/>
      <c r="I86" s="352"/>
      <c r="J86" s="352"/>
      <c r="K86" s="67"/>
      <c r="L86" s="68" t="str">
        <f t="shared" si="32"/>
        <v/>
      </c>
      <c r="M86" s="379"/>
      <c r="N86" s="379"/>
      <c r="O86" s="380" t="str">
        <f t="shared" si="33"/>
        <v/>
      </c>
      <c r="P86" s="382" t="str">
        <f t="shared" si="34"/>
        <v/>
      </c>
      <c r="Q86" s="112" t="str">
        <f t="shared" si="35"/>
        <v/>
      </c>
      <c r="R86" s="67"/>
      <c r="S86" s="68" t="str">
        <f t="shared" si="36"/>
        <v/>
      </c>
      <c r="T86" s="184"/>
      <c r="U86" s="68" t="str">
        <f t="shared" si="37"/>
        <v/>
      </c>
      <c r="V86" s="112" t="str">
        <f t="shared" si="0"/>
        <v>no</v>
      </c>
      <c r="W86" s="47"/>
      <c r="X86" s="47"/>
      <c r="Y86" s="47"/>
      <c r="Z86" s="66"/>
      <c r="AA86" s="19"/>
      <c r="AB86" s="432"/>
      <c r="AC86" s="432"/>
      <c r="AD86" s="432"/>
      <c r="AE86" s="432"/>
      <c r="AF86" s="432"/>
      <c r="AG86" s="433"/>
      <c r="AH86" s="17"/>
      <c r="AI86" s="6"/>
      <c r="AK86" s="28" t="str">
        <f t="shared" si="1"/>
        <v/>
      </c>
      <c r="AL86" s="28" t="str">
        <f t="shared" si="2"/>
        <v/>
      </c>
      <c r="AM86" s="28" t="str">
        <f t="shared" si="3"/>
        <v/>
      </c>
      <c r="AN86" s="28">
        <f t="shared" si="4"/>
        <v>0</v>
      </c>
      <c r="AO86" s="28">
        <f t="shared" si="5"/>
        <v>0</v>
      </c>
      <c r="AP86" s="28">
        <f t="shared" si="6"/>
        <v>0</v>
      </c>
      <c r="AQ86" s="28">
        <f t="shared" si="7"/>
        <v>0</v>
      </c>
      <c r="AR86" s="28"/>
      <c r="AS86" s="28"/>
      <c r="AT86" s="28"/>
      <c r="AX86" s="64" t="str">
        <f t="shared" si="8"/>
        <v>canbeinvalid</v>
      </c>
      <c r="AY86" s="28"/>
      <c r="AZ86" s="181">
        <f t="shared" si="9"/>
        <v>0</v>
      </c>
      <c r="BA86" s="1">
        <f t="shared" si="10"/>
        <v>0</v>
      </c>
      <c r="BB86">
        <f t="shared" si="11"/>
        <v>0</v>
      </c>
      <c r="BC86">
        <f t="shared" si="12"/>
        <v>0</v>
      </c>
      <c r="BD86" t="str">
        <f t="shared" si="13"/>
        <v/>
      </c>
      <c r="BE86">
        <f t="shared" si="14"/>
        <v>0</v>
      </c>
      <c r="BF86">
        <f t="shared" si="15"/>
        <v>0</v>
      </c>
      <c r="BG86" t="str">
        <f t="shared" si="16"/>
        <v>no</v>
      </c>
      <c r="BH86">
        <f t="shared" si="17"/>
        <v>0</v>
      </c>
      <c r="BJ86" s="118">
        <f t="shared" si="18"/>
        <v>0</v>
      </c>
      <c r="BK86" s="119">
        <f t="shared" si="19"/>
        <v>0</v>
      </c>
      <c r="BL86">
        <f t="shared" si="20"/>
        <v>0</v>
      </c>
      <c r="BM86">
        <f t="shared" si="21"/>
        <v>0</v>
      </c>
      <c r="BN86" t="str">
        <f t="shared" si="22"/>
        <v/>
      </c>
      <c r="BO86" s="181">
        <f t="shared" si="23"/>
        <v>0</v>
      </c>
      <c r="BQ86" s="181">
        <f t="shared" si="24"/>
        <v>0</v>
      </c>
      <c r="BR86" s="181">
        <f t="shared" si="25"/>
        <v>0</v>
      </c>
      <c r="BS86" t="str">
        <f t="shared" si="26"/>
        <v/>
      </c>
      <c r="BT86">
        <f t="shared" si="27"/>
        <v>0</v>
      </c>
      <c r="BU86" s="181" t="str">
        <f t="shared" si="28"/>
        <v>data</v>
      </c>
      <c r="BV86" s="181">
        <f t="shared" si="38"/>
        <v>0</v>
      </c>
      <c r="BX86" t="str">
        <f t="shared" si="29"/>
        <v/>
      </c>
      <c r="BY86" t="str">
        <f t="shared" si="30"/>
        <v>No CO Data</v>
      </c>
      <c r="BZ86" s="181">
        <f t="shared" si="42"/>
        <v>0</v>
      </c>
      <c r="CA86" s="229">
        <f t="shared" si="39"/>
        <v>0</v>
      </c>
      <c r="CB86" s="6"/>
      <c r="CC86" s="6"/>
      <c r="CD86" s="226">
        <f t="shared" si="43"/>
        <v>0</v>
      </c>
      <c r="CE86" s="6"/>
      <c r="CF86" s="226">
        <f t="shared" si="40"/>
        <v>0</v>
      </c>
      <c r="CG86" s="226">
        <f t="shared" si="44"/>
        <v>0</v>
      </c>
      <c r="CH86" s="6"/>
      <c r="CI86" s="6"/>
      <c r="CJ86" s="226">
        <f t="shared" si="31"/>
        <v>0</v>
      </c>
      <c r="CK86" s="6"/>
      <c r="CL86" s="6"/>
      <c r="CM86" s="6"/>
      <c r="CN86" s="6"/>
      <c r="CO86" s="6"/>
      <c r="CP86" s="6"/>
      <c r="CQ86" s="6"/>
      <c r="CR86" s="6"/>
      <c r="CS86" s="6"/>
      <c r="CT86" s="6"/>
      <c r="CU86" s="6"/>
      <c r="CV86" s="6"/>
      <c r="CW86" s="6"/>
      <c r="CX86" s="6"/>
      <c r="CY86" s="6"/>
      <c r="CZ86" s="6"/>
      <c r="DA86" s="6"/>
      <c r="DB86" s="6"/>
      <c r="DC86" s="6"/>
      <c r="DD86" s="6"/>
      <c r="DE86" s="6"/>
      <c r="DF86" s="6"/>
      <c r="DG86" s="6"/>
      <c r="DH86" s="6"/>
      <c r="DI86" s="6"/>
      <c r="DJ86" s="6"/>
      <c r="DK86" s="6"/>
      <c r="DL86" s="6"/>
      <c r="DM86" s="6"/>
      <c r="DN86" s="6"/>
      <c r="DO86" s="6"/>
      <c r="DP86" s="6"/>
      <c r="DQ86" s="6"/>
      <c r="DR86" s="6"/>
      <c r="DS86" s="6"/>
      <c r="DT86" s="6"/>
      <c r="DU86" s="6"/>
      <c r="DV86" s="6"/>
      <c r="DW86" s="6"/>
      <c r="DX86" s="6"/>
      <c r="DY86" s="6"/>
      <c r="DZ86" s="6"/>
      <c r="EA86" s="6"/>
      <c r="EB86" s="6"/>
      <c r="EC86" s="6"/>
      <c r="ED86" s="6"/>
      <c r="EE86" s="6"/>
      <c r="EF86" s="6"/>
      <c r="EG86" s="6"/>
      <c r="EH86" s="6"/>
      <c r="EI86" s="6"/>
      <c r="EJ86" s="6"/>
      <c r="EK86" s="6"/>
      <c r="EL86" s="6"/>
      <c r="EM86" s="6"/>
      <c r="EN86" s="6"/>
      <c r="EO86" s="6"/>
      <c r="EP86" s="6"/>
      <c r="EQ86" s="6"/>
      <c r="ER86" s="6"/>
      <c r="ES86" s="6"/>
      <c r="ET86" s="6"/>
      <c r="EU86" s="6"/>
      <c r="EV86" s="6"/>
      <c r="EW86" s="6"/>
      <c r="EX86" s="6"/>
      <c r="EY86" s="6"/>
      <c r="EZ86" s="6"/>
      <c r="FA86" s="6"/>
      <c r="FB86" s="6"/>
    </row>
    <row r="87" spans="1:158">
      <c r="A87" s="13">
        <f t="shared" si="45"/>
        <v>54</v>
      </c>
      <c r="B87" s="66"/>
      <c r="C87" s="48"/>
      <c r="D87" s="348"/>
      <c r="E87" s="349"/>
      <c r="F87" s="350"/>
      <c r="G87" s="351"/>
      <c r="H87" s="348"/>
      <c r="I87" s="352"/>
      <c r="J87" s="352"/>
      <c r="K87" s="67"/>
      <c r="L87" s="68" t="str">
        <f t="shared" si="32"/>
        <v/>
      </c>
      <c r="M87" s="379"/>
      <c r="N87" s="379"/>
      <c r="O87" s="380" t="str">
        <f t="shared" si="33"/>
        <v/>
      </c>
      <c r="P87" s="382" t="str">
        <f t="shared" si="34"/>
        <v/>
      </c>
      <c r="Q87" s="112" t="str">
        <f t="shared" si="35"/>
        <v/>
      </c>
      <c r="R87" s="67"/>
      <c r="S87" s="68" t="str">
        <f t="shared" si="36"/>
        <v/>
      </c>
      <c r="T87" s="184"/>
      <c r="U87" s="68" t="str">
        <f t="shared" si="37"/>
        <v/>
      </c>
      <c r="V87" s="112" t="str">
        <f t="shared" si="0"/>
        <v>no</v>
      </c>
      <c r="W87" s="47"/>
      <c r="X87" s="47"/>
      <c r="Y87" s="47"/>
      <c r="Z87" s="66"/>
      <c r="AA87" s="19"/>
      <c r="AB87" s="432"/>
      <c r="AC87" s="432"/>
      <c r="AD87" s="432"/>
      <c r="AE87" s="432"/>
      <c r="AF87" s="432"/>
      <c r="AG87" s="433"/>
      <c r="AH87" s="17"/>
      <c r="AI87" s="6"/>
      <c r="AK87" s="28" t="str">
        <f t="shared" si="1"/>
        <v/>
      </c>
      <c r="AL87" s="28" t="str">
        <f t="shared" si="2"/>
        <v/>
      </c>
      <c r="AM87" s="28" t="str">
        <f t="shared" si="3"/>
        <v/>
      </c>
      <c r="AN87" s="28">
        <f t="shared" si="4"/>
        <v>0</v>
      </c>
      <c r="AO87" s="28">
        <f t="shared" si="5"/>
        <v>0</v>
      </c>
      <c r="AP87" s="28">
        <f t="shared" si="6"/>
        <v>0</v>
      </c>
      <c r="AQ87" s="28">
        <f t="shared" si="7"/>
        <v>0</v>
      </c>
      <c r="AR87" s="28"/>
      <c r="AS87" s="28"/>
      <c r="AT87" s="28"/>
      <c r="AX87" s="64" t="str">
        <f t="shared" si="8"/>
        <v>canbeinvalid</v>
      </c>
      <c r="AY87" s="28"/>
      <c r="AZ87" s="181">
        <f t="shared" si="9"/>
        <v>0</v>
      </c>
      <c r="BA87" s="1">
        <f t="shared" si="10"/>
        <v>0</v>
      </c>
      <c r="BB87">
        <f t="shared" si="11"/>
        <v>0</v>
      </c>
      <c r="BC87">
        <f t="shared" si="12"/>
        <v>0</v>
      </c>
      <c r="BD87" t="str">
        <f t="shared" si="13"/>
        <v/>
      </c>
      <c r="BE87">
        <f t="shared" si="14"/>
        <v>0</v>
      </c>
      <c r="BF87">
        <f t="shared" si="15"/>
        <v>0</v>
      </c>
      <c r="BG87" t="str">
        <f t="shared" si="16"/>
        <v>no</v>
      </c>
      <c r="BH87">
        <f t="shared" si="17"/>
        <v>0</v>
      </c>
      <c r="BJ87" s="118">
        <f t="shared" si="18"/>
        <v>0</v>
      </c>
      <c r="BK87" s="119">
        <f t="shared" si="19"/>
        <v>0</v>
      </c>
      <c r="BL87">
        <f t="shared" si="20"/>
        <v>0</v>
      </c>
      <c r="BM87">
        <f t="shared" si="21"/>
        <v>0</v>
      </c>
      <c r="BN87" t="str">
        <f t="shared" si="22"/>
        <v/>
      </c>
      <c r="BO87" s="181">
        <f t="shared" si="23"/>
        <v>0</v>
      </c>
      <c r="BQ87" s="181">
        <f t="shared" si="24"/>
        <v>0</v>
      </c>
      <c r="BR87" s="181">
        <f t="shared" si="25"/>
        <v>0</v>
      </c>
      <c r="BS87" t="str">
        <f t="shared" si="26"/>
        <v/>
      </c>
      <c r="BT87">
        <f t="shared" si="27"/>
        <v>0</v>
      </c>
      <c r="BU87" s="181" t="str">
        <f t="shared" si="28"/>
        <v>data</v>
      </c>
      <c r="BV87" s="181">
        <f t="shared" si="38"/>
        <v>0</v>
      </c>
      <c r="BX87" t="str">
        <f t="shared" si="29"/>
        <v/>
      </c>
      <c r="BY87" t="str">
        <f t="shared" si="30"/>
        <v>No CO Data</v>
      </c>
      <c r="BZ87" s="181">
        <f t="shared" si="42"/>
        <v>0</v>
      </c>
      <c r="CA87" s="229">
        <f t="shared" si="39"/>
        <v>0</v>
      </c>
      <c r="CB87" s="6"/>
      <c r="CC87" s="6"/>
      <c r="CD87" s="226">
        <f t="shared" si="43"/>
        <v>0</v>
      </c>
      <c r="CE87" s="6"/>
      <c r="CF87" s="226">
        <f t="shared" si="40"/>
        <v>0</v>
      </c>
      <c r="CG87" s="226">
        <f t="shared" si="44"/>
        <v>0</v>
      </c>
      <c r="CH87" s="6"/>
      <c r="CI87" s="6"/>
      <c r="CJ87" s="226">
        <f t="shared" si="31"/>
        <v>0</v>
      </c>
      <c r="CK87" s="6"/>
      <c r="CL87" s="6"/>
      <c r="CM87" s="6"/>
      <c r="CN87" s="6"/>
      <c r="CO87" s="6"/>
      <c r="CP87" s="6"/>
      <c r="CQ87" s="6"/>
      <c r="CR87" s="6"/>
      <c r="CS87" s="6"/>
      <c r="CT87" s="6"/>
      <c r="CU87" s="6"/>
      <c r="CV87" s="6"/>
      <c r="CW87" s="6"/>
      <c r="CX87" s="6"/>
      <c r="CY87" s="6"/>
      <c r="CZ87" s="6"/>
      <c r="DA87" s="6"/>
      <c r="DB87" s="6"/>
      <c r="DC87" s="6"/>
      <c r="DD87" s="6"/>
      <c r="DE87" s="6"/>
      <c r="DF87" s="6"/>
      <c r="DG87" s="6"/>
      <c r="DH87" s="6"/>
      <c r="DI87" s="6"/>
      <c r="DJ87" s="6"/>
      <c r="DK87" s="6"/>
      <c r="DL87" s="6"/>
      <c r="DM87" s="6"/>
      <c r="DN87" s="6"/>
      <c r="DO87" s="6"/>
      <c r="DP87" s="6"/>
      <c r="DQ87" s="6"/>
      <c r="DR87" s="6"/>
      <c r="DS87" s="6"/>
      <c r="DT87" s="6"/>
      <c r="DU87" s="6"/>
      <c r="DV87" s="6"/>
      <c r="DW87" s="6"/>
      <c r="DX87" s="6"/>
      <c r="DY87" s="6"/>
      <c r="DZ87" s="6"/>
      <c r="EA87" s="6"/>
      <c r="EB87" s="6"/>
      <c r="EC87" s="6"/>
      <c r="ED87" s="6"/>
      <c r="EE87" s="6"/>
      <c r="EF87" s="6"/>
      <c r="EG87" s="6"/>
      <c r="EH87" s="6"/>
      <c r="EI87" s="6"/>
      <c r="EJ87" s="6"/>
      <c r="EK87" s="6"/>
      <c r="EL87" s="6"/>
      <c r="EM87" s="6"/>
      <c r="EN87" s="6"/>
      <c r="EO87" s="6"/>
      <c r="EP87" s="6"/>
      <c r="EQ87" s="6"/>
      <c r="ER87" s="6"/>
      <c r="ES87" s="6"/>
      <c r="ET87" s="6"/>
      <c r="EU87" s="6"/>
      <c r="EV87" s="6"/>
      <c r="EW87" s="6"/>
      <c r="EX87" s="6"/>
      <c r="EY87" s="6"/>
      <c r="EZ87" s="6"/>
      <c r="FA87" s="6"/>
      <c r="FB87" s="6"/>
    </row>
    <row r="88" spans="1:158">
      <c r="A88" s="13">
        <f t="shared" si="45"/>
        <v>55</v>
      </c>
      <c r="B88" s="66"/>
      <c r="C88" s="48"/>
      <c r="D88" s="348"/>
      <c r="E88" s="349"/>
      <c r="F88" s="350"/>
      <c r="G88" s="351"/>
      <c r="H88" s="348"/>
      <c r="I88" s="352"/>
      <c r="J88" s="352"/>
      <c r="K88" s="67"/>
      <c r="L88" s="68" t="str">
        <f t="shared" si="32"/>
        <v/>
      </c>
      <c r="M88" s="379"/>
      <c r="N88" s="379"/>
      <c r="O88" s="380" t="str">
        <f t="shared" si="33"/>
        <v/>
      </c>
      <c r="P88" s="382" t="str">
        <f t="shared" si="34"/>
        <v/>
      </c>
      <c r="Q88" s="112" t="str">
        <f t="shared" si="35"/>
        <v/>
      </c>
      <c r="R88" s="67"/>
      <c r="S88" s="68" t="str">
        <f t="shared" si="36"/>
        <v/>
      </c>
      <c r="T88" s="184"/>
      <c r="U88" s="68" t="str">
        <f t="shared" si="37"/>
        <v/>
      </c>
      <c r="V88" s="112" t="str">
        <f t="shared" si="0"/>
        <v>no</v>
      </c>
      <c r="W88" s="47"/>
      <c r="X88" s="47"/>
      <c r="Y88" s="47"/>
      <c r="Z88" s="66"/>
      <c r="AA88" s="19"/>
      <c r="AB88" s="432"/>
      <c r="AC88" s="432"/>
      <c r="AD88" s="432"/>
      <c r="AE88" s="432"/>
      <c r="AF88" s="432"/>
      <c r="AG88" s="433"/>
      <c r="AH88" s="17"/>
      <c r="AI88" s="6"/>
      <c r="AK88" s="28" t="str">
        <f t="shared" si="1"/>
        <v/>
      </c>
      <c r="AL88" s="28" t="str">
        <f t="shared" si="2"/>
        <v/>
      </c>
      <c r="AM88" s="28" t="str">
        <f t="shared" si="3"/>
        <v/>
      </c>
      <c r="AN88" s="28">
        <f t="shared" si="4"/>
        <v>0</v>
      </c>
      <c r="AO88" s="28">
        <f t="shared" si="5"/>
        <v>0</v>
      </c>
      <c r="AP88" s="28">
        <f t="shared" si="6"/>
        <v>0</v>
      </c>
      <c r="AQ88" s="28">
        <f t="shared" si="7"/>
        <v>0</v>
      </c>
      <c r="AR88" s="28"/>
      <c r="AS88" s="28"/>
      <c r="AT88" s="28"/>
      <c r="AX88" s="64" t="str">
        <f t="shared" si="8"/>
        <v>canbeinvalid</v>
      </c>
      <c r="AY88" s="28"/>
      <c r="AZ88" s="181">
        <f t="shared" si="9"/>
        <v>0</v>
      </c>
      <c r="BA88" s="1">
        <f t="shared" si="10"/>
        <v>0</v>
      </c>
      <c r="BB88">
        <f t="shared" si="11"/>
        <v>0</v>
      </c>
      <c r="BC88">
        <f t="shared" si="12"/>
        <v>0</v>
      </c>
      <c r="BD88" t="str">
        <f t="shared" si="13"/>
        <v/>
      </c>
      <c r="BE88">
        <f t="shared" si="14"/>
        <v>0</v>
      </c>
      <c r="BF88">
        <f t="shared" si="15"/>
        <v>0</v>
      </c>
      <c r="BG88" t="str">
        <f t="shared" si="16"/>
        <v>no</v>
      </c>
      <c r="BH88">
        <f t="shared" si="17"/>
        <v>0</v>
      </c>
      <c r="BJ88" s="118">
        <f t="shared" si="18"/>
        <v>0</v>
      </c>
      <c r="BK88" s="119">
        <f t="shared" si="19"/>
        <v>0</v>
      </c>
      <c r="BL88">
        <f t="shared" si="20"/>
        <v>0</v>
      </c>
      <c r="BM88">
        <f t="shared" si="21"/>
        <v>0</v>
      </c>
      <c r="BN88" t="str">
        <f t="shared" si="22"/>
        <v/>
      </c>
      <c r="BO88" s="181">
        <f t="shared" si="23"/>
        <v>0</v>
      </c>
      <c r="BQ88" s="181">
        <f t="shared" si="24"/>
        <v>0</v>
      </c>
      <c r="BR88" s="181">
        <f t="shared" si="25"/>
        <v>0</v>
      </c>
      <c r="BS88" t="str">
        <f t="shared" si="26"/>
        <v/>
      </c>
      <c r="BT88">
        <f t="shared" si="27"/>
        <v>0</v>
      </c>
      <c r="BU88" s="181" t="str">
        <f t="shared" si="28"/>
        <v>data</v>
      </c>
      <c r="BV88" s="181">
        <f t="shared" si="38"/>
        <v>0</v>
      </c>
      <c r="BX88" t="str">
        <f t="shared" si="29"/>
        <v/>
      </c>
      <c r="BY88" t="str">
        <f t="shared" si="30"/>
        <v>No CO Data</v>
      </c>
      <c r="BZ88" s="181">
        <f t="shared" si="42"/>
        <v>0</v>
      </c>
      <c r="CA88" s="229">
        <f t="shared" si="39"/>
        <v>0</v>
      </c>
      <c r="CB88" s="6"/>
      <c r="CC88" s="6"/>
      <c r="CD88" s="226">
        <f t="shared" si="43"/>
        <v>0</v>
      </c>
      <c r="CE88" s="6"/>
      <c r="CF88" s="226">
        <f t="shared" si="40"/>
        <v>0</v>
      </c>
      <c r="CG88" s="226">
        <f t="shared" si="44"/>
        <v>0</v>
      </c>
      <c r="CH88" s="6"/>
      <c r="CI88" s="6"/>
      <c r="CJ88" s="226">
        <f t="shared" si="31"/>
        <v>0</v>
      </c>
      <c r="CK88" s="6"/>
      <c r="CL88" s="6"/>
      <c r="CM88" s="6"/>
      <c r="CN88" s="6"/>
      <c r="CO88" s="6"/>
      <c r="CP88" s="6"/>
      <c r="CQ88" s="6"/>
      <c r="CR88" s="6"/>
      <c r="CS88" s="6"/>
      <c r="CT88" s="6"/>
      <c r="CU88" s="6"/>
      <c r="CV88" s="6"/>
      <c r="CW88" s="6"/>
      <c r="CX88" s="6"/>
      <c r="CY88" s="6"/>
      <c r="CZ88" s="6"/>
      <c r="DA88" s="6"/>
      <c r="DB88" s="6"/>
      <c r="DC88" s="6"/>
      <c r="DD88" s="6"/>
      <c r="DE88" s="6"/>
      <c r="DF88" s="6"/>
      <c r="DG88" s="6"/>
      <c r="DH88" s="6"/>
      <c r="DI88" s="6"/>
      <c r="DJ88" s="6"/>
      <c r="DK88" s="6"/>
      <c r="DL88" s="6"/>
      <c r="DM88" s="6"/>
      <c r="DN88" s="6"/>
      <c r="DO88" s="6"/>
      <c r="DP88" s="6"/>
      <c r="DQ88" s="6"/>
      <c r="DR88" s="6"/>
      <c r="DS88" s="6"/>
      <c r="DT88" s="6"/>
      <c r="DU88" s="6"/>
      <c r="DV88" s="6"/>
      <c r="DW88" s="6"/>
      <c r="DX88" s="6"/>
      <c r="DY88" s="6"/>
      <c r="DZ88" s="6"/>
      <c r="EA88" s="6"/>
      <c r="EB88" s="6"/>
      <c r="EC88" s="6"/>
      <c r="ED88" s="6"/>
      <c r="EE88" s="6"/>
      <c r="EF88" s="6"/>
      <c r="EG88" s="6"/>
      <c r="EH88" s="6"/>
      <c r="EI88" s="6"/>
      <c r="EJ88" s="6"/>
      <c r="EK88" s="6"/>
      <c r="EL88" s="6"/>
      <c r="EM88" s="6"/>
      <c r="EN88" s="6"/>
      <c r="EO88" s="6"/>
      <c r="EP88" s="6"/>
      <c r="EQ88" s="6"/>
      <c r="ER88" s="6"/>
      <c r="ES88" s="6"/>
      <c r="ET88" s="6"/>
      <c r="EU88" s="6"/>
      <c r="EV88" s="6"/>
      <c r="EW88" s="6"/>
      <c r="EX88" s="6"/>
      <c r="EY88" s="6"/>
      <c r="EZ88" s="6"/>
      <c r="FA88" s="6"/>
      <c r="FB88" s="6"/>
    </row>
    <row r="89" spans="1:158">
      <c r="A89" s="13">
        <f t="shared" si="45"/>
        <v>56</v>
      </c>
      <c r="B89" s="66"/>
      <c r="C89" s="48"/>
      <c r="D89" s="348"/>
      <c r="E89" s="349"/>
      <c r="F89" s="350"/>
      <c r="G89" s="351"/>
      <c r="H89" s="348"/>
      <c r="I89" s="352"/>
      <c r="J89" s="352"/>
      <c r="K89" s="67"/>
      <c r="L89" s="68" t="str">
        <f t="shared" si="32"/>
        <v/>
      </c>
      <c r="M89" s="379"/>
      <c r="N89" s="379"/>
      <c r="O89" s="380" t="str">
        <f t="shared" si="33"/>
        <v/>
      </c>
      <c r="P89" s="382" t="str">
        <f t="shared" si="34"/>
        <v/>
      </c>
      <c r="Q89" s="112" t="str">
        <f t="shared" si="35"/>
        <v/>
      </c>
      <c r="R89" s="67"/>
      <c r="S89" s="68" t="str">
        <f t="shared" si="36"/>
        <v/>
      </c>
      <c r="T89" s="184"/>
      <c r="U89" s="68" t="str">
        <f t="shared" si="37"/>
        <v/>
      </c>
      <c r="V89" s="112" t="str">
        <f t="shared" si="0"/>
        <v>no</v>
      </c>
      <c r="W89" s="47"/>
      <c r="X89" s="47"/>
      <c r="Y89" s="47"/>
      <c r="Z89" s="66"/>
      <c r="AA89" s="19"/>
      <c r="AB89" s="432"/>
      <c r="AC89" s="432"/>
      <c r="AD89" s="432"/>
      <c r="AE89" s="432"/>
      <c r="AF89" s="432"/>
      <c r="AG89" s="433"/>
      <c r="AH89" s="17"/>
      <c r="AI89" s="6"/>
      <c r="AK89" s="28" t="str">
        <f t="shared" si="1"/>
        <v/>
      </c>
      <c r="AL89" s="28" t="str">
        <f t="shared" si="2"/>
        <v/>
      </c>
      <c r="AM89" s="28" t="str">
        <f t="shared" si="3"/>
        <v/>
      </c>
      <c r="AN89" s="28">
        <f t="shared" si="4"/>
        <v>0</v>
      </c>
      <c r="AO89" s="28">
        <f t="shared" si="5"/>
        <v>0</v>
      </c>
      <c r="AP89" s="28">
        <f t="shared" si="6"/>
        <v>0</v>
      </c>
      <c r="AQ89" s="28">
        <f t="shared" si="7"/>
        <v>0</v>
      </c>
      <c r="AR89" s="28"/>
      <c r="AS89" s="28"/>
      <c r="AT89" s="28"/>
      <c r="AX89" s="64" t="str">
        <f t="shared" si="8"/>
        <v>canbeinvalid</v>
      </c>
      <c r="AY89" s="28"/>
      <c r="AZ89" s="181">
        <f t="shared" si="9"/>
        <v>0</v>
      </c>
      <c r="BA89" s="1">
        <f t="shared" si="10"/>
        <v>0</v>
      </c>
      <c r="BB89">
        <f t="shared" si="11"/>
        <v>0</v>
      </c>
      <c r="BC89">
        <f t="shared" si="12"/>
        <v>0</v>
      </c>
      <c r="BD89" t="str">
        <f t="shared" si="13"/>
        <v/>
      </c>
      <c r="BE89">
        <f t="shared" si="14"/>
        <v>0</v>
      </c>
      <c r="BF89">
        <f t="shared" si="15"/>
        <v>0</v>
      </c>
      <c r="BG89" t="str">
        <f t="shared" si="16"/>
        <v>no</v>
      </c>
      <c r="BH89">
        <f t="shared" si="17"/>
        <v>0</v>
      </c>
      <c r="BJ89" s="118">
        <f t="shared" si="18"/>
        <v>0</v>
      </c>
      <c r="BK89" s="119">
        <f t="shared" si="19"/>
        <v>0</v>
      </c>
      <c r="BL89">
        <f t="shared" si="20"/>
        <v>0</v>
      </c>
      <c r="BM89">
        <f t="shared" si="21"/>
        <v>0</v>
      </c>
      <c r="BN89" t="str">
        <f t="shared" si="22"/>
        <v/>
      </c>
      <c r="BO89" s="181">
        <f t="shared" si="23"/>
        <v>0</v>
      </c>
      <c r="BQ89" s="181">
        <f t="shared" si="24"/>
        <v>0</v>
      </c>
      <c r="BR89" s="181">
        <f t="shared" si="25"/>
        <v>0</v>
      </c>
      <c r="BS89" t="str">
        <f t="shared" si="26"/>
        <v/>
      </c>
      <c r="BT89">
        <f t="shared" si="27"/>
        <v>0</v>
      </c>
      <c r="BU89" s="181" t="str">
        <f t="shared" si="28"/>
        <v>data</v>
      </c>
      <c r="BV89" s="181">
        <f t="shared" si="38"/>
        <v>0</v>
      </c>
      <c r="BX89" t="str">
        <f t="shared" si="29"/>
        <v/>
      </c>
      <c r="BY89" t="str">
        <f t="shared" si="30"/>
        <v>No CO Data</v>
      </c>
      <c r="BZ89" s="181">
        <f t="shared" si="42"/>
        <v>0</v>
      </c>
      <c r="CA89" s="229">
        <f t="shared" si="39"/>
        <v>0</v>
      </c>
      <c r="CB89" s="6"/>
      <c r="CC89" s="6"/>
      <c r="CD89" s="226">
        <f t="shared" si="43"/>
        <v>0</v>
      </c>
      <c r="CE89" s="6"/>
      <c r="CF89" s="226">
        <f t="shared" si="40"/>
        <v>0</v>
      </c>
      <c r="CG89" s="226">
        <f t="shared" si="44"/>
        <v>0</v>
      </c>
      <c r="CH89" s="6"/>
      <c r="CI89" s="6"/>
      <c r="CJ89" s="226">
        <f t="shared" si="31"/>
        <v>0</v>
      </c>
      <c r="CK89" s="6"/>
      <c r="CL89" s="6"/>
      <c r="CM89" s="6"/>
      <c r="CN89" s="6"/>
      <c r="CO89" s="6"/>
      <c r="CP89" s="6"/>
      <c r="CQ89" s="6"/>
      <c r="CR89" s="6"/>
      <c r="CS89" s="6"/>
      <c r="CT89" s="6"/>
      <c r="CU89" s="6"/>
      <c r="CV89" s="6"/>
      <c r="CW89" s="6"/>
      <c r="CX89" s="6"/>
      <c r="CY89" s="6"/>
      <c r="CZ89" s="6"/>
      <c r="DA89" s="6"/>
      <c r="DB89" s="6"/>
      <c r="DC89" s="6"/>
      <c r="DD89" s="6"/>
      <c r="DE89" s="6"/>
      <c r="DF89" s="6"/>
      <c r="DG89" s="6"/>
      <c r="DH89" s="6"/>
      <c r="DI89" s="6"/>
      <c r="DJ89" s="6"/>
      <c r="DK89" s="6"/>
      <c r="DL89" s="6"/>
      <c r="DM89" s="6"/>
      <c r="DN89" s="6"/>
      <c r="DO89" s="6"/>
      <c r="DP89" s="6"/>
      <c r="DQ89" s="6"/>
      <c r="DR89" s="6"/>
      <c r="DS89" s="6"/>
      <c r="DT89" s="6"/>
      <c r="DU89" s="6"/>
      <c r="DV89" s="6"/>
      <c r="DW89" s="6"/>
      <c r="DX89" s="6"/>
      <c r="DY89" s="6"/>
      <c r="DZ89" s="6"/>
      <c r="EA89" s="6"/>
      <c r="EB89" s="6"/>
      <c r="EC89" s="6"/>
      <c r="ED89" s="6"/>
      <c r="EE89" s="6"/>
      <c r="EF89" s="6"/>
      <c r="EG89" s="6"/>
      <c r="EH89" s="6"/>
      <c r="EI89" s="6"/>
      <c r="EJ89" s="6"/>
      <c r="EK89" s="6"/>
      <c r="EL89" s="6"/>
      <c r="EM89" s="6"/>
      <c r="EN89" s="6"/>
      <c r="EO89" s="6"/>
      <c r="EP89" s="6"/>
      <c r="EQ89" s="6"/>
      <c r="ER89" s="6"/>
      <c r="ES89" s="6"/>
      <c r="ET89" s="6"/>
      <c r="EU89" s="6"/>
      <c r="EV89" s="6"/>
      <c r="EW89" s="6"/>
      <c r="EX89" s="6"/>
      <c r="EY89" s="6"/>
      <c r="EZ89" s="6"/>
      <c r="FA89" s="6"/>
      <c r="FB89" s="6"/>
    </row>
    <row r="90" spans="1:158">
      <c r="A90" s="13">
        <f t="shared" si="45"/>
        <v>57</v>
      </c>
      <c r="B90" s="66"/>
      <c r="C90" s="48"/>
      <c r="D90" s="348"/>
      <c r="E90" s="349"/>
      <c r="F90" s="350"/>
      <c r="G90" s="351"/>
      <c r="H90" s="348"/>
      <c r="I90" s="352"/>
      <c r="J90" s="352"/>
      <c r="K90" s="67"/>
      <c r="L90" s="68" t="str">
        <f t="shared" si="32"/>
        <v/>
      </c>
      <c r="M90" s="379"/>
      <c r="N90" s="379"/>
      <c r="O90" s="380" t="str">
        <f t="shared" si="33"/>
        <v/>
      </c>
      <c r="P90" s="382" t="str">
        <f t="shared" si="34"/>
        <v/>
      </c>
      <c r="Q90" s="112" t="str">
        <f t="shared" si="35"/>
        <v/>
      </c>
      <c r="R90" s="67"/>
      <c r="S90" s="68" t="str">
        <f t="shared" si="36"/>
        <v/>
      </c>
      <c r="T90" s="184"/>
      <c r="U90" s="68" t="str">
        <f t="shared" si="37"/>
        <v/>
      </c>
      <c r="V90" s="112" t="str">
        <f t="shared" si="0"/>
        <v>no</v>
      </c>
      <c r="W90" s="47"/>
      <c r="X90" s="47"/>
      <c r="Y90" s="47"/>
      <c r="Z90" s="66"/>
      <c r="AA90" s="19"/>
      <c r="AB90" s="432"/>
      <c r="AC90" s="432"/>
      <c r="AD90" s="432"/>
      <c r="AE90" s="432"/>
      <c r="AF90" s="432"/>
      <c r="AG90" s="433"/>
      <c r="AH90" s="17"/>
      <c r="AI90" s="6"/>
      <c r="AK90" s="28" t="str">
        <f t="shared" si="1"/>
        <v/>
      </c>
      <c r="AL90" s="28" t="str">
        <f t="shared" si="2"/>
        <v/>
      </c>
      <c r="AM90" s="28" t="str">
        <f t="shared" si="3"/>
        <v/>
      </c>
      <c r="AN90" s="28">
        <f t="shared" si="4"/>
        <v>0</v>
      </c>
      <c r="AO90" s="28">
        <f t="shared" si="5"/>
        <v>0</v>
      </c>
      <c r="AP90" s="28">
        <f t="shared" si="6"/>
        <v>0</v>
      </c>
      <c r="AQ90" s="28">
        <f t="shared" si="7"/>
        <v>0</v>
      </c>
      <c r="AR90" s="28"/>
      <c r="AS90" s="28"/>
      <c r="AT90" s="28"/>
      <c r="AX90" s="64" t="str">
        <f t="shared" si="8"/>
        <v>canbeinvalid</v>
      </c>
      <c r="AY90" s="28"/>
      <c r="AZ90" s="181">
        <f t="shared" si="9"/>
        <v>0</v>
      </c>
      <c r="BA90" s="1">
        <f t="shared" si="10"/>
        <v>0</v>
      </c>
      <c r="BB90">
        <f t="shared" si="11"/>
        <v>0</v>
      </c>
      <c r="BC90">
        <f t="shared" si="12"/>
        <v>0</v>
      </c>
      <c r="BD90" t="str">
        <f t="shared" si="13"/>
        <v/>
      </c>
      <c r="BE90">
        <f t="shared" si="14"/>
        <v>0</v>
      </c>
      <c r="BF90">
        <f t="shared" si="15"/>
        <v>0</v>
      </c>
      <c r="BG90" t="str">
        <f t="shared" si="16"/>
        <v>no</v>
      </c>
      <c r="BH90">
        <f t="shared" si="17"/>
        <v>0</v>
      </c>
      <c r="BJ90" s="118">
        <f t="shared" si="18"/>
        <v>0</v>
      </c>
      <c r="BK90" s="119">
        <f t="shared" si="19"/>
        <v>0</v>
      </c>
      <c r="BL90">
        <f t="shared" si="20"/>
        <v>0</v>
      </c>
      <c r="BM90">
        <f t="shared" si="21"/>
        <v>0</v>
      </c>
      <c r="BN90" t="str">
        <f t="shared" si="22"/>
        <v/>
      </c>
      <c r="BO90" s="181">
        <f t="shared" si="23"/>
        <v>0</v>
      </c>
      <c r="BQ90" s="181">
        <f t="shared" si="24"/>
        <v>0</v>
      </c>
      <c r="BR90" s="181">
        <f t="shared" si="25"/>
        <v>0</v>
      </c>
      <c r="BS90" t="str">
        <f t="shared" si="26"/>
        <v/>
      </c>
      <c r="BT90">
        <f t="shared" si="27"/>
        <v>0</v>
      </c>
      <c r="BU90" s="181" t="str">
        <f t="shared" si="28"/>
        <v>data</v>
      </c>
      <c r="BV90" s="181">
        <f t="shared" si="38"/>
        <v>0</v>
      </c>
      <c r="BX90" t="str">
        <f t="shared" si="29"/>
        <v/>
      </c>
      <c r="BY90" t="str">
        <f t="shared" si="30"/>
        <v>No CO Data</v>
      </c>
      <c r="BZ90" s="181">
        <f t="shared" si="42"/>
        <v>0</v>
      </c>
      <c r="CA90" s="229">
        <f t="shared" si="39"/>
        <v>0</v>
      </c>
      <c r="CB90" s="6"/>
      <c r="CC90" s="6"/>
      <c r="CD90" s="226">
        <f t="shared" si="43"/>
        <v>0</v>
      </c>
      <c r="CE90" s="6"/>
      <c r="CF90" s="226">
        <f t="shared" si="40"/>
        <v>0</v>
      </c>
      <c r="CG90" s="226">
        <f t="shared" si="44"/>
        <v>0</v>
      </c>
      <c r="CH90" s="6"/>
      <c r="CI90" s="6"/>
      <c r="CJ90" s="226">
        <f t="shared" si="31"/>
        <v>0</v>
      </c>
      <c r="CK90" s="6"/>
      <c r="CL90" s="6"/>
      <c r="CM90" s="6"/>
      <c r="CN90" s="6"/>
      <c r="CO90" s="6"/>
      <c r="CP90" s="6"/>
      <c r="CQ90" s="6"/>
      <c r="CR90" s="6"/>
      <c r="CS90" s="6"/>
      <c r="CT90" s="6"/>
      <c r="CU90" s="6"/>
      <c r="CV90" s="6"/>
      <c r="CW90" s="6"/>
      <c r="CX90" s="6"/>
      <c r="CY90" s="6"/>
      <c r="CZ90" s="6"/>
      <c r="DA90" s="6"/>
      <c r="DB90" s="6"/>
      <c r="DC90" s="6"/>
      <c r="DD90" s="6"/>
      <c r="DE90" s="6"/>
      <c r="DF90" s="6"/>
      <c r="DG90" s="6"/>
      <c r="DH90" s="6"/>
      <c r="DI90" s="6"/>
      <c r="DJ90" s="6"/>
      <c r="DK90" s="6"/>
      <c r="DL90" s="6"/>
      <c r="DM90" s="6"/>
      <c r="DN90" s="6"/>
      <c r="DO90" s="6"/>
      <c r="DP90" s="6"/>
      <c r="DQ90" s="6"/>
      <c r="DR90" s="6"/>
      <c r="DS90" s="6"/>
      <c r="DT90" s="6"/>
      <c r="DU90" s="6"/>
      <c r="DV90" s="6"/>
      <c r="DW90" s="6"/>
      <c r="DX90" s="6"/>
      <c r="DY90" s="6"/>
      <c r="DZ90" s="6"/>
      <c r="EA90" s="6"/>
      <c r="EB90" s="6"/>
      <c r="EC90" s="6"/>
      <c r="ED90" s="6"/>
      <c r="EE90" s="6"/>
      <c r="EF90" s="6"/>
      <c r="EG90" s="6"/>
      <c r="EH90" s="6"/>
      <c r="EI90" s="6"/>
      <c r="EJ90" s="6"/>
      <c r="EK90" s="6"/>
      <c r="EL90" s="6"/>
      <c r="EM90" s="6"/>
      <c r="EN90" s="6"/>
      <c r="EO90" s="6"/>
      <c r="EP90" s="6"/>
      <c r="EQ90" s="6"/>
      <c r="ER90" s="6"/>
      <c r="ES90" s="6"/>
      <c r="ET90" s="6"/>
      <c r="EU90" s="6"/>
      <c r="EV90" s="6"/>
      <c r="EW90" s="6"/>
      <c r="EX90" s="6"/>
      <c r="EY90" s="6"/>
      <c r="EZ90" s="6"/>
      <c r="FA90" s="6"/>
      <c r="FB90" s="6"/>
    </row>
    <row r="91" spans="1:158">
      <c r="A91" s="13">
        <f t="shared" si="45"/>
        <v>58</v>
      </c>
      <c r="B91" s="66"/>
      <c r="C91" s="48"/>
      <c r="D91" s="348"/>
      <c r="E91" s="349"/>
      <c r="F91" s="350"/>
      <c r="G91" s="351"/>
      <c r="H91" s="348"/>
      <c r="I91" s="352"/>
      <c r="J91" s="352"/>
      <c r="K91" s="67"/>
      <c r="L91" s="68" t="str">
        <f t="shared" si="32"/>
        <v/>
      </c>
      <c r="M91" s="379"/>
      <c r="N91" s="379"/>
      <c r="O91" s="380" t="str">
        <f t="shared" si="33"/>
        <v/>
      </c>
      <c r="P91" s="382" t="str">
        <f t="shared" si="34"/>
        <v/>
      </c>
      <c r="Q91" s="112" t="str">
        <f t="shared" si="35"/>
        <v/>
      </c>
      <c r="R91" s="67"/>
      <c r="S91" s="68" t="str">
        <f t="shared" si="36"/>
        <v/>
      </c>
      <c r="T91" s="184"/>
      <c r="U91" s="68" t="str">
        <f t="shared" si="37"/>
        <v/>
      </c>
      <c r="V91" s="112" t="str">
        <f t="shared" si="0"/>
        <v>no</v>
      </c>
      <c r="W91" s="47"/>
      <c r="X91" s="47"/>
      <c r="Y91" s="47"/>
      <c r="Z91" s="66"/>
      <c r="AA91" s="19"/>
      <c r="AB91" s="432"/>
      <c r="AC91" s="432"/>
      <c r="AD91" s="432"/>
      <c r="AE91" s="432"/>
      <c r="AF91" s="432"/>
      <c r="AG91" s="433"/>
      <c r="AH91" s="17"/>
      <c r="AI91" s="6"/>
      <c r="AK91" s="28" t="str">
        <f t="shared" si="1"/>
        <v/>
      </c>
      <c r="AL91" s="28" t="str">
        <f t="shared" si="2"/>
        <v/>
      </c>
      <c r="AM91" s="28" t="str">
        <f t="shared" si="3"/>
        <v/>
      </c>
      <c r="AN91" s="28">
        <f t="shared" si="4"/>
        <v>0</v>
      </c>
      <c r="AO91" s="28">
        <f t="shared" si="5"/>
        <v>0</v>
      </c>
      <c r="AP91" s="28">
        <f t="shared" si="6"/>
        <v>0</v>
      </c>
      <c r="AQ91" s="28">
        <f t="shared" si="7"/>
        <v>0</v>
      </c>
      <c r="AR91" s="28"/>
      <c r="AS91" s="28"/>
      <c r="AT91" s="28"/>
      <c r="AX91" s="64" t="str">
        <f t="shared" si="8"/>
        <v>canbeinvalid</v>
      </c>
      <c r="AY91" s="28"/>
      <c r="AZ91" s="181">
        <f t="shared" si="9"/>
        <v>0</v>
      </c>
      <c r="BA91" s="1">
        <f t="shared" si="10"/>
        <v>0</v>
      </c>
      <c r="BB91">
        <f t="shared" si="11"/>
        <v>0</v>
      </c>
      <c r="BC91">
        <f t="shared" si="12"/>
        <v>0</v>
      </c>
      <c r="BD91" t="str">
        <f t="shared" si="13"/>
        <v/>
      </c>
      <c r="BE91">
        <f t="shared" si="14"/>
        <v>0</v>
      </c>
      <c r="BF91">
        <f t="shared" si="15"/>
        <v>0</v>
      </c>
      <c r="BG91" t="str">
        <f t="shared" si="16"/>
        <v>no</v>
      </c>
      <c r="BH91">
        <f t="shared" si="17"/>
        <v>0</v>
      </c>
      <c r="BJ91" s="118">
        <f t="shared" si="18"/>
        <v>0</v>
      </c>
      <c r="BK91" s="119">
        <f t="shared" si="19"/>
        <v>0</v>
      </c>
      <c r="BL91">
        <f t="shared" si="20"/>
        <v>0</v>
      </c>
      <c r="BM91">
        <f t="shared" si="21"/>
        <v>0</v>
      </c>
      <c r="BN91" t="str">
        <f t="shared" si="22"/>
        <v/>
      </c>
      <c r="BO91" s="181">
        <f t="shared" si="23"/>
        <v>0</v>
      </c>
      <c r="BQ91" s="181">
        <f t="shared" si="24"/>
        <v>0</v>
      </c>
      <c r="BR91" s="181">
        <f t="shared" si="25"/>
        <v>0</v>
      </c>
      <c r="BS91" t="str">
        <f t="shared" si="26"/>
        <v/>
      </c>
      <c r="BT91">
        <f t="shared" si="27"/>
        <v>0</v>
      </c>
      <c r="BU91" s="181" t="str">
        <f t="shared" si="28"/>
        <v>data</v>
      </c>
      <c r="BV91" s="181">
        <f t="shared" si="38"/>
        <v>0</v>
      </c>
      <c r="BX91" t="str">
        <f t="shared" si="29"/>
        <v/>
      </c>
      <c r="BY91" t="str">
        <f t="shared" si="30"/>
        <v>No CO Data</v>
      </c>
      <c r="BZ91" s="181">
        <f t="shared" si="42"/>
        <v>0</v>
      </c>
      <c r="CA91" s="229">
        <f t="shared" si="39"/>
        <v>0</v>
      </c>
      <c r="CB91" s="6"/>
      <c r="CC91" s="6"/>
      <c r="CD91" s="226">
        <f t="shared" si="43"/>
        <v>0</v>
      </c>
      <c r="CE91" s="6"/>
      <c r="CF91" s="226">
        <f t="shared" si="40"/>
        <v>0</v>
      </c>
      <c r="CG91" s="226">
        <f t="shared" si="44"/>
        <v>0</v>
      </c>
      <c r="CH91" s="6"/>
      <c r="CI91" s="6"/>
      <c r="CJ91" s="226">
        <f t="shared" si="31"/>
        <v>0</v>
      </c>
      <c r="CK91" s="6"/>
      <c r="CL91" s="6"/>
      <c r="CM91" s="6"/>
      <c r="CN91" s="6"/>
      <c r="CO91" s="6"/>
      <c r="CP91" s="6"/>
      <c r="CQ91" s="6"/>
      <c r="CR91" s="6"/>
      <c r="CS91" s="6"/>
      <c r="CT91" s="6"/>
      <c r="CU91" s="6"/>
      <c r="CV91" s="6"/>
      <c r="CW91" s="6"/>
      <c r="CX91" s="6"/>
      <c r="CY91" s="6"/>
      <c r="CZ91" s="6"/>
      <c r="DA91" s="6"/>
      <c r="DB91" s="6"/>
      <c r="DC91" s="6"/>
      <c r="DD91" s="6"/>
      <c r="DE91" s="6"/>
      <c r="DF91" s="6"/>
      <c r="DG91" s="6"/>
      <c r="DH91" s="6"/>
      <c r="DI91" s="6"/>
      <c r="DJ91" s="6"/>
      <c r="DK91" s="6"/>
      <c r="DL91" s="6"/>
      <c r="DM91" s="6"/>
      <c r="DN91" s="6"/>
      <c r="DO91" s="6"/>
      <c r="DP91" s="6"/>
      <c r="DQ91" s="6"/>
      <c r="DR91" s="6"/>
      <c r="DS91" s="6"/>
      <c r="DT91" s="6"/>
      <c r="DU91" s="6"/>
      <c r="DV91" s="6"/>
      <c r="DW91" s="6"/>
      <c r="DX91" s="6"/>
      <c r="DY91" s="6"/>
      <c r="DZ91" s="6"/>
      <c r="EA91" s="6"/>
      <c r="EB91" s="6"/>
      <c r="EC91" s="6"/>
      <c r="ED91" s="6"/>
      <c r="EE91" s="6"/>
      <c r="EF91" s="6"/>
      <c r="EG91" s="6"/>
      <c r="EH91" s="6"/>
      <c r="EI91" s="6"/>
      <c r="EJ91" s="6"/>
      <c r="EK91" s="6"/>
      <c r="EL91" s="6"/>
      <c r="EM91" s="6"/>
      <c r="EN91" s="6"/>
      <c r="EO91" s="6"/>
      <c r="EP91" s="6"/>
      <c r="EQ91" s="6"/>
      <c r="ER91" s="6"/>
      <c r="ES91" s="6"/>
      <c r="ET91" s="6"/>
      <c r="EU91" s="6"/>
      <c r="EV91" s="6"/>
      <c r="EW91" s="6"/>
      <c r="EX91" s="6"/>
      <c r="EY91" s="6"/>
      <c r="EZ91" s="6"/>
      <c r="FA91" s="6"/>
      <c r="FB91" s="6"/>
    </row>
    <row r="92" spans="1:158">
      <c r="A92" s="13">
        <f t="shared" si="45"/>
        <v>59</v>
      </c>
      <c r="B92" s="66"/>
      <c r="C92" s="48"/>
      <c r="D92" s="348"/>
      <c r="E92" s="349"/>
      <c r="F92" s="350"/>
      <c r="G92" s="351"/>
      <c r="H92" s="348"/>
      <c r="I92" s="352"/>
      <c r="J92" s="352"/>
      <c r="K92" s="67"/>
      <c r="L92" s="68" t="str">
        <f t="shared" si="32"/>
        <v/>
      </c>
      <c r="M92" s="379"/>
      <c r="N92" s="379"/>
      <c r="O92" s="380" t="str">
        <f t="shared" si="33"/>
        <v/>
      </c>
      <c r="P92" s="382" t="str">
        <f t="shared" si="34"/>
        <v/>
      </c>
      <c r="Q92" s="112" t="str">
        <f t="shared" si="35"/>
        <v/>
      </c>
      <c r="R92" s="67"/>
      <c r="S92" s="68" t="str">
        <f t="shared" si="36"/>
        <v/>
      </c>
      <c r="T92" s="184"/>
      <c r="U92" s="68" t="str">
        <f t="shared" si="37"/>
        <v/>
      </c>
      <c r="V92" s="112" t="str">
        <f t="shared" si="0"/>
        <v>no</v>
      </c>
      <c r="W92" s="47"/>
      <c r="X92" s="47"/>
      <c r="Y92" s="47"/>
      <c r="Z92" s="66"/>
      <c r="AA92" s="19"/>
      <c r="AB92" s="432"/>
      <c r="AC92" s="432"/>
      <c r="AD92" s="432"/>
      <c r="AE92" s="432"/>
      <c r="AF92" s="432"/>
      <c r="AG92" s="433"/>
      <c r="AH92" s="17"/>
      <c r="AI92" s="6"/>
      <c r="AK92" s="28" t="str">
        <f t="shared" si="1"/>
        <v/>
      </c>
      <c r="AL92" s="28" t="str">
        <f t="shared" si="2"/>
        <v/>
      </c>
      <c r="AM92" s="28" t="str">
        <f t="shared" si="3"/>
        <v/>
      </c>
      <c r="AN92" s="28">
        <f t="shared" si="4"/>
        <v>0</v>
      </c>
      <c r="AO92" s="28">
        <f t="shared" si="5"/>
        <v>0</v>
      </c>
      <c r="AP92" s="28">
        <f t="shared" si="6"/>
        <v>0</v>
      </c>
      <c r="AQ92" s="28">
        <f t="shared" si="7"/>
        <v>0</v>
      </c>
      <c r="AR92" s="28"/>
      <c r="AS92" s="28"/>
      <c r="AT92" s="28"/>
      <c r="AX92" s="64" t="str">
        <f t="shared" si="8"/>
        <v>canbeinvalid</v>
      </c>
      <c r="AY92" s="28"/>
      <c r="AZ92" s="181">
        <f t="shared" si="9"/>
        <v>0</v>
      </c>
      <c r="BA92" s="1">
        <f t="shared" si="10"/>
        <v>0</v>
      </c>
      <c r="BB92">
        <f t="shared" si="11"/>
        <v>0</v>
      </c>
      <c r="BC92">
        <f t="shared" si="12"/>
        <v>0</v>
      </c>
      <c r="BD92" t="str">
        <f t="shared" si="13"/>
        <v/>
      </c>
      <c r="BE92">
        <f t="shared" si="14"/>
        <v>0</v>
      </c>
      <c r="BF92">
        <f t="shared" si="15"/>
        <v>0</v>
      </c>
      <c r="BG92" t="str">
        <f t="shared" si="16"/>
        <v>no</v>
      </c>
      <c r="BH92">
        <f t="shared" si="17"/>
        <v>0</v>
      </c>
      <c r="BJ92" s="118">
        <f t="shared" si="18"/>
        <v>0</v>
      </c>
      <c r="BK92" s="119">
        <f t="shared" si="19"/>
        <v>0</v>
      </c>
      <c r="BL92">
        <f t="shared" si="20"/>
        <v>0</v>
      </c>
      <c r="BM92">
        <f t="shared" si="21"/>
        <v>0</v>
      </c>
      <c r="BN92" t="str">
        <f t="shared" si="22"/>
        <v/>
      </c>
      <c r="BO92" s="181">
        <f t="shared" si="23"/>
        <v>0</v>
      </c>
      <c r="BQ92" s="181">
        <f t="shared" si="24"/>
        <v>0</v>
      </c>
      <c r="BR92" s="181">
        <f t="shared" si="25"/>
        <v>0</v>
      </c>
      <c r="BS92" t="str">
        <f t="shared" si="26"/>
        <v/>
      </c>
      <c r="BT92">
        <f t="shared" si="27"/>
        <v>0</v>
      </c>
      <c r="BU92" s="181" t="str">
        <f t="shared" si="28"/>
        <v>data</v>
      </c>
      <c r="BV92" s="181">
        <f t="shared" si="38"/>
        <v>0</v>
      </c>
      <c r="BX92" t="str">
        <f t="shared" si="29"/>
        <v/>
      </c>
      <c r="BY92" t="str">
        <f t="shared" si="30"/>
        <v>No CO Data</v>
      </c>
      <c r="BZ92" s="181">
        <f t="shared" si="42"/>
        <v>0</v>
      </c>
      <c r="CA92" s="229">
        <f t="shared" si="39"/>
        <v>0</v>
      </c>
      <c r="CB92" s="6"/>
      <c r="CC92" s="6"/>
      <c r="CD92" s="226">
        <f t="shared" si="43"/>
        <v>0</v>
      </c>
      <c r="CE92" s="6"/>
      <c r="CF92" s="226">
        <f t="shared" si="40"/>
        <v>0</v>
      </c>
      <c r="CG92" s="226">
        <f t="shared" si="44"/>
        <v>0</v>
      </c>
      <c r="CH92" s="6"/>
      <c r="CI92" s="6"/>
      <c r="CJ92" s="226">
        <f t="shared" si="31"/>
        <v>0</v>
      </c>
      <c r="CK92" s="6"/>
      <c r="CL92" s="6"/>
      <c r="CM92" s="6"/>
      <c r="CN92" s="6"/>
      <c r="CO92" s="6"/>
      <c r="CP92" s="6"/>
      <c r="CQ92" s="6"/>
      <c r="CR92" s="6"/>
      <c r="CS92" s="6"/>
      <c r="CT92" s="6"/>
      <c r="CU92" s="6"/>
      <c r="CV92" s="6"/>
      <c r="CW92" s="6"/>
      <c r="CX92" s="6"/>
      <c r="CY92" s="6"/>
      <c r="CZ92" s="6"/>
      <c r="DA92" s="6"/>
      <c r="DB92" s="6"/>
      <c r="DC92" s="6"/>
      <c r="DD92" s="6"/>
      <c r="DE92" s="6"/>
      <c r="DF92" s="6"/>
      <c r="DG92" s="6"/>
      <c r="DH92" s="6"/>
      <c r="DI92" s="6"/>
      <c r="DJ92" s="6"/>
      <c r="DK92" s="6"/>
      <c r="DL92" s="6"/>
      <c r="DM92" s="6"/>
      <c r="DN92" s="6"/>
      <c r="DO92" s="6"/>
      <c r="DP92" s="6"/>
      <c r="DQ92" s="6"/>
      <c r="DR92" s="6"/>
      <c r="DS92" s="6"/>
      <c r="DT92" s="6"/>
      <c r="DU92" s="6"/>
      <c r="DV92" s="6"/>
      <c r="DW92" s="6"/>
      <c r="DX92" s="6"/>
      <c r="DY92" s="6"/>
      <c r="DZ92" s="6"/>
      <c r="EA92" s="6"/>
      <c r="EB92" s="6"/>
      <c r="EC92" s="6"/>
      <c r="ED92" s="6"/>
      <c r="EE92" s="6"/>
      <c r="EF92" s="6"/>
      <c r="EG92" s="6"/>
      <c r="EH92" s="6"/>
      <c r="EI92" s="6"/>
      <c r="EJ92" s="6"/>
      <c r="EK92" s="6"/>
      <c r="EL92" s="6"/>
      <c r="EM92" s="6"/>
      <c r="EN92" s="6"/>
      <c r="EO92" s="6"/>
      <c r="EP92" s="6"/>
      <c r="EQ92" s="6"/>
      <c r="ER92" s="6"/>
      <c r="ES92" s="6"/>
      <c r="ET92" s="6"/>
      <c r="EU92" s="6"/>
      <c r="EV92" s="6"/>
      <c r="EW92" s="6"/>
      <c r="EX92" s="6"/>
      <c r="EY92" s="6"/>
      <c r="EZ92" s="6"/>
      <c r="FA92" s="6"/>
      <c r="FB92" s="6"/>
    </row>
    <row r="93" spans="1:158">
      <c r="A93" s="13">
        <f t="shared" si="45"/>
        <v>60</v>
      </c>
      <c r="B93" s="66"/>
      <c r="C93" s="48"/>
      <c r="D93" s="348"/>
      <c r="E93" s="349"/>
      <c r="F93" s="350"/>
      <c r="G93" s="351"/>
      <c r="H93" s="348"/>
      <c r="I93" s="352"/>
      <c r="J93" s="352"/>
      <c r="K93" s="67"/>
      <c r="L93" s="68" t="str">
        <f t="shared" si="32"/>
        <v/>
      </c>
      <c r="M93" s="379"/>
      <c r="N93" s="379"/>
      <c r="O93" s="380" t="str">
        <f t="shared" si="33"/>
        <v/>
      </c>
      <c r="P93" s="382" t="str">
        <f t="shared" si="34"/>
        <v/>
      </c>
      <c r="Q93" s="112" t="str">
        <f t="shared" si="35"/>
        <v/>
      </c>
      <c r="R93" s="67"/>
      <c r="S93" s="68" t="str">
        <f t="shared" si="36"/>
        <v/>
      </c>
      <c r="T93" s="184"/>
      <c r="U93" s="68" t="str">
        <f t="shared" si="37"/>
        <v/>
      </c>
      <c r="V93" s="112" t="str">
        <f t="shared" si="0"/>
        <v>no</v>
      </c>
      <c r="W93" s="47"/>
      <c r="X93" s="47"/>
      <c r="Y93" s="47"/>
      <c r="Z93" s="66"/>
      <c r="AA93" s="19"/>
      <c r="AB93" s="432"/>
      <c r="AC93" s="432"/>
      <c r="AD93" s="432"/>
      <c r="AE93" s="432"/>
      <c r="AF93" s="432"/>
      <c r="AG93" s="433"/>
      <c r="AH93" s="17"/>
      <c r="AI93" s="6"/>
      <c r="AK93" s="28" t="str">
        <f t="shared" si="1"/>
        <v/>
      </c>
      <c r="AL93" s="28" t="str">
        <f t="shared" si="2"/>
        <v/>
      </c>
      <c r="AM93" s="28" t="str">
        <f t="shared" si="3"/>
        <v/>
      </c>
      <c r="AN93" s="28">
        <f t="shared" si="4"/>
        <v>0</v>
      </c>
      <c r="AO93" s="28">
        <f t="shared" si="5"/>
        <v>0</v>
      </c>
      <c r="AP93" s="28">
        <f t="shared" si="6"/>
        <v>0</v>
      </c>
      <c r="AQ93" s="28">
        <f t="shared" si="7"/>
        <v>0</v>
      </c>
      <c r="AR93" s="28"/>
      <c r="AS93" s="28"/>
      <c r="AT93" s="28"/>
      <c r="AX93" s="64" t="str">
        <f t="shared" si="8"/>
        <v>canbeinvalid</v>
      </c>
      <c r="AY93" s="28"/>
      <c r="AZ93" s="181">
        <f t="shared" si="9"/>
        <v>0</v>
      </c>
      <c r="BA93" s="1">
        <f t="shared" si="10"/>
        <v>0</v>
      </c>
      <c r="BB93">
        <f t="shared" si="11"/>
        <v>0</v>
      </c>
      <c r="BC93">
        <f t="shared" si="12"/>
        <v>0</v>
      </c>
      <c r="BD93" t="str">
        <f t="shared" si="13"/>
        <v/>
      </c>
      <c r="BE93">
        <f t="shared" si="14"/>
        <v>0</v>
      </c>
      <c r="BF93">
        <f t="shared" si="15"/>
        <v>0</v>
      </c>
      <c r="BG93" t="str">
        <f t="shared" si="16"/>
        <v>no</v>
      </c>
      <c r="BH93">
        <f t="shared" si="17"/>
        <v>0</v>
      </c>
      <c r="BJ93" s="118">
        <f t="shared" si="18"/>
        <v>0</v>
      </c>
      <c r="BK93" s="119">
        <f t="shared" si="19"/>
        <v>0</v>
      </c>
      <c r="BL93">
        <f t="shared" si="20"/>
        <v>0</v>
      </c>
      <c r="BM93">
        <f t="shared" si="21"/>
        <v>0</v>
      </c>
      <c r="BN93" t="str">
        <f t="shared" si="22"/>
        <v/>
      </c>
      <c r="BO93" s="181">
        <f t="shared" si="23"/>
        <v>0</v>
      </c>
      <c r="BQ93" s="181">
        <f t="shared" si="24"/>
        <v>0</v>
      </c>
      <c r="BR93" s="181">
        <f t="shared" si="25"/>
        <v>0</v>
      </c>
      <c r="BS93" t="str">
        <f t="shared" si="26"/>
        <v/>
      </c>
      <c r="BT93">
        <f t="shared" si="27"/>
        <v>0</v>
      </c>
      <c r="BU93" s="181" t="str">
        <f t="shared" si="28"/>
        <v>data</v>
      </c>
      <c r="BV93" s="181">
        <f t="shared" si="38"/>
        <v>0</v>
      </c>
      <c r="BX93" t="str">
        <f t="shared" si="29"/>
        <v/>
      </c>
      <c r="BY93" t="str">
        <f t="shared" si="30"/>
        <v>No CO Data</v>
      </c>
      <c r="BZ93" s="181">
        <f t="shared" si="42"/>
        <v>0</v>
      </c>
      <c r="CA93" s="229">
        <f t="shared" si="39"/>
        <v>0</v>
      </c>
      <c r="CB93" s="6"/>
      <c r="CC93" s="6"/>
      <c r="CD93" s="226">
        <f t="shared" si="43"/>
        <v>0</v>
      </c>
      <c r="CE93" s="6"/>
      <c r="CF93" s="226">
        <f t="shared" si="40"/>
        <v>0</v>
      </c>
      <c r="CG93" s="226">
        <f t="shared" si="44"/>
        <v>0</v>
      </c>
      <c r="CH93" s="6"/>
      <c r="CI93" s="6"/>
      <c r="CJ93" s="226">
        <f t="shared" si="31"/>
        <v>0</v>
      </c>
      <c r="CK93" s="6"/>
      <c r="CL93" s="6"/>
      <c r="CM93" s="6"/>
      <c r="CN93" s="6"/>
      <c r="CO93" s="6"/>
      <c r="CP93" s="6"/>
      <c r="CQ93" s="6"/>
      <c r="CR93" s="6"/>
      <c r="CS93" s="6"/>
      <c r="CT93" s="6"/>
      <c r="CU93" s="6"/>
      <c r="CV93" s="6"/>
      <c r="CW93" s="6"/>
      <c r="CX93" s="6"/>
      <c r="CY93" s="6"/>
      <c r="CZ93" s="6"/>
      <c r="DA93" s="6"/>
      <c r="DB93" s="6"/>
      <c r="DC93" s="6"/>
      <c r="DD93" s="6"/>
      <c r="DE93" s="6"/>
      <c r="DF93" s="6"/>
      <c r="DG93" s="6"/>
      <c r="DH93" s="6"/>
      <c r="DI93" s="6"/>
      <c r="DJ93" s="6"/>
      <c r="DK93" s="6"/>
      <c r="DL93" s="6"/>
      <c r="DM93" s="6"/>
      <c r="DN93" s="6"/>
      <c r="DO93" s="6"/>
      <c r="DP93" s="6"/>
      <c r="DQ93" s="6"/>
      <c r="DR93" s="6"/>
      <c r="DS93" s="6"/>
      <c r="DT93" s="6"/>
      <c r="DU93" s="6"/>
      <c r="DV93" s="6"/>
      <c r="DW93" s="6"/>
      <c r="DX93" s="6"/>
      <c r="DY93" s="6"/>
      <c r="DZ93" s="6"/>
      <c r="EA93" s="6"/>
      <c r="EB93" s="6"/>
      <c r="EC93" s="6"/>
      <c r="ED93" s="6"/>
      <c r="EE93" s="6"/>
      <c r="EF93" s="6"/>
      <c r="EG93" s="6"/>
      <c r="EH93" s="6"/>
      <c r="EI93" s="6"/>
      <c r="EJ93" s="6"/>
      <c r="EK93" s="6"/>
      <c r="EL93" s="6"/>
      <c r="EM93" s="6"/>
      <c r="EN93" s="6"/>
      <c r="EO93" s="6"/>
      <c r="EP93" s="6"/>
      <c r="EQ93" s="6"/>
      <c r="ER93" s="6"/>
      <c r="ES93" s="6"/>
      <c r="ET93" s="6"/>
      <c r="EU93" s="6"/>
      <c r="EV93" s="6"/>
      <c r="EW93" s="6"/>
      <c r="EX93" s="6"/>
      <c r="EY93" s="6"/>
      <c r="EZ93" s="6"/>
      <c r="FA93" s="6"/>
      <c r="FB93" s="6"/>
    </row>
    <row r="94" spans="1:158">
      <c r="A94" s="13">
        <f t="shared" si="45"/>
        <v>61</v>
      </c>
      <c r="B94" s="66"/>
      <c r="C94" s="48"/>
      <c r="D94" s="348"/>
      <c r="E94" s="349"/>
      <c r="F94" s="350"/>
      <c r="G94" s="351"/>
      <c r="H94" s="348"/>
      <c r="I94" s="352"/>
      <c r="J94" s="352"/>
      <c r="K94" s="67"/>
      <c r="L94" s="68" t="str">
        <f t="shared" si="32"/>
        <v/>
      </c>
      <c r="M94" s="379"/>
      <c r="N94" s="379"/>
      <c r="O94" s="380" t="str">
        <f t="shared" si="33"/>
        <v/>
      </c>
      <c r="P94" s="382" t="str">
        <f t="shared" si="34"/>
        <v/>
      </c>
      <c r="Q94" s="112" t="str">
        <f t="shared" si="35"/>
        <v/>
      </c>
      <c r="R94" s="67"/>
      <c r="S94" s="68" t="str">
        <f t="shared" si="36"/>
        <v/>
      </c>
      <c r="T94" s="184"/>
      <c r="U94" s="68" t="str">
        <f t="shared" si="37"/>
        <v/>
      </c>
      <c r="V94" s="112" t="str">
        <f t="shared" si="0"/>
        <v>no</v>
      </c>
      <c r="W94" s="47"/>
      <c r="X94" s="47"/>
      <c r="Y94" s="47"/>
      <c r="Z94" s="66"/>
      <c r="AA94" s="19"/>
      <c r="AB94" s="432"/>
      <c r="AC94" s="432"/>
      <c r="AD94" s="432"/>
      <c r="AE94" s="432"/>
      <c r="AF94" s="432"/>
      <c r="AG94" s="433"/>
      <c r="AH94" s="17"/>
      <c r="AI94" s="6"/>
      <c r="AK94" s="28" t="str">
        <f t="shared" si="1"/>
        <v/>
      </c>
      <c r="AL94" s="28" t="str">
        <f t="shared" si="2"/>
        <v/>
      </c>
      <c r="AM94" s="28" t="str">
        <f t="shared" si="3"/>
        <v/>
      </c>
      <c r="AN94" s="28">
        <f t="shared" si="4"/>
        <v>0</v>
      </c>
      <c r="AO94" s="28">
        <f t="shared" si="5"/>
        <v>0</v>
      </c>
      <c r="AP94" s="28">
        <f t="shared" si="6"/>
        <v>0</v>
      </c>
      <c r="AQ94" s="28">
        <f t="shared" si="7"/>
        <v>0</v>
      </c>
      <c r="AR94" s="28"/>
      <c r="AS94" s="28"/>
      <c r="AT94" s="28"/>
      <c r="AX94" s="64" t="str">
        <f t="shared" si="8"/>
        <v>canbeinvalid</v>
      </c>
      <c r="AY94" s="28"/>
      <c r="AZ94" s="181">
        <f t="shared" si="9"/>
        <v>0</v>
      </c>
      <c r="BA94" s="1">
        <f t="shared" si="10"/>
        <v>0</v>
      </c>
      <c r="BB94">
        <f t="shared" si="11"/>
        <v>0</v>
      </c>
      <c r="BC94">
        <f t="shared" si="12"/>
        <v>0</v>
      </c>
      <c r="BD94" t="str">
        <f t="shared" si="13"/>
        <v/>
      </c>
      <c r="BE94">
        <f t="shared" si="14"/>
        <v>0</v>
      </c>
      <c r="BF94">
        <f t="shared" si="15"/>
        <v>0</v>
      </c>
      <c r="BG94" t="str">
        <f t="shared" si="16"/>
        <v>no</v>
      </c>
      <c r="BH94">
        <f t="shared" si="17"/>
        <v>0</v>
      </c>
      <c r="BJ94" s="118">
        <f t="shared" si="18"/>
        <v>0</v>
      </c>
      <c r="BK94" s="119">
        <f t="shared" si="19"/>
        <v>0</v>
      </c>
      <c r="BL94">
        <f t="shared" si="20"/>
        <v>0</v>
      </c>
      <c r="BM94">
        <f t="shared" si="21"/>
        <v>0</v>
      </c>
      <c r="BN94" t="str">
        <f t="shared" si="22"/>
        <v/>
      </c>
      <c r="BO94" s="181">
        <f t="shared" si="23"/>
        <v>0</v>
      </c>
      <c r="BQ94" s="181">
        <f t="shared" si="24"/>
        <v>0</v>
      </c>
      <c r="BR94" s="181">
        <f t="shared" si="25"/>
        <v>0</v>
      </c>
      <c r="BS94" t="str">
        <f t="shared" si="26"/>
        <v/>
      </c>
      <c r="BT94">
        <f t="shared" si="27"/>
        <v>0</v>
      </c>
      <c r="BU94" s="181" t="str">
        <f t="shared" si="28"/>
        <v>data</v>
      </c>
      <c r="BV94" s="181">
        <f t="shared" si="38"/>
        <v>0</v>
      </c>
      <c r="BX94" t="str">
        <f t="shared" si="29"/>
        <v/>
      </c>
      <c r="BY94" t="str">
        <f t="shared" si="30"/>
        <v>No CO Data</v>
      </c>
      <c r="BZ94" s="181">
        <f t="shared" si="42"/>
        <v>0</v>
      </c>
      <c r="CA94" s="229">
        <f t="shared" si="39"/>
        <v>0</v>
      </c>
      <c r="CB94" s="6"/>
      <c r="CC94" s="6"/>
      <c r="CD94" s="226">
        <f t="shared" si="43"/>
        <v>0</v>
      </c>
      <c r="CE94" s="6"/>
      <c r="CF94" s="226">
        <f t="shared" si="40"/>
        <v>0</v>
      </c>
      <c r="CG94" s="226">
        <f t="shared" si="44"/>
        <v>0</v>
      </c>
      <c r="CH94" s="6"/>
      <c r="CI94" s="6"/>
      <c r="CJ94" s="226">
        <f t="shared" si="31"/>
        <v>0</v>
      </c>
      <c r="CK94" s="6"/>
      <c r="CL94" s="6"/>
      <c r="CM94" s="6"/>
      <c r="CN94" s="6"/>
      <c r="CO94" s="6"/>
      <c r="CP94" s="6"/>
      <c r="CQ94" s="6"/>
      <c r="CR94" s="6"/>
      <c r="CS94" s="6"/>
      <c r="CT94" s="6"/>
      <c r="CU94" s="6"/>
      <c r="CV94" s="6"/>
      <c r="CW94" s="6"/>
      <c r="CX94" s="6"/>
      <c r="CY94" s="6"/>
      <c r="CZ94" s="6"/>
      <c r="DA94" s="6"/>
      <c r="DB94" s="6"/>
      <c r="DC94" s="6"/>
      <c r="DD94" s="6"/>
      <c r="DE94" s="6"/>
      <c r="DF94" s="6"/>
      <c r="DG94" s="6"/>
      <c r="DH94" s="6"/>
      <c r="DI94" s="6"/>
      <c r="DJ94" s="6"/>
      <c r="DK94" s="6"/>
      <c r="DL94" s="6"/>
      <c r="DM94" s="6"/>
      <c r="DN94" s="6"/>
      <c r="DO94" s="6"/>
      <c r="DP94" s="6"/>
      <c r="DQ94" s="6"/>
      <c r="DR94" s="6"/>
      <c r="DS94" s="6"/>
      <c r="DT94" s="6"/>
      <c r="DU94" s="6"/>
      <c r="DV94" s="6"/>
      <c r="DW94" s="6"/>
      <c r="DX94" s="6"/>
      <c r="DY94" s="6"/>
      <c r="DZ94" s="6"/>
      <c r="EA94" s="6"/>
      <c r="EB94" s="6"/>
      <c r="EC94" s="6"/>
      <c r="ED94" s="6"/>
      <c r="EE94" s="6"/>
      <c r="EF94" s="6"/>
      <c r="EG94" s="6"/>
      <c r="EH94" s="6"/>
      <c r="EI94" s="6"/>
      <c r="EJ94" s="6"/>
      <c r="EK94" s="6"/>
      <c r="EL94" s="6"/>
      <c r="EM94" s="6"/>
      <c r="EN94" s="6"/>
      <c r="EO94" s="6"/>
      <c r="EP94" s="6"/>
      <c r="EQ94" s="6"/>
      <c r="ER94" s="6"/>
      <c r="ES94" s="6"/>
      <c r="ET94" s="6"/>
      <c r="EU94" s="6"/>
      <c r="EV94" s="6"/>
      <c r="EW94" s="6"/>
      <c r="EX94" s="6"/>
      <c r="EY94" s="6"/>
      <c r="EZ94" s="6"/>
      <c r="FA94" s="6"/>
      <c r="FB94" s="6"/>
    </row>
    <row r="95" spans="1:158">
      <c r="A95" s="13">
        <f t="shared" si="45"/>
        <v>62</v>
      </c>
      <c r="B95" s="66"/>
      <c r="C95" s="48"/>
      <c r="D95" s="348"/>
      <c r="E95" s="349"/>
      <c r="F95" s="350"/>
      <c r="G95" s="351"/>
      <c r="H95" s="348"/>
      <c r="I95" s="352"/>
      <c r="J95" s="352"/>
      <c r="K95" s="67"/>
      <c r="L95" s="68" t="str">
        <f t="shared" si="32"/>
        <v/>
      </c>
      <c r="M95" s="379"/>
      <c r="N95" s="379"/>
      <c r="O95" s="380" t="str">
        <f t="shared" si="33"/>
        <v/>
      </c>
      <c r="P95" s="382" t="str">
        <f t="shared" si="34"/>
        <v/>
      </c>
      <c r="Q95" s="112" t="str">
        <f t="shared" si="35"/>
        <v/>
      </c>
      <c r="R95" s="67"/>
      <c r="S95" s="68" t="str">
        <f t="shared" si="36"/>
        <v/>
      </c>
      <c r="T95" s="184"/>
      <c r="U95" s="68" t="str">
        <f t="shared" si="37"/>
        <v/>
      </c>
      <c r="V95" s="112" t="str">
        <f t="shared" si="0"/>
        <v>no</v>
      </c>
      <c r="W95" s="47"/>
      <c r="X95" s="47"/>
      <c r="Y95" s="47"/>
      <c r="Z95" s="66"/>
      <c r="AA95" s="19"/>
      <c r="AB95" s="432"/>
      <c r="AC95" s="432"/>
      <c r="AD95" s="432"/>
      <c r="AE95" s="432"/>
      <c r="AF95" s="432"/>
      <c r="AG95" s="433"/>
      <c r="AH95" s="17"/>
      <c r="AI95" s="6"/>
      <c r="AK95" s="28" t="str">
        <f t="shared" si="1"/>
        <v/>
      </c>
      <c r="AL95" s="28" t="str">
        <f t="shared" si="2"/>
        <v/>
      </c>
      <c r="AM95" s="28" t="str">
        <f t="shared" si="3"/>
        <v/>
      </c>
      <c r="AN95" s="28">
        <f t="shared" si="4"/>
        <v>0</v>
      </c>
      <c r="AO95" s="28">
        <f t="shared" si="5"/>
        <v>0</v>
      </c>
      <c r="AP95" s="28">
        <f t="shared" si="6"/>
        <v>0</v>
      </c>
      <c r="AQ95" s="28">
        <f t="shared" si="7"/>
        <v>0</v>
      </c>
      <c r="AR95" s="28"/>
      <c r="AS95" s="28"/>
      <c r="AT95" s="28"/>
      <c r="AX95" s="64" t="str">
        <f t="shared" si="8"/>
        <v>canbeinvalid</v>
      </c>
      <c r="AY95" s="28"/>
      <c r="AZ95" s="181">
        <f t="shared" si="9"/>
        <v>0</v>
      </c>
      <c r="BA95" s="1">
        <f t="shared" si="10"/>
        <v>0</v>
      </c>
      <c r="BB95">
        <f t="shared" si="11"/>
        <v>0</v>
      </c>
      <c r="BC95">
        <f t="shared" si="12"/>
        <v>0</v>
      </c>
      <c r="BD95" t="str">
        <f t="shared" si="13"/>
        <v/>
      </c>
      <c r="BE95">
        <f t="shared" si="14"/>
        <v>0</v>
      </c>
      <c r="BF95">
        <f t="shared" si="15"/>
        <v>0</v>
      </c>
      <c r="BG95" t="str">
        <f t="shared" si="16"/>
        <v>no</v>
      </c>
      <c r="BH95">
        <f t="shared" si="17"/>
        <v>0</v>
      </c>
      <c r="BJ95" s="118">
        <f t="shared" si="18"/>
        <v>0</v>
      </c>
      <c r="BK95" s="119">
        <f t="shared" si="19"/>
        <v>0</v>
      </c>
      <c r="BL95">
        <f t="shared" si="20"/>
        <v>0</v>
      </c>
      <c r="BM95">
        <f t="shared" si="21"/>
        <v>0</v>
      </c>
      <c r="BN95" t="str">
        <f t="shared" si="22"/>
        <v/>
      </c>
      <c r="BO95" s="181">
        <f t="shared" si="23"/>
        <v>0</v>
      </c>
      <c r="BQ95" s="181">
        <f t="shared" si="24"/>
        <v>0</v>
      </c>
      <c r="BR95" s="181">
        <f t="shared" si="25"/>
        <v>0</v>
      </c>
      <c r="BS95" t="str">
        <f t="shared" si="26"/>
        <v/>
      </c>
      <c r="BT95">
        <f t="shared" si="27"/>
        <v>0</v>
      </c>
      <c r="BU95" s="181" t="str">
        <f t="shared" si="28"/>
        <v>data</v>
      </c>
      <c r="BV95" s="181">
        <f t="shared" si="38"/>
        <v>0</v>
      </c>
      <c r="BX95" t="str">
        <f t="shared" si="29"/>
        <v/>
      </c>
      <c r="BY95" t="str">
        <f t="shared" si="30"/>
        <v>No CO Data</v>
      </c>
      <c r="BZ95" s="181">
        <f t="shared" si="42"/>
        <v>0</v>
      </c>
      <c r="CA95" s="229">
        <f t="shared" si="39"/>
        <v>0</v>
      </c>
      <c r="CB95" s="6"/>
      <c r="CC95" s="6"/>
      <c r="CD95" s="226">
        <f t="shared" si="43"/>
        <v>0</v>
      </c>
      <c r="CE95" s="6"/>
      <c r="CF95" s="226">
        <f t="shared" si="40"/>
        <v>0</v>
      </c>
      <c r="CG95" s="226">
        <f t="shared" si="44"/>
        <v>0</v>
      </c>
      <c r="CH95" s="6"/>
      <c r="CI95" s="6"/>
      <c r="CJ95" s="226">
        <f t="shared" si="31"/>
        <v>0</v>
      </c>
      <c r="CK95" s="6"/>
      <c r="CL95" s="6"/>
      <c r="CM95" s="6"/>
      <c r="CN95" s="6"/>
      <c r="CO95" s="6"/>
      <c r="CP95" s="6"/>
      <c r="CQ95" s="6"/>
      <c r="CR95" s="6"/>
      <c r="CS95" s="6"/>
      <c r="CT95" s="6"/>
      <c r="CU95" s="6"/>
      <c r="CV95" s="6"/>
      <c r="CW95" s="6"/>
      <c r="CX95" s="6"/>
      <c r="CY95" s="6"/>
      <c r="CZ95" s="6"/>
      <c r="DA95" s="6"/>
      <c r="DB95" s="6"/>
      <c r="DC95" s="6"/>
      <c r="DD95" s="6"/>
      <c r="DE95" s="6"/>
      <c r="DF95" s="6"/>
      <c r="DG95" s="6"/>
      <c r="DH95" s="6"/>
      <c r="DI95" s="6"/>
      <c r="DJ95" s="6"/>
      <c r="DK95" s="6"/>
      <c r="DL95" s="6"/>
      <c r="DM95" s="6"/>
      <c r="DN95" s="6"/>
      <c r="DO95" s="6"/>
      <c r="DP95" s="6"/>
      <c r="DQ95" s="6"/>
      <c r="DR95" s="6"/>
      <c r="DS95" s="6"/>
      <c r="DT95" s="6"/>
      <c r="DU95" s="6"/>
      <c r="DV95" s="6"/>
      <c r="DW95" s="6"/>
      <c r="DX95" s="6"/>
      <c r="DY95" s="6"/>
      <c r="DZ95" s="6"/>
      <c r="EA95" s="6"/>
      <c r="EB95" s="6"/>
      <c r="EC95" s="6"/>
      <c r="ED95" s="6"/>
      <c r="EE95" s="6"/>
      <c r="EF95" s="6"/>
      <c r="EG95" s="6"/>
      <c r="EH95" s="6"/>
      <c r="EI95" s="6"/>
      <c r="EJ95" s="6"/>
      <c r="EK95" s="6"/>
      <c r="EL95" s="6"/>
      <c r="EM95" s="6"/>
      <c r="EN95" s="6"/>
      <c r="EO95" s="6"/>
      <c r="EP95" s="6"/>
      <c r="EQ95" s="6"/>
      <c r="ER95" s="6"/>
      <c r="ES95" s="6"/>
      <c r="ET95" s="6"/>
      <c r="EU95" s="6"/>
      <c r="EV95" s="6"/>
      <c r="EW95" s="6"/>
      <c r="EX95" s="6"/>
      <c r="EY95" s="6"/>
      <c r="EZ95" s="6"/>
      <c r="FA95" s="6"/>
      <c r="FB95" s="6"/>
    </row>
    <row r="96" spans="1:158">
      <c r="A96" s="13">
        <f t="shared" si="45"/>
        <v>63</v>
      </c>
      <c r="B96" s="66"/>
      <c r="C96" s="48"/>
      <c r="D96" s="348"/>
      <c r="E96" s="349"/>
      <c r="F96" s="353"/>
      <c r="G96" s="351"/>
      <c r="H96" s="348"/>
      <c r="I96" s="352"/>
      <c r="J96" s="352"/>
      <c r="K96" s="67"/>
      <c r="L96" s="68" t="str">
        <f t="shared" si="32"/>
        <v/>
      </c>
      <c r="M96" s="379"/>
      <c r="N96" s="379"/>
      <c r="O96" s="380" t="str">
        <f t="shared" si="33"/>
        <v/>
      </c>
      <c r="P96" s="382" t="str">
        <f t="shared" si="34"/>
        <v/>
      </c>
      <c r="Q96" s="112" t="str">
        <f t="shared" si="35"/>
        <v/>
      </c>
      <c r="R96" s="67"/>
      <c r="S96" s="68" t="str">
        <f t="shared" si="36"/>
        <v/>
      </c>
      <c r="T96" s="184"/>
      <c r="U96" s="68" t="str">
        <f t="shared" si="37"/>
        <v/>
      </c>
      <c r="V96" s="112" t="str">
        <f t="shared" si="0"/>
        <v>no</v>
      </c>
      <c r="W96" s="47"/>
      <c r="X96" s="47"/>
      <c r="Y96" s="47"/>
      <c r="Z96" s="66"/>
      <c r="AA96" s="19"/>
      <c r="AB96" s="432"/>
      <c r="AC96" s="432"/>
      <c r="AD96" s="432"/>
      <c r="AE96" s="432"/>
      <c r="AF96" s="432"/>
      <c r="AG96" s="433"/>
      <c r="AH96" s="17"/>
      <c r="AI96" s="6"/>
      <c r="AK96" s="28" t="str">
        <f t="shared" si="1"/>
        <v/>
      </c>
      <c r="AL96" s="28" t="str">
        <f t="shared" si="2"/>
        <v/>
      </c>
      <c r="AM96" s="28" t="str">
        <f t="shared" si="3"/>
        <v/>
      </c>
      <c r="AN96" s="28">
        <f t="shared" si="4"/>
        <v>0</v>
      </c>
      <c r="AO96" s="28">
        <f t="shared" si="5"/>
        <v>0</v>
      </c>
      <c r="AP96" s="28">
        <f t="shared" si="6"/>
        <v>0</v>
      </c>
      <c r="AQ96" s="28">
        <f t="shared" si="7"/>
        <v>0</v>
      </c>
      <c r="AR96" s="28"/>
      <c r="AS96" s="28"/>
      <c r="AT96" s="28"/>
      <c r="AX96" s="64" t="str">
        <f t="shared" si="8"/>
        <v>canbeinvalid</v>
      </c>
      <c r="AY96" s="28"/>
      <c r="AZ96" s="181">
        <f t="shared" si="9"/>
        <v>0</v>
      </c>
      <c r="BA96" s="1">
        <f t="shared" si="10"/>
        <v>0</v>
      </c>
      <c r="BB96">
        <f t="shared" si="11"/>
        <v>0</v>
      </c>
      <c r="BC96">
        <f t="shared" si="12"/>
        <v>0</v>
      </c>
      <c r="BD96" t="str">
        <f t="shared" si="13"/>
        <v/>
      </c>
      <c r="BE96">
        <f t="shared" si="14"/>
        <v>0</v>
      </c>
      <c r="BF96">
        <f t="shared" si="15"/>
        <v>0</v>
      </c>
      <c r="BG96" t="str">
        <f t="shared" si="16"/>
        <v>no</v>
      </c>
      <c r="BH96">
        <f t="shared" si="17"/>
        <v>0</v>
      </c>
      <c r="BJ96" s="118">
        <f t="shared" si="18"/>
        <v>0</v>
      </c>
      <c r="BK96" s="119">
        <f t="shared" si="19"/>
        <v>0</v>
      </c>
      <c r="BL96">
        <f t="shared" si="20"/>
        <v>0</v>
      </c>
      <c r="BM96">
        <f t="shared" si="21"/>
        <v>0</v>
      </c>
      <c r="BN96" t="str">
        <f t="shared" si="22"/>
        <v/>
      </c>
      <c r="BO96" s="181">
        <f t="shared" si="23"/>
        <v>0</v>
      </c>
      <c r="BQ96" s="181">
        <f t="shared" si="24"/>
        <v>0</v>
      </c>
      <c r="BR96" s="181">
        <f t="shared" si="25"/>
        <v>0</v>
      </c>
      <c r="BS96" t="str">
        <f t="shared" si="26"/>
        <v/>
      </c>
      <c r="BT96">
        <f t="shared" si="27"/>
        <v>0</v>
      </c>
      <c r="BU96" s="181" t="str">
        <f t="shared" si="28"/>
        <v>data</v>
      </c>
      <c r="BV96" s="181">
        <f t="shared" si="38"/>
        <v>0</v>
      </c>
      <c r="BX96" t="str">
        <f t="shared" si="29"/>
        <v/>
      </c>
      <c r="BY96" t="str">
        <f t="shared" si="30"/>
        <v>No CO Data</v>
      </c>
      <c r="BZ96" s="181">
        <f t="shared" si="42"/>
        <v>0</v>
      </c>
      <c r="CA96" s="229">
        <f t="shared" si="39"/>
        <v>0</v>
      </c>
      <c r="CB96" s="6"/>
      <c r="CC96" s="6"/>
      <c r="CD96" s="226">
        <f t="shared" si="43"/>
        <v>0</v>
      </c>
      <c r="CE96" s="6"/>
      <c r="CF96" s="226">
        <f t="shared" si="40"/>
        <v>0</v>
      </c>
      <c r="CG96" s="226">
        <f t="shared" si="44"/>
        <v>0</v>
      </c>
      <c r="CH96" s="6"/>
      <c r="CI96" s="6"/>
      <c r="CJ96" s="226">
        <f t="shared" si="31"/>
        <v>0</v>
      </c>
      <c r="CK96" s="6"/>
      <c r="CL96" s="6"/>
      <c r="CM96" s="6"/>
      <c r="CN96" s="6"/>
      <c r="CO96" s="6"/>
      <c r="CP96" s="6"/>
      <c r="CQ96" s="6"/>
      <c r="CR96" s="6"/>
      <c r="CS96" s="6"/>
      <c r="CT96" s="6"/>
      <c r="CU96" s="6"/>
      <c r="CV96" s="6"/>
      <c r="CW96" s="6"/>
      <c r="CX96" s="6"/>
      <c r="CY96" s="6"/>
      <c r="CZ96" s="6"/>
      <c r="DA96" s="6"/>
      <c r="DB96" s="6"/>
      <c r="DC96" s="6"/>
      <c r="DD96" s="6"/>
      <c r="DE96" s="6"/>
      <c r="DF96" s="6"/>
      <c r="DG96" s="6"/>
      <c r="DH96" s="6"/>
      <c r="DI96" s="6"/>
      <c r="DJ96" s="6"/>
      <c r="DK96" s="6"/>
      <c r="DL96" s="6"/>
      <c r="DM96" s="6"/>
      <c r="DN96" s="6"/>
      <c r="DO96" s="6"/>
      <c r="DP96" s="6"/>
      <c r="DQ96" s="6"/>
      <c r="DR96" s="6"/>
      <c r="DS96" s="6"/>
      <c r="DT96" s="6"/>
      <c r="DU96" s="6"/>
      <c r="DV96" s="6"/>
      <c r="DW96" s="6"/>
      <c r="DX96" s="6"/>
      <c r="DY96" s="6"/>
      <c r="DZ96" s="6"/>
      <c r="EA96" s="6"/>
      <c r="EB96" s="6"/>
      <c r="EC96" s="6"/>
      <c r="ED96" s="6"/>
      <c r="EE96" s="6"/>
      <c r="EF96" s="6"/>
      <c r="EG96" s="6"/>
      <c r="EH96" s="6"/>
      <c r="EI96" s="6"/>
      <c r="EJ96" s="6"/>
      <c r="EK96" s="6"/>
      <c r="EL96" s="6"/>
      <c r="EM96" s="6"/>
      <c r="EN96" s="6"/>
      <c r="EO96" s="6"/>
      <c r="EP96" s="6"/>
      <c r="EQ96" s="6"/>
      <c r="ER96" s="6"/>
      <c r="ES96" s="6"/>
      <c r="ET96" s="6"/>
      <c r="EU96" s="6"/>
      <c r="EV96" s="6"/>
      <c r="EW96" s="6"/>
      <c r="EX96" s="6"/>
      <c r="EY96" s="6"/>
      <c r="EZ96" s="6"/>
      <c r="FA96" s="6"/>
      <c r="FB96" s="6"/>
    </row>
    <row r="97" spans="1:158">
      <c r="A97" s="13">
        <f t="shared" si="45"/>
        <v>64</v>
      </c>
      <c r="B97" s="66"/>
      <c r="C97" s="48"/>
      <c r="D97" s="348"/>
      <c r="E97" s="349"/>
      <c r="F97" s="353"/>
      <c r="G97" s="351"/>
      <c r="H97" s="348"/>
      <c r="I97" s="352"/>
      <c r="J97" s="352"/>
      <c r="K97" s="67"/>
      <c r="L97" s="68" t="str">
        <f t="shared" si="32"/>
        <v/>
      </c>
      <c r="M97" s="379"/>
      <c r="N97" s="379"/>
      <c r="O97" s="380" t="str">
        <f t="shared" si="33"/>
        <v/>
      </c>
      <c r="P97" s="382" t="str">
        <f t="shared" si="34"/>
        <v/>
      </c>
      <c r="Q97" s="112" t="str">
        <f t="shared" si="35"/>
        <v/>
      </c>
      <c r="R97" s="67"/>
      <c r="S97" s="68" t="str">
        <f t="shared" si="36"/>
        <v/>
      </c>
      <c r="T97" s="184"/>
      <c r="U97" s="68" t="str">
        <f t="shared" si="37"/>
        <v/>
      </c>
      <c r="V97" s="112" t="str">
        <f t="shared" si="0"/>
        <v>no</v>
      </c>
      <c r="W97" s="47"/>
      <c r="X97" s="47"/>
      <c r="Y97" s="47"/>
      <c r="Z97" s="66"/>
      <c r="AA97" s="19"/>
      <c r="AB97" s="432"/>
      <c r="AC97" s="432"/>
      <c r="AD97" s="432"/>
      <c r="AE97" s="432"/>
      <c r="AF97" s="432"/>
      <c r="AG97" s="433"/>
      <c r="AH97" s="17"/>
      <c r="AI97" s="6"/>
      <c r="AK97" s="28" t="str">
        <f t="shared" si="1"/>
        <v/>
      </c>
      <c r="AL97" s="28" t="str">
        <f t="shared" si="2"/>
        <v/>
      </c>
      <c r="AM97" s="28" t="str">
        <f t="shared" si="3"/>
        <v/>
      </c>
      <c r="AN97" s="28">
        <f t="shared" si="4"/>
        <v>0</v>
      </c>
      <c r="AO97" s="28">
        <f t="shared" si="5"/>
        <v>0</v>
      </c>
      <c r="AP97" s="28">
        <f t="shared" si="6"/>
        <v>0</v>
      </c>
      <c r="AQ97" s="28">
        <f t="shared" si="7"/>
        <v>0</v>
      </c>
      <c r="AR97" s="28"/>
      <c r="AS97" s="28"/>
      <c r="AT97" s="28"/>
      <c r="AX97" s="64" t="str">
        <f t="shared" si="8"/>
        <v>canbeinvalid</v>
      </c>
      <c r="AY97" s="28"/>
      <c r="AZ97" s="181">
        <f t="shared" si="9"/>
        <v>0</v>
      </c>
      <c r="BA97" s="1">
        <f t="shared" si="10"/>
        <v>0</v>
      </c>
      <c r="BB97">
        <f t="shared" si="11"/>
        <v>0</v>
      </c>
      <c r="BC97">
        <f t="shared" si="12"/>
        <v>0</v>
      </c>
      <c r="BD97" t="str">
        <f t="shared" si="13"/>
        <v/>
      </c>
      <c r="BE97">
        <f t="shared" si="14"/>
        <v>0</v>
      </c>
      <c r="BF97">
        <f t="shared" si="15"/>
        <v>0</v>
      </c>
      <c r="BG97" t="str">
        <f t="shared" si="16"/>
        <v>no</v>
      </c>
      <c r="BH97">
        <f t="shared" si="17"/>
        <v>0</v>
      </c>
      <c r="BJ97" s="118">
        <f t="shared" si="18"/>
        <v>0</v>
      </c>
      <c r="BK97" s="119">
        <f t="shared" si="19"/>
        <v>0</v>
      </c>
      <c r="BL97">
        <f t="shared" si="20"/>
        <v>0</v>
      </c>
      <c r="BM97">
        <f t="shared" si="21"/>
        <v>0</v>
      </c>
      <c r="BN97" t="str">
        <f t="shared" si="22"/>
        <v/>
      </c>
      <c r="BO97" s="181">
        <f t="shared" si="23"/>
        <v>0</v>
      </c>
      <c r="BQ97" s="181">
        <f t="shared" si="24"/>
        <v>0</v>
      </c>
      <c r="BR97" s="181">
        <f t="shared" si="25"/>
        <v>0</v>
      </c>
      <c r="BS97" t="str">
        <f t="shared" si="26"/>
        <v/>
      </c>
      <c r="BT97">
        <f t="shared" si="27"/>
        <v>0</v>
      </c>
      <c r="BU97" s="181" t="str">
        <f t="shared" si="28"/>
        <v>data</v>
      </c>
      <c r="BV97" s="181">
        <f t="shared" si="38"/>
        <v>0</v>
      </c>
      <c r="BX97" t="str">
        <f t="shared" si="29"/>
        <v/>
      </c>
      <c r="BY97" t="str">
        <f t="shared" si="30"/>
        <v>No CO Data</v>
      </c>
      <c r="BZ97" s="181">
        <f t="shared" si="42"/>
        <v>0</v>
      </c>
      <c r="CA97" s="229">
        <f t="shared" si="39"/>
        <v>0</v>
      </c>
      <c r="CB97" s="6"/>
      <c r="CC97" s="6"/>
      <c r="CD97" s="226">
        <f t="shared" si="43"/>
        <v>0</v>
      </c>
      <c r="CE97" s="6"/>
      <c r="CF97" s="226">
        <f t="shared" si="40"/>
        <v>0</v>
      </c>
      <c r="CG97" s="226">
        <f t="shared" si="44"/>
        <v>0</v>
      </c>
      <c r="CH97" s="6"/>
      <c r="CI97" s="6"/>
      <c r="CJ97" s="226">
        <f t="shared" si="31"/>
        <v>0</v>
      </c>
      <c r="CK97" s="6"/>
      <c r="CL97" s="6"/>
      <c r="CM97" s="6"/>
      <c r="CN97" s="6"/>
      <c r="CO97" s="6"/>
      <c r="CP97" s="6"/>
      <c r="CQ97" s="6"/>
      <c r="CR97" s="6"/>
      <c r="CS97" s="6"/>
      <c r="CT97" s="6"/>
      <c r="CU97" s="6"/>
      <c r="CV97" s="6"/>
      <c r="CW97" s="6"/>
      <c r="CX97" s="6"/>
      <c r="CY97" s="6"/>
      <c r="CZ97" s="6"/>
      <c r="DA97" s="6"/>
      <c r="DB97" s="6"/>
      <c r="DC97" s="6"/>
      <c r="DD97" s="6"/>
      <c r="DE97" s="6"/>
      <c r="DF97" s="6"/>
      <c r="DG97" s="6"/>
      <c r="DH97" s="6"/>
      <c r="DI97" s="6"/>
      <c r="DJ97" s="6"/>
      <c r="DK97" s="6"/>
      <c r="DL97" s="6"/>
      <c r="DM97" s="6"/>
      <c r="DN97" s="6"/>
      <c r="DO97" s="6"/>
      <c r="DP97" s="6"/>
      <c r="DQ97" s="6"/>
      <c r="DR97" s="6"/>
      <c r="DS97" s="6"/>
      <c r="DT97" s="6"/>
      <c r="DU97" s="6"/>
      <c r="DV97" s="6"/>
      <c r="DW97" s="6"/>
      <c r="DX97" s="6"/>
      <c r="DY97" s="6"/>
      <c r="DZ97" s="6"/>
      <c r="EA97" s="6"/>
      <c r="EB97" s="6"/>
      <c r="EC97" s="6"/>
      <c r="ED97" s="6"/>
      <c r="EE97" s="6"/>
      <c r="EF97" s="6"/>
      <c r="EG97" s="6"/>
      <c r="EH97" s="6"/>
      <c r="EI97" s="6"/>
      <c r="EJ97" s="6"/>
      <c r="EK97" s="6"/>
      <c r="EL97" s="6"/>
      <c r="EM97" s="6"/>
      <c r="EN97" s="6"/>
      <c r="EO97" s="6"/>
      <c r="EP97" s="6"/>
      <c r="EQ97" s="6"/>
      <c r="ER97" s="6"/>
      <c r="ES97" s="6"/>
      <c r="ET97" s="6"/>
      <c r="EU97" s="6"/>
      <c r="EV97" s="6"/>
      <c r="EW97" s="6"/>
      <c r="EX97" s="6"/>
      <c r="EY97" s="6"/>
      <c r="EZ97" s="6"/>
      <c r="FA97" s="6"/>
      <c r="FB97" s="6"/>
    </row>
    <row r="98" spans="1:158">
      <c r="A98" s="13">
        <f t="shared" si="45"/>
        <v>65</v>
      </c>
      <c r="B98" s="66"/>
      <c r="C98" s="48"/>
      <c r="D98" s="348"/>
      <c r="E98" s="349"/>
      <c r="F98" s="353"/>
      <c r="G98" s="351"/>
      <c r="H98" s="348"/>
      <c r="I98" s="352"/>
      <c r="J98" s="352"/>
      <c r="K98" s="67"/>
      <c r="L98" s="68" t="str">
        <f t="shared" si="32"/>
        <v/>
      </c>
      <c r="M98" s="379"/>
      <c r="N98" s="379"/>
      <c r="O98" s="380" t="str">
        <f t="shared" si="33"/>
        <v/>
      </c>
      <c r="P98" s="382" t="str">
        <f t="shared" si="34"/>
        <v/>
      </c>
      <c r="Q98" s="112" t="str">
        <f t="shared" ref="Q98:Q161" si="46">IF(BD98="","",BD98)</f>
        <v/>
      </c>
      <c r="R98" s="67"/>
      <c r="S98" s="68" t="str">
        <f t="shared" si="36"/>
        <v/>
      </c>
      <c r="T98" s="184"/>
      <c r="U98" s="68" t="str">
        <f t="shared" si="37"/>
        <v/>
      </c>
      <c r="V98" s="112" t="str">
        <f t="shared" ref="V98:V161" si="47">IF(BG98="","",BG98)</f>
        <v>no</v>
      </c>
      <c r="W98" s="47"/>
      <c r="X98" s="47"/>
      <c r="Y98" s="47"/>
      <c r="Z98" s="66"/>
      <c r="AA98" s="19"/>
      <c r="AB98" s="432"/>
      <c r="AC98" s="432"/>
      <c r="AD98" s="432"/>
      <c r="AE98" s="432"/>
      <c r="AF98" s="432"/>
      <c r="AG98" s="433"/>
      <c r="AH98" s="17"/>
      <c r="AI98" s="6"/>
      <c r="AK98" s="28" t="str">
        <f t="shared" ref="AK98:AK161" si="48">IF(D98&lt;&gt;"",YEAR(D98),"")</f>
        <v/>
      </c>
      <c r="AL98" s="28" t="str">
        <f t="shared" ref="AL98:AL161" si="49">IF(D98&lt;&gt;"",MONTH(D98),"")</f>
        <v/>
      </c>
      <c r="AM98" s="28" t="str">
        <f t="shared" ref="AM98:AM161" si="50">IF(D98&lt;&gt;"",DAY(D98),"")</f>
        <v/>
      </c>
      <c r="AN98" s="28">
        <f t="shared" ref="AN98:AN161" si="51">IF(AND($C98="final",$F98=1,OR($Q98="yes",$V98="yes")),1,0)</f>
        <v>0</v>
      </c>
      <c r="AO98" s="28">
        <f t="shared" ref="AO98:AO161" si="52">IF(AND($C98="final",$F98=2,OR($Q98="yes",$V98="yes")),1,0)</f>
        <v>0</v>
      </c>
      <c r="AP98" s="28">
        <f t="shared" ref="AP98:AP161" si="53">IF(AND($C98="final",$F98=3,OR($Q98="yes",$V98="yes")),1,0)</f>
        <v>0</v>
      </c>
      <c r="AQ98" s="28">
        <f t="shared" ref="AQ98:AQ161" si="54">IF(AND($C98="final",$F98=4,OR($Q98="yes",$V98="yes")),1,0)</f>
        <v>0</v>
      </c>
      <c r="AR98" s="28"/>
      <c r="AS98" s="28"/>
      <c r="AT98" s="28"/>
      <c r="AX98" s="64" t="str">
        <f t="shared" ref="AX98:AX161" si="55">IF(OR($Q98="yes",$V98="yes"),"cantbeinvalid","canbeinvalid")</f>
        <v>canbeinvalid</v>
      </c>
      <c r="AY98" s="28"/>
      <c r="AZ98" s="181">
        <f t="shared" ref="AZ98:AZ161" si="56">IF(C98="",0,IF(AND(C98=$AR$51,O98="",BB98&lt;&gt;1),1,0))</f>
        <v>0</v>
      </c>
      <c r="BA98" s="1">
        <f t="shared" ref="BA98:BA161" si="57">IF(C98="",0,IF(C98=$AR$52,1,0))</f>
        <v>0</v>
      </c>
      <c r="BB98">
        <f t="shared" ref="BB98:BB161" si="58">IF(C98="",0,IF($P$17="yes",1,0))</f>
        <v>0</v>
      </c>
      <c r="BC98">
        <f t="shared" ref="BC98:BC161" si="59">IF(C98="",0,IF(C98=$AR$50,1,0))</f>
        <v>0</v>
      </c>
      <c r="BD98" t="str">
        <f t="shared" ref="BD98:BD161" si="60">IF(AND(C98="",E98="",F98=""),"",IF(OR($AV$26="message",BR98=1,CD98=1),"no",IF(OR(SUM(AZ98:BC98)&gt;=1,$BA$19&gt;0,$BR$334&gt;0,$CF$334&gt;0,$CJ$334=1,$BD$26=1),"no","yes")))</f>
        <v/>
      </c>
      <c r="BE98">
        <f t="shared" ref="BE98:BE161" si="61">IF(C98="",0,IF(C98=$AR$52,1,0))</f>
        <v>0</v>
      </c>
      <c r="BF98">
        <f t="shared" ref="BF98:BF161" si="62">IF(C98="",0,IF(C98=$AR$50,1,0))</f>
        <v>0</v>
      </c>
      <c r="BG98" t="str">
        <f t="shared" ref="BG98:BG161" si="63">IF(AND($CJ$334=1,BU98="data"),"no",IF(AND($R$28="",BU98="data"),"no",IF(AND(C98="",E98="",F98=""),"",IF(OR($AV$26="message",BR98=1,CD98=1),"no",IF(OR(BE98+BF98+BJ98=1,$BA$19&gt;0,$BR$334&gt;0,$CF$334&gt;0),"no","yes")))))</f>
        <v>no</v>
      </c>
      <c r="BH98">
        <f t="shared" ref="BH98:BH161" si="64">IF($J$16=$AS$60,0,IF(BU98="blank",0,IF($J$16&lt;&gt;E98,1,0)))</f>
        <v>0</v>
      </c>
      <c r="BJ98" s="118">
        <f t="shared" ref="BJ98:BJ161" si="65">IF(C98="",0,IF(AND(C98=$AR$51,T98=""),1,0))</f>
        <v>0</v>
      </c>
      <c r="BK98" s="119">
        <f t="shared" ref="BK98:BK161" si="66">IF(C98="",0,IF(AND(C98="initial",R98=""),1,0))</f>
        <v>0</v>
      </c>
      <c r="BL98">
        <f t="shared" ref="BL98:BL161" si="67">IF(AND(C98&lt;&gt;"",K98&lt;&gt;"",O98&lt;&gt;""),1,0)</f>
        <v>0</v>
      </c>
      <c r="BM98">
        <f t="shared" ref="BM98:BM161" si="68">IF(AND(C98&lt;&gt;"",R98&lt;&gt;"",T98&lt;&gt;""),1,0)</f>
        <v>0</v>
      </c>
      <c r="BN98" t="str">
        <f t="shared" ref="BN98:BN161" si="69">IF($C98="final",$P98,"")</f>
        <v/>
      </c>
      <c r="BO98" s="181">
        <f t="shared" ref="BO98:BO161" si="70">IF(C98="",0,IF(AND(C98="initial",K98=""),1,0))</f>
        <v>0</v>
      </c>
      <c r="BQ98" s="181">
        <f t="shared" ref="BQ98:BQ161" si="71">IF(AND(C98&lt;&gt;"",OR(F98="",G98="",H98="",I98="")),1,0)</f>
        <v>0</v>
      </c>
      <c r="BR98" s="181">
        <f t="shared" ref="BR98:BR161" si="72">IF(BU98="blank",0,IF(OR(BX98="HC Data",BY98="CO Data"),IF(C98="",1,0),0))</f>
        <v>0</v>
      </c>
      <c r="BS98" t="str">
        <f t="shared" ref="BS98:BS161" si="73">IF($C98="final",$U98,"")</f>
        <v/>
      </c>
      <c r="BT98">
        <f t="shared" ref="BT98:BT161" si="74">IF(BU98="blank",0,IF(OR(BX98="HC Data",BY98="CO Data"),IF(E98="",1,0),0))</f>
        <v>0</v>
      </c>
      <c r="BU98" s="181" t="str">
        <f t="shared" ref="BU98:BU161" si="75">IF(AND(C98="",E98="",OR(BX98="No HC Data",BX98="Wtime"),BY98="No CO Data"),"blank","data")</f>
        <v>data</v>
      </c>
      <c r="BV98" s="181">
        <f t="shared" si="38"/>
        <v>0</v>
      </c>
      <c r="BX98" t="str">
        <f t="shared" ref="BX98:BX161" si="76">IF(C98="invalid","invalid",IF(OR($P$17="no",$P$17=""),IF(OR(K98&lt;&gt;"",O98&lt;&gt;""),"HC Data","No HC Data"),IF($P$17="yes","Wtime","")))</f>
        <v/>
      </c>
      <c r="BY98" t="str">
        <f t="shared" ref="BY98:BY161" si="77">IF(C98="invalid","invalid",IF(OR(R98&lt;&gt;"",T98&lt;&gt;""),"CO Data","No CO Data"))</f>
        <v>No CO Data</v>
      </c>
      <c r="BZ98" s="181">
        <f t="shared" si="42"/>
        <v>0</v>
      </c>
      <c r="CA98" s="229">
        <f t="shared" si="39"/>
        <v>0</v>
      </c>
      <c r="CB98" s="6"/>
      <c r="CC98" s="6"/>
      <c r="CD98" s="226">
        <f t="shared" si="43"/>
        <v>0</v>
      </c>
      <c r="CE98" s="6"/>
      <c r="CF98" s="226">
        <f t="shared" si="40"/>
        <v>0</v>
      </c>
      <c r="CG98" s="226">
        <f t="shared" si="44"/>
        <v>0</v>
      </c>
      <c r="CH98" s="6"/>
      <c r="CI98" s="6"/>
      <c r="CJ98" s="226">
        <f t="shared" ref="CJ98:CJ161" si="78">IF(AND(C98="",BU98="data",BX98="No HC Data",BY98="No CO Data"),1,0)</f>
        <v>0</v>
      </c>
      <c r="CK98" s="6"/>
      <c r="CL98" s="6"/>
      <c r="CM98" s="6"/>
      <c r="CN98" s="6"/>
      <c r="CO98" s="6"/>
      <c r="CP98" s="6"/>
      <c r="CQ98" s="6"/>
      <c r="CR98" s="6"/>
      <c r="CS98" s="6"/>
      <c r="CT98" s="6"/>
      <c r="CU98" s="6"/>
      <c r="CV98" s="6"/>
      <c r="CW98" s="6"/>
      <c r="CX98" s="6"/>
      <c r="CY98" s="6"/>
      <c r="CZ98" s="6"/>
      <c r="DA98" s="6"/>
      <c r="DB98" s="6"/>
      <c r="DC98" s="6"/>
      <c r="DD98" s="6"/>
      <c r="DE98" s="6"/>
      <c r="DF98" s="6"/>
      <c r="DG98" s="6"/>
      <c r="DH98" s="6"/>
      <c r="DI98" s="6"/>
      <c r="DJ98" s="6"/>
      <c r="DK98" s="6"/>
      <c r="DL98" s="6"/>
      <c r="DM98" s="6"/>
      <c r="DN98" s="6"/>
      <c r="DO98" s="6"/>
      <c r="DP98" s="6"/>
      <c r="DQ98" s="6"/>
      <c r="DR98" s="6"/>
      <c r="DS98" s="6"/>
      <c r="DT98" s="6"/>
      <c r="DU98" s="6"/>
      <c r="DV98" s="6"/>
      <c r="DW98" s="6"/>
      <c r="DX98" s="6"/>
      <c r="DY98" s="6"/>
      <c r="DZ98" s="6"/>
      <c r="EA98" s="6"/>
      <c r="EB98" s="6"/>
      <c r="EC98" s="6"/>
      <c r="ED98" s="6"/>
      <c r="EE98" s="6"/>
      <c r="EF98" s="6"/>
      <c r="EG98" s="6"/>
      <c r="EH98" s="6"/>
      <c r="EI98" s="6"/>
      <c r="EJ98" s="6"/>
      <c r="EK98" s="6"/>
      <c r="EL98" s="6"/>
      <c r="EM98" s="6"/>
      <c r="EN98" s="6"/>
      <c r="EO98" s="6"/>
      <c r="EP98" s="6"/>
      <c r="EQ98" s="6"/>
      <c r="ER98" s="6"/>
      <c r="ES98" s="6"/>
      <c r="ET98" s="6"/>
      <c r="EU98" s="6"/>
      <c r="EV98" s="6"/>
      <c r="EW98" s="6"/>
      <c r="EX98" s="6"/>
      <c r="EY98" s="6"/>
      <c r="EZ98" s="6"/>
      <c r="FA98" s="6"/>
      <c r="FB98" s="6"/>
    </row>
    <row r="99" spans="1:158">
      <c r="A99" s="13">
        <f t="shared" si="45"/>
        <v>66</v>
      </c>
      <c r="B99" s="66"/>
      <c r="C99" s="48"/>
      <c r="D99" s="348"/>
      <c r="E99" s="349"/>
      <c r="F99" s="353"/>
      <c r="G99" s="351"/>
      <c r="H99" s="348"/>
      <c r="I99" s="352"/>
      <c r="J99" s="352"/>
      <c r="K99" s="67"/>
      <c r="L99" s="68" t="str">
        <f t="shared" ref="L99:L333" si="79">IF(K99&lt;&gt;"",K99,"")</f>
        <v/>
      </c>
      <c r="M99" s="379"/>
      <c r="N99" s="379"/>
      <c r="O99" s="380" t="str">
        <f t="shared" ref="O99:O162" si="80">IF(M99&lt;&gt;"",IF(P$17="HC",M99,M99+N99),"")</f>
        <v/>
      </c>
      <c r="P99" s="382" t="str">
        <f t="shared" ref="P99:P162" si="81">IF(M99="","",IF(AND($P$17="HC",$P$28="Additive"),M99+M$28,IF(AND($P$17="HC",$P$28="Multiplicative"),M99*M$28,IF(AND($P$17="HC+Nox",$P$28="Additive"),M99+M$28+N99+N$28,IF(AND($P$17="HC+Nox",$P$28="Multiplicative"),M99*M$28+N99*N$28,"")))))</f>
        <v/>
      </c>
      <c r="Q99" s="112" t="str">
        <f t="shared" si="46"/>
        <v/>
      </c>
      <c r="R99" s="67"/>
      <c r="S99" s="68" t="str">
        <f t="shared" ref="S99:S333" si="82">IF(R99&lt;&gt;"",R99,"")</f>
        <v/>
      </c>
      <c r="T99" s="184"/>
      <c r="U99" s="68" t="str">
        <f t="shared" ref="U99:U333" si="83">IF(AND(T99&lt;&gt;"",T$28&lt;&gt;""),IF(U$28="Additive",T99+T$28,T99*T$28),"")</f>
        <v/>
      </c>
      <c r="V99" s="112" t="str">
        <f t="shared" si="47"/>
        <v>no</v>
      </c>
      <c r="W99" s="47"/>
      <c r="X99" s="47"/>
      <c r="Y99" s="47"/>
      <c r="Z99" s="66"/>
      <c r="AA99" s="19"/>
      <c r="AB99" s="432"/>
      <c r="AC99" s="432"/>
      <c r="AD99" s="432"/>
      <c r="AE99" s="432"/>
      <c r="AF99" s="432"/>
      <c r="AG99" s="433"/>
      <c r="AH99" s="17"/>
      <c r="AI99" s="6"/>
      <c r="AK99" s="28" t="str">
        <f t="shared" si="48"/>
        <v/>
      </c>
      <c r="AL99" s="28" t="str">
        <f t="shared" si="49"/>
        <v/>
      </c>
      <c r="AM99" s="28" t="str">
        <f t="shared" si="50"/>
        <v/>
      </c>
      <c r="AN99" s="28">
        <f t="shared" si="51"/>
        <v>0</v>
      </c>
      <c r="AO99" s="28">
        <f t="shared" si="52"/>
        <v>0</v>
      </c>
      <c r="AP99" s="28">
        <f t="shared" si="53"/>
        <v>0</v>
      </c>
      <c r="AQ99" s="28">
        <f t="shared" si="54"/>
        <v>0</v>
      </c>
      <c r="AR99" s="28"/>
      <c r="AS99" s="28"/>
      <c r="AT99" s="28"/>
      <c r="AX99" s="64" t="str">
        <f t="shared" si="55"/>
        <v>canbeinvalid</v>
      </c>
      <c r="AY99" s="28"/>
      <c r="AZ99" s="181">
        <f t="shared" si="56"/>
        <v>0</v>
      </c>
      <c r="BA99" s="1">
        <f t="shared" si="57"/>
        <v>0</v>
      </c>
      <c r="BB99">
        <f t="shared" si="58"/>
        <v>0</v>
      </c>
      <c r="BC99">
        <f t="shared" si="59"/>
        <v>0</v>
      </c>
      <c r="BD99" t="str">
        <f t="shared" si="60"/>
        <v/>
      </c>
      <c r="BE99">
        <f t="shared" si="61"/>
        <v>0</v>
      </c>
      <c r="BF99">
        <f t="shared" si="62"/>
        <v>0</v>
      </c>
      <c r="BG99" t="str">
        <f t="shared" si="63"/>
        <v>no</v>
      </c>
      <c r="BH99">
        <f t="shared" si="64"/>
        <v>0</v>
      </c>
      <c r="BJ99" s="118">
        <f t="shared" si="65"/>
        <v>0</v>
      </c>
      <c r="BK99" s="119">
        <f t="shared" si="66"/>
        <v>0</v>
      </c>
      <c r="BL99">
        <f t="shared" si="67"/>
        <v>0</v>
      </c>
      <c r="BM99">
        <f t="shared" si="68"/>
        <v>0</v>
      </c>
      <c r="BN99" t="str">
        <f t="shared" si="69"/>
        <v/>
      </c>
      <c r="BO99" s="181">
        <f t="shared" si="70"/>
        <v>0</v>
      </c>
      <c r="BQ99" s="181">
        <f t="shared" si="71"/>
        <v>0</v>
      </c>
      <c r="BR99" s="181">
        <f t="shared" si="72"/>
        <v>0</v>
      </c>
      <c r="BS99" t="str">
        <f t="shared" si="73"/>
        <v/>
      </c>
      <c r="BT99">
        <f t="shared" si="74"/>
        <v>0</v>
      </c>
      <c r="BU99" s="181" t="str">
        <f t="shared" si="75"/>
        <v>data</v>
      </c>
      <c r="BV99" s="181">
        <f t="shared" ref="BV99:BV162" si="84">IF(AND(C99="final",BU99="data",F99=""),1,0)</f>
        <v>0</v>
      </c>
      <c r="BX99" t="str">
        <f t="shared" si="76"/>
        <v/>
      </c>
      <c r="BY99" t="str">
        <f t="shared" si="77"/>
        <v>No CO Data</v>
      </c>
      <c r="BZ99" s="181">
        <f t="shared" si="42"/>
        <v>0</v>
      </c>
      <c r="CA99" s="229">
        <f t="shared" ref="CA99:CA120" si="85">IF(AND(BZ100=1,BZ99=0),1,0)</f>
        <v>0</v>
      </c>
      <c r="CB99" s="6"/>
      <c r="CC99" s="6"/>
      <c r="CD99" s="226">
        <f t="shared" si="43"/>
        <v>0</v>
      </c>
      <c r="CE99" s="6"/>
      <c r="CF99" s="226">
        <f t="shared" ref="CF99:CF162" si="86">IF(D99="",0,IF(D99&gt;=D98,0,1))</f>
        <v>0</v>
      </c>
      <c r="CG99" s="226">
        <f t="shared" si="44"/>
        <v>0</v>
      </c>
      <c r="CH99" s="6"/>
      <c r="CI99" s="6"/>
      <c r="CJ99" s="226">
        <f t="shared" si="78"/>
        <v>0</v>
      </c>
      <c r="CK99" s="6"/>
      <c r="CL99" s="6"/>
      <c r="CM99" s="6"/>
      <c r="CN99" s="6"/>
      <c r="CO99" s="6"/>
      <c r="CP99" s="6"/>
      <c r="CQ99" s="6"/>
      <c r="CR99" s="6"/>
      <c r="CS99" s="6"/>
      <c r="CT99" s="6"/>
      <c r="CU99" s="6"/>
      <c r="CV99" s="6"/>
      <c r="CW99" s="6"/>
      <c r="CX99" s="6"/>
      <c r="CY99" s="6"/>
      <c r="CZ99" s="6"/>
      <c r="DA99" s="6"/>
      <c r="DB99" s="6"/>
      <c r="DC99" s="6"/>
      <c r="DD99" s="6"/>
      <c r="DE99" s="6"/>
      <c r="DF99" s="6"/>
      <c r="DG99" s="6"/>
      <c r="DH99" s="6"/>
      <c r="DI99" s="6"/>
      <c r="DJ99" s="6"/>
      <c r="DK99" s="6"/>
      <c r="DL99" s="6"/>
      <c r="DM99" s="6"/>
      <c r="DN99" s="6"/>
      <c r="DO99" s="6"/>
      <c r="DP99" s="6"/>
      <c r="DQ99" s="6"/>
      <c r="DR99" s="6"/>
      <c r="DS99" s="6"/>
      <c r="DT99" s="6"/>
      <c r="DU99" s="6"/>
      <c r="DV99" s="6"/>
      <c r="DW99" s="6"/>
      <c r="DX99" s="6"/>
      <c r="DY99" s="6"/>
      <c r="DZ99" s="6"/>
      <c r="EA99" s="6"/>
      <c r="EB99" s="6"/>
      <c r="EC99" s="6"/>
      <c r="ED99" s="6"/>
      <c r="EE99" s="6"/>
      <c r="EF99" s="6"/>
      <c r="EG99" s="6"/>
      <c r="EH99" s="6"/>
      <c r="EI99" s="6"/>
      <c r="EJ99" s="6"/>
      <c r="EK99" s="6"/>
      <c r="EL99" s="6"/>
      <c r="EM99" s="6"/>
      <c r="EN99" s="6"/>
      <c r="EO99" s="6"/>
      <c r="EP99" s="6"/>
      <c r="EQ99" s="6"/>
      <c r="ER99" s="6"/>
      <c r="ES99" s="6"/>
      <c r="ET99" s="6"/>
      <c r="EU99" s="6"/>
      <c r="EV99" s="6"/>
      <c r="EW99" s="6"/>
      <c r="EX99" s="6"/>
      <c r="EY99" s="6"/>
      <c r="EZ99" s="6"/>
      <c r="FA99" s="6"/>
      <c r="FB99" s="6"/>
    </row>
    <row r="100" spans="1:158">
      <c r="A100" s="13">
        <f t="shared" si="45"/>
        <v>67</v>
      </c>
      <c r="B100" s="66"/>
      <c r="C100" s="48"/>
      <c r="D100" s="348"/>
      <c r="E100" s="349"/>
      <c r="F100" s="353"/>
      <c r="G100" s="351"/>
      <c r="H100" s="348"/>
      <c r="I100" s="352"/>
      <c r="J100" s="352"/>
      <c r="K100" s="67"/>
      <c r="L100" s="68" t="str">
        <f t="shared" si="79"/>
        <v/>
      </c>
      <c r="M100" s="379"/>
      <c r="N100" s="379"/>
      <c r="O100" s="380" t="str">
        <f t="shared" si="80"/>
        <v/>
      </c>
      <c r="P100" s="382" t="str">
        <f t="shared" si="81"/>
        <v/>
      </c>
      <c r="Q100" s="112" t="str">
        <f t="shared" si="46"/>
        <v/>
      </c>
      <c r="R100" s="67"/>
      <c r="S100" s="68" t="str">
        <f t="shared" si="82"/>
        <v/>
      </c>
      <c r="T100" s="184"/>
      <c r="U100" s="68" t="str">
        <f t="shared" si="83"/>
        <v/>
      </c>
      <c r="V100" s="112" t="str">
        <f t="shared" si="47"/>
        <v>no</v>
      </c>
      <c r="W100" s="47"/>
      <c r="X100" s="47"/>
      <c r="Y100" s="47"/>
      <c r="Z100" s="66"/>
      <c r="AA100" s="19"/>
      <c r="AB100" s="432"/>
      <c r="AC100" s="432"/>
      <c r="AD100" s="432"/>
      <c r="AE100" s="432"/>
      <c r="AF100" s="432"/>
      <c r="AG100" s="433"/>
      <c r="AH100" s="17"/>
      <c r="AI100" s="6"/>
      <c r="AK100" s="28" t="str">
        <f t="shared" si="48"/>
        <v/>
      </c>
      <c r="AL100" s="28" t="str">
        <f t="shared" si="49"/>
        <v/>
      </c>
      <c r="AM100" s="28" t="str">
        <f t="shared" si="50"/>
        <v/>
      </c>
      <c r="AN100" s="28">
        <f t="shared" si="51"/>
        <v>0</v>
      </c>
      <c r="AO100" s="28">
        <f t="shared" si="52"/>
        <v>0</v>
      </c>
      <c r="AP100" s="28">
        <f t="shared" si="53"/>
        <v>0</v>
      </c>
      <c r="AQ100" s="28">
        <f t="shared" si="54"/>
        <v>0</v>
      </c>
      <c r="AR100" s="28"/>
      <c r="AS100" s="28"/>
      <c r="AT100" s="28"/>
      <c r="AX100" s="64" t="str">
        <f t="shared" si="55"/>
        <v>canbeinvalid</v>
      </c>
      <c r="AY100" s="28"/>
      <c r="AZ100" s="181">
        <f t="shared" si="56"/>
        <v>0</v>
      </c>
      <c r="BA100" s="1">
        <f t="shared" si="57"/>
        <v>0</v>
      </c>
      <c r="BB100">
        <f t="shared" si="58"/>
        <v>0</v>
      </c>
      <c r="BC100">
        <f t="shared" si="59"/>
        <v>0</v>
      </c>
      <c r="BD100" t="str">
        <f t="shared" si="60"/>
        <v/>
      </c>
      <c r="BE100">
        <f t="shared" si="61"/>
        <v>0</v>
      </c>
      <c r="BF100">
        <f t="shared" si="62"/>
        <v>0</v>
      </c>
      <c r="BG100" t="str">
        <f t="shared" si="63"/>
        <v>no</v>
      </c>
      <c r="BH100">
        <f t="shared" si="64"/>
        <v>0</v>
      </c>
      <c r="BJ100" s="118">
        <f t="shared" si="65"/>
        <v>0</v>
      </c>
      <c r="BK100" s="119">
        <f t="shared" si="66"/>
        <v>0</v>
      </c>
      <c r="BL100">
        <f t="shared" si="67"/>
        <v>0</v>
      </c>
      <c r="BM100">
        <f t="shared" si="68"/>
        <v>0</v>
      </c>
      <c r="BN100" t="str">
        <f t="shared" si="69"/>
        <v/>
      </c>
      <c r="BO100" s="181">
        <f t="shared" si="70"/>
        <v>0</v>
      </c>
      <c r="BQ100" s="181">
        <f t="shared" si="71"/>
        <v>0</v>
      </c>
      <c r="BR100" s="181">
        <f t="shared" si="72"/>
        <v>0</v>
      </c>
      <c r="BS100" t="str">
        <f t="shared" si="73"/>
        <v/>
      </c>
      <c r="BT100">
        <f t="shared" si="74"/>
        <v>0</v>
      </c>
      <c r="BU100" s="181" t="str">
        <f t="shared" si="75"/>
        <v>data</v>
      </c>
      <c r="BV100" s="181">
        <f t="shared" si="84"/>
        <v>0</v>
      </c>
      <c r="BX100" t="str">
        <f t="shared" si="76"/>
        <v/>
      </c>
      <c r="BY100" t="str">
        <f t="shared" si="77"/>
        <v>No CO Data</v>
      </c>
      <c r="BZ100" s="181">
        <f t="shared" ref="BZ100:BZ121" si="87">IF(AND(BU100="data",BU99="blank"),1,0)</f>
        <v>0</v>
      </c>
      <c r="CA100" s="229">
        <f t="shared" si="85"/>
        <v>0</v>
      </c>
      <c r="CB100" s="6"/>
      <c r="CC100" s="6"/>
      <c r="CD100" s="226">
        <f t="shared" ref="CD100:CD121" si="88">IF(OR(CA100=1,CD99=1),1,0)</f>
        <v>0</v>
      </c>
      <c r="CE100" s="6"/>
      <c r="CF100" s="226">
        <f t="shared" si="86"/>
        <v>0</v>
      </c>
      <c r="CG100" s="226">
        <f t="shared" ref="CG100:CG121" si="89">IF(OR(CF100=1,CG99=1),1,0)</f>
        <v>0</v>
      </c>
      <c r="CH100" s="6"/>
      <c r="CI100" s="6"/>
      <c r="CJ100" s="226">
        <f t="shared" si="78"/>
        <v>0</v>
      </c>
      <c r="CK100" s="6"/>
      <c r="CL100" s="6"/>
      <c r="CM100" s="6"/>
      <c r="CN100" s="6"/>
      <c r="CO100" s="6"/>
      <c r="CP100" s="6"/>
      <c r="CQ100" s="6"/>
      <c r="CR100" s="6"/>
      <c r="CS100" s="6"/>
      <c r="CT100" s="6"/>
      <c r="CU100" s="6"/>
      <c r="CV100" s="6"/>
      <c r="CW100" s="6"/>
      <c r="CX100" s="6"/>
      <c r="CY100" s="6"/>
      <c r="CZ100" s="6"/>
      <c r="DA100" s="6"/>
      <c r="DB100" s="6"/>
      <c r="DC100" s="6"/>
      <c r="DD100" s="6"/>
      <c r="DE100" s="6"/>
      <c r="DF100" s="6"/>
      <c r="DG100" s="6"/>
      <c r="DH100" s="6"/>
      <c r="DI100" s="6"/>
      <c r="DJ100" s="6"/>
      <c r="DK100" s="6"/>
      <c r="DL100" s="6"/>
      <c r="DM100" s="6"/>
      <c r="DN100" s="6"/>
      <c r="DO100" s="6"/>
      <c r="DP100" s="6"/>
      <c r="DQ100" s="6"/>
      <c r="DR100" s="6"/>
      <c r="DS100" s="6"/>
      <c r="DT100" s="6"/>
      <c r="DU100" s="6"/>
      <c r="DV100" s="6"/>
      <c r="DW100" s="6"/>
      <c r="DX100" s="6"/>
      <c r="DY100" s="6"/>
      <c r="DZ100" s="6"/>
      <c r="EA100" s="6"/>
      <c r="EB100" s="6"/>
      <c r="EC100" s="6"/>
      <c r="ED100" s="6"/>
      <c r="EE100" s="6"/>
      <c r="EF100" s="6"/>
      <c r="EG100" s="6"/>
      <c r="EH100" s="6"/>
      <c r="EI100" s="6"/>
      <c r="EJ100" s="6"/>
      <c r="EK100" s="6"/>
      <c r="EL100" s="6"/>
      <c r="EM100" s="6"/>
      <c r="EN100" s="6"/>
      <c r="EO100" s="6"/>
      <c r="EP100" s="6"/>
      <c r="EQ100" s="6"/>
      <c r="ER100" s="6"/>
      <c r="ES100" s="6"/>
      <c r="ET100" s="6"/>
      <c r="EU100" s="6"/>
      <c r="EV100" s="6"/>
      <c r="EW100" s="6"/>
      <c r="EX100" s="6"/>
      <c r="EY100" s="6"/>
      <c r="EZ100" s="6"/>
      <c r="FA100" s="6"/>
      <c r="FB100" s="6"/>
    </row>
    <row r="101" spans="1:158">
      <c r="A101" s="13">
        <f t="shared" si="45"/>
        <v>68</v>
      </c>
      <c r="B101" s="66"/>
      <c r="C101" s="48"/>
      <c r="D101" s="348"/>
      <c r="E101" s="349"/>
      <c r="F101" s="353"/>
      <c r="G101" s="351"/>
      <c r="H101" s="348"/>
      <c r="I101" s="352"/>
      <c r="J101" s="352"/>
      <c r="K101" s="67"/>
      <c r="L101" s="68" t="str">
        <f t="shared" si="79"/>
        <v/>
      </c>
      <c r="M101" s="379"/>
      <c r="N101" s="379"/>
      <c r="O101" s="380" t="str">
        <f t="shared" si="80"/>
        <v/>
      </c>
      <c r="P101" s="382" t="str">
        <f t="shared" si="81"/>
        <v/>
      </c>
      <c r="Q101" s="112" t="str">
        <f t="shared" si="46"/>
        <v/>
      </c>
      <c r="R101" s="67"/>
      <c r="S101" s="68" t="str">
        <f t="shared" si="82"/>
        <v/>
      </c>
      <c r="T101" s="184"/>
      <c r="U101" s="68" t="str">
        <f t="shared" si="83"/>
        <v/>
      </c>
      <c r="V101" s="112" t="str">
        <f t="shared" si="47"/>
        <v>no</v>
      </c>
      <c r="W101" s="47"/>
      <c r="X101" s="47"/>
      <c r="Y101" s="47"/>
      <c r="Z101" s="66"/>
      <c r="AA101" s="19"/>
      <c r="AB101" s="432"/>
      <c r="AC101" s="432"/>
      <c r="AD101" s="432"/>
      <c r="AE101" s="432"/>
      <c r="AF101" s="432"/>
      <c r="AG101" s="433"/>
      <c r="AH101" s="17"/>
      <c r="AI101" s="6"/>
      <c r="AK101" s="28" t="str">
        <f t="shared" si="48"/>
        <v/>
      </c>
      <c r="AL101" s="28" t="str">
        <f t="shared" si="49"/>
        <v/>
      </c>
      <c r="AM101" s="28" t="str">
        <f t="shared" si="50"/>
        <v/>
      </c>
      <c r="AN101" s="28">
        <f t="shared" si="51"/>
        <v>0</v>
      </c>
      <c r="AO101" s="28">
        <f t="shared" si="52"/>
        <v>0</v>
      </c>
      <c r="AP101" s="28">
        <f t="shared" si="53"/>
        <v>0</v>
      </c>
      <c r="AQ101" s="28">
        <f t="shared" si="54"/>
        <v>0</v>
      </c>
      <c r="AR101" s="28"/>
      <c r="AS101" s="28"/>
      <c r="AT101" s="28"/>
      <c r="AX101" s="64" t="str">
        <f t="shared" si="55"/>
        <v>canbeinvalid</v>
      </c>
      <c r="AY101" s="28"/>
      <c r="AZ101" s="181">
        <f t="shared" si="56"/>
        <v>0</v>
      </c>
      <c r="BA101" s="1">
        <f t="shared" si="57"/>
        <v>0</v>
      </c>
      <c r="BB101">
        <f t="shared" si="58"/>
        <v>0</v>
      </c>
      <c r="BC101">
        <f t="shared" si="59"/>
        <v>0</v>
      </c>
      <c r="BD101" t="str">
        <f t="shared" si="60"/>
        <v/>
      </c>
      <c r="BE101">
        <f t="shared" si="61"/>
        <v>0</v>
      </c>
      <c r="BF101">
        <f t="shared" si="62"/>
        <v>0</v>
      </c>
      <c r="BG101" t="str">
        <f t="shared" si="63"/>
        <v>no</v>
      </c>
      <c r="BH101">
        <f t="shared" si="64"/>
        <v>0</v>
      </c>
      <c r="BJ101" s="118">
        <f t="shared" si="65"/>
        <v>0</v>
      </c>
      <c r="BK101" s="119">
        <f t="shared" si="66"/>
        <v>0</v>
      </c>
      <c r="BL101">
        <f t="shared" si="67"/>
        <v>0</v>
      </c>
      <c r="BM101">
        <f t="shared" si="68"/>
        <v>0</v>
      </c>
      <c r="BN101" t="str">
        <f t="shared" si="69"/>
        <v/>
      </c>
      <c r="BO101" s="181">
        <f t="shared" si="70"/>
        <v>0</v>
      </c>
      <c r="BQ101" s="181">
        <f t="shared" si="71"/>
        <v>0</v>
      </c>
      <c r="BR101" s="181">
        <f t="shared" si="72"/>
        <v>0</v>
      </c>
      <c r="BS101" t="str">
        <f t="shared" si="73"/>
        <v/>
      </c>
      <c r="BT101">
        <f t="shared" si="74"/>
        <v>0</v>
      </c>
      <c r="BU101" s="181" t="str">
        <f t="shared" si="75"/>
        <v>data</v>
      </c>
      <c r="BV101" s="181">
        <f t="shared" si="84"/>
        <v>0</v>
      </c>
      <c r="BX101" t="str">
        <f t="shared" si="76"/>
        <v/>
      </c>
      <c r="BY101" t="str">
        <f t="shared" si="77"/>
        <v>No CO Data</v>
      </c>
      <c r="BZ101" s="181">
        <f t="shared" si="87"/>
        <v>0</v>
      </c>
      <c r="CA101" s="229">
        <f t="shared" si="85"/>
        <v>0</v>
      </c>
      <c r="CB101" s="6"/>
      <c r="CC101" s="6"/>
      <c r="CD101" s="226">
        <f t="shared" si="88"/>
        <v>0</v>
      </c>
      <c r="CE101" s="6"/>
      <c r="CF101" s="226">
        <f t="shared" si="86"/>
        <v>0</v>
      </c>
      <c r="CG101" s="226">
        <f t="shared" si="89"/>
        <v>0</v>
      </c>
      <c r="CH101" s="6"/>
      <c r="CI101" s="6"/>
      <c r="CJ101" s="226">
        <f t="shared" si="78"/>
        <v>0</v>
      </c>
      <c r="CK101" s="6"/>
      <c r="CL101" s="6"/>
      <c r="CM101" s="6"/>
      <c r="CN101" s="6"/>
      <c r="CO101" s="6"/>
      <c r="CP101" s="6"/>
      <c r="CQ101" s="6"/>
      <c r="CR101" s="6"/>
      <c r="CS101" s="6"/>
      <c r="CT101" s="6"/>
      <c r="CU101" s="6"/>
      <c r="CV101" s="6"/>
      <c r="CW101" s="6"/>
      <c r="CX101" s="6"/>
      <c r="CY101" s="6"/>
      <c r="CZ101" s="6"/>
      <c r="DA101" s="6"/>
      <c r="DB101" s="6"/>
      <c r="DC101" s="6"/>
      <c r="DD101" s="6"/>
      <c r="DE101" s="6"/>
      <c r="DF101" s="6"/>
      <c r="DG101" s="6"/>
      <c r="DH101" s="6"/>
      <c r="DI101" s="6"/>
      <c r="DJ101" s="6"/>
      <c r="DK101" s="6"/>
      <c r="DL101" s="6"/>
      <c r="DM101" s="6"/>
      <c r="DN101" s="6"/>
      <c r="DO101" s="6"/>
      <c r="DP101" s="6"/>
      <c r="DQ101" s="6"/>
      <c r="DR101" s="6"/>
      <c r="DS101" s="6"/>
      <c r="DT101" s="6"/>
      <c r="DU101" s="6"/>
      <c r="DV101" s="6"/>
      <c r="DW101" s="6"/>
      <c r="DX101" s="6"/>
      <c r="DY101" s="6"/>
      <c r="DZ101" s="6"/>
      <c r="EA101" s="6"/>
      <c r="EB101" s="6"/>
      <c r="EC101" s="6"/>
      <c r="ED101" s="6"/>
      <c r="EE101" s="6"/>
      <c r="EF101" s="6"/>
      <c r="EG101" s="6"/>
      <c r="EH101" s="6"/>
      <c r="EI101" s="6"/>
      <c r="EJ101" s="6"/>
      <c r="EK101" s="6"/>
      <c r="EL101" s="6"/>
      <c r="EM101" s="6"/>
      <c r="EN101" s="6"/>
      <c r="EO101" s="6"/>
      <c r="EP101" s="6"/>
      <c r="EQ101" s="6"/>
      <c r="ER101" s="6"/>
      <c r="ES101" s="6"/>
      <c r="ET101" s="6"/>
      <c r="EU101" s="6"/>
      <c r="EV101" s="6"/>
      <c r="EW101" s="6"/>
      <c r="EX101" s="6"/>
      <c r="EY101" s="6"/>
      <c r="EZ101" s="6"/>
      <c r="FA101" s="6"/>
      <c r="FB101" s="6"/>
    </row>
    <row r="102" spans="1:158">
      <c r="A102" s="13">
        <f t="shared" si="45"/>
        <v>69</v>
      </c>
      <c r="B102" s="66"/>
      <c r="C102" s="48"/>
      <c r="D102" s="348"/>
      <c r="E102" s="349"/>
      <c r="F102" s="353"/>
      <c r="G102" s="351"/>
      <c r="H102" s="348"/>
      <c r="I102" s="352"/>
      <c r="J102" s="352"/>
      <c r="K102" s="67"/>
      <c r="L102" s="68" t="str">
        <f t="shared" si="79"/>
        <v/>
      </c>
      <c r="M102" s="379"/>
      <c r="N102" s="379"/>
      <c r="O102" s="380" t="str">
        <f t="shared" si="80"/>
        <v/>
      </c>
      <c r="P102" s="382" t="str">
        <f t="shared" si="81"/>
        <v/>
      </c>
      <c r="Q102" s="112" t="str">
        <f t="shared" si="46"/>
        <v/>
      </c>
      <c r="R102" s="67"/>
      <c r="S102" s="68" t="str">
        <f t="shared" si="82"/>
        <v/>
      </c>
      <c r="T102" s="184"/>
      <c r="U102" s="68" t="str">
        <f t="shared" si="83"/>
        <v/>
      </c>
      <c r="V102" s="112" t="str">
        <f t="shared" si="47"/>
        <v>no</v>
      </c>
      <c r="W102" s="47"/>
      <c r="X102" s="47"/>
      <c r="Y102" s="47"/>
      <c r="Z102" s="66"/>
      <c r="AA102" s="19"/>
      <c r="AB102" s="432"/>
      <c r="AC102" s="432"/>
      <c r="AD102" s="432"/>
      <c r="AE102" s="432"/>
      <c r="AF102" s="432"/>
      <c r="AG102" s="433"/>
      <c r="AH102" s="17"/>
      <c r="AI102" s="6"/>
      <c r="AK102" s="28" t="str">
        <f t="shared" si="48"/>
        <v/>
      </c>
      <c r="AL102" s="28" t="str">
        <f t="shared" si="49"/>
        <v/>
      </c>
      <c r="AM102" s="28" t="str">
        <f t="shared" si="50"/>
        <v/>
      </c>
      <c r="AN102" s="28">
        <f t="shared" si="51"/>
        <v>0</v>
      </c>
      <c r="AO102" s="28">
        <f t="shared" si="52"/>
        <v>0</v>
      </c>
      <c r="AP102" s="28">
        <f t="shared" si="53"/>
        <v>0</v>
      </c>
      <c r="AQ102" s="28">
        <f t="shared" si="54"/>
        <v>0</v>
      </c>
      <c r="AR102" s="28"/>
      <c r="AS102" s="28"/>
      <c r="AT102" s="28"/>
      <c r="AX102" s="64" t="str">
        <f t="shared" si="55"/>
        <v>canbeinvalid</v>
      </c>
      <c r="AY102" s="28"/>
      <c r="AZ102" s="181">
        <f t="shared" si="56"/>
        <v>0</v>
      </c>
      <c r="BA102" s="1">
        <f t="shared" si="57"/>
        <v>0</v>
      </c>
      <c r="BB102">
        <f t="shared" si="58"/>
        <v>0</v>
      </c>
      <c r="BC102">
        <f t="shared" si="59"/>
        <v>0</v>
      </c>
      <c r="BD102" t="str">
        <f t="shared" si="60"/>
        <v/>
      </c>
      <c r="BE102">
        <f t="shared" si="61"/>
        <v>0</v>
      </c>
      <c r="BF102">
        <f t="shared" si="62"/>
        <v>0</v>
      </c>
      <c r="BG102" t="str">
        <f t="shared" si="63"/>
        <v>no</v>
      </c>
      <c r="BH102">
        <f t="shared" si="64"/>
        <v>0</v>
      </c>
      <c r="BJ102" s="118">
        <f t="shared" si="65"/>
        <v>0</v>
      </c>
      <c r="BK102" s="119">
        <f t="shared" si="66"/>
        <v>0</v>
      </c>
      <c r="BL102">
        <f t="shared" si="67"/>
        <v>0</v>
      </c>
      <c r="BM102">
        <f t="shared" si="68"/>
        <v>0</v>
      </c>
      <c r="BN102" t="str">
        <f t="shared" si="69"/>
        <v/>
      </c>
      <c r="BO102" s="181">
        <f t="shared" si="70"/>
        <v>0</v>
      </c>
      <c r="BQ102" s="181">
        <f t="shared" si="71"/>
        <v>0</v>
      </c>
      <c r="BR102" s="181">
        <f t="shared" si="72"/>
        <v>0</v>
      </c>
      <c r="BS102" t="str">
        <f t="shared" si="73"/>
        <v/>
      </c>
      <c r="BT102">
        <f t="shared" si="74"/>
        <v>0</v>
      </c>
      <c r="BU102" s="181" t="str">
        <f t="shared" si="75"/>
        <v>data</v>
      </c>
      <c r="BV102" s="181">
        <f t="shared" si="84"/>
        <v>0</v>
      </c>
      <c r="BX102" t="str">
        <f t="shared" si="76"/>
        <v/>
      </c>
      <c r="BY102" t="str">
        <f t="shared" si="77"/>
        <v>No CO Data</v>
      </c>
      <c r="BZ102" s="181">
        <f t="shared" si="87"/>
        <v>0</v>
      </c>
      <c r="CA102" s="229">
        <f t="shared" si="85"/>
        <v>0</v>
      </c>
      <c r="CB102" s="6"/>
      <c r="CC102" s="6"/>
      <c r="CD102" s="226">
        <f t="shared" si="88"/>
        <v>0</v>
      </c>
      <c r="CE102" s="6"/>
      <c r="CF102" s="226">
        <f t="shared" si="86"/>
        <v>0</v>
      </c>
      <c r="CG102" s="226">
        <f t="shared" si="89"/>
        <v>0</v>
      </c>
      <c r="CH102" s="6"/>
      <c r="CI102" s="6"/>
      <c r="CJ102" s="226">
        <f t="shared" si="78"/>
        <v>0</v>
      </c>
      <c r="CK102" s="6"/>
      <c r="CL102" s="6"/>
      <c r="CM102" s="6"/>
      <c r="CN102" s="6"/>
      <c r="CO102" s="6"/>
      <c r="CP102" s="6"/>
      <c r="CQ102" s="6"/>
      <c r="CR102" s="6"/>
      <c r="CS102" s="6"/>
      <c r="CT102" s="6"/>
      <c r="CU102" s="6"/>
      <c r="CV102" s="6"/>
      <c r="CW102" s="6"/>
      <c r="CX102" s="6"/>
      <c r="CY102" s="6"/>
      <c r="CZ102" s="6"/>
      <c r="DA102" s="6"/>
      <c r="DB102" s="6"/>
      <c r="DC102" s="6"/>
      <c r="DD102" s="6"/>
      <c r="DE102" s="6"/>
      <c r="DF102" s="6"/>
      <c r="DG102" s="6"/>
      <c r="DH102" s="6"/>
      <c r="DI102" s="6"/>
      <c r="DJ102" s="6"/>
      <c r="DK102" s="6"/>
      <c r="DL102" s="6"/>
      <c r="DM102" s="6"/>
      <c r="DN102" s="6"/>
      <c r="DO102" s="6"/>
      <c r="DP102" s="6"/>
      <c r="DQ102" s="6"/>
      <c r="DR102" s="6"/>
      <c r="DS102" s="6"/>
      <c r="DT102" s="6"/>
      <c r="DU102" s="6"/>
      <c r="DV102" s="6"/>
      <c r="DW102" s="6"/>
      <c r="DX102" s="6"/>
      <c r="DY102" s="6"/>
      <c r="DZ102" s="6"/>
      <c r="EA102" s="6"/>
      <c r="EB102" s="6"/>
      <c r="EC102" s="6"/>
      <c r="ED102" s="6"/>
      <c r="EE102" s="6"/>
      <c r="EF102" s="6"/>
      <c r="EG102" s="6"/>
      <c r="EH102" s="6"/>
      <c r="EI102" s="6"/>
      <c r="EJ102" s="6"/>
      <c r="EK102" s="6"/>
      <c r="EL102" s="6"/>
      <c r="EM102" s="6"/>
      <c r="EN102" s="6"/>
      <c r="EO102" s="6"/>
      <c r="EP102" s="6"/>
      <c r="EQ102" s="6"/>
      <c r="ER102" s="6"/>
      <c r="ES102" s="6"/>
      <c r="ET102" s="6"/>
      <c r="EU102" s="6"/>
      <c r="EV102" s="6"/>
      <c r="EW102" s="6"/>
      <c r="EX102" s="6"/>
      <c r="EY102" s="6"/>
      <c r="EZ102" s="6"/>
      <c r="FA102" s="6"/>
      <c r="FB102" s="6"/>
    </row>
    <row r="103" spans="1:158">
      <c r="A103" s="13">
        <f t="shared" si="45"/>
        <v>70</v>
      </c>
      <c r="B103" s="66"/>
      <c r="C103" s="48"/>
      <c r="D103" s="348"/>
      <c r="E103" s="349"/>
      <c r="F103" s="353"/>
      <c r="G103" s="351"/>
      <c r="H103" s="348"/>
      <c r="I103" s="352"/>
      <c r="J103" s="352"/>
      <c r="K103" s="67"/>
      <c r="L103" s="68" t="str">
        <f t="shared" si="79"/>
        <v/>
      </c>
      <c r="M103" s="379"/>
      <c r="N103" s="379"/>
      <c r="O103" s="380" t="str">
        <f t="shared" si="80"/>
        <v/>
      </c>
      <c r="P103" s="382" t="str">
        <f t="shared" si="81"/>
        <v/>
      </c>
      <c r="Q103" s="112" t="str">
        <f t="shared" si="46"/>
        <v/>
      </c>
      <c r="R103" s="67"/>
      <c r="S103" s="68" t="str">
        <f t="shared" si="82"/>
        <v/>
      </c>
      <c r="T103" s="184"/>
      <c r="U103" s="68" t="str">
        <f t="shared" si="83"/>
        <v/>
      </c>
      <c r="V103" s="112" t="str">
        <f t="shared" si="47"/>
        <v>no</v>
      </c>
      <c r="W103" s="47"/>
      <c r="X103" s="47"/>
      <c r="Y103" s="47"/>
      <c r="Z103" s="66"/>
      <c r="AA103" s="19"/>
      <c r="AB103" s="432"/>
      <c r="AC103" s="432"/>
      <c r="AD103" s="432"/>
      <c r="AE103" s="432"/>
      <c r="AF103" s="432"/>
      <c r="AG103" s="433"/>
      <c r="AH103" s="17"/>
      <c r="AI103" s="6"/>
      <c r="AK103" s="28" t="str">
        <f t="shared" si="48"/>
        <v/>
      </c>
      <c r="AL103" s="28" t="str">
        <f t="shared" si="49"/>
        <v/>
      </c>
      <c r="AM103" s="28" t="str">
        <f t="shared" si="50"/>
        <v/>
      </c>
      <c r="AN103" s="28">
        <f t="shared" si="51"/>
        <v>0</v>
      </c>
      <c r="AO103" s="28">
        <f t="shared" si="52"/>
        <v>0</v>
      </c>
      <c r="AP103" s="28">
        <f t="shared" si="53"/>
        <v>0</v>
      </c>
      <c r="AQ103" s="28">
        <f t="shared" si="54"/>
        <v>0</v>
      </c>
      <c r="AR103" s="28"/>
      <c r="AS103" s="28"/>
      <c r="AT103" s="28"/>
      <c r="AX103" s="64" t="str">
        <f t="shared" si="55"/>
        <v>canbeinvalid</v>
      </c>
      <c r="AY103" s="28"/>
      <c r="AZ103" s="181">
        <f t="shared" si="56"/>
        <v>0</v>
      </c>
      <c r="BA103" s="1">
        <f t="shared" si="57"/>
        <v>0</v>
      </c>
      <c r="BB103">
        <f t="shared" si="58"/>
        <v>0</v>
      </c>
      <c r="BC103">
        <f t="shared" si="59"/>
        <v>0</v>
      </c>
      <c r="BD103" t="str">
        <f t="shared" si="60"/>
        <v/>
      </c>
      <c r="BE103">
        <f t="shared" si="61"/>
        <v>0</v>
      </c>
      <c r="BF103">
        <f t="shared" si="62"/>
        <v>0</v>
      </c>
      <c r="BG103" t="str">
        <f t="shared" si="63"/>
        <v>no</v>
      </c>
      <c r="BH103">
        <f t="shared" si="64"/>
        <v>0</v>
      </c>
      <c r="BJ103" s="118">
        <f t="shared" si="65"/>
        <v>0</v>
      </c>
      <c r="BK103" s="119">
        <f t="shared" si="66"/>
        <v>0</v>
      </c>
      <c r="BL103">
        <f t="shared" si="67"/>
        <v>0</v>
      </c>
      <c r="BM103">
        <f t="shared" si="68"/>
        <v>0</v>
      </c>
      <c r="BN103" t="str">
        <f t="shared" si="69"/>
        <v/>
      </c>
      <c r="BO103" s="181">
        <f t="shared" si="70"/>
        <v>0</v>
      </c>
      <c r="BQ103" s="181">
        <f t="shared" si="71"/>
        <v>0</v>
      </c>
      <c r="BR103" s="181">
        <f t="shared" si="72"/>
        <v>0</v>
      </c>
      <c r="BS103" t="str">
        <f t="shared" si="73"/>
        <v/>
      </c>
      <c r="BT103">
        <f t="shared" si="74"/>
        <v>0</v>
      </c>
      <c r="BU103" s="181" t="str">
        <f t="shared" si="75"/>
        <v>data</v>
      </c>
      <c r="BV103" s="181">
        <f t="shared" si="84"/>
        <v>0</v>
      </c>
      <c r="BX103" t="str">
        <f t="shared" si="76"/>
        <v/>
      </c>
      <c r="BY103" t="str">
        <f t="shared" si="77"/>
        <v>No CO Data</v>
      </c>
      <c r="BZ103" s="181">
        <f t="shared" si="87"/>
        <v>0</v>
      </c>
      <c r="CA103" s="229">
        <f t="shared" si="85"/>
        <v>0</v>
      </c>
      <c r="CB103" s="6"/>
      <c r="CC103" s="6"/>
      <c r="CD103" s="226">
        <f t="shared" si="88"/>
        <v>0</v>
      </c>
      <c r="CE103" s="6"/>
      <c r="CF103" s="226">
        <f t="shared" si="86"/>
        <v>0</v>
      </c>
      <c r="CG103" s="226">
        <f t="shared" si="89"/>
        <v>0</v>
      </c>
      <c r="CH103" s="6"/>
      <c r="CI103" s="6"/>
      <c r="CJ103" s="226">
        <f t="shared" si="78"/>
        <v>0</v>
      </c>
      <c r="CK103" s="6"/>
      <c r="CL103" s="6"/>
      <c r="CM103" s="6"/>
      <c r="CN103" s="6"/>
      <c r="CO103" s="6"/>
      <c r="CP103" s="6"/>
      <c r="CQ103" s="6"/>
      <c r="CR103" s="6"/>
      <c r="CS103" s="6"/>
      <c r="CT103" s="6"/>
      <c r="CU103" s="6"/>
      <c r="CV103" s="6"/>
      <c r="CW103" s="6"/>
      <c r="CX103" s="6"/>
      <c r="CY103" s="6"/>
      <c r="CZ103" s="6"/>
      <c r="DA103" s="6"/>
      <c r="DB103" s="6"/>
      <c r="DC103" s="6"/>
      <c r="DD103" s="6"/>
      <c r="DE103" s="6"/>
      <c r="DF103" s="6"/>
      <c r="DG103" s="6"/>
      <c r="DH103" s="6"/>
      <c r="DI103" s="6"/>
      <c r="DJ103" s="6"/>
      <c r="DK103" s="6"/>
      <c r="DL103" s="6"/>
      <c r="DM103" s="6"/>
      <c r="DN103" s="6"/>
      <c r="DO103" s="6"/>
      <c r="DP103" s="6"/>
      <c r="DQ103" s="6"/>
      <c r="DR103" s="6"/>
      <c r="DS103" s="6"/>
      <c r="DT103" s="6"/>
      <c r="DU103" s="6"/>
      <c r="DV103" s="6"/>
      <c r="DW103" s="6"/>
      <c r="DX103" s="6"/>
      <c r="DY103" s="6"/>
      <c r="DZ103" s="6"/>
      <c r="EA103" s="6"/>
      <c r="EB103" s="6"/>
      <c r="EC103" s="6"/>
      <c r="ED103" s="6"/>
      <c r="EE103" s="6"/>
      <c r="EF103" s="6"/>
      <c r="EG103" s="6"/>
      <c r="EH103" s="6"/>
      <c r="EI103" s="6"/>
      <c r="EJ103" s="6"/>
      <c r="EK103" s="6"/>
      <c r="EL103" s="6"/>
      <c r="EM103" s="6"/>
      <c r="EN103" s="6"/>
      <c r="EO103" s="6"/>
      <c r="EP103" s="6"/>
      <c r="EQ103" s="6"/>
      <c r="ER103" s="6"/>
      <c r="ES103" s="6"/>
      <c r="ET103" s="6"/>
      <c r="EU103" s="6"/>
      <c r="EV103" s="6"/>
      <c r="EW103" s="6"/>
      <c r="EX103" s="6"/>
      <c r="EY103" s="6"/>
      <c r="EZ103" s="6"/>
      <c r="FA103" s="6"/>
      <c r="FB103" s="6"/>
    </row>
    <row r="104" spans="1:158">
      <c r="A104" s="13">
        <f t="shared" si="45"/>
        <v>71</v>
      </c>
      <c r="B104" s="66"/>
      <c r="C104" s="48"/>
      <c r="D104" s="348"/>
      <c r="E104" s="349"/>
      <c r="F104" s="353"/>
      <c r="G104" s="351"/>
      <c r="H104" s="348"/>
      <c r="I104" s="352"/>
      <c r="J104" s="352"/>
      <c r="K104" s="67"/>
      <c r="L104" s="68" t="str">
        <f t="shared" si="79"/>
        <v/>
      </c>
      <c r="M104" s="379"/>
      <c r="N104" s="379"/>
      <c r="O104" s="380" t="str">
        <f t="shared" si="80"/>
        <v/>
      </c>
      <c r="P104" s="382" t="str">
        <f t="shared" si="81"/>
        <v/>
      </c>
      <c r="Q104" s="112" t="str">
        <f t="shared" si="46"/>
        <v/>
      </c>
      <c r="R104" s="67"/>
      <c r="S104" s="68" t="str">
        <f t="shared" si="82"/>
        <v/>
      </c>
      <c r="T104" s="184"/>
      <c r="U104" s="68" t="str">
        <f t="shared" si="83"/>
        <v/>
      </c>
      <c r="V104" s="112" t="str">
        <f t="shared" si="47"/>
        <v>no</v>
      </c>
      <c r="W104" s="47"/>
      <c r="X104" s="47"/>
      <c r="Y104" s="47"/>
      <c r="Z104" s="66"/>
      <c r="AA104" s="19"/>
      <c r="AB104" s="432"/>
      <c r="AC104" s="432"/>
      <c r="AD104" s="432"/>
      <c r="AE104" s="432"/>
      <c r="AF104" s="432"/>
      <c r="AG104" s="433"/>
      <c r="AH104" s="17"/>
      <c r="AI104" s="6"/>
      <c r="AK104" s="28" t="str">
        <f t="shared" si="48"/>
        <v/>
      </c>
      <c r="AL104" s="28" t="str">
        <f t="shared" si="49"/>
        <v/>
      </c>
      <c r="AM104" s="28" t="str">
        <f t="shared" si="50"/>
        <v/>
      </c>
      <c r="AN104" s="28">
        <f t="shared" si="51"/>
        <v>0</v>
      </c>
      <c r="AO104" s="28">
        <f t="shared" si="52"/>
        <v>0</v>
      </c>
      <c r="AP104" s="28">
        <f t="shared" si="53"/>
        <v>0</v>
      </c>
      <c r="AQ104" s="28">
        <f t="shared" si="54"/>
        <v>0</v>
      </c>
      <c r="AR104" s="28"/>
      <c r="AS104" s="28"/>
      <c r="AT104" s="28"/>
      <c r="AX104" s="64" t="str">
        <f t="shared" si="55"/>
        <v>canbeinvalid</v>
      </c>
      <c r="AY104" s="28"/>
      <c r="AZ104" s="181">
        <f t="shared" si="56"/>
        <v>0</v>
      </c>
      <c r="BA104" s="1">
        <f t="shared" si="57"/>
        <v>0</v>
      </c>
      <c r="BB104">
        <f t="shared" si="58"/>
        <v>0</v>
      </c>
      <c r="BC104">
        <f t="shared" si="59"/>
        <v>0</v>
      </c>
      <c r="BD104" t="str">
        <f t="shared" si="60"/>
        <v/>
      </c>
      <c r="BE104">
        <f t="shared" si="61"/>
        <v>0</v>
      </c>
      <c r="BF104">
        <f t="shared" si="62"/>
        <v>0</v>
      </c>
      <c r="BG104" t="str">
        <f t="shared" si="63"/>
        <v>no</v>
      </c>
      <c r="BH104">
        <f t="shared" si="64"/>
        <v>0</v>
      </c>
      <c r="BJ104" s="118">
        <f t="shared" si="65"/>
        <v>0</v>
      </c>
      <c r="BK104" s="119">
        <f t="shared" si="66"/>
        <v>0</v>
      </c>
      <c r="BL104">
        <f t="shared" si="67"/>
        <v>0</v>
      </c>
      <c r="BM104">
        <f t="shared" si="68"/>
        <v>0</v>
      </c>
      <c r="BN104" t="str">
        <f t="shared" si="69"/>
        <v/>
      </c>
      <c r="BO104" s="181">
        <f t="shared" si="70"/>
        <v>0</v>
      </c>
      <c r="BQ104" s="181">
        <f t="shared" si="71"/>
        <v>0</v>
      </c>
      <c r="BR104" s="181">
        <f t="shared" si="72"/>
        <v>0</v>
      </c>
      <c r="BS104" t="str">
        <f t="shared" si="73"/>
        <v/>
      </c>
      <c r="BT104">
        <f t="shared" si="74"/>
        <v>0</v>
      </c>
      <c r="BU104" s="181" t="str">
        <f t="shared" si="75"/>
        <v>data</v>
      </c>
      <c r="BV104" s="181">
        <f t="shared" si="84"/>
        <v>0</v>
      </c>
      <c r="BX104" t="str">
        <f t="shared" si="76"/>
        <v/>
      </c>
      <c r="BY104" t="str">
        <f t="shared" si="77"/>
        <v>No CO Data</v>
      </c>
      <c r="BZ104" s="181">
        <f t="shared" si="87"/>
        <v>0</v>
      </c>
      <c r="CA104" s="229">
        <f t="shared" si="85"/>
        <v>0</v>
      </c>
      <c r="CB104" s="6"/>
      <c r="CC104" s="6"/>
      <c r="CD104" s="226">
        <f t="shared" si="88"/>
        <v>0</v>
      </c>
      <c r="CE104" s="6"/>
      <c r="CF104" s="226">
        <f t="shared" si="86"/>
        <v>0</v>
      </c>
      <c r="CG104" s="226">
        <f t="shared" si="89"/>
        <v>0</v>
      </c>
      <c r="CH104" s="6"/>
      <c r="CI104" s="6"/>
      <c r="CJ104" s="226">
        <f t="shared" si="78"/>
        <v>0</v>
      </c>
      <c r="CK104" s="6"/>
      <c r="CL104" s="6"/>
      <c r="CM104" s="6"/>
      <c r="CN104" s="6"/>
      <c r="CO104" s="6"/>
      <c r="CP104" s="6"/>
      <c r="CQ104" s="6"/>
      <c r="CR104" s="6"/>
      <c r="CS104" s="6"/>
      <c r="CT104" s="6"/>
      <c r="CU104" s="6"/>
      <c r="CV104" s="6"/>
      <c r="CW104" s="6"/>
      <c r="CX104" s="6"/>
      <c r="CY104" s="6"/>
      <c r="CZ104" s="6"/>
      <c r="DA104" s="6"/>
      <c r="DB104" s="6"/>
      <c r="DC104" s="6"/>
      <c r="DD104" s="6"/>
      <c r="DE104" s="6"/>
      <c r="DF104" s="6"/>
      <c r="DG104" s="6"/>
      <c r="DH104" s="6"/>
      <c r="DI104" s="6"/>
      <c r="DJ104" s="6"/>
      <c r="DK104" s="6"/>
      <c r="DL104" s="6"/>
      <c r="DM104" s="6"/>
      <c r="DN104" s="6"/>
      <c r="DO104" s="6"/>
      <c r="DP104" s="6"/>
      <c r="DQ104" s="6"/>
      <c r="DR104" s="6"/>
      <c r="DS104" s="6"/>
      <c r="DT104" s="6"/>
      <c r="DU104" s="6"/>
      <c r="DV104" s="6"/>
      <c r="DW104" s="6"/>
      <c r="DX104" s="6"/>
      <c r="DY104" s="6"/>
      <c r="DZ104" s="6"/>
      <c r="EA104" s="6"/>
      <c r="EB104" s="6"/>
      <c r="EC104" s="6"/>
      <c r="ED104" s="6"/>
      <c r="EE104" s="6"/>
      <c r="EF104" s="6"/>
      <c r="EG104" s="6"/>
      <c r="EH104" s="6"/>
      <c r="EI104" s="6"/>
      <c r="EJ104" s="6"/>
      <c r="EK104" s="6"/>
      <c r="EL104" s="6"/>
      <c r="EM104" s="6"/>
      <c r="EN104" s="6"/>
      <c r="EO104" s="6"/>
      <c r="EP104" s="6"/>
      <c r="EQ104" s="6"/>
      <c r="ER104" s="6"/>
      <c r="ES104" s="6"/>
      <c r="ET104" s="6"/>
      <c r="EU104" s="6"/>
      <c r="EV104" s="6"/>
      <c r="EW104" s="6"/>
      <c r="EX104" s="6"/>
      <c r="EY104" s="6"/>
      <c r="EZ104" s="6"/>
      <c r="FA104" s="6"/>
      <c r="FB104" s="6"/>
    </row>
    <row r="105" spans="1:158">
      <c r="A105" s="13">
        <f t="shared" si="45"/>
        <v>72</v>
      </c>
      <c r="B105" s="66"/>
      <c r="C105" s="48"/>
      <c r="D105" s="348"/>
      <c r="E105" s="349"/>
      <c r="F105" s="353"/>
      <c r="G105" s="351"/>
      <c r="H105" s="348"/>
      <c r="I105" s="352"/>
      <c r="J105" s="352"/>
      <c r="K105" s="67"/>
      <c r="L105" s="68" t="str">
        <f t="shared" si="79"/>
        <v/>
      </c>
      <c r="M105" s="379"/>
      <c r="N105" s="379"/>
      <c r="O105" s="380" t="str">
        <f t="shared" si="80"/>
        <v/>
      </c>
      <c r="P105" s="382" t="str">
        <f t="shared" si="81"/>
        <v/>
      </c>
      <c r="Q105" s="112" t="str">
        <f t="shared" si="46"/>
        <v/>
      </c>
      <c r="R105" s="67"/>
      <c r="S105" s="68" t="str">
        <f t="shared" si="82"/>
        <v/>
      </c>
      <c r="T105" s="184"/>
      <c r="U105" s="68" t="str">
        <f t="shared" si="83"/>
        <v/>
      </c>
      <c r="V105" s="112" t="str">
        <f t="shared" si="47"/>
        <v>no</v>
      </c>
      <c r="W105" s="47"/>
      <c r="X105" s="47"/>
      <c r="Y105" s="47"/>
      <c r="Z105" s="66"/>
      <c r="AA105" s="19"/>
      <c r="AB105" s="432"/>
      <c r="AC105" s="432"/>
      <c r="AD105" s="432"/>
      <c r="AE105" s="432"/>
      <c r="AF105" s="432"/>
      <c r="AG105" s="433"/>
      <c r="AH105" s="17"/>
      <c r="AI105" s="6"/>
      <c r="AK105" s="28" t="str">
        <f t="shared" si="48"/>
        <v/>
      </c>
      <c r="AL105" s="28" t="str">
        <f t="shared" si="49"/>
        <v/>
      </c>
      <c r="AM105" s="28" t="str">
        <f t="shared" si="50"/>
        <v/>
      </c>
      <c r="AN105" s="28">
        <f t="shared" si="51"/>
        <v>0</v>
      </c>
      <c r="AO105" s="28">
        <f t="shared" si="52"/>
        <v>0</v>
      </c>
      <c r="AP105" s="28">
        <f t="shared" si="53"/>
        <v>0</v>
      </c>
      <c r="AQ105" s="28">
        <f t="shared" si="54"/>
        <v>0</v>
      </c>
      <c r="AR105" s="28"/>
      <c r="AS105" s="28"/>
      <c r="AT105" s="28"/>
      <c r="AX105" s="64" t="str">
        <f t="shared" si="55"/>
        <v>canbeinvalid</v>
      </c>
      <c r="AY105" s="28"/>
      <c r="AZ105" s="181">
        <f t="shared" si="56"/>
        <v>0</v>
      </c>
      <c r="BA105" s="1">
        <f t="shared" si="57"/>
        <v>0</v>
      </c>
      <c r="BB105">
        <f t="shared" si="58"/>
        <v>0</v>
      </c>
      <c r="BC105">
        <f t="shared" si="59"/>
        <v>0</v>
      </c>
      <c r="BD105" t="str">
        <f t="shared" si="60"/>
        <v/>
      </c>
      <c r="BE105">
        <f t="shared" si="61"/>
        <v>0</v>
      </c>
      <c r="BF105">
        <f t="shared" si="62"/>
        <v>0</v>
      </c>
      <c r="BG105" t="str">
        <f t="shared" si="63"/>
        <v>no</v>
      </c>
      <c r="BH105">
        <f t="shared" si="64"/>
        <v>0</v>
      </c>
      <c r="BJ105" s="118">
        <f t="shared" si="65"/>
        <v>0</v>
      </c>
      <c r="BK105" s="119">
        <f t="shared" si="66"/>
        <v>0</v>
      </c>
      <c r="BL105">
        <f t="shared" si="67"/>
        <v>0</v>
      </c>
      <c r="BM105">
        <f t="shared" si="68"/>
        <v>0</v>
      </c>
      <c r="BN105" t="str">
        <f t="shared" si="69"/>
        <v/>
      </c>
      <c r="BO105" s="181">
        <f t="shared" si="70"/>
        <v>0</v>
      </c>
      <c r="BQ105" s="181">
        <f t="shared" si="71"/>
        <v>0</v>
      </c>
      <c r="BR105" s="181">
        <f t="shared" si="72"/>
        <v>0</v>
      </c>
      <c r="BS105" t="str">
        <f t="shared" si="73"/>
        <v/>
      </c>
      <c r="BT105">
        <f t="shared" si="74"/>
        <v>0</v>
      </c>
      <c r="BU105" s="181" t="str">
        <f t="shared" si="75"/>
        <v>data</v>
      </c>
      <c r="BV105" s="181">
        <f t="shared" si="84"/>
        <v>0</v>
      </c>
      <c r="BX105" t="str">
        <f t="shared" si="76"/>
        <v/>
      </c>
      <c r="BY105" t="str">
        <f t="shared" si="77"/>
        <v>No CO Data</v>
      </c>
      <c r="BZ105" s="181">
        <f t="shared" si="87"/>
        <v>0</v>
      </c>
      <c r="CA105" s="229">
        <f t="shared" si="85"/>
        <v>0</v>
      </c>
      <c r="CB105" s="6"/>
      <c r="CC105" s="6"/>
      <c r="CD105" s="226">
        <f t="shared" si="88"/>
        <v>0</v>
      </c>
      <c r="CE105" s="6"/>
      <c r="CF105" s="226">
        <f t="shared" si="86"/>
        <v>0</v>
      </c>
      <c r="CG105" s="226">
        <f t="shared" si="89"/>
        <v>0</v>
      </c>
      <c r="CH105" s="6"/>
      <c r="CI105" s="6"/>
      <c r="CJ105" s="226">
        <f t="shared" si="78"/>
        <v>0</v>
      </c>
      <c r="CK105" s="6"/>
      <c r="CL105" s="6"/>
      <c r="CM105" s="6"/>
      <c r="CN105" s="6"/>
      <c r="CO105" s="6"/>
      <c r="CP105" s="6"/>
      <c r="CQ105" s="6"/>
      <c r="CR105" s="6"/>
      <c r="CS105" s="6"/>
      <c r="CT105" s="6"/>
      <c r="CU105" s="6"/>
      <c r="CV105" s="6"/>
      <c r="CW105" s="6"/>
      <c r="CX105" s="6"/>
      <c r="CY105" s="6"/>
      <c r="CZ105" s="6"/>
      <c r="DA105" s="6"/>
      <c r="DB105" s="6"/>
      <c r="DC105" s="6"/>
      <c r="DD105" s="6"/>
      <c r="DE105" s="6"/>
      <c r="DF105" s="6"/>
      <c r="DG105" s="6"/>
      <c r="DH105" s="6"/>
      <c r="DI105" s="6"/>
      <c r="DJ105" s="6"/>
      <c r="DK105" s="6"/>
      <c r="DL105" s="6"/>
      <c r="DM105" s="6"/>
      <c r="DN105" s="6"/>
      <c r="DO105" s="6"/>
      <c r="DP105" s="6"/>
      <c r="DQ105" s="6"/>
      <c r="DR105" s="6"/>
      <c r="DS105" s="6"/>
      <c r="DT105" s="6"/>
      <c r="DU105" s="6"/>
      <c r="DV105" s="6"/>
      <c r="DW105" s="6"/>
      <c r="DX105" s="6"/>
      <c r="DY105" s="6"/>
      <c r="DZ105" s="6"/>
      <c r="EA105" s="6"/>
      <c r="EB105" s="6"/>
      <c r="EC105" s="6"/>
      <c r="ED105" s="6"/>
      <c r="EE105" s="6"/>
      <c r="EF105" s="6"/>
      <c r="EG105" s="6"/>
      <c r="EH105" s="6"/>
      <c r="EI105" s="6"/>
      <c r="EJ105" s="6"/>
      <c r="EK105" s="6"/>
      <c r="EL105" s="6"/>
      <c r="EM105" s="6"/>
      <c r="EN105" s="6"/>
      <c r="EO105" s="6"/>
      <c r="EP105" s="6"/>
      <c r="EQ105" s="6"/>
      <c r="ER105" s="6"/>
      <c r="ES105" s="6"/>
      <c r="ET105" s="6"/>
      <c r="EU105" s="6"/>
      <c r="EV105" s="6"/>
      <c r="EW105" s="6"/>
      <c r="EX105" s="6"/>
      <c r="EY105" s="6"/>
      <c r="EZ105" s="6"/>
      <c r="FA105" s="6"/>
      <c r="FB105" s="6"/>
    </row>
    <row r="106" spans="1:158">
      <c r="A106" s="13">
        <f t="shared" si="45"/>
        <v>73</v>
      </c>
      <c r="B106" s="66"/>
      <c r="C106" s="48"/>
      <c r="D106" s="348"/>
      <c r="E106" s="349"/>
      <c r="F106" s="353"/>
      <c r="G106" s="351"/>
      <c r="H106" s="348"/>
      <c r="I106" s="352"/>
      <c r="J106" s="352"/>
      <c r="K106" s="67"/>
      <c r="L106" s="68" t="str">
        <f t="shared" si="79"/>
        <v/>
      </c>
      <c r="M106" s="379"/>
      <c r="N106" s="379"/>
      <c r="O106" s="380" t="str">
        <f t="shared" si="80"/>
        <v/>
      </c>
      <c r="P106" s="382" t="str">
        <f t="shared" si="81"/>
        <v/>
      </c>
      <c r="Q106" s="112" t="str">
        <f t="shared" si="46"/>
        <v/>
      </c>
      <c r="R106" s="67"/>
      <c r="S106" s="68" t="str">
        <f t="shared" si="82"/>
        <v/>
      </c>
      <c r="T106" s="184"/>
      <c r="U106" s="68" t="str">
        <f t="shared" si="83"/>
        <v/>
      </c>
      <c r="V106" s="112" t="str">
        <f t="shared" si="47"/>
        <v>no</v>
      </c>
      <c r="W106" s="47"/>
      <c r="X106" s="47"/>
      <c r="Y106" s="47"/>
      <c r="Z106" s="66"/>
      <c r="AA106" s="19"/>
      <c r="AB106" s="432"/>
      <c r="AC106" s="432"/>
      <c r="AD106" s="432"/>
      <c r="AE106" s="432"/>
      <c r="AF106" s="432"/>
      <c r="AG106" s="433"/>
      <c r="AH106" s="17"/>
      <c r="AI106" s="6"/>
      <c r="AK106" s="28" t="str">
        <f t="shared" si="48"/>
        <v/>
      </c>
      <c r="AL106" s="28" t="str">
        <f t="shared" si="49"/>
        <v/>
      </c>
      <c r="AM106" s="28" t="str">
        <f t="shared" si="50"/>
        <v/>
      </c>
      <c r="AN106" s="28">
        <f t="shared" si="51"/>
        <v>0</v>
      </c>
      <c r="AO106" s="28">
        <f t="shared" si="52"/>
        <v>0</v>
      </c>
      <c r="AP106" s="28">
        <f t="shared" si="53"/>
        <v>0</v>
      </c>
      <c r="AQ106" s="28">
        <f t="shared" si="54"/>
        <v>0</v>
      </c>
      <c r="AR106" s="28"/>
      <c r="AS106" s="28"/>
      <c r="AT106" s="28"/>
      <c r="AX106" s="64" t="str">
        <f t="shared" si="55"/>
        <v>canbeinvalid</v>
      </c>
      <c r="AY106" s="28"/>
      <c r="AZ106" s="181">
        <f t="shared" si="56"/>
        <v>0</v>
      </c>
      <c r="BA106" s="1">
        <f t="shared" si="57"/>
        <v>0</v>
      </c>
      <c r="BB106">
        <f t="shared" si="58"/>
        <v>0</v>
      </c>
      <c r="BC106">
        <f t="shared" si="59"/>
        <v>0</v>
      </c>
      <c r="BD106" t="str">
        <f t="shared" si="60"/>
        <v/>
      </c>
      <c r="BE106">
        <f t="shared" si="61"/>
        <v>0</v>
      </c>
      <c r="BF106">
        <f t="shared" si="62"/>
        <v>0</v>
      </c>
      <c r="BG106" t="str">
        <f t="shared" si="63"/>
        <v>no</v>
      </c>
      <c r="BH106">
        <f t="shared" si="64"/>
        <v>0</v>
      </c>
      <c r="BJ106" s="118">
        <f t="shared" si="65"/>
        <v>0</v>
      </c>
      <c r="BK106" s="119">
        <f t="shared" si="66"/>
        <v>0</v>
      </c>
      <c r="BL106">
        <f t="shared" si="67"/>
        <v>0</v>
      </c>
      <c r="BM106">
        <f t="shared" si="68"/>
        <v>0</v>
      </c>
      <c r="BN106" t="str">
        <f t="shared" si="69"/>
        <v/>
      </c>
      <c r="BO106" s="181">
        <f t="shared" si="70"/>
        <v>0</v>
      </c>
      <c r="BQ106" s="181">
        <f t="shared" si="71"/>
        <v>0</v>
      </c>
      <c r="BR106" s="181">
        <f t="shared" si="72"/>
        <v>0</v>
      </c>
      <c r="BS106" t="str">
        <f t="shared" si="73"/>
        <v/>
      </c>
      <c r="BT106">
        <f t="shared" si="74"/>
        <v>0</v>
      </c>
      <c r="BU106" s="181" t="str">
        <f t="shared" si="75"/>
        <v>data</v>
      </c>
      <c r="BV106" s="181">
        <f t="shared" si="84"/>
        <v>0</v>
      </c>
      <c r="BX106" t="str">
        <f t="shared" si="76"/>
        <v/>
      </c>
      <c r="BY106" t="str">
        <f t="shared" si="77"/>
        <v>No CO Data</v>
      </c>
      <c r="BZ106" s="181">
        <f t="shared" si="87"/>
        <v>0</v>
      </c>
      <c r="CA106" s="229">
        <f t="shared" si="85"/>
        <v>0</v>
      </c>
      <c r="CB106" s="6"/>
      <c r="CC106" s="6"/>
      <c r="CD106" s="226">
        <f t="shared" si="88"/>
        <v>0</v>
      </c>
      <c r="CE106" s="6"/>
      <c r="CF106" s="226">
        <f t="shared" si="86"/>
        <v>0</v>
      </c>
      <c r="CG106" s="226">
        <f t="shared" si="89"/>
        <v>0</v>
      </c>
      <c r="CH106" s="6"/>
      <c r="CI106" s="6"/>
      <c r="CJ106" s="226">
        <f t="shared" si="78"/>
        <v>0</v>
      </c>
      <c r="CK106" s="6"/>
      <c r="CL106" s="6"/>
      <c r="CM106" s="6"/>
      <c r="CN106" s="6"/>
      <c r="CO106" s="6"/>
      <c r="CP106" s="6"/>
      <c r="CQ106" s="6"/>
      <c r="CR106" s="6"/>
      <c r="CS106" s="6"/>
      <c r="CT106" s="6"/>
      <c r="CU106" s="6"/>
      <c r="CV106" s="6"/>
      <c r="CW106" s="6"/>
      <c r="CX106" s="6"/>
      <c r="CY106" s="6"/>
      <c r="CZ106" s="6"/>
      <c r="DA106" s="6"/>
      <c r="DB106" s="6"/>
      <c r="DC106" s="6"/>
      <c r="DD106" s="6"/>
      <c r="DE106" s="6"/>
      <c r="DF106" s="6"/>
      <c r="DG106" s="6"/>
      <c r="DH106" s="6"/>
      <c r="DI106" s="6"/>
      <c r="DJ106" s="6"/>
      <c r="DK106" s="6"/>
      <c r="DL106" s="6"/>
      <c r="DM106" s="6"/>
      <c r="DN106" s="6"/>
      <c r="DO106" s="6"/>
      <c r="DP106" s="6"/>
      <c r="DQ106" s="6"/>
      <c r="DR106" s="6"/>
      <c r="DS106" s="6"/>
      <c r="DT106" s="6"/>
      <c r="DU106" s="6"/>
      <c r="DV106" s="6"/>
      <c r="DW106" s="6"/>
      <c r="DX106" s="6"/>
      <c r="DY106" s="6"/>
      <c r="DZ106" s="6"/>
      <c r="EA106" s="6"/>
      <c r="EB106" s="6"/>
      <c r="EC106" s="6"/>
      <c r="ED106" s="6"/>
      <c r="EE106" s="6"/>
      <c r="EF106" s="6"/>
      <c r="EG106" s="6"/>
      <c r="EH106" s="6"/>
      <c r="EI106" s="6"/>
      <c r="EJ106" s="6"/>
      <c r="EK106" s="6"/>
      <c r="EL106" s="6"/>
      <c r="EM106" s="6"/>
      <c r="EN106" s="6"/>
      <c r="EO106" s="6"/>
      <c r="EP106" s="6"/>
      <c r="EQ106" s="6"/>
      <c r="ER106" s="6"/>
      <c r="ES106" s="6"/>
      <c r="ET106" s="6"/>
      <c r="EU106" s="6"/>
      <c r="EV106" s="6"/>
      <c r="EW106" s="6"/>
      <c r="EX106" s="6"/>
      <c r="EY106" s="6"/>
      <c r="EZ106" s="6"/>
      <c r="FA106" s="6"/>
      <c r="FB106" s="6"/>
    </row>
    <row r="107" spans="1:158">
      <c r="A107" s="13">
        <f t="shared" si="45"/>
        <v>74</v>
      </c>
      <c r="B107" s="66"/>
      <c r="C107" s="48"/>
      <c r="D107" s="348"/>
      <c r="E107" s="349"/>
      <c r="F107" s="353"/>
      <c r="G107" s="351"/>
      <c r="H107" s="348"/>
      <c r="I107" s="352"/>
      <c r="J107" s="352"/>
      <c r="K107" s="67"/>
      <c r="L107" s="68" t="str">
        <f t="shared" si="79"/>
        <v/>
      </c>
      <c r="M107" s="379"/>
      <c r="N107" s="379"/>
      <c r="O107" s="380" t="str">
        <f t="shared" si="80"/>
        <v/>
      </c>
      <c r="P107" s="382" t="str">
        <f t="shared" si="81"/>
        <v/>
      </c>
      <c r="Q107" s="112" t="str">
        <f t="shared" si="46"/>
        <v/>
      </c>
      <c r="R107" s="67"/>
      <c r="S107" s="68" t="str">
        <f t="shared" si="82"/>
        <v/>
      </c>
      <c r="T107" s="184"/>
      <c r="U107" s="68" t="str">
        <f t="shared" si="83"/>
        <v/>
      </c>
      <c r="V107" s="112" t="str">
        <f t="shared" si="47"/>
        <v>no</v>
      </c>
      <c r="W107" s="47"/>
      <c r="X107" s="47"/>
      <c r="Y107" s="47"/>
      <c r="Z107" s="66"/>
      <c r="AA107" s="19"/>
      <c r="AB107" s="432"/>
      <c r="AC107" s="432"/>
      <c r="AD107" s="432"/>
      <c r="AE107" s="432"/>
      <c r="AF107" s="432"/>
      <c r="AG107" s="433"/>
      <c r="AH107" s="17"/>
      <c r="AI107" s="6"/>
      <c r="AK107" s="28" t="str">
        <f t="shared" si="48"/>
        <v/>
      </c>
      <c r="AL107" s="28" t="str">
        <f t="shared" si="49"/>
        <v/>
      </c>
      <c r="AM107" s="28" t="str">
        <f t="shared" si="50"/>
        <v/>
      </c>
      <c r="AN107" s="28">
        <f t="shared" si="51"/>
        <v>0</v>
      </c>
      <c r="AO107" s="28">
        <f t="shared" si="52"/>
        <v>0</v>
      </c>
      <c r="AP107" s="28">
        <f t="shared" si="53"/>
        <v>0</v>
      </c>
      <c r="AQ107" s="28">
        <f t="shared" si="54"/>
        <v>0</v>
      </c>
      <c r="AR107" s="28"/>
      <c r="AS107" s="28"/>
      <c r="AT107" s="28"/>
      <c r="AX107" s="64" t="str">
        <f t="shared" si="55"/>
        <v>canbeinvalid</v>
      </c>
      <c r="AY107" s="28"/>
      <c r="AZ107" s="181">
        <f t="shared" si="56"/>
        <v>0</v>
      </c>
      <c r="BA107" s="1">
        <f t="shared" si="57"/>
        <v>0</v>
      </c>
      <c r="BB107">
        <f t="shared" si="58"/>
        <v>0</v>
      </c>
      <c r="BC107">
        <f t="shared" si="59"/>
        <v>0</v>
      </c>
      <c r="BD107" t="str">
        <f t="shared" si="60"/>
        <v/>
      </c>
      <c r="BE107">
        <f t="shared" si="61"/>
        <v>0</v>
      </c>
      <c r="BF107">
        <f t="shared" si="62"/>
        <v>0</v>
      </c>
      <c r="BG107" t="str">
        <f t="shared" si="63"/>
        <v>no</v>
      </c>
      <c r="BH107">
        <f t="shared" si="64"/>
        <v>0</v>
      </c>
      <c r="BJ107" s="118">
        <f t="shared" si="65"/>
        <v>0</v>
      </c>
      <c r="BK107" s="119">
        <f t="shared" si="66"/>
        <v>0</v>
      </c>
      <c r="BL107">
        <f t="shared" si="67"/>
        <v>0</v>
      </c>
      <c r="BM107">
        <f t="shared" si="68"/>
        <v>0</v>
      </c>
      <c r="BN107" t="str">
        <f t="shared" si="69"/>
        <v/>
      </c>
      <c r="BO107" s="181">
        <f t="shared" si="70"/>
        <v>0</v>
      </c>
      <c r="BQ107" s="181">
        <f t="shared" si="71"/>
        <v>0</v>
      </c>
      <c r="BR107" s="181">
        <f t="shared" si="72"/>
        <v>0</v>
      </c>
      <c r="BS107" t="str">
        <f t="shared" si="73"/>
        <v/>
      </c>
      <c r="BT107">
        <f t="shared" si="74"/>
        <v>0</v>
      </c>
      <c r="BU107" s="181" t="str">
        <f t="shared" si="75"/>
        <v>data</v>
      </c>
      <c r="BV107" s="181">
        <f t="shared" si="84"/>
        <v>0</v>
      </c>
      <c r="BX107" t="str">
        <f t="shared" si="76"/>
        <v/>
      </c>
      <c r="BY107" t="str">
        <f t="shared" si="77"/>
        <v>No CO Data</v>
      </c>
      <c r="BZ107" s="181">
        <f t="shared" si="87"/>
        <v>0</v>
      </c>
      <c r="CA107" s="229">
        <f t="shared" si="85"/>
        <v>0</v>
      </c>
      <c r="CB107" s="6"/>
      <c r="CC107" s="6"/>
      <c r="CD107" s="226">
        <f t="shared" si="88"/>
        <v>0</v>
      </c>
      <c r="CE107" s="6"/>
      <c r="CF107" s="226">
        <f t="shared" si="86"/>
        <v>0</v>
      </c>
      <c r="CG107" s="226">
        <f t="shared" si="89"/>
        <v>0</v>
      </c>
      <c r="CH107" s="6"/>
      <c r="CI107" s="6"/>
      <c r="CJ107" s="226">
        <f t="shared" si="78"/>
        <v>0</v>
      </c>
      <c r="CK107" s="6"/>
      <c r="CL107" s="6"/>
      <c r="CM107" s="6"/>
      <c r="CN107" s="6"/>
      <c r="CO107" s="6"/>
      <c r="CP107" s="6"/>
      <c r="CQ107" s="6"/>
      <c r="CR107" s="6"/>
      <c r="CS107" s="6"/>
      <c r="CT107" s="6"/>
      <c r="CU107" s="6"/>
      <c r="CV107" s="6"/>
      <c r="CW107" s="6"/>
      <c r="CX107" s="6"/>
      <c r="CY107" s="6"/>
      <c r="CZ107" s="6"/>
      <c r="DA107" s="6"/>
      <c r="DB107" s="6"/>
      <c r="DC107" s="6"/>
      <c r="DD107" s="6"/>
      <c r="DE107" s="6"/>
      <c r="DF107" s="6"/>
      <c r="DG107" s="6"/>
      <c r="DH107" s="6"/>
      <c r="DI107" s="6"/>
      <c r="DJ107" s="6"/>
      <c r="DK107" s="6"/>
      <c r="DL107" s="6"/>
      <c r="DM107" s="6"/>
      <c r="DN107" s="6"/>
      <c r="DO107" s="6"/>
      <c r="DP107" s="6"/>
      <c r="DQ107" s="6"/>
      <c r="DR107" s="6"/>
      <c r="DS107" s="6"/>
      <c r="DT107" s="6"/>
      <c r="DU107" s="6"/>
      <c r="DV107" s="6"/>
      <c r="DW107" s="6"/>
      <c r="DX107" s="6"/>
      <c r="DY107" s="6"/>
      <c r="DZ107" s="6"/>
      <c r="EA107" s="6"/>
      <c r="EB107" s="6"/>
      <c r="EC107" s="6"/>
      <c r="ED107" s="6"/>
      <c r="EE107" s="6"/>
      <c r="EF107" s="6"/>
      <c r="EG107" s="6"/>
      <c r="EH107" s="6"/>
      <c r="EI107" s="6"/>
      <c r="EJ107" s="6"/>
      <c r="EK107" s="6"/>
      <c r="EL107" s="6"/>
      <c r="EM107" s="6"/>
      <c r="EN107" s="6"/>
      <c r="EO107" s="6"/>
      <c r="EP107" s="6"/>
      <c r="EQ107" s="6"/>
      <c r="ER107" s="6"/>
      <c r="ES107" s="6"/>
      <c r="ET107" s="6"/>
      <c r="EU107" s="6"/>
      <c r="EV107" s="6"/>
      <c r="EW107" s="6"/>
      <c r="EX107" s="6"/>
      <c r="EY107" s="6"/>
      <c r="EZ107" s="6"/>
      <c r="FA107" s="6"/>
      <c r="FB107" s="6"/>
    </row>
    <row r="108" spans="1:158">
      <c r="A108" s="13">
        <f t="shared" si="45"/>
        <v>75</v>
      </c>
      <c r="B108" s="66"/>
      <c r="C108" s="48"/>
      <c r="D108" s="348"/>
      <c r="E108" s="349"/>
      <c r="F108" s="353"/>
      <c r="G108" s="351"/>
      <c r="H108" s="348"/>
      <c r="I108" s="352"/>
      <c r="J108" s="352"/>
      <c r="K108" s="67"/>
      <c r="L108" s="68" t="str">
        <f t="shared" si="79"/>
        <v/>
      </c>
      <c r="M108" s="379"/>
      <c r="N108" s="379"/>
      <c r="O108" s="380" t="str">
        <f t="shared" si="80"/>
        <v/>
      </c>
      <c r="P108" s="382" t="str">
        <f t="shared" si="81"/>
        <v/>
      </c>
      <c r="Q108" s="112" t="str">
        <f t="shared" si="46"/>
        <v/>
      </c>
      <c r="R108" s="67"/>
      <c r="S108" s="68" t="str">
        <f t="shared" si="82"/>
        <v/>
      </c>
      <c r="T108" s="184"/>
      <c r="U108" s="68" t="str">
        <f t="shared" si="83"/>
        <v/>
      </c>
      <c r="V108" s="112" t="str">
        <f t="shared" si="47"/>
        <v>no</v>
      </c>
      <c r="W108" s="47"/>
      <c r="X108" s="47"/>
      <c r="Y108" s="47"/>
      <c r="Z108" s="66"/>
      <c r="AA108" s="19"/>
      <c r="AB108" s="432"/>
      <c r="AC108" s="432"/>
      <c r="AD108" s="432"/>
      <c r="AE108" s="432"/>
      <c r="AF108" s="432"/>
      <c r="AG108" s="433"/>
      <c r="AH108" s="17"/>
      <c r="AI108" s="6"/>
      <c r="AK108" s="28" t="str">
        <f t="shared" si="48"/>
        <v/>
      </c>
      <c r="AL108" s="28" t="str">
        <f t="shared" si="49"/>
        <v/>
      </c>
      <c r="AM108" s="28" t="str">
        <f t="shared" si="50"/>
        <v/>
      </c>
      <c r="AN108" s="28">
        <f t="shared" si="51"/>
        <v>0</v>
      </c>
      <c r="AO108" s="28">
        <f t="shared" si="52"/>
        <v>0</v>
      </c>
      <c r="AP108" s="28">
        <f t="shared" si="53"/>
        <v>0</v>
      </c>
      <c r="AQ108" s="28">
        <f t="shared" si="54"/>
        <v>0</v>
      </c>
      <c r="AR108" s="28"/>
      <c r="AS108" s="28"/>
      <c r="AT108" s="28"/>
      <c r="AX108" s="64" t="str">
        <f t="shared" si="55"/>
        <v>canbeinvalid</v>
      </c>
      <c r="AY108" s="28"/>
      <c r="AZ108" s="181">
        <f t="shared" si="56"/>
        <v>0</v>
      </c>
      <c r="BA108" s="1">
        <f t="shared" si="57"/>
        <v>0</v>
      </c>
      <c r="BB108">
        <f t="shared" si="58"/>
        <v>0</v>
      </c>
      <c r="BC108">
        <f t="shared" si="59"/>
        <v>0</v>
      </c>
      <c r="BD108" t="str">
        <f t="shared" si="60"/>
        <v/>
      </c>
      <c r="BE108">
        <f t="shared" si="61"/>
        <v>0</v>
      </c>
      <c r="BF108">
        <f t="shared" si="62"/>
        <v>0</v>
      </c>
      <c r="BG108" t="str">
        <f t="shared" si="63"/>
        <v>no</v>
      </c>
      <c r="BH108">
        <f t="shared" si="64"/>
        <v>0</v>
      </c>
      <c r="BJ108" s="118">
        <f t="shared" si="65"/>
        <v>0</v>
      </c>
      <c r="BK108" s="119">
        <f t="shared" si="66"/>
        <v>0</v>
      </c>
      <c r="BL108">
        <f t="shared" si="67"/>
        <v>0</v>
      </c>
      <c r="BM108">
        <f t="shared" si="68"/>
        <v>0</v>
      </c>
      <c r="BN108" t="str">
        <f t="shared" si="69"/>
        <v/>
      </c>
      <c r="BO108" s="181">
        <f t="shared" si="70"/>
        <v>0</v>
      </c>
      <c r="BQ108" s="181">
        <f t="shared" si="71"/>
        <v>0</v>
      </c>
      <c r="BR108" s="181">
        <f t="shared" si="72"/>
        <v>0</v>
      </c>
      <c r="BS108" t="str">
        <f t="shared" si="73"/>
        <v/>
      </c>
      <c r="BT108">
        <f t="shared" si="74"/>
        <v>0</v>
      </c>
      <c r="BU108" s="181" t="str">
        <f t="shared" si="75"/>
        <v>data</v>
      </c>
      <c r="BV108" s="181">
        <f t="shared" si="84"/>
        <v>0</v>
      </c>
      <c r="BX108" t="str">
        <f t="shared" si="76"/>
        <v/>
      </c>
      <c r="BY108" t="str">
        <f t="shared" si="77"/>
        <v>No CO Data</v>
      </c>
      <c r="BZ108" s="181">
        <f t="shared" si="87"/>
        <v>0</v>
      </c>
      <c r="CA108" s="229">
        <f t="shared" si="85"/>
        <v>0</v>
      </c>
      <c r="CB108" s="6"/>
      <c r="CC108" s="6"/>
      <c r="CD108" s="226">
        <f t="shared" si="88"/>
        <v>0</v>
      </c>
      <c r="CE108" s="6"/>
      <c r="CF108" s="226">
        <f t="shared" si="86"/>
        <v>0</v>
      </c>
      <c r="CG108" s="226">
        <f t="shared" si="89"/>
        <v>0</v>
      </c>
      <c r="CH108" s="6"/>
      <c r="CI108" s="6"/>
      <c r="CJ108" s="226">
        <f t="shared" si="78"/>
        <v>0</v>
      </c>
      <c r="CK108" s="6"/>
      <c r="CL108" s="6"/>
      <c r="CM108" s="6"/>
      <c r="CN108" s="6"/>
      <c r="CO108" s="6"/>
      <c r="CP108" s="6"/>
      <c r="CQ108" s="6"/>
      <c r="CR108" s="6"/>
      <c r="CS108" s="6"/>
      <c r="CT108" s="6"/>
      <c r="CU108" s="6"/>
      <c r="CV108" s="6"/>
      <c r="CW108" s="6"/>
      <c r="CX108" s="6"/>
      <c r="CY108" s="6"/>
      <c r="CZ108" s="6"/>
      <c r="DA108" s="6"/>
      <c r="DB108" s="6"/>
      <c r="DC108" s="6"/>
      <c r="DD108" s="6"/>
      <c r="DE108" s="6"/>
      <c r="DF108" s="6"/>
      <c r="DG108" s="6"/>
      <c r="DH108" s="6"/>
      <c r="DI108" s="6"/>
      <c r="DJ108" s="6"/>
      <c r="DK108" s="6"/>
      <c r="DL108" s="6"/>
      <c r="DM108" s="6"/>
      <c r="DN108" s="6"/>
      <c r="DO108" s="6"/>
      <c r="DP108" s="6"/>
      <c r="DQ108" s="6"/>
      <c r="DR108" s="6"/>
      <c r="DS108" s="6"/>
      <c r="DT108" s="6"/>
      <c r="DU108" s="6"/>
      <c r="DV108" s="6"/>
      <c r="DW108" s="6"/>
      <c r="DX108" s="6"/>
      <c r="DY108" s="6"/>
      <c r="DZ108" s="6"/>
      <c r="EA108" s="6"/>
      <c r="EB108" s="6"/>
      <c r="EC108" s="6"/>
      <c r="ED108" s="6"/>
      <c r="EE108" s="6"/>
      <c r="EF108" s="6"/>
      <c r="EG108" s="6"/>
      <c r="EH108" s="6"/>
      <c r="EI108" s="6"/>
      <c r="EJ108" s="6"/>
      <c r="EK108" s="6"/>
      <c r="EL108" s="6"/>
      <c r="EM108" s="6"/>
      <c r="EN108" s="6"/>
      <c r="EO108" s="6"/>
      <c r="EP108" s="6"/>
      <c r="EQ108" s="6"/>
      <c r="ER108" s="6"/>
      <c r="ES108" s="6"/>
      <c r="ET108" s="6"/>
      <c r="EU108" s="6"/>
      <c r="EV108" s="6"/>
      <c r="EW108" s="6"/>
      <c r="EX108" s="6"/>
      <c r="EY108" s="6"/>
      <c r="EZ108" s="6"/>
      <c r="FA108" s="6"/>
      <c r="FB108" s="6"/>
    </row>
    <row r="109" spans="1:158">
      <c r="A109" s="13">
        <f t="shared" si="45"/>
        <v>76</v>
      </c>
      <c r="B109" s="66"/>
      <c r="C109" s="48"/>
      <c r="D109" s="348"/>
      <c r="E109" s="349"/>
      <c r="F109" s="353"/>
      <c r="G109" s="351"/>
      <c r="H109" s="348"/>
      <c r="I109" s="352"/>
      <c r="J109" s="352"/>
      <c r="K109" s="67"/>
      <c r="L109" s="68" t="str">
        <f t="shared" si="79"/>
        <v/>
      </c>
      <c r="M109" s="379"/>
      <c r="N109" s="379"/>
      <c r="O109" s="380" t="str">
        <f t="shared" si="80"/>
        <v/>
      </c>
      <c r="P109" s="382" t="str">
        <f t="shared" si="81"/>
        <v/>
      </c>
      <c r="Q109" s="112" t="str">
        <f t="shared" si="46"/>
        <v/>
      </c>
      <c r="R109" s="67"/>
      <c r="S109" s="68" t="str">
        <f t="shared" si="82"/>
        <v/>
      </c>
      <c r="T109" s="184"/>
      <c r="U109" s="68" t="str">
        <f t="shared" si="83"/>
        <v/>
      </c>
      <c r="V109" s="112" t="str">
        <f t="shared" si="47"/>
        <v>no</v>
      </c>
      <c r="W109" s="47"/>
      <c r="X109" s="47"/>
      <c r="Y109" s="47"/>
      <c r="Z109" s="66"/>
      <c r="AA109" s="19"/>
      <c r="AB109" s="432"/>
      <c r="AC109" s="432"/>
      <c r="AD109" s="432"/>
      <c r="AE109" s="432"/>
      <c r="AF109" s="432"/>
      <c r="AG109" s="433"/>
      <c r="AH109" s="17"/>
      <c r="AI109" s="6"/>
      <c r="AK109" s="28" t="str">
        <f t="shared" si="48"/>
        <v/>
      </c>
      <c r="AL109" s="28" t="str">
        <f t="shared" si="49"/>
        <v/>
      </c>
      <c r="AM109" s="28" t="str">
        <f t="shared" si="50"/>
        <v/>
      </c>
      <c r="AN109" s="28">
        <f t="shared" si="51"/>
        <v>0</v>
      </c>
      <c r="AO109" s="28">
        <f t="shared" si="52"/>
        <v>0</v>
      </c>
      <c r="AP109" s="28">
        <f t="shared" si="53"/>
        <v>0</v>
      </c>
      <c r="AQ109" s="28">
        <f t="shared" si="54"/>
        <v>0</v>
      </c>
      <c r="AR109" s="28"/>
      <c r="AS109" s="28"/>
      <c r="AT109" s="28"/>
      <c r="AX109" s="64" t="str">
        <f t="shared" si="55"/>
        <v>canbeinvalid</v>
      </c>
      <c r="AY109" s="28"/>
      <c r="AZ109" s="181">
        <f t="shared" si="56"/>
        <v>0</v>
      </c>
      <c r="BA109" s="1">
        <f t="shared" si="57"/>
        <v>0</v>
      </c>
      <c r="BB109">
        <f t="shared" si="58"/>
        <v>0</v>
      </c>
      <c r="BC109">
        <f t="shared" si="59"/>
        <v>0</v>
      </c>
      <c r="BD109" t="str">
        <f t="shared" si="60"/>
        <v/>
      </c>
      <c r="BE109">
        <f t="shared" si="61"/>
        <v>0</v>
      </c>
      <c r="BF109">
        <f t="shared" si="62"/>
        <v>0</v>
      </c>
      <c r="BG109" t="str">
        <f t="shared" si="63"/>
        <v>no</v>
      </c>
      <c r="BH109">
        <f t="shared" si="64"/>
        <v>0</v>
      </c>
      <c r="BJ109" s="118">
        <f t="shared" si="65"/>
        <v>0</v>
      </c>
      <c r="BK109" s="119">
        <f t="shared" si="66"/>
        <v>0</v>
      </c>
      <c r="BL109">
        <f t="shared" si="67"/>
        <v>0</v>
      </c>
      <c r="BM109">
        <f t="shared" si="68"/>
        <v>0</v>
      </c>
      <c r="BN109" t="str">
        <f t="shared" si="69"/>
        <v/>
      </c>
      <c r="BO109" s="181">
        <f t="shared" si="70"/>
        <v>0</v>
      </c>
      <c r="BQ109" s="181">
        <f t="shared" si="71"/>
        <v>0</v>
      </c>
      <c r="BR109" s="181">
        <f t="shared" si="72"/>
        <v>0</v>
      </c>
      <c r="BS109" t="str">
        <f t="shared" si="73"/>
        <v/>
      </c>
      <c r="BT109">
        <f t="shared" si="74"/>
        <v>0</v>
      </c>
      <c r="BU109" s="181" t="str">
        <f t="shared" si="75"/>
        <v>data</v>
      </c>
      <c r="BV109" s="181">
        <f t="shared" si="84"/>
        <v>0</v>
      </c>
      <c r="BX109" t="str">
        <f t="shared" si="76"/>
        <v/>
      </c>
      <c r="BY109" t="str">
        <f t="shared" si="77"/>
        <v>No CO Data</v>
      </c>
      <c r="BZ109" s="181">
        <f t="shared" si="87"/>
        <v>0</v>
      </c>
      <c r="CA109" s="229">
        <f t="shared" si="85"/>
        <v>0</v>
      </c>
      <c r="CB109" s="6"/>
      <c r="CC109" s="6"/>
      <c r="CD109" s="226">
        <f t="shared" si="88"/>
        <v>0</v>
      </c>
      <c r="CE109" s="6"/>
      <c r="CF109" s="226">
        <f t="shared" si="86"/>
        <v>0</v>
      </c>
      <c r="CG109" s="226">
        <f t="shared" si="89"/>
        <v>0</v>
      </c>
      <c r="CH109" s="6"/>
      <c r="CI109" s="6"/>
      <c r="CJ109" s="226">
        <f t="shared" si="78"/>
        <v>0</v>
      </c>
      <c r="CK109" s="6"/>
      <c r="CL109" s="6"/>
      <c r="CM109" s="6"/>
      <c r="CN109" s="6"/>
      <c r="CO109" s="6"/>
      <c r="CP109" s="6"/>
      <c r="CQ109" s="6"/>
      <c r="CR109" s="6"/>
      <c r="CS109" s="6"/>
      <c r="CT109" s="6"/>
      <c r="CU109" s="6"/>
      <c r="CV109" s="6"/>
      <c r="CW109" s="6"/>
      <c r="CX109" s="6"/>
      <c r="CY109" s="6"/>
      <c r="CZ109" s="6"/>
      <c r="DA109" s="6"/>
      <c r="DB109" s="6"/>
      <c r="DC109" s="6"/>
      <c r="DD109" s="6"/>
      <c r="DE109" s="6"/>
      <c r="DF109" s="6"/>
      <c r="DG109" s="6"/>
      <c r="DH109" s="6"/>
      <c r="DI109" s="6"/>
      <c r="DJ109" s="6"/>
      <c r="DK109" s="6"/>
      <c r="DL109" s="6"/>
      <c r="DM109" s="6"/>
      <c r="DN109" s="6"/>
      <c r="DO109" s="6"/>
      <c r="DP109" s="6"/>
      <c r="DQ109" s="6"/>
      <c r="DR109" s="6"/>
      <c r="DS109" s="6"/>
      <c r="DT109" s="6"/>
      <c r="DU109" s="6"/>
      <c r="DV109" s="6"/>
      <c r="DW109" s="6"/>
      <c r="DX109" s="6"/>
      <c r="DY109" s="6"/>
      <c r="DZ109" s="6"/>
      <c r="EA109" s="6"/>
      <c r="EB109" s="6"/>
      <c r="EC109" s="6"/>
      <c r="ED109" s="6"/>
      <c r="EE109" s="6"/>
      <c r="EF109" s="6"/>
      <c r="EG109" s="6"/>
      <c r="EH109" s="6"/>
      <c r="EI109" s="6"/>
      <c r="EJ109" s="6"/>
      <c r="EK109" s="6"/>
      <c r="EL109" s="6"/>
      <c r="EM109" s="6"/>
      <c r="EN109" s="6"/>
      <c r="EO109" s="6"/>
      <c r="EP109" s="6"/>
      <c r="EQ109" s="6"/>
      <c r="ER109" s="6"/>
      <c r="ES109" s="6"/>
      <c r="ET109" s="6"/>
      <c r="EU109" s="6"/>
      <c r="EV109" s="6"/>
      <c r="EW109" s="6"/>
      <c r="EX109" s="6"/>
      <c r="EY109" s="6"/>
      <c r="EZ109" s="6"/>
      <c r="FA109" s="6"/>
      <c r="FB109" s="6"/>
    </row>
    <row r="110" spans="1:158">
      <c r="A110" s="13">
        <f t="shared" si="45"/>
        <v>77</v>
      </c>
      <c r="B110" s="66"/>
      <c r="C110" s="48"/>
      <c r="D110" s="348"/>
      <c r="E110" s="349"/>
      <c r="F110" s="353"/>
      <c r="G110" s="351"/>
      <c r="H110" s="348"/>
      <c r="I110" s="352"/>
      <c r="J110" s="352"/>
      <c r="K110" s="67"/>
      <c r="L110" s="68" t="str">
        <f t="shared" si="79"/>
        <v/>
      </c>
      <c r="M110" s="379"/>
      <c r="N110" s="379"/>
      <c r="O110" s="380" t="str">
        <f t="shared" si="80"/>
        <v/>
      </c>
      <c r="P110" s="382" t="str">
        <f t="shared" si="81"/>
        <v/>
      </c>
      <c r="Q110" s="112" t="str">
        <f t="shared" si="46"/>
        <v/>
      </c>
      <c r="R110" s="67"/>
      <c r="S110" s="68" t="str">
        <f t="shared" si="82"/>
        <v/>
      </c>
      <c r="T110" s="184"/>
      <c r="U110" s="68" t="str">
        <f t="shared" si="83"/>
        <v/>
      </c>
      <c r="V110" s="112" t="str">
        <f t="shared" si="47"/>
        <v>no</v>
      </c>
      <c r="W110" s="47"/>
      <c r="X110" s="47"/>
      <c r="Y110" s="47"/>
      <c r="Z110" s="66"/>
      <c r="AA110" s="19"/>
      <c r="AB110" s="432"/>
      <c r="AC110" s="432"/>
      <c r="AD110" s="432"/>
      <c r="AE110" s="432"/>
      <c r="AF110" s="432"/>
      <c r="AG110" s="433"/>
      <c r="AH110" s="17"/>
      <c r="AI110" s="6"/>
      <c r="AK110" s="28" t="str">
        <f t="shared" si="48"/>
        <v/>
      </c>
      <c r="AL110" s="28" t="str">
        <f t="shared" si="49"/>
        <v/>
      </c>
      <c r="AM110" s="28" t="str">
        <f t="shared" si="50"/>
        <v/>
      </c>
      <c r="AN110" s="28">
        <f t="shared" si="51"/>
        <v>0</v>
      </c>
      <c r="AO110" s="28">
        <f t="shared" si="52"/>
        <v>0</v>
      </c>
      <c r="AP110" s="28">
        <f t="shared" si="53"/>
        <v>0</v>
      </c>
      <c r="AQ110" s="28">
        <f t="shared" si="54"/>
        <v>0</v>
      </c>
      <c r="AR110" s="28"/>
      <c r="AS110" s="28"/>
      <c r="AT110" s="28"/>
      <c r="AX110" s="64" t="str">
        <f t="shared" si="55"/>
        <v>canbeinvalid</v>
      </c>
      <c r="AY110" s="28"/>
      <c r="AZ110" s="181">
        <f t="shared" si="56"/>
        <v>0</v>
      </c>
      <c r="BA110" s="1">
        <f t="shared" si="57"/>
        <v>0</v>
      </c>
      <c r="BB110">
        <f t="shared" si="58"/>
        <v>0</v>
      </c>
      <c r="BC110">
        <f t="shared" si="59"/>
        <v>0</v>
      </c>
      <c r="BD110" t="str">
        <f t="shared" si="60"/>
        <v/>
      </c>
      <c r="BE110">
        <f t="shared" si="61"/>
        <v>0</v>
      </c>
      <c r="BF110">
        <f t="shared" si="62"/>
        <v>0</v>
      </c>
      <c r="BG110" t="str">
        <f t="shared" si="63"/>
        <v>no</v>
      </c>
      <c r="BH110">
        <f t="shared" si="64"/>
        <v>0</v>
      </c>
      <c r="BJ110" s="118">
        <f t="shared" si="65"/>
        <v>0</v>
      </c>
      <c r="BK110" s="119">
        <f t="shared" si="66"/>
        <v>0</v>
      </c>
      <c r="BL110">
        <f t="shared" si="67"/>
        <v>0</v>
      </c>
      <c r="BM110">
        <f t="shared" si="68"/>
        <v>0</v>
      </c>
      <c r="BN110" t="str">
        <f t="shared" si="69"/>
        <v/>
      </c>
      <c r="BO110" s="181">
        <f t="shared" si="70"/>
        <v>0</v>
      </c>
      <c r="BQ110" s="181">
        <f t="shared" si="71"/>
        <v>0</v>
      </c>
      <c r="BR110" s="181">
        <f t="shared" si="72"/>
        <v>0</v>
      </c>
      <c r="BS110" t="str">
        <f t="shared" si="73"/>
        <v/>
      </c>
      <c r="BT110">
        <f t="shared" si="74"/>
        <v>0</v>
      </c>
      <c r="BU110" s="181" t="str">
        <f t="shared" si="75"/>
        <v>data</v>
      </c>
      <c r="BV110" s="181">
        <f t="shared" si="84"/>
        <v>0</v>
      </c>
      <c r="BX110" t="str">
        <f t="shared" si="76"/>
        <v/>
      </c>
      <c r="BY110" t="str">
        <f t="shared" si="77"/>
        <v>No CO Data</v>
      </c>
      <c r="BZ110" s="181">
        <f t="shared" si="87"/>
        <v>0</v>
      </c>
      <c r="CA110" s="229">
        <f t="shared" si="85"/>
        <v>0</v>
      </c>
      <c r="CB110" s="6"/>
      <c r="CC110" s="6"/>
      <c r="CD110" s="226">
        <f t="shared" si="88"/>
        <v>0</v>
      </c>
      <c r="CE110" s="6"/>
      <c r="CF110" s="226">
        <f t="shared" si="86"/>
        <v>0</v>
      </c>
      <c r="CG110" s="226">
        <f t="shared" si="89"/>
        <v>0</v>
      </c>
      <c r="CH110" s="6"/>
      <c r="CI110" s="6"/>
      <c r="CJ110" s="226">
        <f t="shared" si="78"/>
        <v>0</v>
      </c>
      <c r="CK110" s="6"/>
      <c r="CL110" s="6"/>
      <c r="CM110" s="6"/>
      <c r="CN110" s="6"/>
      <c r="CO110" s="6"/>
      <c r="CP110" s="6"/>
      <c r="CQ110" s="6"/>
      <c r="CR110" s="6"/>
      <c r="CS110" s="6"/>
      <c r="CT110" s="6"/>
      <c r="CU110" s="6"/>
      <c r="CV110" s="6"/>
      <c r="CW110" s="6"/>
      <c r="CX110" s="6"/>
      <c r="CY110" s="6"/>
      <c r="CZ110" s="6"/>
      <c r="DA110" s="6"/>
      <c r="DB110" s="6"/>
      <c r="DC110" s="6"/>
      <c r="DD110" s="6"/>
      <c r="DE110" s="6"/>
      <c r="DF110" s="6"/>
      <c r="DG110" s="6"/>
      <c r="DH110" s="6"/>
      <c r="DI110" s="6"/>
      <c r="DJ110" s="6"/>
      <c r="DK110" s="6"/>
      <c r="DL110" s="6"/>
      <c r="DM110" s="6"/>
      <c r="DN110" s="6"/>
      <c r="DO110" s="6"/>
      <c r="DP110" s="6"/>
      <c r="DQ110" s="6"/>
      <c r="DR110" s="6"/>
      <c r="DS110" s="6"/>
      <c r="DT110" s="6"/>
      <c r="DU110" s="6"/>
      <c r="DV110" s="6"/>
      <c r="DW110" s="6"/>
      <c r="DX110" s="6"/>
      <c r="DY110" s="6"/>
      <c r="DZ110" s="6"/>
      <c r="EA110" s="6"/>
      <c r="EB110" s="6"/>
      <c r="EC110" s="6"/>
      <c r="ED110" s="6"/>
      <c r="EE110" s="6"/>
      <c r="EF110" s="6"/>
      <c r="EG110" s="6"/>
      <c r="EH110" s="6"/>
      <c r="EI110" s="6"/>
      <c r="EJ110" s="6"/>
      <c r="EK110" s="6"/>
      <c r="EL110" s="6"/>
      <c r="EM110" s="6"/>
      <c r="EN110" s="6"/>
      <c r="EO110" s="6"/>
      <c r="EP110" s="6"/>
      <c r="EQ110" s="6"/>
      <c r="ER110" s="6"/>
      <c r="ES110" s="6"/>
      <c r="ET110" s="6"/>
      <c r="EU110" s="6"/>
      <c r="EV110" s="6"/>
      <c r="EW110" s="6"/>
      <c r="EX110" s="6"/>
      <c r="EY110" s="6"/>
      <c r="EZ110" s="6"/>
      <c r="FA110" s="6"/>
      <c r="FB110" s="6"/>
    </row>
    <row r="111" spans="1:158">
      <c r="A111" s="13">
        <f t="shared" ref="A111:A121" si="90">A110+1</f>
        <v>78</v>
      </c>
      <c r="B111" s="66"/>
      <c r="C111" s="48"/>
      <c r="D111" s="348"/>
      <c r="E111" s="349"/>
      <c r="F111" s="353"/>
      <c r="G111" s="351"/>
      <c r="H111" s="348"/>
      <c r="I111" s="352"/>
      <c r="J111" s="352"/>
      <c r="K111" s="67"/>
      <c r="L111" s="68" t="str">
        <f t="shared" si="79"/>
        <v/>
      </c>
      <c r="M111" s="379"/>
      <c r="N111" s="379"/>
      <c r="O111" s="380" t="str">
        <f t="shared" si="80"/>
        <v/>
      </c>
      <c r="P111" s="382" t="str">
        <f t="shared" si="81"/>
        <v/>
      </c>
      <c r="Q111" s="112" t="str">
        <f t="shared" si="46"/>
        <v/>
      </c>
      <c r="R111" s="67"/>
      <c r="S111" s="68" t="str">
        <f t="shared" si="82"/>
        <v/>
      </c>
      <c r="T111" s="184"/>
      <c r="U111" s="68" t="str">
        <f t="shared" si="83"/>
        <v/>
      </c>
      <c r="V111" s="112" t="str">
        <f t="shared" si="47"/>
        <v>no</v>
      </c>
      <c r="W111" s="47"/>
      <c r="X111" s="47"/>
      <c r="Y111" s="47"/>
      <c r="Z111" s="66"/>
      <c r="AA111" s="19"/>
      <c r="AB111" s="432"/>
      <c r="AC111" s="432"/>
      <c r="AD111" s="432"/>
      <c r="AE111" s="432"/>
      <c r="AF111" s="432"/>
      <c r="AG111" s="433"/>
      <c r="AH111" s="17"/>
      <c r="AI111" s="6"/>
      <c r="AK111" s="28" t="str">
        <f t="shared" si="48"/>
        <v/>
      </c>
      <c r="AL111" s="28" t="str">
        <f t="shared" si="49"/>
        <v/>
      </c>
      <c r="AM111" s="28" t="str">
        <f t="shared" si="50"/>
        <v/>
      </c>
      <c r="AN111" s="28">
        <f t="shared" si="51"/>
        <v>0</v>
      </c>
      <c r="AO111" s="28">
        <f t="shared" si="52"/>
        <v>0</v>
      </c>
      <c r="AP111" s="28">
        <f t="shared" si="53"/>
        <v>0</v>
      </c>
      <c r="AQ111" s="28">
        <f t="shared" si="54"/>
        <v>0</v>
      </c>
      <c r="AR111" s="28"/>
      <c r="AS111" s="28"/>
      <c r="AT111" s="28"/>
      <c r="AX111" s="64" t="str">
        <f t="shared" si="55"/>
        <v>canbeinvalid</v>
      </c>
      <c r="AY111" s="28"/>
      <c r="AZ111" s="181">
        <f t="shared" si="56"/>
        <v>0</v>
      </c>
      <c r="BA111" s="1">
        <f t="shared" si="57"/>
        <v>0</v>
      </c>
      <c r="BB111">
        <f t="shared" si="58"/>
        <v>0</v>
      </c>
      <c r="BC111">
        <f t="shared" si="59"/>
        <v>0</v>
      </c>
      <c r="BD111" t="str">
        <f t="shared" si="60"/>
        <v/>
      </c>
      <c r="BE111">
        <f t="shared" si="61"/>
        <v>0</v>
      </c>
      <c r="BF111">
        <f t="shared" si="62"/>
        <v>0</v>
      </c>
      <c r="BG111" t="str">
        <f t="shared" si="63"/>
        <v>no</v>
      </c>
      <c r="BH111">
        <f t="shared" si="64"/>
        <v>0</v>
      </c>
      <c r="BJ111" s="118">
        <f t="shared" si="65"/>
        <v>0</v>
      </c>
      <c r="BK111" s="119">
        <f t="shared" si="66"/>
        <v>0</v>
      </c>
      <c r="BL111">
        <f t="shared" si="67"/>
        <v>0</v>
      </c>
      <c r="BM111">
        <f t="shared" si="68"/>
        <v>0</v>
      </c>
      <c r="BN111" t="str">
        <f t="shared" si="69"/>
        <v/>
      </c>
      <c r="BO111" s="181">
        <f t="shared" si="70"/>
        <v>0</v>
      </c>
      <c r="BQ111" s="181">
        <f t="shared" si="71"/>
        <v>0</v>
      </c>
      <c r="BR111" s="181">
        <f t="shared" si="72"/>
        <v>0</v>
      </c>
      <c r="BS111" t="str">
        <f t="shared" si="73"/>
        <v/>
      </c>
      <c r="BT111">
        <f t="shared" si="74"/>
        <v>0</v>
      </c>
      <c r="BU111" s="181" t="str">
        <f t="shared" si="75"/>
        <v>data</v>
      </c>
      <c r="BV111" s="181">
        <f t="shared" si="84"/>
        <v>0</v>
      </c>
      <c r="BX111" t="str">
        <f t="shared" si="76"/>
        <v/>
      </c>
      <c r="BY111" t="str">
        <f t="shared" si="77"/>
        <v>No CO Data</v>
      </c>
      <c r="BZ111" s="181">
        <f t="shared" si="87"/>
        <v>0</v>
      </c>
      <c r="CA111" s="229">
        <f t="shared" si="85"/>
        <v>0</v>
      </c>
      <c r="CB111" s="6"/>
      <c r="CC111" s="6"/>
      <c r="CD111" s="226">
        <f t="shared" si="88"/>
        <v>0</v>
      </c>
      <c r="CE111" s="6"/>
      <c r="CF111" s="226">
        <f t="shared" si="86"/>
        <v>0</v>
      </c>
      <c r="CG111" s="226">
        <f t="shared" si="89"/>
        <v>0</v>
      </c>
      <c r="CH111" s="6"/>
      <c r="CI111" s="6"/>
      <c r="CJ111" s="226">
        <f t="shared" si="78"/>
        <v>0</v>
      </c>
      <c r="CK111" s="6"/>
      <c r="CL111" s="6"/>
      <c r="CM111" s="6"/>
      <c r="CN111" s="6"/>
      <c r="CO111" s="6"/>
      <c r="CP111" s="6"/>
      <c r="CQ111" s="6"/>
      <c r="CR111" s="6"/>
      <c r="CS111" s="6"/>
      <c r="CT111" s="6"/>
      <c r="CU111" s="6"/>
      <c r="CV111" s="6"/>
      <c r="CW111" s="6"/>
      <c r="CX111" s="6"/>
      <c r="CY111" s="6"/>
      <c r="CZ111" s="6"/>
      <c r="DA111" s="6"/>
      <c r="DB111" s="6"/>
      <c r="DC111" s="6"/>
      <c r="DD111" s="6"/>
      <c r="DE111" s="6"/>
      <c r="DF111" s="6"/>
      <c r="DG111" s="6"/>
      <c r="DH111" s="6"/>
      <c r="DI111" s="6"/>
      <c r="DJ111" s="6"/>
      <c r="DK111" s="6"/>
      <c r="DL111" s="6"/>
      <c r="DM111" s="6"/>
      <c r="DN111" s="6"/>
      <c r="DO111" s="6"/>
      <c r="DP111" s="6"/>
      <c r="DQ111" s="6"/>
      <c r="DR111" s="6"/>
      <c r="DS111" s="6"/>
      <c r="DT111" s="6"/>
      <c r="DU111" s="6"/>
      <c r="DV111" s="6"/>
      <c r="DW111" s="6"/>
      <c r="DX111" s="6"/>
      <c r="DY111" s="6"/>
      <c r="DZ111" s="6"/>
      <c r="EA111" s="6"/>
      <c r="EB111" s="6"/>
      <c r="EC111" s="6"/>
      <c r="ED111" s="6"/>
      <c r="EE111" s="6"/>
      <c r="EF111" s="6"/>
      <c r="EG111" s="6"/>
      <c r="EH111" s="6"/>
      <c r="EI111" s="6"/>
      <c r="EJ111" s="6"/>
      <c r="EK111" s="6"/>
      <c r="EL111" s="6"/>
      <c r="EM111" s="6"/>
      <c r="EN111" s="6"/>
      <c r="EO111" s="6"/>
      <c r="EP111" s="6"/>
      <c r="EQ111" s="6"/>
      <c r="ER111" s="6"/>
      <c r="ES111" s="6"/>
      <c r="ET111" s="6"/>
      <c r="EU111" s="6"/>
      <c r="EV111" s="6"/>
      <c r="EW111" s="6"/>
      <c r="EX111" s="6"/>
      <c r="EY111" s="6"/>
      <c r="EZ111" s="6"/>
      <c r="FA111" s="6"/>
      <c r="FB111" s="6"/>
    </row>
    <row r="112" spans="1:158">
      <c r="A112" s="13">
        <f t="shared" si="90"/>
        <v>79</v>
      </c>
      <c r="B112" s="66"/>
      <c r="C112" s="48"/>
      <c r="D112" s="348"/>
      <c r="E112" s="349"/>
      <c r="F112" s="353"/>
      <c r="G112" s="351"/>
      <c r="H112" s="348"/>
      <c r="I112" s="352"/>
      <c r="J112" s="352"/>
      <c r="K112" s="67"/>
      <c r="L112" s="68" t="str">
        <f t="shared" si="79"/>
        <v/>
      </c>
      <c r="M112" s="379"/>
      <c r="N112" s="379"/>
      <c r="O112" s="380" t="str">
        <f t="shared" si="80"/>
        <v/>
      </c>
      <c r="P112" s="382" t="str">
        <f t="shared" si="81"/>
        <v/>
      </c>
      <c r="Q112" s="112" t="str">
        <f t="shared" si="46"/>
        <v/>
      </c>
      <c r="R112" s="67"/>
      <c r="S112" s="68" t="str">
        <f t="shared" si="82"/>
        <v/>
      </c>
      <c r="T112" s="184"/>
      <c r="U112" s="68" t="str">
        <f t="shared" si="83"/>
        <v/>
      </c>
      <c r="V112" s="112" t="str">
        <f t="shared" si="47"/>
        <v>no</v>
      </c>
      <c r="W112" s="47"/>
      <c r="X112" s="47"/>
      <c r="Y112" s="47"/>
      <c r="Z112" s="66"/>
      <c r="AA112" s="19"/>
      <c r="AB112" s="432"/>
      <c r="AC112" s="432"/>
      <c r="AD112" s="432"/>
      <c r="AE112" s="432"/>
      <c r="AF112" s="432"/>
      <c r="AG112" s="433"/>
      <c r="AH112" s="17"/>
      <c r="AI112" s="6"/>
      <c r="AK112" s="28" t="str">
        <f t="shared" si="48"/>
        <v/>
      </c>
      <c r="AL112" s="28" t="str">
        <f t="shared" si="49"/>
        <v/>
      </c>
      <c r="AM112" s="28" t="str">
        <f t="shared" si="50"/>
        <v/>
      </c>
      <c r="AN112" s="28">
        <f t="shared" si="51"/>
        <v>0</v>
      </c>
      <c r="AO112" s="28">
        <f t="shared" si="52"/>
        <v>0</v>
      </c>
      <c r="AP112" s="28">
        <f t="shared" si="53"/>
        <v>0</v>
      </c>
      <c r="AQ112" s="28">
        <f t="shared" si="54"/>
        <v>0</v>
      </c>
      <c r="AR112" s="28"/>
      <c r="AS112" s="28"/>
      <c r="AT112" s="28"/>
      <c r="AX112" s="64" t="str">
        <f t="shared" si="55"/>
        <v>canbeinvalid</v>
      </c>
      <c r="AY112" s="28"/>
      <c r="AZ112" s="181">
        <f t="shared" si="56"/>
        <v>0</v>
      </c>
      <c r="BA112" s="1">
        <f t="shared" si="57"/>
        <v>0</v>
      </c>
      <c r="BB112">
        <f t="shared" si="58"/>
        <v>0</v>
      </c>
      <c r="BC112">
        <f t="shared" si="59"/>
        <v>0</v>
      </c>
      <c r="BD112" t="str">
        <f t="shared" si="60"/>
        <v/>
      </c>
      <c r="BE112">
        <f t="shared" si="61"/>
        <v>0</v>
      </c>
      <c r="BF112">
        <f t="shared" si="62"/>
        <v>0</v>
      </c>
      <c r="BG112" t="str">
        <f t="shared" si="63"/>
        <v>no</v>
      </c>
      <c r="BH112">
        <f t="shared" si="64"/>
        <v>0</v>
      </c>
      <c r="BJ112" s="118">
        <f t="shared" si="65"/>
        <v>0</v>
      </c>
      <c r="BK112" s="119">
        <f t="shared" si="66"/>
        <v>0</v>
      </c>
      <c r="BL112">
        <f t="shared" si="67"/>
        <v>0</v>
      </c>
      <c r="BM112">
        <f t="shared" si="68"/>
        <v>0</v>
      </c>
      <c r="BN112" t="str">
        <f t="shared" si="69"/>
        <v/>
      </c>
      <c r="BO112" s="181">
        <f t="shared" si="70"/>
        <v>0</v>
      </c>
      <c r="BQ112" s="181">
        <f t="shared" si="71"/>
        <v>0</v>
      </c>
      <c r="BR112" s="181">
        <f t="shared" si="72"/>
        <v>0</v>
      </c>
      <c r="BS112" t="str">
        <f t="shared" si="73"/>
        <v/>
      </c>
      <c r="BT112">
        <f t="shared" si="74"/>
        <v>0</v>
      </c>
      <c r="BU112" s="181" t="str">
        <f t="shared" si="75"/>
        <v>data</v>
      </c>
      <c r="BV112" s="181">
        <f t="shared" si="84"/>
        <v>0</v>
      </c>
      <c r="BX112" t="str">
        <f t="shared" si="76"/>
        <v/>
      </c>
      <c r="BY112" t="str">
        <f t="shared" si="77"/>
        <v>No CO Data</v>
      </c>
      <c r="BZ112" s="181">
        <f t="shared" si="87"/>
        <v>0</v>
      </c>
      <c r="CA112" s="229">
        <f t="shared" si="85"/>
        <v>0</v>
      </c>
      <c r="CB112" s="6"/>
      <c r="CC112" s="6"/>
      <c r="CD112" s="226">
        <f t="shared" si="88"/>
        <v>0</v>
      </c>
      <c r="CE112" s="6"/>
      <c r="CF112" s="226">
        <f t="shared" si="86"/>
        <v>0</v>
      </c>
      <c r="CG112" s="226">
        <f t="shared" si="89"/>
        <v>0</v>
      </c>
      <c r="CH112" s="6"/>
      <c r="CI112" s="6"/>
      <c r="CJ112" s="226">
        <f t="shared" si="78"/>
        <v>0</v>
      </c>
      <c r="CK112" s="6"/>
      <c r="CL112" s="6"/>
      <c r="CM112" s="6"/>
      <c r="CN112" s="6"/>
      <c r="CO112" s="6"/>
      <c r="CP112" s="6"/>
      <c r="CQ112" s="6"/>
      <c r="CR112" s="6"/>
      <c r="CS112" s="6"/>
      <c r="CT112" s="6"/>
      <c r="CU112" s="6"/>
      <c r="CV112" s="6"/>
      <c r="CW112" s="6"/>
      <c r="CX112" s="6"/>
      <c r="CY112" s="6"/>
      <c r="CZ112" s="6"/>
      <c r="DA112" s="6"/>
      <c r="DB112" s="6"/>
      <c r="DC112" s="6"/>
      <c r="DD112" s="6"/>
      <c r="DE112" s="6"/>
      <c r="DF112" s="6"/>
      <c r="DG112" s="6"/>
      <c r="DH112" s="6"/>
      <c r="DI112" s="6"/>
      <c r="DJ112" s="6"/>
      <c r="DK112" s="6"/>
      <c r="DL112" s="6"/>
      <c r="DM112" s="6"/>
      <c r="DN112" s="6"/>
      <c r="DO112" s="6"/>
      <c r="DP112" s="6"/>
      <c r="DQ112" s="6"/>
      <c r="DR112" s="6"/>
      <c r="DS112" s="6"/>
      <c r="DT112" s="6"/>
      <c r="DU112" s="6"/>
      <c r="DV112" s="6"/>
      <c r="DW112" s="6"/>
      <c r="DX112" s="6"/>
      <c r="DY112" s="6"/>
      <c r="DZ112" s="6"/>
      <c r="EA112" s="6"/>
      <c r="EB112" s="6"/>
      <c r="EC112" s="6"/>
      <c r="ED112" s="6"/>
      <c r="EE112" s="6"/>
      <c r="EF112" s="6"/>
      <c r="EG112" s="6"/>
      <c r="EH112" s="6"/>
      <c r="EI112" s="6"/>
      <c r="EJ112" s="6"/>
      <c r="EK112" s="6"/>
      <c r="EL112" s="6"/>
      <c r="EM112" s="6"/>
      <c r="EN112" s="6"/>
      <c r="EO112" s="6"/>
      <c r="EP112" s="6"/>
      <c r="EQ112" s="6"/>
      <c r="ER112" s="6"/>
      <c r="ES112" s="6"/>
      <c r="ET112" s="6"/>
      <c r="EU112" s="6"/>
      <c r="EV112" s="6"/>
      <c r="EW112" s="6"/>
      <c r="EX112" s="6"/>
      <c r="EY112" s="6"/>
      <c r="EZ112" s="6"/>
      <c r="FA112" s="6"/>
      <c r="FB112" s="6"/>
    </row>
    <row r="113" spans="1:158">
      <c r="A113" s="13">
        <f t="shared" si="90"/>
        <v>80</v>
      </c>
      <c r="B113" s="66"/>
      <c r="C113" s="48"/>
      <c r="D113" s="348"/>
      <c r="E113" s="349"/>
      <c r="F113" s="353"/>
      <c r="G113" s="351"/>
      <c r="H113" s="348"/>
      <c r="I113" s="352"/>
      <c r="J113" s="352"/>
      <c r="K113" s="67"/>
      <c r="L113" s="68" t="str">
        <f t="shared" si="79"/>
        <v/>
      </c>
      <c r="M113" s="379"/>
      <c r="N113" s="379"/>
      <c r="O113" s="380" t="str">
        <f t="shared" si="80"/>
        <v/>
      </c>
      <c r="P113" s="382" t="str">
        <f t="shared" si="81"/>
        <v/>
      </c>
      <c r="Q113" s="112" t="str">
        <f t="shared" si="46"/>
        <v/>
      </c>
      <c r="R113" s="67"/>
      <c r="S113" s="68" t="str">
        <f t="shared" si="82"/>
        <v/>
      </c>
      <c r="T113" s="184"/>
      <c r="U113" s="68" t="str">
        <f t="shared" si="83"/>
        <v/>
      </c>
      <c r="V113" s="112" t="str">
        <f t="shared" si="47"/>
        <v>no</v>
      </c>
      <c r="W113" s="47"/>
      <c r="X113" s="47"/>
      <c r="Y113" s="47"/>
      <c r="Z113" s="66"/>
      <c r="AA113" s="19"/>
      <c r="AB113" s="432"/>
      <c r="AC113" s="432"/>
      <c r="AD113" s="432"/>
      <c r="AE113" s="432"/>
      <c r="AF113" s="432"/>
      <c r="AG113" s="433"/>
      <c r="AH113" s="17"/>
      <c r="AI113" s="6"/>
      <c r="AK113" s="28" t="str">
        <f t="shared" si="48"/>
        <v/>
      </c>
      <c r="AL113" s="28" t="str">
        <f t="shared" si="49"/>
        <v/>
      </c>
      <c r="AM113" s="28" t="str">
        <f t="shared" si="50"/>
        <v/>
      </c>
      <c r="AN113" s="28">
        <f t="shared" si="51"/>
        <v>0</v>
      </c>
      <c r="AO113" s="28">
        <f t="shared" si="52"/>
        <v>0</v>
      </c>
      <c r="AP113" s="28">
        <f t="shared" si="53"/>
        <v>0</v>
      </c>
      <c r="AQ113" s="28">
        <f t="shared" si="54"/>
        <v>0</v>
      </c>
      <c r="AR113" s="28"/>
      <c r="AS113" s="28"/>
      <c r="AT113" s="28"/>
      <c r="AX113" s="64" t="str">
        <f t="shared" si="55"/>
        <v>canbeinvalid</v>
      </c>
      <c r="AY113" s="28"/>
      <c r="AZ113" s="181">
        <f t="shared" si="56"/>
        <v>0</v>
      </c>
      <c r="BA113" s="1">
        <f t="shared" si="57"/>
        <v>0</v>
      </c>
      <c r="BB113">
        <f t="shared" si="58"/>
        <v>0</v>
      </c>
      <c r="BC113">
        <f t="shared" si="59"/>
        <v>0</v>
      </c>
      <c r="BD113" t="str">
        <f t="shared" si="60"/>
        <v/>
      </c>
      <c r="BE113">
        <f t="shared" si="61"/>
        <v>0</v>
      </c>
      <c r="BF113">
        <f t="shared" si="62"/>
        <v>0</v>
      </c>
      <c r="BG113" t="str">
        <f t="shared" si="63"/>
        <v>no</v>
      </c>
      <c r="BH113">
        <f t="shared" si="64"/>
        <v>0</v>
      </c>
      <c r="BJ113" s="118">
        <f t="shared" si="65"/>
        <v>0</v>
      </c>
      <c r="BK113" s="119">
        <f t="shared" si="66"/>
        <v>0</v>
      </c>
      <c r="BL113">
        <f t="shared" si="67"/>
        <v>0</v>
      </c>
      <c r="BM113">
        <f t="shared" si="68"/>
        <v>0</v>
      </c>
      <c r="BN113" t="str">
        <f t="shared" si="69"/>
        <v/>
      </c>
      <c r="BO113" s="181">
        <f t="shared" si="70"/>
        <v>0</v>
      </c>
      <c r="BQ113" s="181">
        <f t="shared" si="71"/>
        <v>0</v>
      </c>
      <c r="BR113" s="181">
        <f t="shared" si="72"/>
        <v>0</v>
      </c>
      <c r="BS113" t="str">
        <f t="shared" si="73"/>
        <v/>
      </c>
      <c r="BT113">
        <f t="shared" si="74"/>
        <v>0</v>
      </c>
      <c r="BU113" s="181" t="str">
        <f t="shared" si="75"/>
        <v>data</v>
      </c>
      <c r="BV113" s="181">
        <f t="shared" si="84"/>
        <v>0</v>
      </c>
      <c r="BX113" t="str">
        <f t="shared" si="76"/>
        <v/>
      </c>
      <c r="BY113" t="str">
        <f t="shared" si="77"/>
        <v>No CO Data</v>
      </c>
      <c r="BZ113" s="181">
        <f t="shared" si="87"/>
        <v>0</v>
      </c>
      <c r="CA113" s="229">
        <f t="shared" si="85"/>
        <v>0</v>
      </c>
      <c r="CB113" s="6"/>
      <c r="CC113" s="6"/>
      <c r="CD113" s="226">
        <f t="shared" si="88"/>
        <v>0</v>
      </c>
      <c r="CE113" s="6"/>
      <c r="CF113" s="226">
        <f t="shared" si="86"/>
        <v>0</v>
      </c>
      <c r="CG113" s="226">
        <f t="shared" si="89"/>
        <v>0</v>
      </c>
      <c r="CH113" s="6"/>
      <c r="CI113" s="6"/>
      <c r="CJ113" s="226">
        <f t="shared" si="78"/>
        <v>0</v>
      </c>
      <c r="CK113" s="6"/>
      <c r="CL113" s="6"/>
      <c r="CM113" s="6"/>
      <c r="CN113" s="6"/>
      <c r="CO113" s="6"/>
      <c r="CP113" s="6"/>
      <c r="CQ113" s="6"/>
      <c r="CR113" s="6"/>
      <c r="CS113" s="6"/>
      <c r="CT113" s="6"/>
      <c r="CU113" s="6"/>
      <c r="CV113" s="6"/>
      <c r="CW113" s="6"/>
      <c r="CX113" s="6"/>
      <c r="CY113" s="6"/>
      <c r="CZ113" s="6"/>
      <c r="DA113" s="6"/>
      <c r="DB113" s="6"/>
      <c r="DC113" s="6"/>
      <c r="DD113" s="6"/>
      <c r="DE113" s="6"/>
      <c r="DF113" s="6"/>
      <c r="DG113" s="6"/>
      <c r="DH113" s="6"/>
      <c r="DI113" s="6"/>
      <c r="DJ113" s="6"/>
      <c r="DK113" s="6"/>
      <c r="DL113" s="6"/>
      <c r="DM113" s="6"/>
      <c r="DN113" s="6"/>
      <c r="DO113" s="6"/>
      <c r="DP113" s="6"/>
      <c r="DQ113" s="6"/>
      <c r="DR113" s="6"/>
      <c r="DS113" s="6"/>
      <c r="DT113" s="6"/>
      <c r="DU113" s="6"/>
      <c r="DV113" s="6"/>
      <c r="DW113" s="6"/>
      <c r="DX113" s="6"/>
      <c r="DY113" s="6"/>
      <c r="DZ113" s="6"/>
      <c r="EA113" s="6"/>
      <c r="EB113" s="6"/>
      <c r="EC113" s="6"/>
      <c r="ED113" s="6"/>
      <c r="EE113" s="6"/>
      <c r="EF113" s="6"/>
      <c r="EG113" s="6"/>
      <c r="EH113" s="6"/>
      <c r="EI113" s="6"/>
      <c r="EJ113" s="6"/>
      <c r="EK113" s="6"/>
      <c r="EL113" s="6"/>
      <c r="EM113" s="6"/>
      <c r="EN113" s="6"/>
      <c r="EO113" s="6"/>
      <c r="EP113" s="6"/>
      <c r="EQ113" s="6"/>
      <c r="ER113" s="6"/>
      <c r="ES113" s="6"/>
      <c r="ET113" s="6"/>
      <c r="EU113" s="6"/>
      <c r="EV113" s="6"/>
      <c r="EW113" s="6"/>
      <c r="EX113" s="6"/>
      <c r="EY113" s="6"/>
      <c r="EZ113" s="6"/>
      <c r="FA113" s="6"/>
      <c r="FB113" s="6"/>
    </row>
    <row r="114" spans="1:158">
      <c r="A114" s="13">
        <f t="shared" si="90"/>
        <v>81</v>
      </c>
      <c r="B114" s="66"/>
      <c r="C114" s="48"/>
      <c r="D114" s="348"/>
      <c r="E114" s="349"/>
      <c r="F114" s="353"/>
      <c r="G114" s="351"/>
      <c r="H114" s="348"/>
      <c r="I114" s="352"/>
      <c r="J114" s="352"/>
      <c r="K114" s="67"/>
      <c r="L114" s="68" t="str">
        <f t="shared" si="79"/>
        <v/>
      </c>
      <c r="M114" s="379"/>
      <c r="N114" s="379"/>
      <c r="O114" s="380" t="str">
        <f t="shared" si="80"/>
        <v/>
      </c>
      <c r="P114" s="382" t="str">
        <f t="shared" si="81"/>
        <v/>
      </c>
      <c r="Q114" s="112" t="str">
        <f t="shared" si="46"/>
        <v/>
      </c>
      <c r="R114" s="67"/>
      <c r="S114" s="68" t="str">
        <f t="shared" si="82"/>
        <v/>
      </c>
      <c r="T114" s="184"/>
      <c r="U114" s="68" t="str">
        <f t="shared" si="83"/>
        <v/>
      </c>
      <c r="V114" s="112" t="str">
        <f t="shared" si="47"/>
        <v>no</v>
      </c>
      <c r="W114" s="47"/>
      <c r="X114" s="47"/>
      <c r="Y114" s="47"/>
      <c r="Z114" s="66"/>
      <c r="AA114" s="19"/>
      <c r="AB114" s="432"/>
      <c r="AC114" s="432"/>
      <c r="AD114" s="432"/>
      <c r="AE114" s="432"/>
      <c r="AF114" s="432"/>
      <c r="AG114" s="433"/>
      <c r="AH114" s="17"/>
      <c r="AI114" s="6"/>
      <c r="AK114" s="28" t="str">
        <f t="shared" si="48"/>
        <v/>
      </c>
      <c r="AL114" s="28" t="str">
        <f t="shared" si="49"/>
        <v/>
      </c>
      <c r="AM114" s="28" t="str">
        <f t="shared" si="50"/>
        <v/>
      </c>
      <c r="AN114" s="28">
        <f t="shared" si="51"/>
        <v>0</v>
      </c>
      <c r="AO114" s="28">
        <f t="shared" si="52"/>
        <v>0</v>
      </c>
      <c r="AP114" s="28">
        <f t="shared" si="53"/>
        <v>0</v>
      </c>
      <c r="AQ114" s="28">
        <f t="shared" si="54"/>
        <v>0</v>
      </c>
      <c r="AR114" s="28"/>
      <c r="AS114" s="28"/>
      <c r="AT114" s="28"/>
      <c r="AX114" s="64" t="str">
        <f t="shared" si="55"/>
        <v>canbeinvalid</v>
      </c>
      <c r="AY114" s="28"/>
      <c r="AZ114" s="181">
        <f t="shared" si="56"/>
        <v>0</v>
      </c>
      <c r="BA114" s="1">
        <f t="shared" si="57"/>
        <v>0</v>
      </c>
      <c r="BB114">
        <f t="shared" si="58"/>
        <v>0</v>
      </c>
      <c r="BC114">
        <f t="shared" si="59"/>
        <v>0</v>
      </c>
      <c r="BD114" t="str">
        <f t="shared" si="60"/>
        <v/>
      </c>
      <c r="BE114">
        <f t="shared" si="61"/>
        <v>0</v>
      </c>
      <c r="BF114">
        <f t="shared" si="62"/>
        <v>0</v>
      </c>
      <c r="BG114" t="str">
        <f t="shared" si="63"/>
        <v>no</v>
      </c>
      <c r="BH114">
        <f t="shared" si="64"/>
        <v>0</v>
      </c>
      <c r="BJ114" s="118">
        <f t="shared" si="65"/>
        <v>0</v>
      </c>
      <c r="BK114" s="119">
        <f t="shared" si="66"/>
        <v>0</v>
      </c>
      <c r="BL114">
        <f t="shared" si="67"/>
        <v>0</v>
      </c>
      <c r="BM114">
        <f t="shared" si="68"/>
        <v>0</v>
      </c>
      <c r="BN114" t="str">
        <f t="shared" si="69"/>
        <v/>
      </c>
      <c r="BO114" s="181">
        <f t="shared" si="70"/>
        <v>0</v>
      </c>
      <c r="BQ114" s="181">
        <f t="shared" si="71"/>
        <v>0</v>
      </c>
      <c r="BR114" s="181">
        <f t="shared" si="72"/>
        <v>0</v>
      </c>
      <c r="BS114" t="str">
        <f t="shared" si="73"/>
        <v/>
      </c>
      <c r="BT114">
        <f t="shared" si="74"/>
        <v>0</v>
      </c>
      <c r="BU114" s="181" t="str">
        <f t="shared" si="75"/>
        <v>data</v>
      </c>
      <c r="BV114" s="181">
        <f t="shared" si="84"/>
        <v>0</v>
      </c>
      <c r="BX114" t="str">
        <f t="shared" si="76"/>
        <v/>
      </c>
      <c r="BY114" t="str">
        <f t="shared" si="77"/>
        <v>No CO Data</v>
      </c>
      <c r="BZ114" s="181">
        <f t="shared" si="87"/>
        <v>0</v>
      </c>
      <c r="CA114" s="229">
        <f t="shared" si="85"/>
        <v>0</v>
      </c>
      <c r="CB114" s="6"/>
      <c r="CC114" s="6"/>
      <c r="CD114" s="226">
        <f t="shared" si="88"/>
        <v>0</v>
      </c>
      <c r="CE114" s="6"/>
      <c r="CF114" s="226">
        <f t="shared" si="86"/>
        <v>0</v>
      </c>
      <c r="CG114" s="226">
        <f t="shared" si="89"/>
        <v>0</v>
      </c>
      <c r="CH114" s="6"/>
      <c r="CI114" s="6"/>
      <c r="CJ114" s="226">
        <f t="shared" si="78"/>
        <v>0</v>
      </c>
      <c r="CK114" s="6"/>
      <c r="CL114" s="6"/>
      <c r="CM114" s="6"/>
      <c r="CN114" s="6"/>
      <c r="CO114" s="6"/>
      <c r="CP114" s="6"/>
      <c r="CQ114" s="6"/>
      <c r="CR114" s="6"/>
      <c r="CS114" s="6"/>
      <c r="CT114" s="6"/>
      <c r="CU114" s="6"/>
      <c r="CV114" s="6"/>
      <c r="CW114" s="6"/>
      <c r="CX114" s="6"/>
      <c r="CY114" s="6"/>
      <c r="CZ114" s="6"/>
      <c r="DA114" s="6"/>
      <c r="DB114" s="6"/>
      <c r="DC114" s="6"/>
      <c r="DD114" s="6"/>
      <c r="DE114" s="6"/>
      <c r="DF114" s="6"/>
      <c r="DG114" s="6"/>
      <c r="DH114" s="6"/>
      <c r="DI114" s="6"/>
      <c r="DJ114" s="6"/>
      <c r="DK114" s="6"/>
      <c r="DL114" s="6"/>
      <c r="DM114" s="6"/>
      <c r="DN114" s="6"/>
      <c r="DO114" s="6"/>
      <c r="DP114" s="6"/>
      <c r="DQ114" s="6"/>
      <c r="DR114" s="6"/>
      <c r="DS114" s="6"/>
      <c r="DT114" s="6"/>
      <c r="DU114" s="6"/>
      <c r="DV114" s="6"/>
      <c r="DW114" s="6"/>
      <c r="DX114" s="6"/>
      <c r="DY114" s="6"/>
      <c r="DZ114" s="6"/>
      <c r="EA114" s="6"/>
      <c r="EB114" s="6"/>
      <c r="EC114" s="6"/>
      <c r="ED114" s="6"/>
      <c r="EE114" s="6"/>
      <c r="EF114" s="6"/>
      <c r="EG114" s="6"/>
      <c r="EH114" s="6"/>
      <c r="EI114" s="6"/>
      <c r="EJ114" s="6"/>
      <c r="EK114" s="6"/>
      <c r="EL114" s="6"/>
      <c r="EM114" s="6"/>
      <c r="EN114" s="6"/>
      <c r="EO114" s="6"/>
      <c r="EP114" s="6"/>
      <c r="EQ114" s="6"/>
      <c r="ER114" s="6"/>
      <c r="ES114" s="6"/>
      <c r="ET114" s="6"/>
      <c r="EU114" s="6"/>
      <c r="EV114" s="6"/>
      <c r="EW114" s="6"/>
      <c r="EX114" s="6"/>
      <c r="EY114" s="6"/>
      <c r="EZ114" s="6"/>
      <c r="FA114" s="6"/>
      <c r="FB114" s="6"/>
    </row>
    <row r="115" spans="1:158">
      <c r="A115" s="13">
        <f t="shared" si="90"/>
        <v>82</v>
      </c>
      <c r="B115" s="66"/>
      <c r="C115" s="48"/>
      <c r="D115" s="348"/>
      <c r="E115" s="349"/>
      <c r="F115" s="353"/>
      <c r="G115" s="351"/>
      <c r="H115" s="348"/>
      <c r="I115" s="352"/>
      <c r="J115" s="352"/>
      <c r="K115" s="67"/>
      <c r="L115" s="68" t="str">
        <f t="shared" si="79"/>
        <v/>
      </c>
      <c r="M115" s="379"/>
      <c r="N115" s="379"/>
      <c r="O115" s="380" t="str">
        <f t="shared" si="80"/>
        <v/>
      </c>
      <c r="P115" s="382" t="str">
        <f t="shared" si="81"/>
        <v/>
      </c>
      <c r="Q115" s="112" t="str">
        <f t="shared" si="46"/>
        <v/>
      </c>
      <c r="R115" s="67"/>
      <c r="S115" s="68" t="str">
        <f t="shared" si="82"/>
        <v/>
      </c>
      <c r="T115" s="184"/>
      <c r="U115" s="68" t="str">
        <f t="shared" si="83"/>
        <v/>
      </c>
      <c r="V115" s="112" t="str">
        <f t="shared" si="47"/>
        <v>no</v>
      </c>
      <c r="W115" s="47"/>
      <c r="X115" s="47"/>
      <c r="Y115" s="47"/>
      <c r="Z115" s="66"/>
      <c r="AA115" s="19"/>
      <c r="AB115" s="432"/>
      <c r="AC115" s="432"/>
      <c r="AD115" s="432"/>
      <c r="AE115" s="432"/>
      <c r="AF115" s="432"/>
      <c r="AG115" s="433"/>
      <c r="AH115" s="17"/>
      <c r="AI115" s="6"/>
      <c r="AK115" s="28" t="str">
        <f t="shared" si="48"/>
        <v/>
      </c>
      <c r="AL115" s="28" t="str">
        <f t="shared" si="49"/>
        <v/>
      </c>
      <c r="AM115" s="28" t="str">
        <f t="shared" si="50"/>
        <v/>
      </c>
      <c r="AN115" s="28">
        <f t="shared" si="51"/>
        <v>0</v>
      </c>
      <c r="AO115" s="28">
        <f t="shared" si="52"/>
        <v>0</v>
      </c>
      <c r="AP115" s="28">
        <f t="shared" si="53"/>
        <v>0</v>
      </c>
      <c r="AQ115" s="28">
        <f t="shared" si="54"/>
        <v>0</v>
      </c>
      <c r="AR115" s="28"/>
      <c r="AS115" s="28"/>
      <c r="AT115" s="28"/>
      <c r="AX115" s="64" t="str">
        <f t="shared" si="55"/>
        <v>canbeinvalid</v>
      </c>
      <c r="AY115" s="28"/>
      <c r="AZ115" s="181">
        <f t="shared" si="56"/>
        <v>0</v>
      </c>
      <c r="BA115" s="1">
        <f t="shared" si="57"/>
        <v>0</v>
      </c>
      <c r="BB115">
        <f t="shared" si="58"/>
        <v>0</v>
      </c>
      <c r="BC115">
        <f t="shared" si="59"/>
        <v>0</v>
      </c>
      <c r="BD115" t="str">
        <f t="shared" si="60"/>
        <v/>
      </c>
      <c r="BE115">
        <f t="shared" si="61"/>
        <v>0</v>
      </c>
      <c r="BF115">
        <f t="shared" si="62"/>
        <v>0</v>
      </c>
      <c r="BG115" t="str">
        <f t="shared" si="63"/>
        <v>no</v>
      </c>
      <c r="BH115">
        <f t="shared" si="64"/>
        <v>0</v>
      </c>
      <c r="BJ115" s="118">
        <f t="shared" si="65"/>
        <v>0</v>
      </c>
      <c r="BK115" s="119">
        <f t="shared" si="66"/>
        <v>0</v>
      </c>
      <c r="BL115">
        <f t="shared" si="67"/>
        <v>0</v>
      </c>
      <c r="BM115">
        <f t="shared" si="68"/>
        <v>0</v>
      </c>
      <c r="BN115" t="str">
        <f t="shared" si="69"/>
        <v/>
      </c>
      <c r="BO115" s="181">
        <f t="shared" si="70"/>
        <v>0</v>
      </c>
      <c r="BQ115" s="181">
        <f t="shared" si="71"/>
        <v>0</v>
      </c>
      <c r="BR115" s="181">
        <f t="shared" si="72"/>
        <v>0</v>
      </c>
      <c r="BS115" t="str">
        <f t="shared" si="73"/>
        <v/>
      </c>
      <c r="BT115">
        <f t="shared" si="74"/>
        <v>0</v>
      </c>
      <c r="BU115" s="181" t="str">
        <f t="shared" si="75"/>
        <v>data</v>
      </c>
      <c r="BV115" s="181">
        <f t="shared" si="84"/>
        <v>0</v>
      </c>
      <c r="BX115" t="str">
        <f t="shared" si="76"/>
        <v/>
      </c>
      <c r="BY115" t="str">
        <f t="shared" si="77"/>
        <v>No CO Data</v>
      </c>
      <c r="BZ115" s="181">
        <f t="shared" si="87"/>
        <v>0</v>
      </c>
      <c r="CA115" s="229">
        <f t="shared" si="85"/>
        <v>0</v>
      </c>
      <c r="CB115" s="6"/>
      <c r="CC115" s="6"/>
      <c r="CD115" s="226">
        <f t="shared" si="88"/>
        <v>0</v>
      </c>
      <c r="CE115" s="6"/>
      <c r="CF115" s="226">
        <f t="shared" si="86"/>
        <v>0</v>
      </c>
      <c r="CG115" s="226">
        <f t="shared" si="89"/>
        <v>0</v>
      </c>
      <c r="CH115" s="6"/>
      <c r="CI115" s="6"/>
      <c r="CJ115" s="226">
        <f t="shared" si="78"/>
        <v>0</v>
      </c>
      <c r="CK115" s="6"/>
      <c r="CL115" s="6"/>
      <c r="CM115" s="6"/>
      <c r="CN115" s="6"/>
      <c r="CO115" s="6"/>
      <c r="CP115" s="6"/>
      <c r="CQ115" s="6"/>
      <c r="CR115" s="6"/>
      <c r="CS115" s="6"/>
      <c r="CT115" s="6"/>
      <c r="CU115" s="6"/>
      <c r="CV115" s="6"/>
      <c r="CW115" s="6"/>
      <c r="CX115" s="6"/>
      <c r="CY115" s="6"/>
      <c r="CZ115" s="6"/>
      <c r="DA115" s="6"/>
      <c r="DB115" s="6"/>
      <c r="DC115" s="6"/>
      <c r="DD115" s="6"/>
      <c r="DE115" s="6"/>
      <c r="DF115" s="6"/>
      <c r="DG115" s="6"/>
      <c r="DH115" s="6"/>
      <c r="DI115" s="6"/>
      <c r="DJ115" s="6"/>
      <c r="DK115" s="6"/>
      <c r="DL115" s="6"/>
      <c r="DM115" s="6"/>
      <c r="DN115" s="6"/>
      <c r="DO115" s="6"/>
      <c r="DP115" s="6"/>
      <c r="DQ115" s="6"/>
      <c r="DR115" s="6"/>
      <c r="DS115" s="6"/>
      <c r="DT115" s="6"/>
      <c r="DU115" s="6"/>
      <c r="DV115" s="6"/>
      <c r="DW115" s="6"/>
      <c r="DX115" s="6"/>
      <c r="DY115" s="6"/>
      <c r="DZ115" s="6"/>
      <c r="EA115" s="6"/>
      <c r="EB115" s="6"/>
      <c r="EC115" s="6"/>
      <c r="ED115" s="6"/>
      <c r="EE115" s="6"/>
      <c r="EF115" s="6"/>
      <c r="EG115" s="6"/>
      <c r="EH115" s="6"/>
      <c r="EI115" s="6"/>
      <c r="EJ115" s="6"/>
      <c r="EK115" s="6"/>
      <c r="EL115" s="6"/>
      <c r="EM115" s="6"/>
      <c r="EN115" s="6"/>
      <c r="EO115" s="6"/>
      <c r="EP115" s="6"/>
      <c r="EQ115" s="6"/>
      <c r="ER115" s="6"/>
      <c r="ES115" s="6"/>
      <c r="ET115" s="6"/>
      <c r="EU115" s="6"/>
      <c r="EV115" s="6"/>
      <c r="EW115" s="6"/>
      <c r="EX115" s="6"/>
      <c r="EY115" s="6"/>
      <c r="EZ115" s="6"/>
      <c r="FA115" s="6"/>
      <c r="FB115" s="6"/>
    </row>
    <row r="116" spans="1:158">
      <c r="A116" s="13">
        <f t="shared" si="90"/>
        <v>83</v>
      </c>
      <c r="B116" s="66"/>
      <c r="C116" s="48"/>
      <c r="D116" s="348"/>
      <c r="E116" s="349"/>
      <c r="F116" s="353"/>
      <c r="G116" s="351"/>
      <c r="H116" s="348"/>
      <c r="I116" s="352"/>
      <c r="J116" s="352"/>
      <c r="K116" s="67"/>
      <c r="L116" s="68" t="str">
        <f t="shared" si="79"/>
        <v/>
      </c>
      <c r="M116" s="379"/>
      <c r="N116" s="379"/>
      <c r="O116" s="380" t="str">
        <f t="shared" si="80"/>
        <v/>
      </c>
      <c r="P116" s="382" t="str">
        <f t="shared" si="81"/>
        <v/>
      </c>
      <c r="Q116" s="112" t="str">
        <f t="shared" si="46"/>
        <v/>
      </c>
      <c r="R116" s="67"/>
      <c r="S116" s="68" t="str">
        <f t="shared" si="82"/>
        <v/>
      </c>
      <c r="T116" s="184"/>
      <c r="U116" s="68" t="str">
        <f t="shared" si="83"/>
        <v/>
      </c>
      <c r="V116" s="112" t="str">
        <f t="shared" si="47"/>
        <v>no</v>
      </c>
      <c r="W116" s="47"/>
      <c r="X116" s="47"/>
      <c r="Y116" s="47"/>
      <c r="Z116" s="66"/>
      <c r="AA116" s="19"/>
      <c r="AB116" s="432"/>
      <c r="AC116" s="432"/>
      <c r="AD116" s="432"/>
      <c r="AE116" s="432"/>
      <c r="AF116" s="432"/>
      <c r="AG116" s="433"/>
      <c r="AH116" s="17"/>
      <c r="AI116" s="6"/>
      <c r="AK116" s="28" t="str">
        <f t="shared" si="48"/>
        <v/>
      </c>
      <c r="AL116" s="28" t="str">
        <f t="shared" si="49"/>
        <v/>
      </c>
      <c r="AM116" s="28" t="str">
        <f t="shared" si="50"/>
        <v/>
      </c>
      <c r="AN116" s="28">
        <f t="shared" si="51"/>
        <v>0</v>
      </c>
      <c r="AO116" s="28">
        <f t="shared" si="52"/>
        <v>0</v>
      </c>
      <c r="AP116" s="28">
        <f t="shared" si="53"/>
        <v>0</v>
      </c>
      <c r="AQ116" s="28">
        <f t="shared" si="54"/>
        <v>0</v>
      </c>
      <c r="AR116" s="28"/>
      <c r="AS116" s="28"/>
      <c r="AT116" s="28"/>
      <c r="AX116" s="64" t="str">
        <f t="shared" si="55"/>
        <v>canbeinvalid</v>
      </c>
      <c r="AY116" s="28"/>
      <c r="AZ116" s="181">
        <f t="shared" si="56"/>
        <v>0</v>
      </c>
      <c r="BA116" s="1">
        <f t="shared" si="57"/>
        <v>0</v>
      </c>
      <c r="BB116">
        <f t="shared" si="58"/>
        <v>0</v>
      </c>
      <c r="BC116">
        <f t="shared" si="59"/>
        <v>0</v>
      </c>
      <c r="BD116" t="str">
        <f t="shared" si="60"/>
        <v/>
      </c>
      <c r="BE116">
        <f t="shared" si="61"/>
        <v>0</v>
      </c>
      <c r="BF116">
        <f t="shared" si="62"/>
        <v>0</v>
      </c>
      <c r="BG116" t="str">
        <f t="shared" si="63"/>
        <v>no</v>
      </c>
      <c r="BH116">
        <f t="shared" si="64"/>
        <v>0</v>
      </c>
      <c r="BJ116" s="118">
        <f t="shared" si="65"/>
        <v>0</v>
      </c>
      <c r="BK116" s="119">
        <f t="shared" si="66"/>
        <v>0</v>
      </c>
      <c r="BL116">
        <f t="shared" si="67"/>
        <v>0</v>
      </c>
      <c r="BM116">
        <f t="shared" si="68"/>
        <v>0</v>
      </c>
      <c r="BN116" t="str">
        <f t="shared" si="69"/>
        <v/>
      </c>
      <c r="BO116" s="181">
        <f t="shared" si="70"/>
        <v>0</v>
      </c>
      <c r="BQ116" s="181">
        <f t="shared" si="71"/>
        <v>0</v>
      </c>
      <c r="BR116" s="181">
        <f t="shared" si="72"/>
        <v>0</v>
      </c>
      <c r="BS116" t="str">
        <f t="shared" si="73"/>
        <v/>
      </c>
      <c r="BT116">
        <f t="shared" si="74"/>
        <v>0</v>
      </c>
      <c r="BU116" s="181" t="str">
        <f t="shared" si="75"/>
        <v>data</v>
      </c>
      <c r="BV116" s="181">
        <f t="shared" si="84"/>
        <v>0</v>
      </c>
      <c r="BX116" t="str">
        <f t="shared" si="76"/>
        <v/>
      </c>
      <c r="BY116" t="str">
        <f t="shared" si="77"/>
        <v>No CO Data</v>
      </c>
      <c r="BZ116" s="181">
        <f t="shared" si="87"/>
        <v>0</v>
      </c>
      <c r="CA116" s="229">
        <f t="shared" si="85"/>
        <v>0</v>
      </c>
      <c r="CB116" s="6"/>
      <c r="CC116" s="6"/>
      <c r="CD116" s="226">
        <f t="shared" si="88"/>
        <v>0</v>
      </c>
      <c r="CE116" s="6"/>
      <c r="CF116" s="226">
        <f t="shared" si="86"/>
        <v>0</v>
      </c>
      <c r="CG116" s="226">
        <f t="shared" si="89"/>
        <v>0</v>
      </c>
      <c r="CH116" s="6"/>
      <c r="CI116" s="6"/>
      <c r="CJ116" s="226">
        <f t="shared" si="78"/>
        <v>0</v>
      </c>
      <c r="CK116" s="6"/>
      <c r="CL116" s="6"/>
      <c r="CM116" s="6"/>
      <c r="CN116" s="6"/>
      <c r="CO116" s="6"/>
      <c r="CP116" s="6"/>
      <c r="CQ116" s="6"/>
      <c r="CR116" s="6"/>
      <c r="CS116" s="6"/>
      <c r="CT116" s="6"/>
      <c r="CU116" s="6"/>
      <c r="CV116" s="6"/>
      <c r="CW116" s="6"/>
      <c r="CX116" s="6"/>
      <c r="CY116" s="6"/>
      <c r="CZ116" s="6"/>
      <c r="DA116" s="6"/>
      <c r="DB116" s="6"/>
      <c r="DC116" s="6"/>
      <c r="DD116" s="6"/>
      <c r="DE116" s="6"/>
      <c r="DF116" s="6"/>
      <c r="DG116" s="6"/>
      <c r="DH116" s="6"/>
      <c r="DI116" s="6"/>
      <c r="DJ116" s="6"/>
      <c r="DK116" s="6"/>
      <c r="DL116" s="6"/>
      <c r="DM116" s="6"/>
      <c r="DN116" s="6"/>
      <c r="DO116" s="6"/>
      <c r="DP116" s="6"/>
      <c r="DQ116" s="6"/>
      <c r="DR116" s="6"/>
      <c r="DS116" s="6"/>
      <c r="DT116" s="6"/>
      <c r="DU116" s="6"/>
      <c r="DV116" s="6"/>
      <c r="DW116" s="6"/>
      <c r="DX116" s="6"/>
      <c r="DY116" s="6"/>
      <c r="DZ116" s="6"/>
      <c r="EA116" s="6"/>
      <c r="EB116" s="6"/>
      <c r="EC116" s="6"/>
      <c r="ED116" s="6"/>
      <c r="EE116" s="6"/>
      <c r="EF116" s="6"/>
      <c r="EG116" s="6"/>
      <c r="EH116" s="6"/>
      <c r="EI116" s="6"/>
      <c r="EJ116" s="6"/>
      <c r="EK116" s="6"/>
      <c r="EL116" s="6"/>
      <c r="EM116" s="6"/>
      <c r="EN116" s="6"/>
      <c r="EO116" s="6"/>
      <c r="EP116" s="6"/>
      <c r="EQ116" s="6"/>
      <c r="ER116" s="6"/>
      <c r="ES116" s="6"/>
      <c r="ET116" s="6"/>
      <c r="EU116" s="6"/>
      <c r="EV116" s="6"/>
      <c r="EW116" s="6"/>
      <c r="EX116" s="6"/>
      <c r="EY116" s="6"/>
      <c r="EZ116" s="6"/>
      <c r="FA116" s="6"/>
      <c r="FB116" s="6"/>
    </row>
    <row r="117" spans="1:158">
      <c r="A117" s="13">
        <f t="shared" si="90"/>
        <v>84</v>
      </c>
      <c r="B117" s="66"/>
      <c r="C117" s="48"/>
      <c r="D117" s="348"/>
      <c r="E117" s="349"/>
      <c r="F117" s="353"/>
      <c r="G117" s="351"/>
      <c r="H117" s="348"/>
      <c r="I117" s="352"/>
      <c r="J117" s="352"/>
      <c r="K117" s="67"/>
      <c r="L117" s="68" t="str">
        <f t="shared" si="79"/>
        <v/>
      </c>
      <c r="M117" s="379"/>
      <c r="N117" s="379"/>
      <c r="O117" s="380" t="str">
        <f t="shared" si="80"/>
        <v/>
      </c>
      <c r="P117" s="382" t="str">
        <f t="shared" si="81"/>
        <v/>
      </c>
      <c r="Q117" s="112" t="str">
        <f t="shared" si="46"/>
        <v/>
      </c>
      <c r="R117" s="67"/>
      <c r="S117" s="68" t="str">
        <f t="shared" si="82"/>
        <v/>
      </c>
      <c r="T117" s="184"/>
      <c r="U117" s="68" t="str">
        <f t="shared" si="83"/>
        <v/>
      </c>
      <c r="V117" s="112" t="str">
        <f t="shared" si="47"/>
        <v>no</v>
      </c>
      <c r="W117" s="47"/>
      <c r="X117" s="47"/>
      <c r="Y117" s="47"/>
      <c r="Z117" s="66"/>
      <c r="AA117" s="19"/>
      <c r="AB117" s="432"/>
      <c r="AC117" s="432"/>
      <c r="AD117" s="432"/>
      <c r="AE117" s="432"/>
      <c r="AF117" s="432"/>
      <c r="AG117" s="433"/>
      <c r="AH117" s="17"/>
      <c r="AI117" s="6"/>
      <c r="AK117" s="28" t="str">
        <f t="shared" si="48"/>
        <v/>
      </c>
      <c r="AL117" s="28" t="str">
        <f t="shared" si="49"/>
        <v/>
      </c>
      <c r="AM117" s="28" t="str">
        <f t="shared" si="50"/>
        <v/>
      </c>
      <c r="AN117" s="28">
        <f t="shared" si="51"/>
        <v>0</v>
      </c>
      <c r="AO117" s="28">
        <f t="shared" si="52"/>
        <v>0</v>
      </c>
      <c r="AP117" s="28">
        <f t="shared" si="53"/>
        <v>0</v>
      </c>
      <c r="AQ117" s="28">
        <f t="shared" si="54"/>
        <v>0</v>
      </c>
      <c r="AR117" s="28"/>
      <c r="AS117" s="28"/>
      <c r="AT117" s="28"/>
      <c r="AX117" s="64" t="str">
        <f t="shared" si="55"/>
        <v>canbeinvalid</v>
      </c>
      <c r="AY117" s="28"/>
      <c r="AZ117" s="181">
        <f t="shared" si="56"/>
        <v>0</v>
      </c>
      <c r="BA117" s="1">
        <f t="shared" si="57"/>
        <v>0</v>
      </c>
      <c r="BB117">
        <f t="shared" si="58"/>
        <v>0</v>
      </c>
      <c r="BC117">
        <f t="shared" si="59"/>
        <v>0</v>
      </c>
      <c r="BD117" t="str">
        <f t="shared" si="60"/>
        <v/>
      </c>
      <c r="BE117">
        <f t="shared" si="61"/>
        <v>0</v>
      </c>
      <c r="BF117">
        <f t="shared" si="62"/>
        <v>0</v>
      </c>
      <c r="BG117" t="str">
        <f t="shared" si="63"/>
        <v>no</v>
      </c>
      <c r="BH117">
        <f t="shared" si="64"/>
        <v>0</v>
      </c>
      <c r="BJ117" s="118">
        <f t="shared" si="65"/>
        <v>0</v>
      </c>
      <c r="BK117" s="119">
        <f t="shared" si="66"/>
        <v>0</v>
      </c>
      <c r="BL117">
        <f t="shared" si="67"/>
        <v>0</v>
      </c>
      <c r="BM117">
        <f t="shared" si="68"/>
        <v>0</v>
      </c>
      <c r="BN117" t="str">
        <f t="shared" si="69"/>
        <v/>
      </c>
      <c r="BO117" s="181">
        <f t="shared" si="70"/>
        <v>0</v>
      </c>
      <c r="BQ117" s="181">
        <f t="shared" si="71"/>
        <v>0</v>
      </c>
      <c r="BR117" s="181">
        <f t="shared" si="72"/>
        <v>0</v>
      </c>
      <c r="BS117" t="str">
        <f t="shared" si="73"/>
        <v/>
      </c>
      <c r="BT117">
        <f t="shared" si="74"/>
        <v>0</v>
      </c>
      <c r="BU117" s="181" t="str">
        <f t="shared" si="75"/>
        <v>data</v>
      </c>
      <c r="BV117" s="181">
        <f t="shared" si="84"/>
        <v>0</v>
      </c>
      <c r="BX117" t="str">
        <f t="shared" si="76"/>
        <v/>
      </c>
      <c r="BY117" t="str">
        <f t="shared" si="77"/>
        <v>No CO Data</v>
      </c>
      <c r="BZ117" s="181">
        <f t="shared" si="87"/>
        <v>0</v>
      </c>
      <c r="CA117" s="229">
        <f t="shared" si="85"/>
        <v>0</v>
      </c>
      <c r="CB117" s="6"/>
      <c r="CC117" s="6"/>
      <c r="CD117" s="226">
        <f t="shared" si="88"/>
        <v>0</v>
      </c>
      <c r="CE117" s="6"/>
      <c r="CF117" s="226">
        <f t="shared" si="86"/>
        <v>0</v>
      </c>
      <c r="CG117" s="226">
        <f t="shared" si="89"/>
        <v>0</v>
      </c>
      <c r="CH117" s="6"/>
      <c r="CI117" s="6"/>
      <c r="CJ117" s="226">
        <f t="shared" si="78"/>
        <v>0</v>
      </c>
      <c r="CK117" s="6"/>
      <c r="CL117" s="6"/>
      <c r="CM117" s="6"/>
      <c r="CN117" s="6"/>
      <c r="CO117" s="6"/>
      <c r="CP117" s="6"/>
      <c r="CQ117" s="6"/>
      <c r="CR117" s="6"/>
      <c r="CS117" s="6"/>
      <c r="CT117" s="6"/>
      <c r="CU117" s="6"/>
      <c r="CV117" s="6"/>
      <c r="CW117" s="6"/>
      <c r="CX117" s="6"/>
      <c r="CY117" s="6"/>
      <c r="CZ117" s="6"/>
      <c r="DA117" s="6"/>
      <c r="DB117" s="6"/>
      <c r="DC117" s="6"/>
      <c r="DD117" s="6"/>
      <c r="DE117" s="6"/>
      <c r="DF117" s="6"/>
      <c r="DG117" s="6"/>
      <c r="DH117" s="6"/>
      <c r="DI117" s="6"/>
      <c r="DJ117" s="6"/>
      <c r="DK117" s="6"/>
      <c r="DL117" s="6"/>
      <c r="DM117" s="6"/>
      <c r="DN117" s="6"/>
      <c r="DO117" s="6"/>
      <c r="DP117" s="6"/>
      <c r="DQ117" s="6"/>
      <c r="DR117" s="6"/>
      <c r="DS117" s="6"/>
      <c r="DT117" s="6"/>
      <c r="DU117" s="6"/>
      <c r="DV117" s="6"/>
      <c r="DW117" s="6"/>
      <c r="DX117" s="6"/>
      <c r="DY117" s="6"/>
      <c r="DZ117" s="6"/>
      <c r="EA117" s="6"/>
      <c r="EB117" s="6"/>
      <c r="EC117" s="6"/>
      <c r="ED117" s="6"/>
      <c r="EE117" s="6"/>
      <c r="EF117" s="6"/>
      <c r="EG117" s="6"/>
      <c r="EH117" s="6"/>
      <c r="EI117" s="6"/>
      <c r="EJ117" s="6"/>
      <c r="EK117" s="6"/>
      <c r="EL117" s="6"/>
      <c r="EM117" s="6"/>
      <c r="EN117" s="6"/>
      <c r="EO117" s="6"/>
      <c r="EP117" s="6"/>
      <c r="EQ117" s="6"/>
      <c r="ER117" s="6"/>
      <c r="ES117" s="6"/>
      <c r="ET117" s="6"/>
      <c r="EU117" s="6"/>
      <c r="EV117" s="6"/>
      <c r="EW117" s="6"/>
      <c r="EX117" s="6"/>
      <c r="EY117" s="6"/>
      <c r="EZ117" s="6"/>
      <c r="FA117" s="6"/>
      <c r="FB117" s="6"/>
    </row>
    <row r="118" spans="1:158">
      <c r="A118" s="13">
        <f t="shared" si="90"/>
        <v>85</v>
      </c>
      <c r="B118" s="66"/>
      <c r="C118" s="48"/>
      <c r="D118" s="348"/>
      <c r="E118" s="349"/>
      <c r="F118" s="353"/>
      <c r="G118" s="351"/>
      <c r="H118" s="348"/>
      <c r="I118" s="352"/>
      <c r="J118" s="352"/>
      <c r="K118" s="67"/>
      <c r="L118" s="68" t="str">
        <f t="shared" si="79"/>
        <v/>
      </c>
      <c r="M118" s="379"/>
      <c r="N118" s="379"/>
      <c r="O118" s="380" t="str">
        <f t="shared" si="80"/>
        <v/>
      </c>
      <c r="P118" s="382" t="str">
        <f t="shared" si="81"/>
        <v/>
      </c>
      <c r="Q118" s="112" t="str">
        <f t="shared" si="46"/>
        <v/>
      </c>
      <c r="R118" s="67"/>
      <c r="S118" s="68" t="str">
        <f t="shared" si="82"/>
        <v/>
      </c>
      <c r="T118" s="184"/>
      <c r="U118" s="68" t="str">
        <f t="shared" si="83"/>
        <v/>
      </c>
      <c r="V118" s="112" t="str">
        <f t="shared" si="47"/>
        <v>no</v>
      </c>
      <c r="W118" s="47"/>
      <c r="X118" s="47"/>
      <c r="Y118" s="47"/>
      <c r="Z118" s="66"/>
      <c r="AA118" s="19"/>
      <c r="AB118" s="432"/>
      <c r="AC118" s="432"/>
      <c r="AD118" s="432"/>
      <c r="AE118" s="432"/>
      <c r="AF118" s="432"/>
      <c r="AG118" s="433"/>
      <c r="AH118" s="17"/>
      <c r="AI118" s="6"/>
      <c r="AK118" s="28" t="str">
        <f t="shared" si="48"/>
        <v/>
      </c>
      <c r="AL118" s="28" t="str">
        <f t="shared" si="49"/>
        <v/>
      </c>
      <c r="AM118" s="28" t="str">
        <f t="shared" si="50"/>
        <v/>
      </c>
      <c r="AN118" s="28">
        <f t="shared" si="51"/>
        <v>0</v>
      </c>
      <c r="AO118" s="28">
        <f t="shared" si="52"/>
        <v>0</v>
      </c>
      <c r="AP118" s="28">
        <f t="shared" si="53"/>
        <v>0</v>
      </c>
      <c r="AQ118" s="28">
        <f t="shared" si="54"/>
        <v>0</v>
      </c>
      <c r="AR118" s="28"/>
      <c r="AS118" s="28"/>
      <c r="AT118" s="28"/>
      <c r="AX118" s="64" t="str">
        <f t="shared" si="55"/>
        <v>canbeinvalid</v>
      </c>
      <c r="AY118" s="28"/>
      <c r="AZ118" s="181">
        <f t="shared" si="56"/>
        <v>0</v>
      </c>
      <c r="BA118" s="1">
        <f t="shared" si="57"/>
        <v>0</v>
      </c>
      <c r="BB118">
        <f t="shared" si="58"/>
        <v>0</v>
      </c>
      <c r="BC118">
        <f t="shared" si="59"/>
        <v>0</v>
      </c>
      <c r="BD118" t="str">
        <f t="shared" si="60"/>
        <v/>
      </c>
      <c r="BE118">
        <f t="shared" si="61"/>
        <v>0</v>
      </c>
      <c r="BF118">
        <f t="shared" si="62"/>
        <v>0</v>
      </c>
      <c r="BG118" t="str">
        <f t="shared" si="63"/>
        <v>no</v>
      </c>
      <c r="BH118">
        <f t="shared" si="64"/>
        <v>0</v>
      </c>
      <c r="BJ118" s="118">
        <f t="shared" si="65"/>
        <v>0</v>
      </c>
      <c r="BK118" s="119">
        <f t="shared" si="66"/>
        <v>0</v>
      </c>
      <c r="BL118">
        <f t="shared" si="67"/>
        <v>0</v>
      </c>
      <c r="BM118">
        <f t="shared" si="68"/>
        <v>0</v>
      </c>
      <c r="BN118" t="str">
        <f t="shared" si="69"/>
        <v/>
      </c>
      <c r="BO118" s="181">
        <f t="shared" si="70"/>
        <v>0</v>
      </c>
      <c r="BQ118" s="181">
        <f t="shared" si="71"/>
        <v>0</v>
      </c>
      <c r="BR118" s="181">
        <f t="shared" si="72"/>
        <v>0</v>
      </c>
      <c r="BS118" t="str">
        <f t="shared" si="73"/>
        <v/>
      </c>
      <c r="BT118">
        <f t="shared" si="74"/>
        <v>0</v>
      </c>
      <c r="BU118" s="181" t="str">
        <f t="shared" si="75"/>
        <v>data</v>
      </c>
      <c r="BV118" s="181">
        <f t="shared" si="84"/>
        <v>0</v>
      </c>
      <c r="BX118" t="str">
        <f t="shared" si="76"/>
        <v/>
      </c>
      <c r="BY118" t="str">
        <f t="shared" si="77"/>
        <v>No CO Data</v>
      </c>
      <c r="BZ118" s="181">
        <f t="shared" si="87"/>
        <v>0</v>
      </c>
      <c r="CA118" s="229">
        <f t="shared" si="85"/>
        <v>0</v>
      </c>
      <c r="CB118" s="6"/>
      <c r="CC118" s="6"/>
      <c r="CD118" s="226">
        <f t="shared" si="88"/>
        <v>0</v>
      </c>
      <c r="CE118" s="6"/>
      <c r="CF118" s="226">
        <f t="shared" si="86"/>
        <v>0</v>
      </c>
      <c r="CG118" s="226">
        <f t="shared" si="89"/>
        <v>0</v>
      </c>
      <c r="CH118" s="6"/>
      <c r="CI118" s="6"/>
      <c r="CJ118" s="226">
        <f t="shared" si="78"/>
        <v>0</v>
      </c>
      <c r="CK118" s="6"/>
      <c r="CL118" s="6"/>
      <c r="CM118" s="6"/>
      <c r="CN118" s="6"/>
      <c r="CO118" s="6"/>
      <c r="CP118" s="6"/>
      <c r="CQ118" s="6"/>
      <c r="CR118" s="6"/>
      <c r="CS118" s="6"/>
      <c r="CT118" s="6"/>
      <c r="CU118" s="6"/>
      <c r="CV118" s="6"/>
      <c r="CW118" s="6"/>
      <c r="CX118" s="6"/>
      <c r="CY118" s="6"/>
      <c r="CZ118" s="6"/>
      <c r="DA118" s="6"/>
      <c r="DB118" s="6"/>
      <c r="DC118" s="6"/>
      <c r="DD118" s="6"/>
      <c r="DE118" s="6"/>
      <c r="DF118" s="6"/>
      <c r="DG118" s="6"/>
      <c r="DH118" s="6"/>
      <c r="DI118" s="6"/>
      <c r="DJ118" s="6"/>
      <c r="DK118" s="6"/>
      <c r="DL118" s="6"/>
      <c r="DM118" s="6"/>
      <c r="DN118" s="6"/>
      <c r="DO118" s="6"/>
      <c r="DP118" s="6"/>
      <c r="DQ118" s="6"/>
      <c r="DR118" s="6"/>
      <c r="DS118" s="6"/>
      <c r="DT118" s="6"/>
      <c r="DU118" s="6"/>
      <c r="DV118" s="6"/>
      <c r="DW118" s="6"/>
      <c r="DX118" s="6"/>
      <c r="DY118" s="6"/>
      <c r="DZ118" s="6"/>
      <c r="EA118" s="6"/>
      <c r="EB118" s="6"/>
      <c r="EC118" s="6"/>
      <c r="ED118" s="6"/>
      <c r="EE118" s="6"/>
      <c r="EF118" s="6"/>
      <c r="EG118" s="6"/>
      <c r="EH118" s="6"/>
      <c r="EI118" s="6"/>
      <c r="EJ118" s="6"/>
      <c r="EK118" s="6"/>
      <c r="EL118" s="6"/>
      <c r="EM118" s="6"/>
      <c r="EN118" s="6"/>
      <c r="EO118" s="6"/>
      <c r="EP118" s="6"/>
      <c r="EQ118" s="6"/>
      <c r="ER118" s="6"/>
      <c r="ES118" s="6"/>
      <c r="ET118" s="6"/>
      <c r="EU118" s="6"/>
      <c r="EV118" s="6"/>
      <c r="EW118" s="6"/>
      <c r="EX118" s="6"/>
      <c r="EY118" s="6"/>
      <c r="EZ118" s="6"/>
      <c r="FA118" s="6"/>
      <c r="FB118" s="6"/>
    </row>
    <row r="119" spans="1:158">
      <c r="A119" s="13">
        <f t="shared" si="90"/>
        <v>86</v>
      </c>
      <c r="B119" s="66"/>
      <c r="C119" s="48"/>
      <c r="D119" s="348"/>
      <c r="E119" s="349"/>
      <c r="F119" s="353"/>
      <c r="G119" s="351"/>
      <c r="H119" s="348"/>
      <c r="I119" s="352"/>
      <c r="J119" s="352"/>
      <c r="K119" s="67"/>
      <c r="L119" s="68" t="str">
        <f t="shared" si="79"/>
        <v/>
      </c>
      <c r="M119" s="379"/>
      <c r="N119" s="379"/>
      <c r="O119" s="380" t="str">
        <f t="shared" si="80"/>
        <v/>
      </c>
      <c r="P119" s="382" t="str">
        <f t="shared" si="81"/>
        <v/>
      </c>
      <c r="Q119" s="112" t="str">
        <f t="shared" si="46"/>
        <v/>
      </c>
      <c r="R119" s="67"/>
      <c r="S119" s="68" t="str">
        <f t="shared" si="82"/>
        <v/>
      </c>
      <c r="T119" s="184"/>
      <c r="U119" s="68" t="str">
        <f t="shared" si="83"/>
        <v/>
      </c>
      <c r="V119" s="112" t="str">
        <f t="shared" si="47"/>
        <v>no</v>
      </c>
      <c r="W119" s="47"/>
      <c r="X119" s="47"/>
      <c r="Y119" s="47"/>
      <c r="Z119" s="66"/>
      <c r="AA119" s="19"/>
      <c r="AB119" s="432"/>
      <c r="AC119" s="432"/>
      <c r="AD119" s="432"/>
      <c r="AE119" s="432"/>
      <c r="AF119" s="432"/>
      <c r="AG119" s="433"/>
      <c r="AH119" s="17"/>
      <c r="AI119" s="6"/>
      <c r="AK119" s="28" t="str">
        <f t="shared" si="48"/>
        <v/>
      </c>
      <c r="AL119" s="28" t="str">
        <f t="shared" si="49"/>
        <v/>
      </c>
      <c r="AM119" s="28" t="str">
        <f t="shared" si="50"/>
        <v/>
      </c>
      <c r="AN119" s="28">
        <f t="shared" si="51"/>
        <v>0</v>
      </c>
      <c r="AO119" s="28">
        <f t="shared" si="52"/>
        <v>0</v>
      </c>
      <c r="AP119" s="28">
        <f t="shared" si="53"/>
        <v>0</v>
      </c>
      <c r="AQ119" s="28">
        <f t="shared" si="54"/>
        <v>0</v>
      </c>
      <c r="AR119" s="28"/>
      <c r="AS119" s="28"/>
      <c r="AT119" s="28"/>
      <c r="AX119" s="64" t="str">
        <f t="shared" si="55"/>
        <v>canbeinvalid</v>
      </c>
      <c r="AY119" s="28"/>
      <c r="AZ119" s="181">
        <f t="shared" si="56"/>
        <v>0</v>
      </c>
      <c r="BA119" s="1">
        <f t="shared" si="57"/>
        <v>0</v>
      </c>
      <c r="BB119">
        <f t="shared" si="58"/>
        <v>0</v>
      </c>
      <c r="BC119">
        <f t="shared" si="59"/>
        <v>0</v>
      </c>
      <c r="BD119" t="str">
        <f t="shared" si="60"/>
        <v/>
      </c>
      <c r="BE119">
        <f t="shared" si="61"/>
        <v>0</v>
      </c>
      <c r="BF119">
        <f t="shared" si="62"/>
        <v>0</v>
      </c>
      <c r="BG119" t="str">
        <f t="shared" si="63"/>
        <v>no</v>
      </c>
      <c r="BH119">
        <f t="shared" si="64"/>
        <v>0</v>
      </c>
      <c r="BJ119" s="118">
        <f t="shared" si="65"/>
        <v>0</v>
      </c>
      <c r="BK119" s="119">
        <f t="shared" si="66"/>
        <v>0</v>
      </c>
      <c r="BL119">
        <f t="shared" si="67"/>
        <v>0</v>
      </c>
      <c r="BM119">
        <f t="shared" si="68"/>
        <v>0</v>
      </c>
      <c r="BN119" t="str">
        <f t="shared" si="69"/>
        <v/>
      </c>
      <c r="BO119" s="181">
        <f t="shared" si="70"/>
        <v>0</v>
      </c>
      <c r="BQ119" s="181">
        <f t="shared" si="71"/>
        <v>0</v>
      </c>
      <c r="BR119" s="181">
        <f t="shared" si="72"/>
        <v>0</v>
      </c>
      <c r="BS119" t="str">
        <f t="shared" si="73"/>
        <v/>
      </c>
      <c r="BT119">
        <f t="shared" si="74"/>
        <v>0</v>
      </c>
      <c r="BU119" s="181" t="str">
        <f t="shared" si="75"/>
        <v>data</v>
      </c>
      <c r="BV119" s="181">
        <f t="shared" si="84"/>
        <v>0</v>
      </c>
      <c r="BX119" t="str">
        <f t="shared" si="76"/>
        <v/>
      </c>
      <c r="BY119" t="str">
        <f t="shared" si="77"/>
        <v>No CO Data</v>
      </c>
      <c r="BZ119" s="181">
        <f t="shared" si="87"/>
        <v>0</v>
      </c>
      <c r="CA119" s="229">
        <f t="shared" si="85"/>
        <v>0</v>
      </c>
      <c r="CB119" s="6"/>
      <c r="CC119" s="6"/>
      <c r="CD119" s="226">
        <f t="shared" si="88"/>
        <v>0</v>
      </c>
      <c r="CE119" s="6"/>
      <c r="CF119" s="226">
        <f t="shared" si="86"/>
        <v>0</v>
      </c>
      <c r="CG119" s="226">
        <f t="shared" si="89"/>
        <v>0</v>
      </c>
      <c r="CH119" s="6"/>
      <c r="CI119" s="6"/>
      <c r="CJ119" s="226">
        <f t="shared" si="78"/>
        <v>0</v>
      </c>
      <c r="CK119" s="6"/>
      <c r="CL119" s="6"/>
      <c r="CM119" s="6"/>
      <c r="CN119" s="6"/>
      <c r="CO119" s="6"/>
      <c r="CP119" s="6"/>
      <c r="CQ119" s="6"/>
      <c r="CR119" s="6"/>
      <c r="CS119" s="6"/>
      <c r="CT119" s="6"/>
      <c r="CU119" s="6"/>
      <c r="CV119" s="6"/>
      <c r="CW119" s="6"/>
      <c r="CX119" s="6"/>
      <c r="CY119" s="6"/>
      <c r="CZ119" s="6"/>
      <c r="DA119" s="6"/>
      <c r="DB119" s="6"/>
      <c r="DC119" s="6"/>
      <c r="DD119" s="6"/>
      <c r="DE119" s="6"/>
      <c r="DF119" s="6"/>
      <c r="DG119" s="6"/>
      <c r="DH119" s="6"/>
      <c r="DI119" s="6"/>
      <c r="DJ119" s="6"/>
      <c r="DK119" s="6"/>
      <c r="DL119" s="6"/>
      <c r="DM119" s="6"/>
      <c r="DN119" s="6"/>
      <c r="DO119" s="6"/>
      <c r="DP119" s="6"/>
      <c r="DQ119" s="6"/>
      <c r="DR119" s="6"/>
      <c r="DS119" s="6"/>
      <c r="DT119" s="6"/>
      <c r="DU119" s="6"/>
      <c r="DV119" s="6"/>
      <c r="DW119" s="6"/>
      <c r="DX119" s="6"/>
      <c r="DY119" s="6"/>
      <c r="DZ119" s="6"/>
      <c r="EA119" s="6"/>
      <c r="EB119" s="6"/>
      <c r="EC119" s="6"/>
      <c r="ED119" s="6"/>
      <c r="EE119" s="6"/>
      <c r="EF119" s="6"/>
      <c r="EG119" s="6"/>
      <c r="EH119" s="6"/>
      <c r="EI119" s="6"/>
      <c r="EJ119" s="6"/>
      <c r="EK119" s="6"/>
      <c r="EL119" s="6"/>
      <c r="EM119" s="6"/>
      <c r="EN119" s="6"/>
      <c r="EO119" s="6"/>
      <c r="EP119" s="6"/>
      <c r="EQ119" s="6"/>
      <c r="ER119" s="6"/>
      <c r="ES119" s="6"/>
      <c r="ET119" s="6"/>
      <c r="EU119" s="6"/>
      <c r="EV119" s="6"/>
      <c r="EW119" s="6"/>
      <c r="EX119" s="6"/>
      <c r="EY119" s="6"/>
      <c r="EZ119" s="6"/>
      <c r="FA119" s="6"/>
      <c r="FB119" s="6"/>
    </row>
    <row r="120" spans="1:158">
      <c r="A120" s="13">
        <f t="shared" si="90"/>
        <v>87</v>
      </c>
      <c r="B120" s="66"/>
      <c r="C120" s="48"/>
      <c r="D120" s="348"/>
      <c r="E120" s="349"/>
      <c r="F120" s="353"/>
      <c r="G120" s="351"/>
      <c r="H120" s="348"/>
      <c r="I120" s="352"/>
      <c r="J120" s="352"/>
      <c r="K120" s="67"/>
      <c r="L120" s="68" t="str">
        <f t="shared" si="79"/>
        <v/>
      </c>
      <c r="M120" s="379"/>
      <c r="N120" s="379"/>
      <c r="O120" s="380" t="str">
        <f t="shared" si="80"/>
        <v/>
      </c>
      <c r="P120" s="382" t="str">
        <f t="shared" si="81"/>
        <v/>
      </c>
      <c r="Q120" s="112" t="str">
        <f t="shared" si="46"/>
        <v/>
      </c>
      <c r="R120" s="67"/>
      <c r="S120" s="68" t="str">
        <f t="shared" si="82"/>
        <v/>
      </c>
      <c r="T120" s="184"/>
      <c r="U120" s="68" t="str">
        <f t="shared" si="83"/>
        <v/>
      </c>
      <c r="V120" s="112" t="str">
        <f t="shared" si="47"/>
        <v>no</v>
      </c>
      <c r="W120" s="47"/>
      <c r="X120" s="47"/>
      <c r="Y120" s="47"/>
      <c r="Z120" s="66"/>
      <c r="AA120" s="19"/>
      <c r="AB120" s="432"/>
      <c r="AC120" s="432"/>
      <c r="AD120" s="432"/>
      <c r="AE120" s="432"/>
      <c r="AF120" s="432"/>
      <c r="AG120" s="433"/>
      <c r="AH120" s="17"/>
      <c r="AI120" s="6"/>
      <c r="AK120" s="28" t="str">
        <f t="shared" si="48"/>
        <v/>
      </c>
      <c r="AL120" s="28" t="str">
        <f t="shared" si="49"/>
        <v/>
      </c>
      <c r="AM120" s="28" t="str">
        <f t="shared" si="50"/>
        <v/>
      </c>
      <c r="AN120" s="28">
        <f t="shared" si="51"/>
        <v>0</v>
      </c>
      <c r="AO120" s="28">
        <f t="shared" si="52"/>
        <v>0</v>
      </c>
      <c r="AP120" s="28">
        <f t="shared" si="53"/>
        <v>0</v>
      </c>
      <c r="AQ120" s="28">
        <f t="shared" si="54"/>
        <v>0</v>
      </c>
      <c r="AR120" s="28"/>
      <c r="AS120" s="28"/>
      <c r="AT120" s="28"/>
      <c r="AX120" s="64" t="str">
        <f t="shared" si="55"/>
        <v>canbeinvalid</v>
      </c>
      <c r="AY120" s="28"/>
      <c r="AZ120" s="181">
        <f t="shared" si="56"/>
        <v>0</v>
      </c>
      <c r="BA120" s="1">
        <f t="shared" si="57"/>
        <v>0</v>
      </c>
      <c r="BB120">
        <f t="shared" si="58"/>
        <v>0</v>
      </c>
      <c r="BC120">
        <f t="shared" si="59"/>
        <v>0</v>
      </c>
      <c r="BD120" t="str">
        <f t="shared" si="60"/>
        <v/>
      </c>
      <c r="BE120">
        <f t="shared" si="61"/>
        <v>0</v>
      </c>
      <c r="BF120">
        <f t="shared" si="62"/>
        <v>0</v>
      </c>
      <c r="BG120" t="str">
        <f t="shared" si="63"/>
        <v>no</v>
      </c>
      <c r="BH120">
        <f t="shared" si="64"/>
        <v>0</v>
      </c>
      <c r="BJ120" s="118">
        <f t="shared" si="65"/>
        <v>0</v>
      </c>
      <c r="BK120" s="119">
        <f t="shared" si="66"/>
        <v>0</v>
      </c>
      <c r="BL120">
        <f t="shared" si="67"/>
        <v>0</v>
      </c>
      <c r="BM120">
        <f t="shared" si="68"/>
        <v>0</v>
      </c>
      <c r="BN120" t="str">
        <f t="shared" si="69"/>
        <v/>
      </c>
      <c r="BO120" s="181">
        <f t="shared" si="70"/>
        <v>0</v>
      </c>
      <c r="BQ120" s="181">
        <f t="shared" si="71"/>
        <v>0</v>
      </c>
      <c r="BR120" s="181">
        <f t="shared" si="72"/>
        <v>0</v>
      </c>
      <c r="BS120" t="str">
        <f t="shared" si="73"/>
        <v/>
      </c>
      <c r="BT120">
        <f t="shared" si="74"/>
        <v>0</v>
      </c>
      <c r="BU120" s="181" t="str">
        <f t="shared" si="75"/>
        <v>data</v>
      </c>
      <c r="BV120" s="181">
        <f t="shared" si="84"/>
        <v>0</v>
      </c>
      <c r="BX120" t="str">
        <f t="shared" si="76"/>
        <v/>
      </c>
      <c r="BY120" t="str">
        <f t="shared" si="77"/>
        <v>No CO Data</v>
      </c>
      <c r="BZ120" s="181">
        <f t="shared" si="87"/>
        <v>0</v>
      </c>
      <c r="CA120" s="229">
        <f t="shared" si="85"/>
        <v>0</v>
      </c>
      <c r="CB120" s="6"/>
      <c r="CC120" s="6"/>
      <c r="CD120" s="226">
        <f t="shared" si="88"/>
        <v>0</v>
      </c>
      <c r="CE120" s="6"/>
      <c r="CF120" s="226">
        <f t="shared" si="86"/>
        <v>0</v>
      </c>
      <c r="CG120" s="226">
        <f t="shared" si="89"/>
        <v>0</v>
      </c>
      <c r="CH120" s="6"/>
      <c r="CI120" s="6"/>
      <c r="CJ120" s="226">
        <f t="shared" si="78"/>
        <v>0</v>
      </c>
      <c r="CK120" s="6"/>
      <c r="CL120" s="6"/>
      <c r="CM120" s="6"/>
      <c r="CN120" s="6"/>
      <c r="CO120" s="6"/>
      <c r="CP120" s="6"/>
      <c r="CQ120" s="6"/>
      <c r="CR120" s="6"/>
      <c r="CS120" s="6"/>
      <c r="CT120" s="6"/>
      <c r="CU120" s="6"/>
      <c r="CV120" s="6"/>
      <c r="CW120" s="6"/>
      <c r="CX120" s="6"/>
      <c r="CY120" s="6"/>
      <c r="CZ120" s="6"/>
      <c r="DA120" s="6"/>
      <c r="DB120" s="6"/>
      <c r="DC120" s="6"/>
      <c r="DD120" s="6"/>
      <c r="DE120" s="6"/>
      <c r="DF120" s="6"/>
      <c r="DG120" s="6"/>
      <c r="DH120" s="6"/>
      <c r="DI120" s="6"/>
      <c r="DJ120" s="6"/>
      <c r="DK120" s="6"/>
      <c r="DL120" s="6"/>
      <c r="DM120" s="6"/>
      <c r="DN120" s="6"/>
      <c r="DO120" s="6"/>
      <c r="DP120" s="6"/>
      <c r="DQ120" s="6"/>
      <c r="DR120" s="6"/>
      <c r="DS120" s="6"/>
      <c r="DT120" s="6"/>
      <c r="DU120" s="6"/>
      <c r="DV120" s="6"/>
      <c r="DW120" s="6"/>
      <c r="DX120" s="6"/>
      <c r="DY120" s="6"/>
      <c r="DZ120" s="6"/>
      <c r="EA120" s="6"/>
      <c r="EB120" s="6"/>
      <c r="EC120" s="6"/>
      <c r="ED120" s="6"/>
      <c r="EE120" s="6"/>
      <c r="EF120" s="6"/>
      <c r="EG120" s="6"/>
      <c r="EH120" s="6"/>
      <c r="EI120" s="6"/>
      <c r="EJ120" s="6"/>
      <c r="EK120" s="6"/>
      <c r="EL120" s="6"/>
      <c r="EM120" s="6"/>
      <c r="EN120" s="6"/>
      <c r="EO120" s="6"/>
      <c r="EP120" s="6"/>
      <c r="EQ120" s="6"/>
      <c r="ER120" s="6"/>
      <c r="ES120" s="6"/>
      <c r="ET120" s="6"/>
      <c r="EU120" s="6"/>
      <c r="EV120" s="6"/>
      <c r="EW120" s="6"/>
      <c r="EX120" s="6"/>
      <c r="EY120" s="6"/>
      <c r="EZ120" s="6"/>
      <c r="FA120" s="6"/>
      <c r="FB120" s="6"/>
    </row>
    <row r="121" spans="1:158">
      <c r="A121" s="13">
        <f t="shared" si="90"/>
        <v>88</v>
      </c>
      <c r="B121" s="66"/>
      <c r="C121" s="48"/>
      <c r="D121" s="348"/>
      <c r="E121" s="349"/>
      <c r="F121" s="353"/>
      <c r="G121" s="351"/>
      <c r="H121" s="348"/>
      <c r="I121" s="352"/>
      <c r="J121" s="352"/>
      <c r="K121" s="67"/>
      <c r="L121" s="68" t="str">
        <f t="shared" si="79"/>
        <v/>
      </c>
      <c r="M121" s="379"/>
      <c r="N121" s="379"/>
      <c r="O121" s="380" t="str">
        <f t="shared" si="80"/>
        <v/>
      </c>
      <c r="P121" s="382" t="str">
        <f t="shared" si="81"/>
        <v/>
      </c>
      <c r="Q121" s="112" t="str">
        <f t="shared" si="46"/>
        <v/>
      </c>
      <c r="R121" s="67"/>
      <c r="S121" s="68" t="str">
        <f t="shared" si="82"/>
        <v/>
      </c>
      <c r="T121" s="184"/>
      <c r="U121" s="68" t="str">
        <f t="shared" si="83"/>
        <v/>
      </c>
      <c r="V121" s="112" t="str">
        <f t="shared" si="47"/>
        <v>no</v>
      </c>
      <c r="W121" s="47"/>
      <c r="X121" s="47"/>
      <c r="Y121" s="47"/>
      <c r="Z121" s="66"/>
      <c r="AA121" s="19"/>
      <c r="AB121" s="432"/>
      <c r="AC121" s="432"/>
      <c r="AD121" s="432"/>
      <c r="AE121" s="432"/>
      <c r="AF121" s="432"/>
      <c r="AG121" s="433"/>
      <c r="AH121" s="17"/>
      <c r="AI121" s="6"/>
      <c r="AK121" s="28" t="str">
        <f t="shared" si="48"/>
        <v/>
      </c>
      <c r="AL121" s="28" t="str">
        <f t="shared" si="49"/>
        <v/>
      </c>
      <c r="AM121" s="28" t="str">
        <f t="shared" si="50"/>
        <v/>
      </c>
      <c r="AN121" s="28">
        <f t="shared" si="51"/>
        <v>0</v>
      </c>
      <c r="AO121" s="28">
        <f t="shared" si="52"/>
        <v>0</v>
      </c>
      <c r="AP121" s="28">
        <f t="shared" si="53"/>
        <v>0</v>
      </c>
      <c r="AQ121" s="28">
        <f t="shared" si="54"/>
        <v>0</v>
      </c>
      <c r="AR121" s="28"/>
      <c r="AS121" s="28"/>
      <c r="AT121" s="28"/>
      <c r="AX121" s="64" t="str">
        <f t="shared" si="55"/>
        <v>canbeinvalid</v>
      </c>
      <c r="AY121" s="28"/>
      <c r="AZ121" s="181">
        <f t="shared" si="56"/>
        <v>0</v>
      </c>
      <c r="BA121" s="1">
        <f t="shared" si="57"/>
        <v>0</v>
      </c>
      <c r="BB121">
        <f t="shared" si="58"/>
        <v>0</v>
      </c>
      <c r="BC121">
        <f t="shared" si="59"/>
        <v>0</v>
      </c>
      <c r="BD121" t="str">
        <f t="shared" si="60"/>
        <v/>
      </c>
      <c r="BE121">
        <f t="shared" si="61"/>
        <v>0</v>
      </c>
      <c r="BF121">
        <f t="shared" si="62"/>
        <v>0</v>
      </c>
      <c r="BG121" t="str">
        <f t="shared" si="63"/>
        <v>no</v>
      </c>
      <c r="BH121">
        <f t="shared" si="64"/>
        <v>0</v>
      </c>
      <c r="BJ121" s="118">
        <f t="shared" si="65"/>
        <v>0</v>
      </c>
      <c r="BK121" s="119">
        <f t="shared" si="66"/>
        <v>0</v>
      </c>
      <c r="BL121">
        <f t="shared" si="67"/>
        <v>0</v>
      </c>
      <c r="BM121">
        <f t="shared" si="68"/>
        <v>0</v>
      </c>
      <c r="BN121" t="str">
        <f t="shared" si="69"/>
        <v/>
      </c>
      <c r="BO121" s="181">
        <f t="shared" si="70"/>
        <v>0</v>
      </c>
      <c r="BQ121" s="181">
        <f t="shared" si="71"/>
        <v>0</v>
      </c>
      <c r="BR121" s="181">
        <f t="shared" si="72"/>
        <v>0</v>
      </c>
      <c r="BS121" t="str">
        <f t="shared" si="73"/>
        <v/>
      </c>
      <c r="BT121">
        <f t="shared" si="74"/>
        <v>0</v>
      </c>
      <c r="BU121" s="181" t="str">
        <f t="shared" si="75"/>
        <v>data</v>
      </c>
      <c r="BV121" s="181">
        <f t="shared" si="84"/>
        <v>0</v>
      </c>
      <c r="BX121" t="str">
        <f t="shared" si="76"/>
        <v/>
      </c>
      <c r="BY121" t="str">
        <f t="shared" si="77"/>
        <v>No CO Data</v>
      </c>
      <c r="BZ121" s="181">
        <f t="shared" si="87"/>
        <v>0</v>
      </c>
      <c r="CA121" s="229">
        <f>IF(AND(BZ122=1,BZ121=0),1,0)</f>
        <v>0</v>
      </c>
      <c r="CB121" s="6"/>
      <c r="CC121" s="6"/>
      <c r="CD121" s="226">
        <f t="shared" si="88"/>
        <v>0</v>
      </c>
      <c r="CE121" s="6"/>
      <c r="CF121" s="226">
        <f t="shared" si="86"/>
        <v>0</v>
      </c>
      <c r="CG121" s="226">
        <f t="shared" si="89"/>
        <v>0</v>
      </c>
      <c r="CH121" s="6"/>
      <c r="CI121" s="6"/>
      <c r="CJ121" s="226">
        <f t="shared" si="78"/>
        <v>0</v>
      </c>
      <c r="CK121" s="6"/>
      <c r="CL121" s="6"/>
      <c r="CM121" s="6"/>
      <c r="CN121" s="6"/>
      <c r="CO121" s="6"/>
      <c r="CP121" s="6"/>
      <c r="CQ121" s="6"/>
      <c r="CR121" s="6"/>
      <c r="CS121" s="6"/>
      <c r="CT121" s="6"/>
      <c r="CU121" s="6"/>
      <c r="CV121" s="6"/>
      <c r="CW121" s="6"/>
      <c r="CX121" s="6"/>
      <c r="CY121" s="6"/>
      <c r="CZ121" s="6"/>
      <c r="DA121" s="6"/>
      <c r="DB121" s="6"/>
      <c r="DC121" s="6"/>
      <c r="DD121" s="6"/>
      <c r="DE121" s="6"/>
      <c r="DF121" s="6"/>
      <c r="DG121" s="6"/>
      <c r="DH121" s="6"/>
      <c r="DI121" s="6"/>
      <c r="DJ121" s="6"/>
      <c r="DK121" s="6"/>
      <c r="DL121" s="6"/>
      <c r="DM121" s="6"/>
      <c r="DN121" s="6"/>
      <c r="DO121" s="6"/>
      <c r="DP121" s="6"/>
      <c r="DQ121" s="6"/>
      <c r="DR121" s="6"/>
      <c r="DS121" s="6"/>
      <c r="DT121" s="6"/>
      <c r="DU121" s="6"/>
      <c r="DV121" s="6"/>
      <c r="DW121" s="6"/>
      <c r="DX121" s="6"/>
      <c r="DY121" s="6"/>
      <c r="DZ121" s="6"/>
      <c r="EA121" s="6"/>
      <c r="EB121" s="6"/>
      <c r="EC121" s="6"/>
      <c r="ED121" s="6"/>
      <c r="EE121" s="6"/>
      <c r="EF121" s="6"/>
      <c r="EG121" s="6"/>
      <c r="EH121" s="6"/>
      <c r="EI121" s="6"/>
      <c r="EJ121" s="6"/>
      <c r="EK121" s="6"/>
      <c r="EL121" s="6"/>
      <c r="EM121" s="6"/>
      <c r="EN121" s="6"/>
      <c r="EO121" s="6"/>
      <c r="EP121" s="6"/>
      <c r="EQ121" s="6"/>
      <c r="ER121" s="6"/>
      <c r="ES121" s="6"/>
      <c r="ET121" s="6"/>
      <c r="EU121" s="6"/>
      <c r="EV121" s="6"/>
      <c r="EW121" s="6"/>
      <c r="EX121" s="6"/>
      <c r="EY121" s="6"/>
      <c r="EZ121" s="6"/>
      <c r="FA121" s="6"/>
      <c r="FB121" s="6"/>
    </row>
    <row r="122" spans="1:158">
      <c r="A122" s="13">
        <f>A121+1</f>
        <v>89</v>
      </c>
      <c r="B122" s="66"/>
      <c r="C122" s="48"/>
      <c r="D122" s="348"/>
      <c r="E122" s="349"/>
      <c r="F122" s="353"/>
      <c r="G122" s="351"/>
      <c r="H122" s="348"/>
      <c r="I122" s="352"/>
      <c r="J122" s="352"/>
      <c r="K122" s="67"/>
      <c r="L122" s="68" t="str">
        <f t="shared" si="79"/>
        <v/>
      </c>
      <c r="M122" s="379"/>
      <c r="N122" s="379"/>
      <c r="O122" s="380" t="str">
        <f t="shared" si="80"/>
        <v/>
      </c>
      <c r="P122" s="382" t="str">
        <f t="shared" si="81"/>
        <v/>
      </c>
      <c r="Q122" s="112" t="str">
        <f t="shared" si="46"/>
        <v/>
      </c>
      <c r="R122" s="67"/>
      <c r="S122" s="68" t="str">
        <f t="shared" si="82"/>
        <v/>
      </c>
      <c r="T122" s="184"/>
      <c r="U122" s="68" t="str">
        <f t="shared" si="83"/>
        <v/>
      </c>
      <c r="V122" s="112" t="str">
        <f t="shared" si="47"/>
        <v>no</v>
      </c>
      <c r="W122" s="47"/>
      <c r="X122" s="47"/>
      <c r="Y122" s="47"/>
      <c r="Z122" s="66"/>
      <c r="AA122" s="19"/>
      <c r="AB122" s="432"/>
      <c r="AC122" s="432"/>
      <c r="AD122" s="432"/>
      <c r="AE122" s="432"/>
      <c r="AF122" s="432"/>
      <c r="AG122" s="433"/>
      <c r="AH122" s="17"/>
      <c r="AI122" s="6"/>
      <c r="AK122" s="28" t="str">
        <f t="shared" si="48"/>
        <v/>
      </c>
      <c r="AL122" s="28" t="str">
        <f t="shared" si="49"/>
        <v/>
      </c>
      <c r="AM122" s="28" t="str">
        <f t="shared" si="50"/>
        <v/>
      </c>
      <c r="AN122" s="28">
        <f t="shared" si="51"/>
        <v>0</v>
      </c>
      <c r="AO122" s="28">
        <f t="shared" si="52"/>
        <v>0</v>
      </c>
      <c r="AP122" s="28">
        <f t="shared" si="53"/>
        <v>0</v>
      </c>
      <c r="AQ122" s="28">
        <f t="shared" si="54"/>
        <v>0</v>
      </c>
      <c r="AR122" s="28"/>
      <c r="AS122" s="28"/>
      <c r="AT122" s="28"/>
      <c r="AX122" s="64" t="str">
        <f t="shared" si="55"/>
        <v>canbeinvalid</v>
      </c>
      <c r="AY122" s="28"/>
      <c r="AZ122" s="181">
        <f t="shared" si="56"/>
        <v>0</v>
      </c>
      <c r="BA122" s="1">
        <f t="shared" si="57"/>
        <v>0</v>
      </c>
      <c r="BB122">
        <f t="shared" si="58"/>
        <v>0</v>
      </c>
      <c r="BC122">
        <f t="shared" si="59"/>
        <v>0</v>
      </c>
      <c r="BD122" t="str">
        <f t="shared" si="60"/>
        <v/>
      </c>
      <c r="BE122">
        <f t="shared" si="61"/>
        <v>0</v>
      </c>
      <c r="BF122">
        <f t="shared" si="62"/>
        <v>0</v>
      </c>
      <c r="BG122" t="str">
        <f t="shared" si="63"/>
        <v>no</v>
      </c>
      <c r="BH122">
        <f t="shared" si="64"/>
        <v>0</v>
      </c>
      <c r="BJ122" s="118">
        <f t="shared" si="65"/>
        <v>0</v>
      </c>
      <c r="BK122" s="119">
        <f t="shared" si="66"/>
        <v>0</v>
      </c>
      <c r="BL122">
        <f t="shared" si="67"/>
        <v>0</v>
      </c>
      <c r="BM122">
        <f t="shared" si="68"/>
        <v>0</v>
      </c>
      <c r="BN122" t="str">
        <f t="shared" si="69"/>
        <v/>
      </c>
      <c r="BO122" s="181">
        <f t="shared" si="70"/>
        <v>0</v>
      </c>
      <c r="BQ122" s="181">
        <f t="shared" si="71"/>
        <v>0</v>
      </c>
      <c r="BR122" s="181">
        <f t="shared" si="72"/>
        <v>0</v>
      </c>
      <c r="BS122" t="str">
        <f t="shared" si="73"/>
        <v/>
      </c>
      <c r="BT122">
        <f t="shared" si="74"/>
        <v>0</v>
      </c>
      <c r="BU122" s="181" t="str">
        <f t="shared" si="75"/>
        <v>data</v>
      </c>
      <c r="BV122" s="181">
        <f t="shared" si="84"/>
        <v>0</v>
      </c>
      <c r="BX122" t="str">
        <f t="shared" si="76"/>
        <v/>
      </c>
      <c r="BY122" t="str">
        <f t="shared" si="77"/>
        <v>No CO Data</v>
      </c>
      <c r="BZ122" s="181">
        <f>IF(AND(BU122="data",BU121="blank"),1,0)</f>
        <v>0</v>
      </c>
      <c r="CA122" s="229">
        <f>IF(AND(BZ333=1,BZ122=0),1,0)</f>
        <v>0</v>
      </c>
      <c r="CB122" s="6"/>
      <c r="CC122" s="6"/>
      <c r="CD122" s="226">
        <f>IF(OR(CA122=1,CD121=1),1,0)</f>
        <v>0</v>
      </c>
      <c r="CE122" s="6"/>
      <c r="CF122" s="226">
        <f t="shared" si="86"/>
        <v>0</v>
      </c>
      <c r="CG122" s="226">
        <f>IF(OR(CF122=1,CG121=1),1,0)</f>
        <v>0</v>
      </c>
      <c r="CH122" s="6"/>
      <c r="CI122" s="6"/>
      <c r="CJ122" s="226">
        <f t="shared" si="78"/>
        <v>0</v>
      </c>
      <c r="CK122" s="6"/>
      <c r="CL122" s="6"/>
      <c r="CM122" s="6"/>
      <c r="CN122" s="6"/>
      <c r="CO122" s="6"/>
      <c r="CP122" s="6"/>
      <c r="CQ122" s="6"/>
      <c r="CR122" s="6"/>
      <c r="CS122" s="6"/>
      <c r="CT122" s="6"/>
      <c r="CU122" s="6"/>
      <c r="CV122" s="6"/>
      <c r="CW122" s="6"/>
      <c r="CX122" s="6"/>
      <c r="CY122" s="6"/>
      <c r="CZ122" s="6"/>
      <c r="DA122" s="6"/>
      <c r="DB122" s="6"/>
      <c r="DC122" s="6"/>
      <c r="DD122" s="6"/>
      <c r="DE122" s="6"/>
      <c r="DF122" s="6"/>
      <c r="DG122" s="6"/>
      <c r="DH122" s="6"/>
      <c r="DI122" s="6"/>
      <c r="DJ122" s="6"/>
      <c r="DK122" s="6"/>
      <c r="DL122" s="6"/>
      <c r="DM122" s="6"/>
      <c r="DN122" s="6"/>
      <c r="DO122" s="6"/>
      <c r="DP122" s="6"/>
      <c r="DQ122" s="6"/>
      <c r="DR122" s="6"/>
      <c r="DS122" s="6"/>
      <c r="DT122" s="6"/>
      <c r="DU122" s="6"/>
      <c r="DV122" s="6"/>
      <c r="DW122" s="6"/>
      <c r="DX122" s="6"/>
      <c r="DY122" s="6"/>
      <c r="DZ122" s="6"/>
      <c r="EA122" s="6"/>
      <c r="EB122" s="6"/>
      <c r="EC122" s="6"/>
      <c r="ED122" s="6"/>
      <c r="EE122" s="6"/>
      <c r="EF122" s="6"/>
      <c r="EG122" s="6"/>
      <c r="EH122" s="6"/>
      <c r="EI122" s="6"/>
      <c r="EJ122" s="6"/>
      <c r="EK122" s="6"/>
      <c r="EL122" s="6"/>
      <c r="EM122" s="6"/>
      <c r="EN122" s="6"/>
      <c r="EO122" s="6"/>
      <c r="EP122" s="6"/>
      <c r="EQ122" s="6"/>
      <c r="ER122" s="6"/>
      <c r="ES122" s="6"/>
      <c r="ET122" s="6"/>
      <c r="EU122" s="6"/>
      <c r="EV122" s="6"/>
      <c r="EW122" s="6"/>
      <c r="EX122" s="6"/>
      <c r="EY122" s="6"/>
      <c r="EZ122" s="6"/>
      <c r="FA122" s="6"/>
      <c r="FB122" s="6"/>
    </row>
    <row r="123" spans="1:158">
      <c r="A123" s="13">
        <f>A122+1</f>
        <v>90</v>
      </c>
      <c r="B123" s="66"/>
      <c r="C123" s="48"/>
      <c r="D123" s="348"/>
      <c r="E123" s="349"/>
      <c r="F123" s="353"/>
      <c r="G123" s="351"/>
      <c r="H123" s="348"/>
      <c r="I123" s="352"/>
      <c r="J123" s="352"/>
      <c r="K123" s="67"/>
      <c r="L123" s="68" t="str">
        <f t="shared" si="79"/>
        <v/>
      </c>
      <c r="M123" s="379"/>
      <c r="N123" s="379"/>
      <c r="O123" s="380" t="str">
        <f t="shared" si="80"/>
        <v/>
      </c>
      <c r="P123" s="382" t="str">
        <f t="shared" si="81"/>
        <v/>
      </c>
      <c r="Q123" s="112" t="str">
        <f t="shared" si="46"/>
        <v/>
      </c>
      <c r="R123" s="67"/>
      <c r="S123" s="68" t="str">
        <f t="shared" si="82"/>
        <v/>
      </c>
      <c r="T123" s="184"/>
      <c r="U123" s="68" t="str">
        <f t="shared" si="83"/>
        <v/>
      </c>
      <c r="V123" s="112" t="str">
        <f t="shared" si="47"/>
        <v>no</v>
      </c>
      <c r="W123" s="47"/>
      <c r="X123" s="47"/>
      <c r="Y123" s="47"/>
      <c r="Z123" s="66"/>
      <c r="AA123" s="19"/>
      <c r="AB123" s="242"/>
      <c r="AC123" s="242"/>
      <c r="AD123" s="242"/>
      <c r="AE123" s="242"/>
      <c r="AF123" s="242"/>
      <c r="AG123" s="243"/>
      <c r="AH123" s="17"/>
      <c r="AI123" s="6"/>
      <c r="AK123" s="28" t="str">
        <f t="shared" si="48"/>
        <v/>
      </c>
      <c r="AL123" s="28" t="str">
        <f t="shared" si="49"/>
        <v/>
      </c>
      <c r="AM123" s="28" t="str">
        <f t="shared" si="50"/>
        <v/>
      </c>
      <c r="AN123" s="28">
        <f t="shared" si="51"/>
        <v>0</v>
      </c>
      <c r="AO123" s="28">
        <f t="shared" si="52"/>
        <v>0</v>
      </c>
      <c r="AP123" s="28">
        <f t="shared" si="53"/>
        <v>0</v>
      </c>
      <c r="AQ123" s="28">
        <f t="shared" si="54"/>
        <v>0</v>
      </c>
      <c r="AR123" s="28"/>
      <c r="AS123" s="28"/>
      <c r="AT123" s="28"/>
      <c r="AX123" s="64" t="str">
        <f t="shared" si="55"/>
        <v>canbeinvalid</v>
      </c>
      <c r="AY123" s="28"/>
      <c r="AZ123" s="181">
        <f t="shared" si="56"/>
        <v>0</v>
      </c>
      <c r="BA123" s="1">
        <f t="shared" si="57"/>
        <v>0</v>
      </c>
      <c r="BB123">
        <f t="shared" si="58"/>
        <v>0</v>
      </c>
      <c r="BC123">
        <f t="shared" si="59"/>
        <v>0</v>
      </c>
      <c r="BD123" t="str">
        <f t="shared" si="60"/>
        <v/>
      </c>
      <c r="BE123">
        <f t="shared" si="61"/>
        <v>0</v>
      </c>
      <c r="BF123">
        <f t="shared" si="62"/>
        <v>0</v>
      </c>
      <c r="BG123" t="str">
        <f t="shared" si="63"/>
        <v>no</v>
      </c>
      <c r="BH123">
        <f t="shared" si="64"/>
        <v>0</v>
      </c>
      <c r="BJ123" s="118">
        <f t="shared" si="65"/>
        <v>0</v>
      </c>
      <c r="BK123" s="119">
        <f t="shared" si="66"/>
        <v>0</v>
      </c>
      <c r="BL123">
        <f t="shared" si="67"/>
        <v>0</v>
      </c>
      <c r="BM123">
        <f t="shared" si="68"/>
        <v>0</v>
      </c>
      <c r="BN123" t="str">
        <f t="shared" si="69"/>
        <v/>
      </c>
      <c r="BO123" s="181">
        <f t="shared" si="70"/>
        <v>0</v>
      </c>
      <c r="BQ123" s="181">
        <f t="shared" si="71"/>
        <v>0</v>
      </c>
      <c r="BR123" s="181">
        <f t="shared" si="72"/>
        <v>0</v>
      </c>
      <c r="BS123" t="str">
        <f t="shared" si="73"/>
        <v/>
      </c>
      <c r="BT123">
        <f t="shared" si="74"/>
        <v>0</v>
      </c>
      <c r="BU123" s="181" t="str">
        <f t="shared" si="75"/>
        <v>data</v>
      </c>
      <c r="BV123" s="181">
        <f t="shared" si="84"/>
        <v>0</v>
      </c>
      <c r="BX123" t="str">
        <f t="shared" si="76"/>
        <v/>
      </c>
      <c r="BY123" t="str">
        <f t="shared" si="77"/>
        <v>No CO Data</v>
      </c>
      <c r="BZ123" s="181">
        <f t="shared" ref="BZ123:BZ186" si="91">IF(AND(BU123="data",BU122="blank"),1,0)</f>
        <v>0</v>
      </c>
      <c r="CA123" s="229">
        <f t="shared" ref="CA123:CA140" si="92">IF(AND(BZ334=1,BZ123=0),1,0)</f>
        <v>0</v>
      </c>
      <c r="CB123" s="6"/>
      <c r="CC123" s="6"/>
      <c r="CD123" s="226">
        <f t="shared" ref="CD123:CD186" si="93">IF(OR(CA123=1,CD122=1),1,0)</f>
        <v>0</v>
      </c>
      <c r="CE123" s="6"/>
      <c r="CF123" s="226">
        <f t="shared" si="86"/>
        <v>0</v>
      </c>
      <c r="CG123" s="226">
        <f t="shared" ref="CG123:CG186" si="94">IF(OR(CF123=1,CG122=1),1,0)</f>
        <v>0</v>
      </c>
      <c r="CH123" s="6"/>
      <c r="CI123" s="6"/>
      <c r="CJ123" s="226">
        <f t="shared" si="78"/>
        <v>0</v>
      </c>
      <c r="CK123" s="6"/>
      <c r="CL123" s="6"/>
      <c r="CM123" s="6"/>
      <c r="CN123" s="6"/>
      <c r="CO123" s="6"/>
      <c r="CP123" s="6"/>
      <c r="CQ123" s="6"/>
      <c r="CR123" s="6"/>
      <c r="CS123" s="6"/>
      <c r="CT123" s="6"/>
      <c r="CU123" s="6"/>
      <c r="CV123" s="6"/>
      <c r="CW123" s="6"/>
      <c r="CX123" s="6"/>
      <c r="CY123" s="6"/>
      <c r="CZ123" s="6"/>
      <c r="DA123" s="6"/>
      <c r="DB123" s="6"/>
      <c r="DC123" s="6"/>
      <c r="DD123" s="6"/>
      <c r="DE123" s="6"/>
      <c r="DF123" s="6"/>
      <c r="DG123" s="6"/>
      <c r="DH123" s="6"/>
      <c r="DI123" s="6"/>
      <c r="DJ123" s="6"/>
      <c r="DK123" s="6"/>
      <c r="DL123" s="6"/>
      <c r="DM123" s="6"/>
      <c r="DN123" s="6"/>
      <c r="DO123" s="6"/>
      <c r="DP123" s="6"/>
      <c r="DQ123" s="6"/>
      <c r="DR123" s="6"/>
      <c r="DS123" s="6"/>
      <c r="DT123" s="6"/>
      <c r="DU123" s="6"/>
      <c r="DV123" s="6"/>
      <c r="DW123" s="6"/>
      <c r="DX123" s="6"/>
      <c r="DY123" s="6"/>
      <c r="DZ123" s="6"/>
      <c r="EA123" s="6"/>
      <c r="EB123" s="6"/>
      <c r="EC123" s="6"/>
      <c r="ED123" s="6"/>
      <c r="EE123" s="6"/>
      <c r="EF123" s="6"/>
      <c r="EG123" s="6"/>
      <c r="EH123" s="6"/>
      <c r="EI123" s="6"/>
      <c r="EJ123" s="6"/>
      <c r="EK123" s="6"/>
      <c r="EL123" s="6"/>
      <c r="EM123" s="6"/>
      <c r="EN123" s="6"/>
      <c r="EO123" s="6"/>
      <c r="EP123" s="6"/>
      <c r="EQ123" s="6"/>
      <c r="ER123" s="6"/>
      <c r="ES123" s="6"/>
      <c r="ET123" s="6"/>
      <c r="EU123" s="6"/>
      <c r="EV123" s="6"/>
      <c r="EW123" s="6"/>
      <c r="EX123" s="6"/>
      <c r="EY123" s="6"/>
      <c r="EZ123" s="6"/>
      <c r="FA123" s="6"/>
      <c r="FB123" s="6"/>
    </row>
    <row r="124" spans="1:158">
      <c r="A124" s="13">
        <f>A123+1</f>
        <v>91</v>
      </c>
      <c r="B124" s="66"/>
      <c r="C124" s="48"/>
      <c r="D124" s="348"/>
      <c r="E124" s="349"/>
      <c r="F124" s="353"/>
      <c r="G124" s="351"/>
      <c r="H124" s="348"/>
      <c r="I124" s="352"/>
      <c r="J124" s="352"/>
      <c r="K124" s="67"/>
      <c r="L124" s="68" t="str">
        <f t="shared" si="79"/>
        <v/>
      </c>
      <c r="M124" s="379"/>
      <c r="N124" s="379"/>
      <c r="O124" s="380" t="str">
        <f t="shared" si="80"/>
        <v/>
      </c>
      <c r="P124" s="382" t="str">
        <f t="shared" si="81"/>
        <v/>
      </c>
      <c r="Q124" s="112" t="str">
        <f t="shared" si="46"/>
        <v/>
      </c>
      <c r="R124" s="67"/>
      <c r="S124" s="68" t="str">
        <f t="shared" si="82"/>
        <v/>
      </c>
      <c r="T124" s="184"/>
      <c r="U124" s="68" t="str">
        <f t="shared" si="83"/>
        <v/>
      </c>
      <c r="V124" s="112" t="str">
        <f t="shared" si="47"/>
        <v>no</v>
      </c>
      <c r="W124" s="47"/>
      <c r="X124" s="47"/>
      <c r="Y124" s="47"/>
      <c r="Z124" s="66"/>
      <c r="AA124" s="19"/>
      <c r="AB124" s="242"/>
      <c r="AC124" s="242"/>
      <c r="AD124" s="242"/>
      <c r="AE124" s="242"/>
      <c r="AF124" s="242"/>
      <c r="AG124" s="243"/>
      <c r="AH124" s="17"/>
      <c r="AI124" s="6"/>
      <c r="AK124" s="28" t="str">
        <f t="shared" si="48"/>
        <v/>
      </c>
      <c r="AL124" s="28" t="str">
        <f t="shared" si="49"/>
        <v/>
      </c>
      <c r="AM124" s="28" t="str">
        <f t="shared" si="50"/>
        <v/>
      </c>
      <c r="AN124" s="28">
        <f t="shared" si="51"/>
        <v>0</v>
      </c>
      <c r="AO124" s="28">
        <f t="shared" si="52"/>
        <v>0</v>
      </c>
      <c r="AP124" s="28">
        <f t="shared" si="53"/>
        <v>0</v>
      </c>
      <c r="AQ124" s="28">
        <f t="shared" si="54"/>
        <v>0</v>
      </c>
      <c r="AR124" s="28"/>
      <c r="AS124" s="28"/>
      <c r="AT124" s="28"/>
      <c r="AX124" s="64" t="str">
        <f t="shared" si="55"/>
        <v>canbeinvalid</v>
      </c>
      <c r="AY124" s="28"/>
      <c r="AZ124" s="181">
        <f t="shared" si="56"/>
        <v>0</v>
      </c>
      <c r="BA124" s="1">
        <f t="shared" si="57"/>
        <v>0</v>
      </c>
      <c r="BB124">
        <f t="shared" si="58"/>
        <v>0</v>
      </c>
      <c r="BC124">
        <f t="shared" si="59"/>
        <v>0</v>
      </c>
      <c r="BD124" t="str">
        <f t="shared" si="60"/>
        <v/>
      </c>
      <c r="BE124">
        <f t="shared" si="61"/>
        <v>0</v>
      </c>
      <c r="BF124">
        <f t="shared" si="62"/>
        <v>0</v>
      </c>
      <c r="BG124" t="str">
        <f t="shared" si="63"/>
        <v>no</v>
      </c>
      <c r="BH124">
        <f t="shared" si="64"/>
        <v>0</v>
      </c>
      <c r="BJ124" s="118">
        <f t="shared" si="65"/>
        <v>0</v>
      </c>
      <c r="BK124" s="119">
        <f t="shared" si="66"/>
        <v>0</v>
      </c>
      <c r="BL124">
        <f t="shared" si="67"/>
        <v>0</v>
      </c>
      <c r="BM124">
        <f t="shared" si="68"/>
        <v>0</v>
      </c>
      <c r="BN124" t="str">
        <f t="shared" si="69"/>
        <v/>
      </c>
      <c r="BO124" s="181">
        <f t="shared" si="70"/>
        <v>0</v>
      </c>
      <c r="BQ124" s="181">
        <f t="shared" si="71"/>
        <v>0</v>
      </c>
      <c r="BR124" s="181">
        <f t="shared" si="72"/>
        <v>0</v>
      </c>
      <c r="BS124" t="str">
        <f t="shared" si="73"/>
        <v/>
      </c>
      <c r="BT124">
        <f t="shared" si="74"/>
        <v>0</v>
      </c>
      <c r="BU124" s="181" t="str">
        <f t="shared" si="75"/>
        <v>data</v>
      </c>
      <c r="BV124" s="181">
        <f t="shared" si="84"/>
        <v>0</v>
      </c>
      <c r="BX124" t="str">
        <f t="shared" si="76"/>
        <v/>
      </c>
      <c r="BY124" t="str">
        <f t="shared" si="77"/>
        <v>No CO Data</v>
      </c>
      <c r="BZ124" s="181">
        <f t="shared" si="91"/>
        <v>0</v>
      </c>
      <c r="CA124" s="229">
        <f t="shared" si="92"/>
        <v>0</v>
      </c>
      <c r="CB124" s="6"/>
      <c r="CC124" s="6"/>
      <c r="CD124" s="226">
        <f t="shared" si="93"/>
        <v>0</v>
      </c>
      <c r="CE124" s="6"/>
      <c r="CF124" s="226">
        <f t="shared" si="86"/>
        <v>0</v>
      </c>
      <c r="CG124" s="226">
        <f t="shared" si="94"/>
        <v>0</v>
      </c>
      <c r="CH124" s="6"/>
      <c r="CI124" s="6"/>
      <c r="CJ124" s="226">
        <f t="shared" si="78"/>
        <v>0</v>
      </c>
      <c r="CK124" s="6"/>
      <c r="CL124" s="6"/>
      <c r="CM124" s="6"/>
      <c r="CN124" s="6"/>
      <c r="CO124" s="6"/>
      <c r="CP124" s="6"/>
      <c r="CQ124" s="6"/>
      <c r="CR124" s="6"/>
      <c r="CS124" s="6"/>
      <c r="CT124" s="6"/>
      <c r="CU124" s="6"/>
      <c r="CV124" s="6"/>
      <c r="CW124" s="6"/>
      <c r="CX124" s="6"/>
      <c r="CY124" s="6"/>
      <c r="CZ124" s="6"/>
      <c r="DA124" s="6"/>
      <c r="DB124" s="6"/>
      <c r="DC124" s="6"/>
      <c r="DD124" s="6"/>
      <c r="DE124" s="6"/>
      <c r="DF124" s="6"/>
      <c r="DG124" s="6"/>
      <c r="DH124" s="6"/>
      <c r="DI124" s="6"/>
      <c r="DJ124" s="6"/>
      <c r="DK124" s="6"/>
      <c r="DL124" s="6"/>
      <c r="DM124" s="6"/>
      <c r="DN124" s="6"/>
      <c r="DO124" s="6"/>
      <c r="DP124" s="6"/>
      <c r="DQ124" s="6"/>
      <c r="DR124" s="6"/>
      <c r="DS124" s="6"/>
      <c r="DT124" s="6"/>
      <c r="DU124" s="6"/>
      <c r="DV124" s="6"/>
      <c r="DW124" s="6"/>
      <c r="DX124" s="6"/>
      <c r="DY124" s="6"/>
      <c r="DZ124" s="6"/>
      <c r="EA124" s="6"/>
      <c r="EB124" s="6"/>
      <c r="EC124" s="6"/>
      <c r="ED124" s="6"/>
      <c r="EE124" s="6"/>
      <c r="EF124" s="6"/>
      <c r="EG124" s="6"/>
      <c r="EH124" s="6"/>
      <c r="EI124" s="6"/>
      <c r="EJ124" s="6"/>
      <c r="EK124" s="6"/>
      <c r="EL124" s="6"/>
      <c r="EM124" s="6"/>
      <c r="EN124" s="6"/>
      <c r="EO124" s="6"/>
      <c r="EP124" s="6"/>
      <c r="EQ124" s="6"/>
      <c r="ER124" s="6"/>
      <c r="ES124" s="6"/>
      <c r="ET124" s="6"/>
      <c r="EU124" s="6"/>
      <c r="EV124" s="6"/>
      <c r="EW124" s="6"/>
      <c r="EX124" s="6"/>
      <c r="EY124" s="6"/>
      <c r="EZ124" s="6"/>
      <c r="FA124" s="6"/>
      <c r="FB124" s="6"/>
    </row>
    <row r="125" spans="1:158">
      <c r="A125" s="13">
        <f>A124+1</f>
        <v>92</v>
      </c>
      <c r="B125" s="66"/>
      <c r="C125" s="48"/>
      <c r="D125" s="348"/>
      <c r="E125" s="349"/>
      <c r="F125" s="353"/>
      <c r="G125" s="351"/>
      <c r="H125" s="348"/>
      <c r="I125" s="352"/>
      <c r="J125" s="352"/>
      <c r="K125" s="67"/>
      <c r="L125" s="68" t="str">
        <f t="shared" si="79"/>
        <v/>
      </c>
      <c r="M125" s="379"/>
      <c r="N125" s="379"/>
      <c r="O125" s="380" t="str">
        <f t="shared" si="80"/>
        <v/>
      </c>
      <c r="P125" s="382" t="str">
        <f t="shared" si="81"/>
        <v/>
      </c>
      <c r="Q125" s="112" t="str">
        <f t="shared" si="46"/>
        <v/>
      </c>
      <c r="R125" s="67"/>
      <c r="S125" s="68" t="str">
        <f t="shared" si="82"/>
        <v/>
      </c>
      <c r="T125" s="184"/>
      <c r="U125" s="68" t="str">
        <f t="shared" si="83"/>
        <v/>
      </c>
      <c r="V125" s="112" t="str">
        <f t="shared" si="47"/>
        <v>no</v>
      </c>
      <c r="W125" s="47"/>
      <c r="X125" s="47"/>
      <c r="Y125" s="47"/>
      <c r="Z125" s="66"/>
      <c r="AA125" s="19"/>
      <c r="AB125" s="242"/>
      <c r="AC125" s="242"/>
      <c r="AD125" s="242"/>
      <c r="AE125" s="242"/>
      <c r="AF125" s="242"/>
      <c r="AG125" s="243"/>
      <c r="AH125" s="17"/>
      <c r="AI125" s="6"/>
      <c r="AK125" s="28" t="str">
        <f t="shared" si="48"/>
        <v/>
      </c>
      <c r="AL125" s="28" t="str">
        <f t="shared" si="49"/>
        <v/>
      </c>
      <c r="AM125" s="28" t="str">
        <f t="shared" si="50"/>
        <v/>
      </c>
      <c r="AN125" s="28">
        <f t="shared" si="51"/>
        <v>0</v>
      </c>
      <c r="AO125" s="28">
        <f t="shared" si="52"/>
        <v>0</v>
      </c>
      <c r="AP125" s="28">
        <f t="shared" si="53"/>
        <v>0</v>
      </c>
      <c r="AQ125" s="28">
        <f t="shared" si="54"/>
        <v>0</v>
      </c>
      <c r="AR125" s="28"/>
      <c r="AS125" s="28"/>
      <c r="AT125" s="28"/>
      <c r="AX125" s="64" t="str">
        <f t="shared" si="55"/>
        <v>canbeinvalid</v>
      </c>
      <c r="AY125" s="28"/>
      <c r="AZ125" s="181">
        <f t="shared" si="56"/>
        <v>0</v>
      </c>
      <c r="BA125" s="1">
        <f t="shared" si="57"/>
        <v>0</v>
      </c>
      <c r="BB125">
        <f t="shared" si="58"/>
        <v>0</v>
      </c>
      <c r="BC125">
        <f t="shared" si="59"/>
        <v>0</v>
      </c>
      <c r="BD125" t="str">
        <f t="shared" si="60"/>
        <v/>
      </c>
      <c r="BE125">
        <f t="shared" si="61"/>
        <v>0</v>
      </c>
      <c r="BF125">
        <f t="shared" si="62"/>
        <v>0</v>
      </c>
      <c r="BG125" t="str">
        <f t="shared" si="63"/>
        <v>no</v>
      </c>
      <c r="BH125">
        <f t="shared" si="64"/>
        <v>0</v>
      </c>
      <c r="BJ125" s="118">
        <f t="shared" si="65"/>
        <v>0</v>
      </c>
      <c r="BK125" s="119">
        <f t="shared" si="66"/>
        <v>0</v>
      </c>
      <c r="BL125">
        <f t="shared" si="67"/>
        <v>0</v>
      </c>
      <c r="BM125">
        <f t="shared" si="68"/>
        <v>0</v>
      </c>
      <c r="BN125" t="str">
        <f t="shared" si="69"/>
        <v/>
      </c>
      <c r="BO125" s="181">
        <f t="shared" si="70"/>
        <v>0</v>
      </c>
      <c r="BQ125" s="181">
        <f t="shared" si="71"/>
        <v>0</v>
      </c>
      <c r="BR125" s="181">
        <f t="shared" si="72"/>
        <v>0</v>
      </c>
      <c r="BS125" t="str">
        <f t="shared" si="73"/>
        <v/>
      </c>
      <c r="BT125">
        <f t="shared" si="74"/>
        <v>0</v>
      </c>
      <c r="BU125" s="181" t="str">
        <f t="shared" si="75"/>
        <v>data</v>
      </c>
      <c r="BV125" s="181">
        <f t="shared" si="84"/>
        <v>0</v>
      </c>
      <c r="BX125" t="str">
        <f t="shared" si="76"/>
        <v/>
      </c>
      <c r="BY125" t="str">
        <f t="shared" si="77"/>
        <v>No CO Data</v>
      </c>
      <c r="BZ125" s="181">
        <f t="shared" si="91"/>
        <v>0</v>
      </c>
      <c r="CA125" s="229">
        <f t="shared" si="92"/>
        <v>0</v>
      </c>
      <c r="CB125" s="6"/>
      <c r="CC125" s="6"/>
      <c r="CD125" s="226">
        <f t="shared" si="93"/>
        <v>0</v>
      </c>
      <c r="CE125" s="6"/>
      <c r="CF125" s="226">
        <f t="shared" si="86"/>
        <v>0</v>
      </c>
      <c r="CG125" s="226">
        <f t="shared" si="94"/>
        <v>0</v>
      </c>
      <c r="CH125" s="6"/>
      <c r="CI125" s="6"/>
      <c r="CJ125" s="226">
        <f t="shared" si="78"/>
        <v>0</v>
      </c>
      <c r="CK125" s="6"/>
      <c r="CL125" s="6"/>
      <c r="CM125" s="6"/>
      <c r="CN125" s="6"/>
      <c r="CO125" s="6"/>
      <c r="CP125" s="6"/>
      <c r="CQ125" s="6"/>
      <c r="CR125" s="6"/>
      <c r="CS125" s="6"/>
      <c r="CT125" s="6"/>
      <c r="CU125" s="6"/>
      <c r="CV125" s="6"/>
      <c r="CW125" s="6"/>
      <c r="CX125" s="6"/>
      <c r="CY125" s="6"/>
      <c r="CZ125" s="6"/>
      <c r="DA125" s="6"/>
      <c r="DB125" s="6"/>
      <c r="DC125" s="6"/>
      <c r="DD125" s="6"/>
      <c r="DE125" s="6"/>
      <c r="DF125" s="6"/>
      <c r="DG125" s="6"/>
      <c r="DH125" s="6"/>
      <c r="DI125" s="6"/>
      <c r="DJ125" s="6"/>
      <c r="DK125" s="6"/>
      <c r="DL125" s="6"/>
      <c r="DM125" s="6"/>
      <c r="DN125" s="6"/>
      <c r="DO125" s="6"/>
      <c r="DP125" s="6"/>
      <c r="DQ125" s="6"/>
      <c r="DR125" s="6"/>
      <c r="DS125" s="6"/>
      <c r="DT125" s="6"/>
      <c r="DU125" s="6"/>
      <c r="DV125" s="6"/>
      <c r="DW125" s="6"/>
      <c r="DX125" s="6"/>
      <c r="DY125" s="6"/>
      <c r="DZ125" s="6"/>
      <c r="EA125" s="6"/>
      <c r="EB125" s="6"/>
      <c r="EC125" s="6"/>
      <c r="ED125" s="6"/>
      <c r="EE125" s="6"/>
      <c r="EF125" s="6"/>
      <c r="EG125" s="6"/>
      <c r="EH125" s="6"/>
      <c r="EI125" s="6"/>
      <c r="EJ125" s="6"/>
      <c r="EK125" s="6"/>
      <c r="EL125" s="6"/>
      <c r="EM125" s="6"/>
      <c r="EN125" s="6"/>
      <c r="EO125" s="6"/>
      <c r="EP125" s="6"/>
      <c r="EQ125" s="6"/>
      <c r="ER125" s="6"/>
      <c r="ES125" s="6"/>
      <c r="ET125" s="6"/>
      <c r="EU125" s="6"/>
      <c r="EV125" s="6"/>
      <c r="EW125" s="6"/>
      <c r="EX125" s="6"/>
      <c r="EY125" s="6"/>
      <c r="EZ125" s="6"/>
      <c r="FA125" s="6"/>
      <c r="FB125" s="6"/>
    </row>
    <row r="126" spans="1:158">
      <c r="A126" s="13">
        <f>A125+1</f>
        <v>93</v>
      </c>
      <c r="B126" s="66"/>
      <c r="C126" s="48"/>
      <c r="D126" s="348"/>
      <c r="E126" s="349"/>
      <c r="F126" s="353"/>
      <c r="G126" s="351"/>
      <c r="H126" s="348"/>
      <c r="I126" s="352"/>
      <c r="J126" s="352"/>
      <c r="K126" s="67"/>
      <c r="L126" s="68" t="str">
        <f t="shared" si="79"/>
        <v/>
      </c>
      <c r="M126" s="379"/>
      <c r="N126" s="379"/>
      <c r="O126" s="380" t="str">
        <f t="shared" si="80"/>
        <v/>
      </c>
      <c r="P126" s="382" t="str">
        <f t="shared" si="81"/>
        <v/>
      </c>
      <c r="Q126" s="112" t="str">
        <f t="shared" si="46"/>
        <v/>
      </c>
      <c r="R126" s="67"/>
      <c r="S126" s="68" t="str">
        <f t="shared" si="82"/>
        <v/>
      </c>
      <c r="T126" s="184"/>
      <c r="U126" s="68" t="str">
        <f t="shared" si="83"/>
        <v/>
      </c>
      <c r="V126" s="112" t="str">
        <f t="shared" si="47"/>
        <v>no</v>
      </c>
      <c r="W126" s="47"/>
      <c r="X126" s="47"/>
      <c r="Y126" s="47"/>
      <c r="Z126" s="66"/>
      <c r="AA126" s="19"/>
      <c r="AB126" s="242"/>
      <c r="AC126" s="242"/>
      <c r="AD126" s="242"/>
      <c r="AE126" s="242"/>
      <c r="AF126" s="242"/>
      <c r="AG126" s="243"/>
      <c r="AH126" s="17"/>
      <c r="AI126" s="6"/>
      <c r="AK126" s="28" t="str">
        <f t="shared" si="48"/>
        <v/>
      </c>
      <c r="AL126" s="28" t="str">
        <f t="shared" si="49"/>
        <v/>
      </c>
      <c r="AM126" s="28" t="str">
        <f t="shared" si="50"/>
        <v/>
      </c>
      <c r="AN126" s="28">
        <f t="shared" si="51"/>
        <v>0</v>
      </c>
      <c r="AO126" s="28">
        <f t="shared" si="52"/>
        <v>0</v>
      </c>
      <c r="AP126" s="28">
        <f t="shared" si="53"/>
        <v>0</v>
      </c>
      <c r="AQ126" s="28">
        <f t="shared" si="54"/>
        <v>0</v>
      </c>
      <c r="AR126" s="28"/>
      <c r="AS126" s="28"/>
      <c r="AT126" s="28"/>
      <c r="AX126" s="64" t="str">
        <f t="shared" si="55"/>
        <v>canbeinvalid</v>
      </c>
      <c r="AY126" s="28"/>
      <c r="AZ126" s="181">
        <f t="shared" si="56"/>
        <v>0</v>
      </c>
      <c r="BA126" s="1">
        <f t="shared" si="57"/>
        <v>0</v>
      </c>
      <c r="BB126">
        <f t="shared" si="58"/>
        <v>0</v>
      </c>
      <c r="BC126">
        <f t="shared" si="59"/>
        <v>0</v>
      </c>
      <c r="BD126" t="str">
        <f t="shared" si="60"/>
        <v/>
      </c>
      <c r="BE126">
        <f t="shared" si="61"/>
        <v>0</v>
      </c>
      <c r="BF126">
        <f t="shared" si="62"/>
        <v>0</v>
      </c>
      <c r="BG126" t="str">
        <f t="shared" si="63"/>
        <v>no</v>
      </c>
      <c r="BH126">
        <f t="shared" si="64"/>
        <v>0</v>
      </c>
      <c r="BJ126" s="118">
        <f t="shared" si="65"/>
        <v>0</v>
      </c>
      <c r="BK126" s="119">
        <f t="shared" si="66"/>
        <v>0</v>
      </c>
      <c r="BL126">
        <f t="shared" si="67"/>
        <v>0</v>
      </c>
      <c r="BM126">
        <f t="shared" si="68"/>
        <v>0</v>
      </c>
      <c r="BN126" t="str">
        <f t="shared" si="69"/>
        <v/>
      </c>
      <c r="BO126" s="181">
        <f t="shared" si="70"/>
        <v>0</v>
      </c>
      <c r="BQ126" s="181">
        <f t="shared" si="71"/>
        <v>0</v>
      </c>
      <c r="BR126" s="181">
        <f t="shared" si="72"/>
        <v>0</v>
      </c>
      <c r="BS126" t="str">
        <f t="shared" si="73"/>
        <v/>
      </c>
      <c r="BT126">
        <f t="shared" si="74"/>
        <v>0</v>
      </c>
      <c r="BU126" s="181" t="str">
        <f t="shared" si="75"/>
        <v>data</v>
      </c>
      <c r="BV126" s="181">
        <f t="shared" si="84"/>
        <v>0</v>
      </c>
      <c r="BX126" t="str">
        <f t="shared" si="76"/>
        <v/>
      </c>
      <c r="BY126" t="str">
        <f t="shared" si="77"/>
        <v>No CO Data</v>
      </c>
      <c r="BZ126" s="181">
        <f t="shared" si="91"/>
        <v>0</v>
      </c>
      <c r="CA126" s="229">
        <f t="shared" si="92"/>
        <v>0</v>
      </c>
      <c r="CB126" s="6"/>
      <c r="CC126" s="6"/>
      <c r="CD126" s="226">
        <f t="shared" si="93"/>
        <v>0</v>
      </c>
      <c r="CE126" s="6"/>
      <c r="CF126" s="226">
        <f t="shared" si="86"/>
        <v>0</v>
      </c>
      <c r="CG126" s="226">
        <f t="shared" si="94"/>
        <v>0</v>
      </c>
      <c r="CH126" s="6"/>
      <c r="CI126" s="6"/>
      <c r="CJ126" s="226">
        <f t="shared" si="78"/>
        <v>0</v>
      </c>
      <c r="CK126" s="6"/>
      <c r="CL126" s="6"/>
      <c r="CM126" s="6"/>
      <c r="CN126" s="6"/>
      <c r="CO126" s="6"/>
      <c r="CP126" s="6"/>
      <c r="CQ126" s="6"/>
      <c r="CR126" s="6"/>
      <c r="CS126" s="6"/>
      <c r="CT126" s="6"/>
      <c r="CU126" s="6"/>
      <c r="CV126" s="6"/>
      <c r="CW126" s="6"/>
      <c r="CX126" s="6"/>
      <c r="CY126" s="6"/>
      <c r="CZ126" s="6"/>
      <c r="DA126" s="6"/>
      <c r="DB126" s="6"/>
      <c r="DC126" s="6"/>
      <c r="DD126" s="6"/>
      <c r="DE126" s="6"/>
      <c r="DF126" s="6"/>
      <c r="DG126" s="6"/>
      <c r="DH126" s="6"/>
      <c r="DI126" s="6"/>
      <c r="DJ126" s="6"/>
      <c r="DK126" s="6"/>
      <c r="DL126" s="6"/>
      <c r="DM126" s="6"/>
      <c r="DN126" s="6"/>
      <c r="DO126" s="6"/>
      <c r="DP126" s="6"/>
      <c r="DQ126" s="6"/>
      <c r="DR126" s="6"/>
      <c r="DS126" s="6"/>
      <c r="DT126" s="6"/>
      <c r="DU126" s="6"/>
      <c r="DV126" s="6"/>
      <c r="DW126" s="6"/>
      <c r="DX126" s="6"/>
      <c r="DY126" s="6"/>
      <c r="DZ126" s="6"/>
      <c r="EA126" s="6"/>
      <c r="EB126" s="6"/>
      <c r="EC126" s="6"/>
      <c r="ED126" s="6"/>
      <c r="EE126" s="6"/>
      <c r="EF126" s="6"/>
      <c r="EG126" s="6"/>
      <c r="EH126" s="6"/>
      <c r="EI126" s="6"/>
      <c r="EJ126" s="6"/>
      <c r="EK126" s="6"/>
      <c r="EL126" s="6"/>
      <c r="EM126" s="6"/>
      <c r="EN126" s="6"/>
      <c r="EO126" s="6"/>
      <c r="EP126" s="6"/>
      <c r="EQ126" s="6"/>
      <c r="ER126" s="6"/>
      <c r="ES126" s="6"/>
      <c r="ET126" s="6"/>
      <c r="EU126" s="6"/>
      <c r="EV126" s="6"/>
      <c r="EW126" s="6"/>
      <c r="EX126" s="6"/>
      <c r="EY126" s="6"/>
      <c r="EZ126" s="6"/>
      <c r="FA126" s="6"/>
      <c r="FB126" s="6"/>
    </row>
    <row r="127" spans="1:158">
      <c r="A127" s="13">
        <f t="shared" ref="A127:A213" si="95">A126+1</f>
        <v>94</v>
      </c>
      <c r="B127" s="66"/>
      <c r="C127" s="48"/>
      <c r="D127" s="348"/>
      <c r="E127" s="349"/>
      <c r="F127" s="353"/>
      <c r="G127" s="351"/>
      <c r="H127" s="348"/>
      <c r="I127" s="352"/>
      <c r="J127" s="352"/>
      <c r="K127" s="67"/>
      <c r="L127" s="68" t="str">
        <f t="shared" si="79"/>
        <v/>
      </c>
      <c r="M127" s="379"/>
      <c r="N127" s="379"/>
      <c r="O127" s="380" t="str">
        <f t="shared" si="80"/>
        <v/>
      </c>
      <c r="P127" s="382" t="str">
        <f t="shared" si="81"/>
        <v/>
      </c>
      <c r="Q127" s="112" t="str">
        <f t="shared" si="46"/>
        <v/>
      </c>
      <c r="R127" s="67"/>
      <c r="S127" s="68" t="str">
        <f t="shared" si="82"/>
        <v/>
      </c>
      <c r="T127" s="184"/>
      <c r="U127" s="68" t="str">
        <f t="shared" si="83"/>
        <v/>
      </c>
      <c r="V127" s="112" t="str">
        <f t="shared" si="47"/>
        <v>no</v>
      </c>
      <c r="W127" s="47"/>
      <c r="X127" s="47"/>
      <c r="Y127" s="47"/>
      <c r="Z127" s="66"/>
      <c r="AA127" s="19"/>
      <c r="AB127" s="242"/>
      <c r="AC127" s="242"/>
      <c r="AD127" s="242"/>
      <c r="AE127" s="242"/>
      <c r="AF127" s="242"/>
      <c r="AG127" s="243"/>
      <c r="AH127" s="17"/>
      <c r="AI127" s="6"/>
      <c r="AK127" s="28" t="str">
        <f t="shared" si="48"/>
        <v/>
      </c>
      <c r="AL127" s="28" t="str">
        <f t="shared" si="49"/>
        <v/>
      </c>
      <c r="AM127" s="28" t="str">
        <f t="shared" si="50"/>
        <v/>
      </c>
      <c r="AN127" s="28">
        <f t="shared" si="51"/>
        <v>0</v>
      </c>
      <c r="AO127" s="28">
        <f t="shared" si="52"/>
        <v>0</v>
      </c>
      <c r="AP127" s="28">
        <f t="shared" si="53"/>
        <v>0</v>
      </c>
      <c r="AQ127" s="28">
        <f t="shared" si="54"/>
        <v>0</v>
      </c>
      <c r="AR127" s="28"/>
      <c r="AS127" s="28"/>
      <c r="AT127" s="28"/>
      <c r="AX127" s="64" t="str">
        <f t="shared" si="55"/>
        <v>canbeinvalid</v>
      </c>
      <c r="AY127" s="28"/>
      <c r="AZ127" s="181">
        <f t="shared" si="56"/>
        <v>0</v>
      </c>
      <c r="BA127" s="1">
        <f t="shared" si="57"/>
        <v>0</v>
      </c>
      <c r="BB127">
        <f t="shared" si="58"/>
        <v>0</v>
      </c>
      <c r="BC127">
        <f t="shared" si="59"/>
        <v>0</v>
      </c>
      <c r="BD127" t="str">
        <f t="shared" si="60"/>
        <v/>
      </c>
      <c r="BE127">
        <f t="shared" si="61"/>
        <v>0</v>
      </c>
      <c r="BF127">
        <f t="shared" si="62"/>
        <v>0</v>
      </c>
      <c r="BG127" t="str">
        <f t="shared" si="63"/>
        <v>no</v>
      </c>
      <c r="BH127">
        <f t="shared" si="64"/>
        <v>0</v>
      </c>
      <c r="BJ127" s="118">
        <f t="shared" si="65"/>
        <v>0</v>
      </c>
      <c r="BK127" s="119">
        <f t="shared" si="66"/>
        <v>0</v>
      </c>
      <c r="BL127">
        <f t="shared" si="67"/>
        <v>0</v>
      </c>
      <c r="BM127">
        <f t="shared" si="68"/>
        <v>0</v>
      </c>
      <c r="BN127" t="str">
        <f t="shared" si="69"/>
        <v/>
      </c>
      <c r="BO127" s="181">
        <f t="shared" si="70"/>
        <v>0</v>
      </c>
      <c r="BQ127" s="181">
        <f t="shared" si="71"/>
        <v>0</v>
      </c>
      <c r="BR127" s="181">
        <f t="shared" si="72"/>
        <v>0</v>
      </c>
      <c r="BS127" t="str">
        <f t="shared" si="73"/>
        <v/>
      </c>
      <c r="BT127">
        <f t="shared" si="74"/>
        <v>0</v>
      </c>
      <c r="BU127" s="181" t="str">
        <f t="shared" si="75"/>
        <v>data</v>
      </c>
      <c r="BV127" s="181">
        <f t="shared" si="84"/>
        <v>0</v>
      </c>
      <c r="BX127" t="str">
        <f t="shared" si="76"/>
        <v/>
      </c>
      <c r="BY127" t="str">
        <f t="shared" si="77"/>
        <v>No CO Data</v>
      </c>
      <c r="BZ127" s="181">
        <f t="shared" si="91"/>
        <v>0</v>
      </c>
      <c r="CA127" s="229">
        <f t="shared" si="92"/>
        <v>0</v>
      </c>
      <c r="CB127" s="6"/>
      <c r="CC127" s="6"/>
      <c r="CD127" s="226">
        <f t="shared" si="93"/>
        <v>0</v>
      </c>
      <c r="CE127" s="6"/>
      <c r="CF127" s="226">
        <f t="shared" si="86"/>
        <v>0</v>
      </c>
      <c r="CG127" s="226">
        <f t="shared" si="94"/>
        <v>0</v>
      </c>
      <c r="CH127" s="6"/>
      <c r="CI127" s="6"/>
      <c r="CJ127" s="226">
        <f t="shared" si="78"/>
        <v>0</v>
      </c>
      <c r="CK127" s="6"/>
      <c r="CL127" s="6"/>
      <c r="CM127" s="6"/>
      <c r="CN127" s="6"/>
      <c r="CO127" s="6"/>
      <c r="CP127" s="6"/>
      <c r="CQ127" s="6"/>
      <c r="CR127" s="6"/>
      <c r="CS127" s="6"/>
      <c r="CT127" s="6"/>
      <c r="CU127" s="6"/>
      <c r="CV127" s="6"/>
      <c r="CW127" s="6"/>
      <c r="CX127" s="6"/>
      <c r="CY127" s="6"/>
      <c r="CZ127" s="6"/>
      <c r="DA127" s="6"/>
      <c r="DB127" s="6"/>
      <c r="DC127" s="6"/>
      <c r="DD127" s="6"/>
      <c r="DE127" s="6"/>
      <c r="DF127" s="6"/>
      <c r="DG127" s="6"/>
      <c r="DH127" s="6"/>
      <c r="DI127" s="6"/>
      <c r="DJ127" s="6"/>
      <c r="DK127" s="6"/>
      <c r="DL127" s="6"/>
      <c r="DM127" s="6"/>
      <c r="DN127" s="6"/>
      <c r="DO127" s="6"/>
      <c r="DP127" s="6"/>
      <c r="DQ127" s="6"/>
      <c r="DR127" s="6"/>
      <c r="DS127" s="6"/>
      <c r="DT127" s="6"/>
      <c r="DU127" s="6"/>
      <c r="DV127" s="6"/>
      <c r="DW127" s="6"/>
      <c r="DX127" s="6"/>
      <c r="DY127" s="6"/>
      <c r="DZ127" s="6"/>
      <c r="EA127" s="6"/>
      <c r="EB127" s="6"/>
      <c r="EC127" s="6"/>
      <c r="ED127" s="6"/>
      <c r="EE127" s="6"/>
      <c r="EF127" s="6"/>
      <c r="EG127" s="6"/>
      <c r="EH127" s="6"/>
      <c r="EI127" s="6"/>
      <c r="EJ127" s="6"/>
      <c r="EK127" s="6"/>
      <c r="EL127" s="6"/>
      <c r="EM127" s="6"/>
      <c r="EN127" s="6"/>
      <c r="EO127" s="6"/>
      <c r="EP127" s="6"/>
      <c r="EQ127" s="6"/>
      <c r="ER127" s="6"/>
      <c r="ES127" s="6"/>
      <c r="ET127" s="6"/>
      <c r="EU127" s="6"/>
      <c r="EV127" s="6"/>
      <c r="EW127" s="6"/>
      <c r="EX127" s="6"/>
      <c r="EY127" s="6"/>
      <c r="EZ127" s="6"/>
      <c r="FA127" s="6"/>
      <c r="FB127" s="6"/>
    </row>
    <row r="128" spans="1:158">
      <c r="A128" s="13">
        <f t="shared" si="95"/>
        <v>95</v>
      </c>
      <c r="B128" s="66"/>
      <c r="C128" s="48"/>
      <c r="D128" s="348"/>
      <c r="E128" s="349"/>
      <c r="F128" s="353"/>
      <c r="G128" s="351"/>
      <c r="H128" s="348"/>
      <c r="I128" s="352"/>
      <c r="J128" s="352"/>
      <c r="K128" s="67"/>
      <c r="L128" s="68" t="str">
        <f t="shared" si="79"/>
        <v/>
      </c>
      <c r="M128" s="379"/>
      <c r="N128" s="379"/>
      <c r="O128" s="380" t="str">
        <f t="shared" si="80"/>
        <v/>
      </c>
      <c r="P128" s="382" t="str">
        <f t="shared" si="81"/>
        <v/>
      </c>
      <c r="Q128" s="112" t="str">
        <f t="shared" si="46"/>
        <v/>
      </c>
      <c r="R128" s="67"/>
      <c r="S128" s="68" t="str">
        <f t="shared" si="82"/>
        <v/>
      </c>
      <c r="T128" s="184"/>
      <c r="U128" s="68" t="str">
        <f t="shared" si="83"/>
        <v/>
      </c>
      <c r="V128" s="112" t="str">
        <f t="shared" si="47"/>
        <v>no</v>
      </c>
      <c r="W128" s="47"/>
      <c r="X128" s="47"/>
      <c r="Y128" s="47"/>
      <c r="Z128" s="66"/>
      <c r="AA128" s="19"/>
      <c r="AB128" s="242"/>
      <c r="AC128" s="242"/>
      <c r="AD128" s="242"/>
      <c r="AE128" s="242"/>
      <c r="AF128" s="242"/>
      <c r="AG128" s="243"/>
      <c r="AH128" s="17"/>
      <c r="AI128" s="6"/>
      <c r="AK128" s="28" t="str">
        <f t="shared" si="48"/>
        <v/>
      </c>
      <c r="AL128" s="28" t="str">
        <f t="shared" si="49"/>
        <v/>
      </c>
      <c r="AM128" s="28" t="str">
        <f t="shared" si="50"/>
        <v/>
      </c>
      <c r="AN128" s="28">
        <f t="shared" si="51"/>
        <v>0</v>
      </c>
      <c r="AO128" s="28">
        <f t="shared" si="52"/>
        <v>0</v>
      </c>
      <c r="AP128" s="28">
        <f t="shared" si="53"/>
        <v>0</v>
      </c>
      <c r="AQ128" s="28">
        <f t="shared" si="54"/>
        <v>0</v>
      </c>
      <c r="AR128" s="28"/>
      <c r="AS128" s="28"/>
      <c r="AT128" s="28"/>
      <c r="AX128" s="64" t="str">
        <f t="shared" si="55"/>
        <v>canbeinvalid</v>
      </c>
      <c r="AY128" s="28"/>
      <c r="AZ128" s="181">
        <f t="shared" si="56"/>
        <v>0</v>
      </c>
      <c r="BA128" s="1">
        <f t="shared" si="57"/>
        <v>0</v>
      </c>
      <c r="BB128">
        <f t="shared" si="58"/>
        <v>0</v>
      </c>
      <c r="BC128">
        <f t="shared" si="59"/>
        <v>0</v>
      </c>
      <c r="BD128" t="str">
        <f t="shared" si="60"/>
        <v/>
      </c>
      <c r="BE128">
        <f t="shared" si="61"/>
        <v>0</v>
      </c>
      <c r="BF128">
        <f t="shared" si="62"/>
        <v>0</v>
      </c>
      <c r="BG128" t="str">
        <f t="shared" si="63"/>
        <v>no</v>
      </c>
      <c r="BH128">
        <f t="shared" si="64"/>
        <v>0</v>
      </c>
      <c r="BJ128" s="118">
        <f t="shared" si="65"/>
        <v>0</v>
      </c>
      <c r="BK128" s="119">
        <f t="shared" si="66"/>
        <v>0</v>
      </c>
      <c r="BL128">
        <f t="shared" si="67"/>
        <v>0</v>
      </c>
      <c r="BM128">
        <f t="shared" si="68"/>
        <v>0</v>
      </c>
      <c r="BN128" t="str">
        <f t="shared" si="69"/>
        <v/>
      </c>
      <c r="BO128" s="181">
        <f t="shared" si="70"/>
        <v>0</v>
      </c>
      <c r="BQ128" s="181">
        <f t="shared" si="71"/>
        <v>0</v>
      </c>
      <c r="BR128" s="181">
        <f t="shared" si="72"/>
        <v>0</v>
      </c>
      <c r="BS128" t="str">
        <f t="shared" si="73"/>
        <v/>
      </c>
      <c r="BT128">
        <f t="shared" si="74"/>
        <v>0</v>
      </c>
      <c r="BU128" s="181" t="str">
        <f t="shared" si="75"/>
        <v>data</v>
      </c>
      <c r="BV128" s="181">
        <f t="shared" si="84"/>
        <v>0</v>
      </c>
      <c r="BX128" t="str">
        <f t="shared" si="76"/>
        <v/>
      </c>
      <c r="BY128" t="str">
        <f t="shared" si="77"/>
        <v>No CO Data</v>
      </c>
      <c r="BZ128" s="181">
        <f t="shared" si="91"/>
        <v>0</v>
      </c>
      <c r="CA128" s="229">
        <f t="shared" si="92"/>
        <v>0</v>
      </c>
      <c r="CB128" s="6"/>
      <c r="CC128" s="6"/>
      <c r="CD128" s="226">
        <f t="shared" si="93"/>
        <v>0</v>
      </c>
      <c r="CE128" s="6"/>
      <c r="CF128" s="226">
        <f t="shared" si="86"/>
        <v>0</v>
      </c>
      <c r="CG128" s="226">
        <f t="shared" si="94"/>
        <v>0</v>
      </c>
      <c r="CH128" s="6"/>
      <c r="CI128" s="6"/>
      <c r="CJ128" s="226">
        <f t="shared" si="78"/>
        <v>0</v>
      </c>
      <c r="CK128" s="6"/>
      <c r="CL128" s="6"/>
      <c r="CM128" s="6"/>
      <c r="CN128" s="6"/>
      <c r="CO128" s="6"/>
      <c r="CP128" s="6"/>
      <c r="CQ128" s="6"/>
      <c r="CR128" s="6"/>
      <c r="CS128" s="6"/>
      <c r="CT128" s="6"/>
      <c r="CU128" s="6"/>
      <c r="CV128" s="6"/>
      <c r="CW128" s="6"/>
      <c r="CX128" s="6"/>
      <c r="CY128" s="6"/>
      <c r="CZ128" s="6"/>
      <c r="DA128" s="6"/>
      <c r="DB128" s="6"/>
      <c r="DC128" s="6"/>
      <c r="DD128" s="6"/>
      <c r="DE128" s="6"/>
      <c r="DF128" s="6"/>
      <c r="DG128" s="6"/>
      <c r="DH128" s="6"/>
      <c r="DI128" s="6"/>
      <c r="DJ128" s="6"/>
      <c r="DK128" s="6"/>
      <c r="DL128" s="6"/>
      <c r="DM128" s="6"/>
      <c r="DN128" s="6"/>
      <c r="DO128" s="6"/>
      <c r="DP128" s="6"/>
      <c r="DQ128" s="6"/>
      <c r="DR128" s="6"/>
      <c r="DS128" s="6"/>
      <c r="DT128" s="6"/>
      <c r="DU128" s="6"/>
      <c r="DV128" s="6"/>
      <c r="DW128" s="6"/>
      <c r="DX128" s="6"/>
      <c r="DY128" s="6"/>
      <c r="DZ128" s="6"/>
      <c r="EA128" s="6"/>
      <c r="EB128" s="6"/>
      <c r="EC128" s="6"/>
      <c r="ED128" s="6"/>
      <c r="EE128" s="6"/>
      <c r="EF128" s="6"/>
      <c r="EG128" s="6"/>
      <c r="EH128" s="6"/>
      <c r="EI128" s="6"/>
      <c r="EJ128" s="6"/>
      <c r="EK128" s="6"/>
      <c r="EL128" s="6"/>
      <c r="EM128" s="6"/>
      <c r="EN128" s="6"/>
      <c r="EO128" s="6"/>
      <c r="EP128" s="6"/>
      <c r="EQ128" s="6"/>
      <c r="ER128" s="6"/>
      <c r="ES128" s="6"/>
      <c r="ET128" s="6"/>
      <c r="EU128" s="6"/>
      <c r="EV128" s="6"/>
      <c r="EW128" s="6"/>
      <c r="EX128" s="6"/>
      <c r="EY128" s="6"/>
      <c r="EZ128" s="6"/>
      <c r="FA128" s="6"/>
      <c r="FB128" s="6"/>
    </row>
    <row r="129" spans="1:158">
      <c r="A129" s="13">
        <f t="shared" si="95"/>
        <v>96</v>
      </c>
      <c r="B129" s="66"/>
      <c r="C129" s="48"/>
      <c r="D129" s="348"/>
      <c r="E129" s="349"/>
      <c r="F129" s="353"/>
      <c r="G129" s="351"/>
      <c r="H129" s="348"/>
      <c r="I129" s="352"/>
      <c r="J129" s="352"/>
      <c r="K129" s="67"/>
      <c r="L129" s="68" t="str">
        <f t="shared" si="79"/>
        <v/>
      </c>
      <c r="M129" s="379"/>
      <c r="N129" s="379"/>
      <c r="O129" s="380" t="str">
        <f t="shared" si="80"/>
        <v/>
      </c>
      <c r="P129" s="382" t="str">
        <f t="shared" si="81"/>
        <v/>
      </c>
      <c r="Q129" s="112" t="str">
        <f t="shared" si="46"/>
        <v/>
      </c>
      <c r="R129" s="67"/>
      <c r="S129" s="68" t="str">
        <f t="shared" si="82"/>
        <v/>
      </c>
      <c r="T129" s="184"/>
      <c r="U129" s="68" t="str">
        <f t="shared" si="83"/>
        <v/>
      </c>
      <c r="V129" s="112" t="str">
        <f t="shared" si="47"/>
        <v>no</v>
      </c>
      <c r="W129" s="47"/>
      <c r="X129" s="47"/>
      <c r="Y129" s="47"/>
      <c r="Z129" s="66"/>
      <c r="AA129" s="19"/>
      <c r="AB129" s="242"/>
      <c r="AC129" s="242"/>
      <c r="AD129" s="242"/>
      <c r="AE129" s="242"/>
      <c r="AF129" s="242"/>
      <c r="AG129" s="243"/>
      <c r="AH129" s="17"/>
      <c r="AI129" s="6"/>
      <c r="AK129" s="28" t="str">
        <f t="shared" si="48"/>
        <v/>
      </c>
      <c r="AL129" s="28" t="str">
        <f t="shared" si="49"/>
        <v/>
      </c>
      <c r="AM129" s="28" t="str">
        <f t="shared" si="50"/>
        <v/>
      </c>
      <c r="AN129" s="28">
        <f t="shared" si="51"/>
        <v>0</v>
      </c>
      <c r="AO129" s="28">
        <f t="shared" si="52"/>
        <v>0</v>
      </c>
      <c r="AP129" s="28">
        <f t="shared" si="53"/>
        <v>0</v>
      </c>
      <c r="AQ129" s="28">
        <f t="shared" si="54"/>
        <v>0</v>
      </c>
      <c r="AR129" s="28"/>
      <c r="AS129" s="28"/>
      <c r="AT129" s="28"/>
      <c r="AX129" s="64" t="str">
        <f t="shared" si="55"/>
        <v>canbeinvalid</v>
      </c>
      <c r="AY129" s="28"/>
      <c r="AZ129" s="181">
        <f t="shared" si="56"/>
        <v>0</v>
      </c>
      <c r="BA129" s="1">
        <f t="shared" si="57"/>
        <v>0</v>
      </c>
      <c r="BB129">
        <f t="shared" si="58"/>
        <v>0</v>
      </c>
      <c r="BC129">
        <f t="shared" si="59"/>
        <v>0</v>
      </c>
      <c r="BD129" t="str">
        <f t="shared" si="60"/>
        <v/>
      </c>
      <c r="BE129">
        <f t="shared" si="61"/>
        <v>0</v>
      </c>
      <c r="BF129">
        <f t="shared" si="62"/>
        <v>0</v>
      </c>
      <c r="BG129" t="str">
        <f t="shared" si="63"/>
        <v>no</v>
      </c>
      <c r="BH129">
        <f t="shared" si="64"/>
        <v>0</v>
      </c>
      <c r="BJ129" s="118">
        <f t="shared" si="65"/>
        <v>0</v>
      </c>
      <c r="BK129" s="119">
        <f t="shared" si="66"/>
        <v>0</v>
      </c>
      <c r="BL129">
        <f t="shared" si="67"/>
        <v>0</v>
      </c>
      <c r="BM129">
        <f t="shared" si="68"/>
        <v>0</v>
      </c>
      <c r="BN129" t="str">
        <f t="shared" si="69"/>
        <v/>
      </c>
      <c r="BO129" s="181">
        <f t="shared" si="70"/>
        <v>0</v>
      </c>
      <c r="BQ129" s="181">
        <f t="shared" si="71"/>
        <v>0</v>
      </c>
      <c r="BR129" s="181">
        <f t="shared" si="72"/>
        <v>0</v>
      </c>
      <c r="BS129" t="str">
        <f t="shared" si="73"/>
        <v/>
      </c>
      <c r="BT129">
        <f t="shared" si="74"/>
        <v>0</v>
      </c>
      <c r="BU129" s="181" t="str">
        <f t="shared" si="75"/>
        <v>data</v>
      </c>
      <c r="BV129" s="181">
        <f t="shared" si="84"/>
        <v>0</v>
      </c>
      <c r="BX129" t="str">
        <f t="shared" si="76"/>
        <v/>
      </c>
      <c r="BY129" t="str">
        <f t="shared" si="77"/>
        <v>No CO Data</v>
      </c>
      <c r="BZ129" s="181">
        <f t="shared" si="91"/>
        <v>0</v>
      </c>
      <c r="CA129" s="229">
        <f t="shared" si="92"/>
        <v>0</v>
      </c>
      <c r="CB129" s="6"/>
      <c r="CC129" s="6"/>
      <c r="CD129" s="226">
        <f t="shared" si="93"/>
        <v>0</v>
      </c>
      <c r="CE129" s="6"/>
      <c r="CF129" s="226">
        <f t="shared" si="86"/>
        <v>0</v>
      </c>
      <c r="CG129" s="226">
        <f t="shared" si="94"/>
        <v>0</v>
      </c>
      <c r="CH129" s="6"/>
      <c r="CI129" s="6"/>
      <c r="CJ129" s="226">
        <f t="shared" si="78"/>
        <v>0</v>
      </c>
      <c r="CK129" s="6"/>
      <c r="CL129" s="6"/>
      <c r="CM129" s="6"/>
      <c r="CN129" s="6"/>
      <c r="CO129" s="6"/>
      <c r="CP129" s="6"/>
      <c r="CQ129" s="6"/>
      <c r="CR129" s="6"/>
      <c r="CS129" s="6"/>
      <c r="CT129" s="6"/>
      <c r="CU129" s="6"/>
      <c r="CV129" s="6"/>
      <c r="CW129" s="6"/>
      <c r="CX129" s="6"/>
      <c r="CY129" s="6"/>
      <c r="CZ129" s="6"/>
      <c r="DA129" s="6"/>
      <c r="DB129" s="6"/>
      <c r="DC129" s="6"/>
      <c r="DD129" s="6"/>
      <c r="DE129" s="6"/>
      <c r="DF129" s="6"/>
      <c r="DG129" s="6"/>
      <c r="DH129" s="6"/>
      <c r="DI129" s="6"/>
      <c r="DJ129" s="6"/>
      <c r="DK129" s="6"/>
      <c r="DL129" s="6"/>
      <c r="DM129" s="6"/>
      <c r="DN129" s="6"/>
      <c r="DO129" s="6"/>
      <c r="DP129" s="6"/>
      <c r="DQ129" s="6"/>
      <c r="DR129" s="6"/>
      <c r="DS129" s="6"/>
      <c r="DT129" s="6"/>
      <c r="DU129" s="6"/>
      <c r="DV129" s="6"/>
      <c r="DW129" s="6"/>
      <c r="DX129" s="6"/>
      <c r="DY129" s="6"/>
      <c r="DZ129" s="6"/>
      <c r="EA129" s="6"/>
      <c r="EB129" s="6"/>
      <c r="EC129" s="6"/>
      <c r="ED129" s="6"/>
      <c r="EE129" s="6"/>
      <c r="EF129" s="6"/>
      <c r="EG129" s="6"/>
      <c r="EH129" s="6"/>
      <c r="EI129" s="6"/>
      <c r="EJ129" s="6"/>
      <c r="EK129" s="6"/>
      <c r="EL129" s="6"/>
      <c r="EM129" s="6"/>
      <c r="EN129" s="6"/>
      <c r="EO129" s="6"/>
      <c r="EP129" s="6"/>
      <c r="EQ129" s="6"/>
      <c r="ER129" s="6"/>
      <c r="ES129" s="6"/>
      <c r="ET129" s="6"/>
      <c r="EU129" s="6"/>
      <c r="EV129" s="6"/>
      <c r="EW129" s="6"/>
      <c r="EX129" s="6"/>
      <c r="EY129" s="6"/>
      <c r="EZ129" s="6"/>
      <c r="FA129" s="6"/>
      <c r="FB129" s="6"/>
    </row>
    <row r="130" spans="1:158">
      <c r="A130" s="13">
        <f t="shared" si="95"/>
        <v>97</v>
      </c>
      <c r="B130" s="66"/>
      <c r="C130" s="48"/>
      <c r="D130" s="348"/>
      <c r="E130" s="349"/>
      <c r="F130" s="353"/>
      <c r="G130" s="351"/>
      <c r="H130" s="348"/>
      <c r="I130" s="352"/>
      <c r="J130" s="352"/>
      <c r="K130" s="67"/>
      <c r="L130" s="68" t="str">
        <f t="shared" si="79"/>
        <v/>
      </c>
      <c r="M130" s="379"/>
      <c r="N130" s="379"/>
      <c r="O130" s="380" t="str">
        <f t="shared" si="80"/>
        <v/>
      </c>
      <c r="P130" s="382" t="str">
        <f t="shared" si="81"/>
        <v/>
      </c>
      <c r="Q130" s="112" t="str">
        <f t="shared" si="46"/>
        <v/>
      </c>
      <c r="R130" s="67"/>
      <c r="S130" s="68" t="str">
        <f t="shared" si="82"/>
        <v/>
      </c>
      <c r="T130" s="184"/>
      <c r="U130" s="68" t="str">
        <f t="shared" si="83"/>
        <v/>
      </c>
      <c r="V130" s="112" t="str">
        <f t="shared" si="47"/>
        <v>no</v>
      </c>
      <c r="W130" s="47"/>
      <c r="X130" s="47"/>
      <c r="Y130" s="47"/>
      <c r="Z130" s="66"/>
      <c r="AA130" s="19"/>
      <c r="AB130" s="242"/>
      <c r="AC130" s="242"/>
      <c r="AD130" s="242"/>
      <c r="AE130" s="242"/>
      <c r="AF130" s="242"/>
      <c r="AG130" s="243"/>
      <c r="AH130" s="17"/>
      <c r="AI130" s="6"/>
      <c r="AK130" s="28" t="str">
        <f t="shared" si="48"/>
        <v/>
      </c>
      <c r="AL130" s="28" t="str">
        <f t="shared" si="49"/>
        <v/>
      </c>
      <c r="AM130" s="28" t="str">
        <f t="shared" si="50"/>
        <v/>
      </c>
      <c r="AN130" s="28">
        <f t="shared" si="51"/>
        <v>0</v>
      </c>
      <c r="AO130" s="28">
        <f t="shared" si="52"/>
        <v>0</v>
      </c>
      <c r="AP130" s="28">
        <f t="shared" si="53"/>
        <v>0</v>
      </c>
      <c r="AQ130" s="28">
        <f t="shared" si="54"/>
        <v>0</v>
      </c>
      <c r="AR130" s="28"/>
      <c r="AS130" s="28"/>
      <c r="AT130" s="28"/>
      <c r="AX130" s="64" t="str">
        <f t="shared" si="55"/>
        <v>canbeinvalid</v>
      </c>
      <c r="AY130" s="28"/>
      <c r="AZ130" s="181">
        <f t="shared" si="56"/>
        <v>0</v>
      </c>
      <c r="BA130" s="1">
        <f t="shared" si="57"/>
        <v>0</v>
      </c>
      <c r="BB130">
        <f t="shared" si="58"/>
        <v>0</v>
      </c>
      <c r="BC130">
        <f t="shared" si="59"/>
        <v>0</v>
      </c>
      <c r="BD130" t="str">
        <f t="shared" si="60"/>
        <v/>
      </c>
      <c r="BE130">
        <f t="shared" si="61"/>
        <v>0</v>
      </c>
      <c r="BF130">
        <f t="shared" si="62"/>
        <v>0</v>
      </c>
      <c r="BG130" t="str">
        <f t="shared" si="63"/>
        <v>no</v>
      </c>
      <c r="BH130">
        <f t="shared" si="64"/>
        <v>0</v>
      </c>
      <c r="BJ130" s="118">
        <f t="shared" si="65"/>
        <v>0</v>
      </c>
      <c r="BK130" s="119">
        <f t="shared" si="66"/>
        <v>0</v>
      </c>
      <c r="BL130">
        <f t="shared" si="67"/>
        <v>0</v>
      </c>
      <c r="BM130">
        <f t="shared" si="68"/>
        <v>0</v>
      </c>
      <c r="BN130" t="str">
        <f t="shared" si="69"/>
        <v/>
      </c>
      <c r="BO130" s="181">
        <f t="shared" si="70"/>
        <v>0</v>
      </c>
      <c r="BQ130" s="181">
        <f t="shared" si="71"/>
        <v>0</v>
      </c>
      <c r="BR130" s="181">
        <f t="shared" si="72"/>
        <v>0</v>
      </c>
      <c r="BS130" t="str">
        <f t="shared" si="73"/>
        <v/>
      </c>
      <c r="BT130">
        <f t="shared" si="74"/>
        <v>0</v>
      </c>
      <c r="BU130" s="181" t="str">
        <f t="shared" si="75"/>
        <v>data</v>
      </c>
      <c r="BV130" s="181">
        <f t="shared" si="84"/>
        <v>0</v>
      </c>
      <c r="BX130" t="str">
        <f t="shared" si="76"/>
        <v/>
      </c>
      <c r="BY130" t="str">
        <f t="shared" si="77"/>
        <v>No CO Data</v>
      </c>
      <c r="BZ130" s="181">
        <f t="shared" si="91"/>
        <v>0</v>
      </c>
      <c r="CA130" s="229">
        <f t="shared" si="92"/>
        <v>0</v>
      </c>
      <c r="CB130" s="6"/>
      <c r="CC130" s="6"/>
      <c r="CD130" s="226">
        <f t="shared" si="93"/>
        <v>0</v>
      </c>
      <c r="CE130" s="6"/>
      <c r="CF130" s="226">
        <f t="shared" si="86"/>
        <v>0</v>
      </c>
      <c r="CG130" s="226">
        <f t="shared" si="94"/>
        <v>0</v>
      </c>
      <c r="CH130" s="6"/>
      <c r="CI130" s="6"/>
      <c r="CJ130" s="226">
        <f t="shared" si="78"/>
        <v>0</v>
      </c>
      <c r="CK130" s="6"/>
      <c r="CL130" s="6"/>
      <c r="CM130" s="6"/>
      <c r="CN130" s="6"/>
      <c r="CO130" s="6"/>
      <c r="CP130" s="6"/>
      <c r="CQ130" s="6"/>
      <c r="CR130" s="6"/>
      <c r="CS130" s="6"/>
      <c r="CT130" s="6"/>
      <c r="CU130" s="6"/>
      <c r="CV130" s="6"/>
      <c r="CW130" s="6"/>
      <c r="CX130" s="6"/>
      <c r="CY130" s="6"/>
      <c r="CZ130" s="6"/>
      <c r="DA130" s="6"/>
      <c r="DB130" s="6"/>
      <c r="DC130" s="6"/>
      <c r="DD130" s="6"/>
      <c r="DE130" s="6"/>
      <c r="DF130" s="6"/>
      <c r="DG130" s="6"/>
      <c r="DH130" s="6"/>
      <c r="DI130" s="6"/>
      <c r="DJ130" s="6"/>
      <c r="DK130" s="6"/>
      <c r="DL130" s="6"/>
      <c r="DM130" s="6"/>
      <c r="DN130" s="6"/>
      <c r="DO130" s="6"/>
      <c r="DP130" s="6"/>
      <c r="DQ130" s="6"/>
      <c r="DR130" s="6"/>
      <c r="DS130" s="6"/>
      <c r="DT130" s="6"/>
      <c r="DU130" s="6"/>
      <c r="DV130" s="6"/>
      <c r="DW130" s="6"/>
      <c r="DX130" s="6"/>
      <c r="DY130" s="6"/>
      <c r="DZ130" s="6"/>
      <c r="EA130" s="6"/>
      <c r="EB130" s="6"/>
      <c r="EC130" s="6"/>
      <c r="ED130" s="6"/>
      <c r="EE130" s="6"/>
      <c r="EF130" s="6"/>
      <c r="EG130" s="6"/>
      <c r="EH130" s="6"/>
      <c r="EI130" s="6"/>
      <c r="EJ130" s="6"/>
      <c r="EK130" s="6"/>
      <c r="EL130" s="6"/>
      <c r="EM130" s="6"/>
      <c r="EN130" s="6"/>
      <c r="EO130" s="6"/>
      <c r="EP130" s="6"/>
      <c r="EQ130" s="6"/>
      <c r="ER130" s="6"/>
      <c r="ES130" s="6"/>
      <c r="ET130" s="6"/>
      <c r="EU130" s="6"/>
      <c r="EV130" s="6"/>
      <c r="EW130" s="6"/>
      <c r="EX130" s="6"/>
      <c r="EY130" s="6"/>
      <c r="EZ130" s="6"/>
      <c r="FA130" s="6"/>
      <c r="FB130" s="6"/>
    </row>
    <row r="131" spans="1:158">
      <c r="A131" s="13">
        <f t="shared" si="95"/>
        <v>98</v>
      </c>
      <c r="B131" s="66"/>
      <c r="C131" s="48"/>
      <c r="D131" s="348"/>
      <c r="E131" s="349"/>
      <c r="F131" s="353"/>
      <c r="G131" s="351"/>
      <c r="H131" s="348"/>
      <c r="I131" s="352"/>
      <c r="J131" s="352"/>
      <c r="K131" s="67"/>
      <c r="L131" s="68" t="str">
        <f t="shared" si="79"/>
        <v/>
      </c>
      <c r="M131" s="379"/>
      <c r="N131" s="379"/>
      <c r="O131" s="380" t="str">
        <f t="shared" si="80"/>
        <v/>
      </c>
      <c r="P131" s="382" t="str">
        <f t="shared" si="81"/>
        <v/>
      </c>
      <c r="Q131" s="112" t="str">
        <f t="shared" si="46"/>
        <v/>
      </c>
      <c r="R131" s="67"/>
      <c r="S131" s="68" t="str">
        <f t="shared" si="82"/>
        <v/>
      </c>
      <c r="T131" s="184"/>
      <c r="U131" s="68" t="str">
        <f t="shared" si="83"/>
        <v/>
      </c>
      <c r="V131" s="112" t="str">
        <f t="shared" si="47"/>
        <v>no</v>
      </c>
      <c r="W131" s="47"/>
      <c r="X131" s="47"/>
      <c r="Y131" s="47"/>
      <c r="Z131" s="66"/>
      <c r="AA131" s="19"/>
      <c r="AB131" s="242"/>
      <c r="AC131" s="242"/>
      <c r="AD131" s="242"/>
      <c r="AE131" s="242"/>
      <c r="AF131" s="242"/>
      <c r="AG131" s="243"/>
      <c r="AH131" s="17"/>
      <c r="AI131" s="6"/>
      <c r="AK131" s="28" t="str">
        <f t="shared" si="48"/>
        <v/>
      </c>
      <c r="AL131" s="28" t="str">
        <f t="shared" si="49"/>
        <v/>
      </c>
      <c r="AM131" s="28" t="str">
        <f t="shared" si="50"/>
        <v/>
      </c>
      <c r="AN131" s="28">
        <f t="shared" si="51"/>
        <v>0</v>
      </c>
      <c r="AO131" s="28">
        <f t="shared" si="52"/>
        <v>0</v>
      </c>
      <c r="AP131" s="28">
        <f t="shared" si="53"/>
        <v>0</v>
      </c>
      <c r="AQ131" s="28">
        <f t="shared" si="54"/>
        <v>0</v>
      </c>
      <c r="AR131" s="28"/>
      <c r="AS131" s="28"/>
      <c r="AT131" s="28"/>
      <c r="AX131" s="64" t="str">
        <f t="shared" si="55"/>
        <v>canbeinvalid</v>
      </c>
      <c r="AY131" s="28"/>
      <c r="AZ131" s="181">
        <f t="shared" si="56"/>
        <v>0</v>
      </c>
      <c r="BA131" s="1">
        <f t="shared" si="57"/>
        <v>0</v>
      </c>
      <c r="BB131">
        <f t="shared" si="58"/>
        <v>0</v>
      </c>
      <c r="BC131">
        <f t="shared" si="59"/>
        <v>0</v>
      </c>
      <c r="BD131" t="str">
        <f t="shared" si="60"/>
        <v/>
      </c>
      <c r="BE131">
        <f t="shared" si="61"/>
        <v>0</v>
      </c>
      <c r="BF131">
        <f t="shared" si="62"/>
        <v>0</v>
      </c>
      <c r="BG131" t="str">
        <f t="shared" si="63"/>
        <v>no</v>
      </c>
      <c r="BH131">
        <f t="shared" si="64"/>
        <v>0</v>
      </c>
      <c r="BJ131" s="118">
        <f t="shared" si="65"/>
        <v>0</v>
      </c>
      <c r="BK131" s="119">
        <f t="shared" si="66"/>
        <v>0</v>
      </c>
      <c r="BL131">
        <f t="shared" si="67"/>
        <v>0</v>
      </c>
      <c r="BM131">
        <f t="shared" si="68"/>
        <v>0</v>
      </c>
      <c r="BN131" t="str">
        <f t="shared" si="69"/>
        <v/>
      </c>
      <c r="BO131" s="181">
        <f t="shared" si="70"/>
        <v>0</v>
      </c>
      <c r="BQ131" s="181">
        <f t="shared" si="71"/>
        <v>0</v>
      </c>
      <c r="BR131" s="181">
        <f t="shared" si="72"/>
        <v>0</v>
      </c>
      <c r="BS131" t="str">
        <f t="shared" si="73"/>
        <v/>
      </c>
      <c r="BT131">
        <f t="shared" si="74"/>
        <v>0</v>
      </c>
      <c r="BU131" s="181" t="str">
        <f t="shared" si="75"/>
        <v>data</v>
      </c>
      <c r="BV131" s="181">
        <f t="shared" si="84"/>
        <v>0</v>
      </c>
      <c r="BX131" t="str">
        <f t="shared" si="76"/>
        <v/>
      </c>
      <c r="BY131" t="str">
        <f t="shared" si="77"/>
        <v>No CO Data</v>
      </c>
      <c r="BZ131" s="181">
        <f t="shared" si="91"/>
        <v>0</v>
      </c>
      <c r="CA131" s="229">
        <f t="shared" si="92"/>
        <v>0</v>
      </c>
      <c r="CB131" s="6"/>
      <c r="CC131" s="6"/>
      <c r="CD131" s="226">
        <f t="shared" si="93"/>
        <v>0</v>
      </c>
      <c r="CE131" s="6"/>
      <c r="CF131" s="226">
        <f t="shared" si="86"/>
        <v>0</v>
      </c>
      <c r="CG131" s="226">
        <f t="shared" si="94"/>
        <v>0</v>
      </c>
      <c r="CH131" s="6"/>
      <c r="CI131" s="6"/>
      <c r="CJ131" s="226">
        <f t="shared" si="78"/>
        <v>0</v>
      </c>
      <c r="CK131" s="6"/>
      <c r="CL131" s="6"/>
      <c r="CM131" s="6"/>
      <c r="CN131" s="6"/>
      <c r="CO131" s="6"/>
      <c r="CP131" s="6"/>
      <c r="CQ131" s="6"/>
      <c r="CR131" s="6"/>
      <c r="CS131" s="6"/>
      <c r="CT131" s="6"/>
      <c r="CU131" s="6"/>
      <c r="CV131" s="6"/>
      <c r="CW131" s="6"/>
      <c r="CX131" s="6"/>
      <c r="CY131" s="6"/>
      <c r="CZ131" s="6"/>
      <c r="DA131" s="6"/>
      <c r="DB131" s="6"/>
      <c r="DC131" s="6"/>
      <c r="DD131" s="6"/>
      <c r="DE131" s="6"/>
      <c r="DF131" s="6"/>
      <c r="DG131" s="6"/>
      <c r="DH131" s="6"/>
      <c r="DI131" s="6"/>
      <c r="DJ131" s="6"/>
      <c r="DK131" s="6"/>
      <c r="DL131" s="6"/>
      <c r="DM131" s="6"/>
      <c r="DN131" s="6"/>
      <c r="DO131" s="6"/>
      <c r="DP131" s="6"/>
      <c r="DQ131" s="6"/>
      <c r="DR131" s="6"/>
      <c r="DS131" s="6"/>
      <c r="DT131" s="6"/>
      <c r="DU131" s="6"/>
      <c r="DV131" s="6"/>
      <c r="DW131" s="6"/>
      <c r="DX131" s="6"/>
      <c r="DY131" s="6"/>
      <c r="DZ131" s="6"/>
      <c r="EA131" s="6"/>
      <c r="EB131" s="6"/>
      <c r="EC131" s="6"/>
      <c r="ED131" s="6"/>
      <c r="EE131" s="6"/>
      <c r="EF131" s="6"/>
      <c r="EG131" s="6"/>
      <c r="EH131" s="6"/>
      <c r="EI131" s="6"/>
      <c r="EJ131" s="6"/>
      <c r="EK131" s="6"/>
      <c r="EL131" s="6"/>
      <c r="EM131" s="6"/>
      <c r="EN131" s="6"/>
      <c r="EO131" s="6"/>
      <c r="EP131" s="6"/>
      <c r="EQ131" s="6"/>
      <c r="ER131" s="6"/>
      <c r="ES131" s="6"/>
      <c r="ET131" s="6"/>
      <c r="EU131" s="6"/>
      <c r="EV131" s="6"/>
      <c r="EW131" s="6"/>
      <c r="EX131" s="6"/>
      <c r="EY131" s="6"/>
      <c r="EZ131" s="6"/>
      <c r="FA131" s="6"/>
      <c r="FB131" s="6"/>
    </row>
    <row r="132" spans="1:158">
      <c r="A132" s="13">
        <f t="shared" si="95"/>
        <v>99</v>
      </c>
      <c r="B132" s="66"/>
      <c r="C132" s="48"/>
      <c r="D132" s="348"/>
      <c r="E132" s="349"/>
      <c r="F132" s="353"/>
      <c r="G132" s="351"/>
      <c r="H132" s="348"/>
      <c r="I132" s="352"/>
      <c r="J132" s="352"/>
      <c r="K132" s="67"/>
      <c r="L132" s="68" t="str">
        <f t="shared" si="79"/>
        <v/>
      </c>
      <c r="M132" s="379"/>
      <c r="N132" s="379"/>
      <c r="O132" s="380" t="str">
        <f t="shared" si="80"/>
        <v/>
      </c>
      <c r="P132" s="382" t="str">
        <f t="shared" si="81"/>
        <v/>
      </c>
      <c r="Q132" s="112" t="str">
        <f t="shared" si="46"/>
        <v/>
      </c>
      <c r="R132" s="67"/>
      <c r="S132" s="68" t="str">
        <f t="shared" si="82"/>
        <v/>
      </c>
      <c r="T132" s="184"/>
      <c r="U132" s="68" t="str">
        <f t="shared" si="83"/>
        <v/>
      </c>
      <c r="V132" s="112" t="str">
        <f t="shared" si="47"/>
        <v>no</v>
      </c>
      <c r="W132" s="47"/>
      <c r="X132" s="47"/>
      <c r="Y132" s="47"/>
      <c r="Z132" s="66"/>
      <c r="AA132" s="19"/>
      <c r="AB132" s="242"/>
      <c r="AC132" s="242"/>
      <c r="AD132" s="242"/>
      <c r="AE132" s="242"/>
      <c r="AF132" s="242"/>
      <c r="AG132" s="243"/>
      <c r="AH132" s="17"/>
      <c r="AI132" s="6"/>
      <c r="AK132" s="28" t="str">
        <f t="shared" si="48"/>
        <v/>
      </c>
      <c r="AL132" s="28" t="str">
        <f t="shared" si="49"/>
        <v/>
      </c>
      <c r="AM132" s="28" t="str">
        <f t="shared" si="50"/>
        <v/>
      </c>
      <c r="AN132" s="28">
        <f t="shared" si="51"/>
        <v>0</v>
      </c>
      <c r="AO132" s="28">
        <f t="shared" si="52"/>
        <v>0</v>
      </c>
      <c r="AP132" s="28">
        <f t="shared" si="53"/>
        <v>0</v>
      </c>
      <c r="AQ132" s="28">
        <f t="shared" si="54"/>
        <v>0</v>
      </c>
      <c r="AR132" s="28"/>
      <c r="AS132" s="28"/>
      <c r="AT132" s="28"/>
      <c r="AX132" s="64" t="str">
        <f t="shared" si="55"/>
        <v>canbeinvalid</v>
      </c>
      <c r="AY132" s="28"/>
      <c r="AZ132" s="181">
        <f t="shared" si="56"/>
        <v>0</v>
      </c>
      <c r="BA132" s="1">
        <f t="shared" si="57"/>
        <v>0</v>
      </c>
      <c r="BB132">
        <f t="shared" si="58"/>
        <v>0</v>
      </c>
      <c r="BC132">
        <f t="shared" si="59"/>
        <v>0</v>
      </c>
      <c r="BD132" t="str">
        <f t="shared" si="60"/>
        <v/>
      </c>
      <c r="BE132">
        <f t="shared" si="61"/>
        <v>0</v>
      </c>
      <c r="BF132">
        <f t="shared" si="62"/>
        <v>0</v>
      </c>
      <c r="BG132" t="str">
        <f t="shared" si="63"/>
        <v>no</v>
      </c>
      <c r="BH132">
        <f t="shared" si="64"/>
        <v>0</v>
      </c>
      <c r="BJ132" s="118">
        <f t="shared" si="65"/>
        <v>0</v>
      </c>
      <c r="BK132" s="119">
        <f t="shared" si="66"/>
        <v>0</v>
      </c>
      <c r="BL132">
        <f t="shared" si="67"/>
        <v>0</v>
      </c>
      <c r="BM132">
        <f t="shared" si="68"/>
        <v>0</v>
      </c>
      <c r="BN132" t="str">
        <f t="shared" si="69"/>
        <v/>
      </c>
      <c r="BO132" s="181">
        <f t="shared" si="70"/>
        <v>0</v>
      </c>
      <c r="BQ132" s="181">
        <f t="shared" si="71"/>
        <v>0</v>
      </c>
      <c r="BR132" s="181">
        <f t="shared" si="72"/>
        <v>0</v>
      </c>
      <c r="BS132" t="str">
        <f t="shared" si="73"/>
        <v/>
      </c>
      <c r="BT132">
        <f t="shared" si="74"/>
        <v>0</v>
      </c>
      <c r="BU132" s="181" t="str">
        <f t="shared" si="75"/>
        <v>data</v>
      </c>
      <c r="BV132" s="181">
        <f t="shared" si="84"/>
        <v>0</v>
      </c>
      <c r="BX132" t="str">
        <f t="shared" si="76"/>
        <v/>
      </c>
      <c r="BY132" t="str">
        <f t="shared" si="77"/>
        <v>No CO Data</v>
      </c>
      <c r="BZ132" s="181">
        <f t="shared" si="91"/>
        <v>0</v>
      </c>
      <c r="CA132" s="229">
        <f t="shared" si="92"/>
        <v>0</v>
      </c>
      <c r="CB132" s="6"/>
      <c r="CC132" s="6"/>
      <c r="CD132" s="226">
        <f t="shared" si="93"/>
        <v>0</v>
      </c>
      <c r="CE132" s="6"/>
      <c r="CF132" s="226">
        <f t="shared" si="86"/>
        <v>0</v>
      </c>
      <c r="CG132" s="226">
        <f t="shared" si="94"/>
        <v>0</v>
      </c>
      <c r="CH132" s="6"/>
      <c r="CI132" s="6"/>
      <c r="CJ132" s="226">
        <f t="shared" si="78"/>
        <v>0</v>
      </c>
      <c r="CK132" s="6"/>
      <c r="CL132" s="6"/>
      <c r="CM132" s="6"/>
      <c r="CN132" s="6"/>
      <c r="CO132" s="6"/>
      <c r="CP132" s="6"/>
      <c r="CQ132" s="6"/>
      <c r="CR132" s="6"/>
      <c r="CS132" s="6"/>
      <c r="CT132" s="6"/>
      <c r="CU132" s="6"/>
      <c r="CV132" s="6"/>
      <c r="CW132" s="6"/>
      <c r="CX132" s="6"/>
      <c r="CY132" s="6"/>
      <c r="CZ132" s="6"/>
      <c r="DA132" s="6"/>
      <c r="DB132" s="6"/>
      <c r="DC132" s="6"/>
      <c r="DD132" s="6"/>
      <c r="DE132" s="6"/>
      <c r="DF132" s="6"/>
      <c r="DG132" s="6"/>
      <c r="DH132" s="6"/>
      <c r="DI132" s="6"/>
      <c r="DJ132" s="6"/>
      <c r="DK132" s="6"/>
      <c r="DL132" s="6"/>
      <c r="DM132" s="6"/>
      <c r="DN132" s="6"/>
      <c r="DO132" s="6"/>
      <c r="DP132" s="6"/>
      <c r="DQ132" s="6"/>
      <c r="DR132" s="6"/>
      <c r="DS132" s="6"/>
      <c r="DT132" s="6"/>
      <c r="DU132" s="6"/>
      <c r="DV132" s="6"/>
      <c r="DW132" s="6"/>
      <c r="DX132" s="6"/>
      <c r="DY132" s="6"/>
      <c r="DZ132" s="6"/>
      <c r="EA132" s="6"/>
      <c r="EB132" s="6"/>
      <c r="EC132" s="6"/>
      <c r="ED132" s="6"/>
      <c r="EE132" s="6"/>
      <c r="EF132" s="6"/>
      <c r="EG132" s="6"/>
      <c r="EH132" s="6"/>
      <c r="EI132" s="6"/>
      <c r="EJ132" s="6"/>
      <c r="EK132" s="6"/>
      <c r="EL132" s="6"/>
      <c r="EM132" s="6"/>
      <c r="EN132" s="6"/>
      <c r="EO132" s="6"/>
      <c r="EP132" s="6"/>
      <c r="EQ132" s="6"/>
      <c r="ER132" s="6"/>
      <c r="ES132" s="6"/>
      <c r="ET132" s="6"/>
      <c r="EU132" s="6"/>
      <c r="EV132" s="6"/>
      <c r="EW132" s="6"/>
      <c r="EX132" s="6"/>
      <c r="EY132" s="6"/>
      <c r="EZ132" s="6"/>
      <c r="FA132" s="6"/>
      <c r="FB132" s="6"/>
    </row>
    <row r="133" spans="1:158">
      <c r="A133" s="13">
        <f t="shared" si="95"/>
        <v>100</v>
      </c>
      <c r="B133" s="66"/>
      <c r="C133" s="48"/>
      <c r="D133" s="348"/>
      <c r="E133" s="349"/>
      <c r="F133" s="353"/>
      <c r="G133" s="351"/>
      <c r="H133" s="348"/>
      <c r="I133" s="352"/>
      <c r="J133" s="352"/>
      <c r="K133" s="67"/>
      <c r="L133" s="68" t="str">
        <f t="shared" si="79"/>
        <v/>
      </c>
      <c r="M133" s="379"/>
      <c r="N133" s="379"/>
      <c r="O133" s="380" t="str">
        <f t="shared" si="80"/>
        <v/>
      </c>
      <c r="P133" s="382" t="str">
        <f t="shared" si="81"/>
        <v/>
      </c>
      <c r="Q133" s="112" t="str">
        <f t="shared" si="46"/>
        <v/>
      </c>
      <c r="R133" s="67"/>
      <c r="S133" s="68" t="str">
        <f t="shared" si="82"/>
        <v/>
      </c>
      <c r="T133" s="184"/>
      <c r="U133" s="68" t="str">
        <f t="shared" si="83"/>
        <v/>
      </c>
      <c r="V133" s="112" t="str">
        <f t="shared" si="47"/>
        <v>no</v>
      </c>
      <c r="W133" s="47"/>
      <c r="X133" s="47"/>
      <c r="Y133" s="47"/>
      <c r="Z133" s="66"/>
      <c r="AA133" s="19"/>
      <c r="AB133" s="242"/>
      <c r="AC133" s="242"/>
      <c r="AD133" s="242"/>
      <c r="AE133" s="242"/>
      <c r="AF133" s="242"/>
      <c r="AG133" s="243"/>
      <c r="AH133" s="17"/>
      <c r="AI133" s="6"/>
      <c r="AK133" s="28" t="str">
        <f t="shared" si="48"/>
        <v/>
      </c>
      <c r="AL133" s="28" t="str">
        <f t="shared" si="49"/>
        <v/>
      </c>
      <c r="AM133" s="28" t="str">
        <f t="shared" si="50"/>
        <v/>
      </c>
      <c r="AN133" s="28">
        <f t="shared" si="51"/>
        <v>0</v>
      </c>
      <c r="AO133" s="28">
        <f t="shared" si="52"/>
        <v>0</v>
      </c>
      <c r="AP133" s="28">
        <f t="shared" si="53"/>
        <v>0</v>
      </c>
      <c r="AQ133" s="28">
        <f t="shared" si="54"/>
        <v>0</v>
      </c>
      <c r="AR133" s="28"/>
      <c r="AS133" s="28"/>
      <c r="AT133" s="28"/>
      <c r="AX133" s="64" t="str">
        <f t="shared" si="55"/>
        <v>canbeinvalid</v>
      </c>
      <c r="AY133" s="28"/>
      <c r="AZ133" s="181">
        <f t="shared" si="56"/>
        <v>0</v>
      </c>
      <c r="BA133" s="1">
        <f t="shared" si="57"/>
        <v>0</v>
      </c>
      <c r="BB133">
        <f t="shared" si="58"/>
        <v>0</v>
      </c>
      <c r="BC133">
        <f t="shared" si="59"/>
        <v>0</v>
      </c>
      <c r="BD133" t="str">
        <f t="shared" si="60"/>
        <v/>
      </c>
      <c r="BE133">
        <f t="shared" si="61"/>
        <v>0</v>
      </c>
      <c r="BF133">
        <f t="shared" si="62"/>
        <v>0</v>
      </c>
      <c r="BG133" t="str">
        <f t="shared" si="63"/>
        <v>no</v>
      </c>
      <c r="BH133">
        <f t="shared" si="64"/>
        <v>0</v>
      </c>
      <c r="BJ133" s="118">
        <f t="shared" si="65"/>
        <v>0</v>
      </c>
      <c r="BK133" s="119">
        <f t="shared" si="66"/>
        <v>0</v>
      </c>
      <c r="BL133">
        <f t="shared" si="67"/>
        <v>0</v>
      </c>
      <c r="BM133">
        <f t="shared" si="68"/>
        <v>0</v>
      </c>
      <c r="BN133" t="str">
        <f t="shared" si="69"/>
        <v/>
      </c>
      <c r="BO133" s="181">
        <f t="shared" si="70"/>
        <v>0</v>
      </c>
      <c r="BQ133" s="181">
        <f t="shared" si="71"/>
        <v>0</v>
      </c>
      <c r="BR133" s="181">
        <f t="shared" si="72"/>
        <v>0</v>
      </c>
      <c r="BS133" t="str">
        <f t="shared" si="73"/>
        <v/>
      </c>
      <c r="BT133">
        <f t="shared" si="74"/>
        <v>0</v>
      </c>
      <c r="BU133" s="181" t="str">
        <f t="shared" si="75"/>
        <v>data</v>
      </c>
      <c r="BV133" s="181">
        <f t="shared" si="84"/>
        <v>0</v>
      </c>
      <c r="BX133" t="str">
        <f t="shared" si="76"/>
        <v/>
      </c>
      <c r="BY133" t="str">
        <f t="shared" si="77"/>
        <v>No CO Data</v>
      </c>
      <c r="BZ133" s="181">
        <f t="shared" si="91"/>
        <v>0</v>
      </c>
      <c r="CA133" s="229">
        <f t="shared" si="92"/>
        <v>0</v>
      </c>
      <c r="CB133" s="6"/>
      <c r="CC133" s="6"/>
      <c r="CD133" s="226">
        <f t="shared" si="93"/>
        <v>0</v>
      </c>
      <c r="CE133" s="6"/>
      <c r="CF133" s="226">
        <f t="shared" si="86"/>
        <v>0</v>
      </c>
      <c r="CG133" s="226">
        <f t="shared" si="94"/>
        <v>0</v>
      </c>
      <c r="CH133" s="6"/>
      <c r="CI133" s="6"/>
      <c r="CJ133" s="226">
        <f t="shared" si="78"/>
        <v>0</v>
      </c>
      <c r="CK133" s="6"/>
      <c r="CL133" s="6"/>
      <c r="CM133" s="6"/>
      <c r="CN133" s="6"/>
      <c r="CO133" s="6"/>
      <c r="CP133" s="6"/>
      <c r="CQ133" s="6"/>
      <c r="CR133" s="6"/>
      <c r="CS133" s="6"/>
      <c r="CT133" s="6"/>
      <c r="CU133" s="6"/>
      <c r="CV133" s="6"/>
      <c r="CW133" s="6"/>
      <c r="CX133" s="6"/>
      <c r="CY133" s="6"/>
      <c r="CZ133" s="6"/>
      <c r="DA133" s="6"/>
      <c r="DB133" s="6"/>
      <c r="DC133" s="6"/>
      <c r="DD133" s="6"/>
      <c r="DE133" s="6"/>
      <c r="DF133" s="6"/>
      <c r="DG133" s="6"/>
      <c r="DH133" s="6"/>
      <c r="DI133" s="6"/>
      <c r="DJ133" s="6"/>
      <c r="DK133" s="6"/>
      <c r="DL133" s="6"/>
      <c r="DM133" s="6"/>
      <c r="DN133" s="6"/>
      <c r="DO133" s="6"/>
      <c r="DP133" s="6"/>
      <c r="DQ133" s="6"/>
      <c r="DR133" s="6"/>
      <c r="DS133" s="6"/>
      <c r="DT133" s="6"/>
      <c r="DU133" s="6"/>
      <c r="DV133" s="6"/>
      <c r="DW133" s="6"/>
      <c r="DX133" s="6"/>
      <c r="DY133" s="6"/>
      <c r="DZ133" s="6"/>
      <c r="EA133" s="6"/>
      <c r="EB133" s="6"/>
      <c r="EC133" s="6"/>
      <c r="ED133" s="6"/>
      <c r="EE133" s="6"/>
      <c r="EF133" s="6"/>
      <c r="EG133" s="6"/>
      <c r="EH133" s="6"/>
      <c r="EI133" s="6"/>
      <c r="EJ133" s="6"/>
      <c r="EK133" s="6"/>
      <c r="EL133" s="6"/>
      <c r="EM133" s="6"/>
      <c r="EN133" s="6"/>
      <c r="EO133" s="6"/>
      <c r="EP133" s="6"/>
      <c r="EQ133" s="6"/>
      <c r="ER133" s="6"/>
      <c r="ES133" s="6"/>
      <c r="ET133" s="6"/>
      <c r="EU133" s="6"/>
      <c r="EV133" s="6"/>
      <c r="EW133" s="6"/>
      <c r="EX133" s="6"/>
      <c r="EY133" s="6"/>
      <c r="EZ133" s="6"/>
      <c r="FA133" s="6"/>
      <c r="FB133" s="6"/>
    </row>
    <row r="134" spans="1:158">
      <c r="A134" s="13">
        <f t="shared" si="95"/>
        <v>101</v>
      </c>
      <c r="B134" s="66"/>
      <c r="C134" s="48"/>
      <c r="D134" s="348"/>
      <c r="E134" s="349"/>
      <c r="F134" s="353"/>
      <c r="G134" s="351"/>
      <c r="H134" s="348"/>
      <c r="I134" s="352"/>
      <c r="J134" s="352"/>
      <c r="K134" s="67"/>
      <c r="L134" s="68" t="str">
        <f t="shared" si="79"/>
        <v/>
      </c>
      <c r="M134" s="379"/>
      <c r="N134" s="379"/>
      <c r="O134" s="380" t="str">
        <f t="shared" si="80"/>
        <v/>
      </c>
      <c r="P134" s="382" t="str">
        <f t="shared" si="81"/>
        <v/>
      </c>
      <c r="Q134" s="112" t="str">
        <f t="shared" si="46"/>
        <v/>
      </c>
      <c r="R134" s="67"/>
      <c r="S134" s="68" t="str">
        <f t="shared" si="82"/>
        <v/>
      </c>
      <c r="T134" s="184"/>
      <c r="U134" s="68" t="str">
        <f t="shared" si="83"/>
        <v/>
      </c>
      <c r="V134" s="112" t="str">
        <f t="shared" si="47"/>
        <v>no</v>
      </c>
      <c r="W134" s="47"/>
      <c r="X134" s="47"/>
      <c r="Y134" s="47"/>
      <c r="Z134" s="66"/>
      <c r="AA134" s="19"/>
      <c r="AB134" s="242"/>
      <c r="AC134" s="242"/>
      <c r="AD134" s="242"/>
      <c r="AE134" s="242"/>
      <c r="AF134" s="242"/>
      <c r="AG134" s="243"/>
      <c r="AH134" s="17"/>
      <c r="AI134" s="6"/>
      <c r="AK134" s="28" t="str">
        <f t="shared" si="48"/>
        <v/>
      </c>
      <c r="AL134" s="28" t="str">
        <f t="shared" si="49"/>
        <v/>
      </c>
      <c r="AM134" s="28" t="str">
        <f t="shared" si="50"/>
        <v/>
      </c>
      <c r="AN134" s="28">
        <f t="shared" si="51"/>
        <v>0</v>
      </c>
      <c r="AO134" s="28">
        <f t="shared" si="52"/>
        <v>0</v>
      </c>
      <c r="AP134" s="28">
        <f t="shared" si="53"/>
        <v>0</v>
      </c>
      <c r="AQ134" s="28">
        <f t="shared" si="54"/>
        <v>0</v>
      </c>
      <c r="AR134" s="28"/>
      <c r="AS134" s="28"/>
      <c r="AT134" s="28"/>
      <c r="AX134" s="64" t="str">
        <f t="shared" si="55"/>
        <v>canbeinvalid</v>
      </c>
      <c r="AY134" s="28"/>
      <c r="AZ134" s="181">
        <f t="shared" si="56"/>
        <v>0</v>
      </c>
      <c r="BA134" s="1">
        <f t="shared" si="57"/>
        <v>0</v>
      </c>
      <c r="BB134">
        <f t="shared" si="58"/>
        <v>0</v>
      </c>
      <c r="BC134">
        <f t="shared" si="59"/>
        <v>0</v>
      </c>
      <c r="BD134" t="str">
        <f t="shared" si="60"/>
        <v/>
      </c>
      <c r="BE134">
        <f t="shared" si="61"/>
        <v>0</v>
      </c>
      <c r="BF134">
        <f t="shared" si="62"/>
        <v>0</v>
      </c>
      <c r="BG134" t="str">
        <f t="shared" si="63"/>
        <v>no</v>
      </c>
      <c r="BH134">
        <f t="shared" si="64"/>
        <v>0</v>
      </c>
      <c r="BJ134" s="118">
        <f t="shared" si="65"/>
        <v>0</v>
      </c>
      <c r="BK134" s="119">
        <f t="shared" si="66"/>
        <v>0</v>
      </c>
      <c r="BL134">
        <f t="shared" si="67"/>
        <v>0</v>
      </c>
      <c r="BM134">
        <f t="shared" si="68"/>
        <v>0</v>
      </c>
      <c r="BN134" t="str">
        <f t="shared" si="69"/>
        <v/>
      </c>
      <c r="BO134" s="181">
        <f t="shared" si="70"/>
        <v>0</v>
      </c>
      <c r="BQ134" s="181">
        <f t="shared" si="71"/>
        <v>0</v>
      </c>
      <c r="BR134" s="181">
        <f t="shared" si="72"/>
        <v>0</v>
      </c>
      <c r="BS134" t="str">
        <f t="shared" si="73"/>
        <v/>
      </c>
      <c r="BT134">
        <f t="shared" si="74"/>
        <v>0</v>
      </c>
      <c r="BU134" s="181" t="str">
        <f t="shared" si="75"/>
        <v>data</v>
      </c>
      <c r="BV134" s="181">
        <f t="shared" si="84"/>
        <v>0</v>
      </c>
      <c r="BX134" t="str">
        <f t="shared" si="76"/>
        <v/>
      </c>
      <c r="BY134" t="str">
        <f t="shared" si="77"/>
        <v>No CO Data</v>
      </c>
      <c r="BZ134" s="181">
        <f t="shared" si="91"/>
        <v>0</v>
      </c>
      <c r="CA134" s="229">
        <f t="shared" si="92"/>
        <v>0</v>
      </c>
      <c r="CB134" s="6"/>
      <c r="CC134" s="6"/>
      <c r="CD134" s="226">
        <f t="shared" si="93"/>
        <v>0</v>
      </c>
      <c r="CE134" s="6"/>
      <c r="CF134" s="226">
        <f t="shared" si="86"/>
        <v>0</v>
      </c>
      <c r="CG134" s="226">
        <f t="shared" si="94"/>
        <v>0</v>
      </c>
      <c r="CH134" s="6"/>
      <c r="CI134" s="6"/>
      <c r="CJ134" s="226">
        <f t="shared" si="78"/>
        <v>0</v>
      </c>
      <c r="CK134" s="6"/>
      <c r="CL134" s="6"/>
      <c r="CM134" s="6"/>
      <c r="CN134" s="6"/>
      <c r="CO134" s="6"/>
      <c r="CP134" s="6"/>
      <c r="CQ134" s="6"/>
      <c r="CR134" s="6"/>
      <c r="CS134" s="6"/>
      <c r="CT134" s="6"/>
      <c r="CU134" s="6"/>
      <c r="CV134" s="6"/>
      <c r="CW134" s="6"/>
      <c r="CX134" s="6"/>
      <c r="CY134" s="6"/>
      <c r="CZ134" s="6"/>
      <c r="DA134" s="6"/>
      <c r="DB134" s="6"/>
      <c r="DC134" s="6"/>
      <c r="DD134" s="6"/>
      <c r="DE134" s="6"/>
      <c r="DF134" s="6"/>
      <c r="DG134" s="6"/>
      <c r="DH134" s="6"/>
      <c r="DI134" s="6"/>
      <c r="DJ134" s="6"/>
      <c r="DK134" s="6"/>
      <c r="DL134" s="6"/>
      <c r="DM134" s="6"/>
      <c r="DN134" s="6"/>
      <c r="DO134" s="6"/>
      <c r="DP134" s="6"/>
      <c r="DQ134" s="6"/>
      <c r="DR134" s="6"/>
      <c r="DS134" s="6"/>
      <c r="DT134" s="6"/>
      <c r="DU134" s="6"/>
      <c r="DV134" s="6"/>
      <c r="DW134" s="6"/>
      <c r="DX134" s="6"/>
      <c r="DY134" s="6"/>
      <c r="DZ134" s="6"/>
      <c r="EA134" s="6"/>
      <c r="EB134" s="6"/>
      <c r="EC134" s="6"/>
      <c r="ED134" s="6"/>
      <c r="EE134" s="6"/>
      <c r="EF134" s="6"/>
      <c r="EG134" s="6"/>
      <c r="EH134" s="6"/>
      <c r="EI134" s="6"/>
      <c r="EJ134" s="6"/>
      <c r="EK134" s="6"/>
      <c r="EL134" s="6"/>
      <c r="EM134" s="6"/>
      <c r="EN134" s="6"/>
      <c r="EO134" s="6"/>
      <c r="EP134" s="6"/>
      <c r="EQ134" s="6"/>
      <c r="ER134" s="6"/>
      <c r="ES134" s="6"/>
      <c r="ET134" s="6"/>
      <c r="EU134" s="6"/>
      <c r="EV134" s="6"/>
      <c r="EW134" s="6"/>
      <c r="EX134" s="6"/>
      <c r="EY134" s="6"/>
      <c r="EZ134" s="6"/>
      <c r="FA134" s="6"/>
      <c r="FB134" s="6"/>
    </row>
    <row r="135" spans="1:158">
      <c r="A135" s="13">
        <f t="shared" si="95"/>
        <v>102</v>
      </c>
      <c r="B135" s="66"/>
      <c r="C135" s="48"/>
      <c r="D135" s="348"/>
      <c r="E135" s="349"/>
      <c r="F135" s="353"/>
      <c r="G135" s="351"/>
      <c r="H135" s="348"/>
      <c r="I135" s="352"/>
      <c r="J135" s="352"/>
      <c r="K135" s="67"/>
      <c r="L135" s="68" t="str">
        <f t="shared" si="79"/>
        <v/>
      </c>
      <c r="M135" s="379"/>
      <c r="N135" s="379"/>
      <c r="O135" s="380" t="str">
        <f t="shared" si="80"/>
        <v/>
      </c>
      <c r="P135" s="382" t="str">
        <f t="shared" si="81"/>
        <v/>
      </c>
      <c r="Q135" s="112" t="str">
        <f t="shared" si="46"/>
        <v/>
      </c>
      <c r="R135" s="67"/>
      <c r="S135" s="68" t="str">
        <f t="shared" si="82"/>
        <v/>
      </c>
      <c r="T135" s="184"/>
      <c r="U135" s="68" t="str">
        <f t="shared" si="83"/>
        <v/>
      </c>
      <c r="V135" s="112" t="str">
        <f t="shared" si="47"/>
        <v>no</v>
      </c>
      <c r="W135" s="47"/>
      <c r="X135" s="47"/>
      <c r="Y135" s="47"/>
      <c r="Z135" s="66"/>
      <c r="AA135" s="19"/>
      <c r="AB135" s="242"/>
      <c r="AC135" s="242"/>
      <c r="AD135" s="242"/>
      <c r="AE135" s="242"/>
      <c r="AF135" s="242"/>
      <c r="AG135" s="243"/>
      <c r="AH135" s="17"/>
      <c r="AI135" s="6"/>
      <c r="AK135" s="28" t="str">
        <f t="shared" si="48"/>
        <v/>
      </c>
      <c r="AL135" s="28" t="str">
        <f t="shared" si="49"/>
        <v/>
      </c>
      <c r="AM135" s="28" t="str">
        <f t="shared" si="50"/>
        <v/>
      </c>
      <c r="AN135" s="28">
        <f t="shared" si="51"/>
        <v>0</v>
      </c>
      <c r="AO135" s="28">
        <f t="shared" si="52"/>
        <v>0</v>
      </c>
      <c r="AP135" s="28">
        <f t="shared" si="53"/>
        <v>0</v>
      </c>
      <c r="AQ135" s="28">
        <f t="shared" si="54"/>
        <v>0</v>
      </c>
      <c r="AR135" s="28"/>
      <c r="AS135" s="28"/>
      <c r="AT135" s="28"/>
      <c r="AX135" s="64" t="str">
        <f t="shared" si="55"/>
        <v>canbeinvalid</v>
      </c>
      <c r="AY135" s="28"/>
      <c r="AZ135" s="181">
        <f t="shared" si="56"/>
        <v>0</v>
      </c>
      <c r="BA135" s="1">
        <f t="shared" si="57"/>
        <v>0</v>
      </c>
      <c r="BB135">
        <f t="shared" si="58"/>
        <v>0</v>
      </c>
      <c r="BC135">
        <f t="shared" si="59"/>
        <v>0</v>
      </c>
      <c r="BD135" t="str">
        <f t="shared" si="60"/>
        <v/>
      </c>
      <c r="BE135">
        <f t="shared" si="61"/>
        <v>0</v>
      </c>
      <c r="BF135">
        <f t="shared" si="62"/>
        <v>0</v>
      </c>
      <c r="BG135" t="str">
        <f t="shared" si="63"/>
        <v>no</v>
      </c>
      <c r="BH135">
        <f t="shared" si="64"/>
        <v>0</v>
      </c>
      <c r="BJ135" s="118">
        <f t="shared" si="65"/>
        <v>0</v>
      </c>
      <c r="BK135" s="119">
        <f t="shared" si="66"/>
        <v>0</v>
      </c>
      <c r="BL135">
        <f t="shared" si="67"/>
        <v>0</v>
      </c>
      <c r="BM135">
        <f t="shared" si="68"/>
        <v>0</v>
      </c>
      <c r="BN135" t="str">
        <f t="shared" si="69"/>
        <v/>
      </c>
      <c r="BO135" s="181">
        <f t="shared" si="70"/>
        <v>0</v>
      </c>
      <c r="BQ135" s="181">
        <f t="shared" si="71"/>
        <v>0</v>
      </c>
      <c r="BR135" s="181">
        <f t="shared" si="72"/>
        <v>0</v>
      </c>
      <c r="BS135" t="str">
        <f t="shared" si="73"/>
        <v/>
      </c>
      <c r="BT135">
        <f t="shared" si="74"/>
        <v>0</v>
      </c>
      <c r="BU135" s="181" t="str">
        <f t="shared" si="75"/>
        <v>data</v>
      </c>
      <c r="BV135" s="181">
        <f t="shared" si="84"/>
        <v>0</v>
      </c>
      <c r="BX135" t="str">
        <f t="shared" si="76"/>
        <v/>
      </c>
      <c r="BY135" t="str">
        <f t="shared" si="77"/>
        <v>No CO Data</v>
      </c>
      <c r="BZ135" s="181">
        <f t="shared" si="91"/>
        <v>0</v>
      </c>
      <c r="CA135" s="229">
        <f t="shared" si="92"/>
        <v>0</v>
      </c>
      <c r="CB135" s="6"/>
      <c r="CC135" s="6"/>
      <c r="CD135" s="226">
        <f t="shared" si="93"/>
        <v>0</v>
      </c>
      <c r="CE135" s="6"/>
      <c r="CF135" s="226">
        <f t="shared" si="86"/>
        <v>0</v>
      </c>
      <c r="CG135" s="226">
        <f t="shared" si="94"/>
        <v>0</v>
      </c>
      <c r="CH135" s="6"/>
      <c r="CI135" s="6"/>
      <c r="CJ135" s="226">
        <f t="shared" si="78"/>
        <v>0</v>
      </c>
      <c r="CK135" s="6"/>
      <c r="CL135" s="6"/>
      <c r="CM135" s="6"/>
      <c r="CN135" s="6"/>
      <c r="CO135" s="6"/>
      <c r="CP135" s="6"/>
      <c r="CQ135" s="6"/>
      <c r="CR135" s="6"/>
      <c r="CS135" s="6"/>
      <c r="CT135" s="6"/>
      <c r="CU135" s="6"/>
      <c r="CV135" s="6"/>
      <c r="CW135" s="6"/>
      <c r="CX135" s="6"/>
      <c r="CY135" s="6"/>
      <c r="CZ135" s="6"/>
      <c r="DA135" s="6"/>
      <c r="DB135" s="6"/>
      <c r="DC135" s="6"/>
      <c r="DD135" s="6"/>
      <c r="DE135" s="6"/>
      <c r="DF135" s="6"/>
      <c r="DG135" s="6"/>
      <c r="DH135" s="6"/>
      <c r="DI135" s="6"/>
      <c r="DJ135" s="6"/>
      <c r="DK135" s="6"/>
      <c r="DL135" s="6"/>
      <c r="DM135" s="6"/>
      <c r="DN135" s="6"/>
      <c r="DO135" s="6"/>
      <c r="DP135" s="6"/>
      <c r="DQ135" s="6"/>
      <c r="DR135" s="6"/>
      <c r="DS135" s="6"/>
      <c r="DT135" s="6"/>
      <c r="DU135" s="6"/>
      <c r="DV135" s="6"/>
      <c r="DW135" s="6"/>
      <c r="DX135" s="6"/>
      <c r="DY135" s="6"/>
      <c r="DZ135" s="6"/>
      <c r="EA135" s="6"/>
      <c r="EB135" s="6"/>
      <c r="EC135" s="6"/>
      <c r="ED135" s="6"/>
      <c r="EE135" s="6"/>
      <c r="EF135" s="6"/>
      <c r="EG135" s="6"/>
      <c r="EH135" s="6"/>
      <c r="EI135" s="6"/>
      <c r="EJ135" s="6"/>
      <c r="EK135" s="6"/>
      <c r="EL135" s="6"/>
      <c r="EM135" s="6"/>
      <c r="EN135" s="6"/>
      <c r="EO135" s="6"/>
      <c r="EP135" s="6"/>
      <c r="EQ135" s="6"/>
      <c r="ER135" s="6"/>
      <c r="ES135" s="6"/>
      <c r="ET135" s="6"/>
      <c r="EU135" s="6"/>
      <c r="EV135" s="6"/>
      <c r="EW135" s="6"/>
      <c r="EX135" s="6"/>
      <c r="EY135" s="6"/>
      <c r="EZ135" s="6"/>
      <c r="FA135" s="6"/>
      <c r="FB135" s="6"/>
    </row>
    <row r="136" spans="1:158">
      <c r="A136" s="13">
        <f t="shared" si="95"/>
        <v>103</v>
      </c>
      <c r="B136" s="66"/>
      <c r="C136" s="48"/>
      <c r="D136" s="348"/>
      <c r="E136" s="349"/>
      <c r="F136" s="353"/>
      <c r="G136" s="351"/>
      <c r="H136" s="348"/>
      <c r="I136" s="352"/>
      <c r="J136" s="352"/>
      <c r="K136" s="67"/>
      <c r="L136" s="68" t="str">
        <f t="shared" si="79"/>
        <v/>
      </c>
      <c r="M136" s="379"/>
      <c r="N136" s="379"/>
      <c r="O136" s="380" t="str">
        <f t="shared" si="80"/>
        <v/>
      </c>
      <c r="P136" s="382" t="str">
        <f t="shared" si="81"/>
        <v/>
      </c>
      <c r="Q136" s="112" t="str">
        <f t="shared" si="46"/>
        <v/>
      </c>
      <c r="R136" s="67"/>
      <c r="S136" s="68" t="str">
        <f t="shared" si="82"/>
        <v/>
      </c>
      <c r="T136" s="184"/>
      <c r="U136" s="68" t="str">
        <f t="shared" si="83"/>
        <v/>
      </c>
      <c r="V136" s="112" t="str">
        <f t="shared" si="47"/>
        <v>no</v>
      </c>
      <c r="W136" s="47"/>
      <c r="X136" s="47"/>
      <c r="Y136" s="47"/>
      <c r="Z136" s="66"/>
      <c r="AA136" s="19"/>
      <c r="AB136" s="242"/>
      <c r="AC136" s="242"/>
      <c r="AD136" s="242"/>
      <c r="AE136" s="242"/>
      <c r="AF136" s="242"/>
      <c r="AG136" s="243"/>
      <c r="AH136" s="17"/>
      <c r="AI136" s="6"/>
      <c r="AK136" s="28" t="str">
        <f t="shared" si="48"/>
        <v/>
      </c>
      <c r="AL136" s="28" t="str">
        <f t="shared" si="49"/>
        <v/>
      </c>
      <c r="AM136" s="28" t="str">
        <f t="shared" si="50"/>
        <v/>
      </c>
      <c r="AN136" s="28">
        <f t="shared" si="51"/>
        <v>0</v>
      </c>
      <c r="AO136" s="28">
        <f t="shared" si="52"/>
        <v>0</v>
      </c>
      <c r="AP136" s="28">
        <f t="shared" si="53"/>
        <v>0</v>
      </c>
      <c r="AQ136" s="28">
        <f t="shared" si="54"/>
        <v>0</v>
      </c>
      <c r="AR136" s="28"/>
      <c r="AS136" s="28"/>
      <c r="AT136" s="28"/>
      <c r="AX136" s="64" t="str">
        <f t="shared" si="55"/>
        <v>canbeinvalid</v>
      </c>
      <c r="AY136" s="28"/>
      <c r="AZ136" s="181">
        <f t="shared" si="56"/>
        <v>0</v>
      </c>
      <c r="BA136" s="1">
        <f t="shared" si="57"/>
        <v>0</v>
      </c>
      <c r="BB136">
        <f t="shared" si="58"/>
        <v>0</v>
      </c>
      <c r="BC136">
        <f t="shared" si="59"/>
        <v>0</v>
      </c>
      <c r="BD136" t="str">
        <f t="shared" si="60"/>
        <v/>
      </c>
      <c r="BE136">
        <f t="shared" si="61"/>
        <v>0</v>
      </c>
      <c r="BF136">
        <f t="shared" si="62"/>
        <v>0</v>
      </c>
      <c r="BG136" t="str">
        <f t="shared" si="63"/>
        <v>no</v>
      </c>
      <c r="BH136">
        <f t="shared" si="64"/>
        <v>0</v>
      </c>
      <c r="BJ136" s="118">
        <f t="shared" si="65"/>
        <v>0</v>
      </c>
      <c r="BK136" s="119">
        <f t="shared" si="66"/>
        <v>0</v>
      </c>
      <c r="BL136">
        <f t="shared" si="67"/>
        <v>0</v>
      </c>
      <c r="BM136">
        <f t="shared" si="68"/>
        <v>0</v>
      </c>
      <c r="BN136" t="str">
        <f t="shared" si="69"/>
        <v/>
      </c>
      <c r="BO136" s="181">
        <f t="shared" si="70"/>
        <v>0</v>
      </c>
      <c r="BQ136" s="181">
        <f t="shared" si="71"/>
        <v>0</v>
      </c>
      <c r="BR136" s="181">
        <f t="shared" si="72"/>
        <v>0</v>
      </c>
      <c r="BS136" t="str">
        <f t="shared" si="73"/>
        <v/>
      </c>
      <c r="BT136">
        <f t="shared" si="74"/>
        <v>0</v>
      </c>
      <c r="BU136" s="181" t="str">
        <f t="shared" si="75"/>
        <v>data</v>
      </c>
      <c r="BV136" s="181">
        <f t="shared" si="84"/>
        <v>0</v>
      </c>
      <c r="BX136" t="str">
        <f t="shared" si="76"/>
        <v/>
      </c>
      <c r="BY136" t="str">
        <f t="shared" si="77"/>
        <v>No CO Data</v>
      </c>
      <c r="BZ136" s="181">
        <f t="shared" si="91"/>
        <v>0</v>
      </c>
      <c r="CA136" s="229">
        <f t="shared" si="92"/>
        <v>0</v>
      </c>
      <c r="CB136" s="6"/>
      <c r="CC136" s="6"/>
      <c r="CD136" s="226">
        <f t="shared" si="93"/>
        <v>0</v>
      </c>
      <c r="CE136" s="6"/>
      <c r="CF136" s="226">
        <f t="shared" si="86"/>
        <v>0</v>
      </c>
      <c r="CG136" s="226">
        <f t="shared" si="94"/>
        <v>0</v>
      </c>
      <c r="CH136" s="6"/>
      <c r="CI136" s="6"/>
      <c r="CJ136" s="226">
        <f t="shared" si="78"/>
        <v>0</v>
      </c>
      <c r="CK136" s="6"/>
      <c r="CL136" s="6"/>
      <c r="CM136" s="6"/>
      <c r="CN136" s="6"/>
      <c r="CO136" s="6"/>
      <c r="CP136" s="6"/>
      <c r="CQ136" s="6"/>
      <c r="CR136" s="6"/>
      <c r="CS136" s="6"/>
      <c r="CT136" s="6"/>
      <c r="CU136" s="6"/>
      <c r="CV136" s="6"/>
      <c r="CW136" s="6"/>
      <c r="CX136" s="6"/>
      <c r="CY136" s="6"/>
      <c r="CZ136" s="6"/>
      <c r="DA136" s="6"/>
      <c r="DB136" s="6"/>
      <c r="DC136" s="6"/>
      <c r="DD136" s="6"/>
      <c r="DE136" s="6"/>
      <c r="DF136" s="6"/>
      <c r="DG136" s="6"/>
      <c r="DH136" s="6"/>
      <c r="DI136" s="6"/>
      <c r="DJ136" s="6"/>
      <c r="DK136" s="6"/>
      <c r="DL136" s="6"/>
      <c r="DM136" s="6"/>
      <c r="DN136" s="6"/>
      <c r="DO136" s="6"/>
      <c r="DP136" s="6"/>
      <c r="DQ136" s="6"/>
      <c r="DR136" s="6"/>
      <c r="DS136" s="6"/>
      <c r="DT136" s="6"/>
      <c r="DU136" s="6"/>
      <c r="DV136" s="6"/>
      <c r="DW136" s="6"/>
      <c r="DX136" s="6"/>
      <c r="DY136" s="6"/>
      <c r="DZ136" s="6"/>
      <c r="EA136" s="6"/>
      <c r="EB136" s="6"/>
      <c r="EC136" s="6"/>
      <c r="ED136" s="6"/>
      <c r="EE136" s="6"/>
      <c r="EF136" s="6"/>
      <c r="EG136" s="6"/>
      <c r="EH136" s="6"/>
      <c r="EI136" s="6"/>
      <c r="EJ136" s="6"/>
      <c r="EK136" s="6"/>
      <c r="EL136" s="6"/>
      <c r="EM136" s="6"/>
      <c r="EN136" s="6"/>
      <c r="EO136" s="6"/>
      <c r="EP136" s="6"/>
      <c r="EQ136" s="6"/>
      <c r="ER136" s="6"/>
      <c r="ES136" s="6"/>
      <c r="ET136" s="6"/>
      <c r="EU136" s="6"/>
      <c r="EV136" s="6"/>
      <c r="EW136" s="6"/>
      <c r="EX136" s="6"/>
      <c r="EY136" s="6"/>
      <c r="EZ136" s="6"/>
      <c r="FA136" s="6"/>
      <c r="FB136" s="6"/>
    </row>
    <row r="137" spans="1:158">
      <c r="A137" s="13">
        <f t="shared" si="95"/>
        <v>104</v>
      </c>
      <c r="B137" s="66"/>
      <c r="C137" s="48"/>
      <c r="D137" s="348"/>
      <c r="E137" s="349"/>
      <c r="F137" s="353"/>
      <c r="G137" s="351"/>
      <c r="H137" s="348"/>
      <c r="I137" s="352"/>
      <c r="J137" s="352"/>
      <c r="K137" s="67"/>
      <c r="L137" s="68" t="str">
        <f t="shared" si="79"/>
        <v/>
      </c>
      <c r="M137" s="379"/>
      <c r="N137" s="379"/>
      <c r="O137" s="380" t="str">
        <f t="shared" si="80"/>
        <v/>
      </c>
      <c r="P137" s="382" t="str">
        <f t="shared" si="81"/>
        <v/>
      </c>
      <c r="Q137" s="112" t="str">
        <f t="shared" si="46"/>
        <v/>
      </c>
      <c r="R137" s="67"/>
      <c r="S137" s="68" t="str">
        <f t="shared" si="82"/>
        <v/>
      </c>
      <c r="T137" s="184"/>
      <c r="U137" s="68" t="str">
        <f t="shared" si="83"/>
        <v/>
      </c>
      <c r="V137" s="112" t="str">
        <f t="shared" si="47"/>
        <v>no</v>
      </c>
      <c r="W137" s="47"/>
      <c r="X137" s="47"/>
      <c r="Y137" s="47"/>
      <c r="Z137" s="66"/>
      <c r="AA137" s="19"/>
      <c r="AB137" s="242"/>
      <c r="AC137" s="242"/>
      <c r="AD137" s="242"/>
      <c r="AE137" s="242"/>
      <c r="AF137" s="242"/>
      <c r="AG137" s="243"/>
      <c r="AH137" s="17"/>
      <c r="AI137" s="6"/>
      <c r="AK137" s="28" t="str">
        <f t="shared" si="48"/>
        <v/>
      </c>
      <c r="AL137" s="28" t="str">
        <f t="shared" si="49"/>
        <v/>
      </c>
      <c r="AM137" s="28" t="str">
        <f t="shared" si="50"/>
        <v/>
      </c>
      <c r="AN137" s="28">
        <f t="shared" si="51"/>
        <v>0</v>
      </c>
      <c r="AO137" s="28">
        <f t="shared" si="52"/>
        <v>0</v>
      </c>
      <c r="AP137" s="28">
        <f t="shared" si="53"/>
        <v>0</v>
      </c>
      <c r="AQ137" s="28">
        <f t="shared" si="54"/>
        <v>0</v>
      </c>
      <c r="AR137" s="28"/>
      <c r="AS137" s="28"/>
      <c r="AT137" s="28"/>
      <c r="AX137" s="64" t="str">
        <f t="shared" si="55"/>
        <v>canbeinvalid</v>
      </c>
      <c r="AY137" s="28"/>
      <c r="AZ137" s="181">
        <f t="shared" si="56"/>
        <v>0</v>
      </c>
      <c r="BA137" s="1">
        <f t="shared" si="57"/>
        <v>0</v>
      </c>
      <c r="BB137">
        <f t="shared" si="58"/>
        <v>0</v>
      </c>
      <c r="BC137">
        <f t="shared" si="59"/>
        <v>0</v>
      </c>
      <c r="BD137" t="str">
        <f t="shared" si="60"/>
        <v/>
      </c>
      <c r="BE137">
        <f t="shared" si="61"/>
        <v>0</v>
      </c>
      <c r="BF137">
        <f t="shared" si="62"/>
        <v>0</v>
      </c>
      <c r="BG137" t="str">
        <f t="shared" si="63"/>
        <v>no</v>
      </c>
      <c r="BH137">
        <f t="shared" si="64"/>
        <v>0</v>
      </c>
      <c r="BJ137" s="118">
        <f t="shared" si="65"/>
        <v>0</v>
      </c>
      <c r="BK137" s="119">
        <f t="shared" si="66"/>
        <v>0</v>
      </c>
      <c r="BL137">
        <f t="shared" si="67"/>
        <v>0</v>
      </c>
      <c r="BM137">
        <f t="shared" si="68"/>
        <v>0</v>
      </c>
      <c r="BN137" t="str">
        <f t="shared" si="69"/>
        <v/>
      </c>
      <c r="BO137" s="181">
        <f t="shared" si="70"/>
        <v>0</v>
      </c>
      <c r="BQ137" s="181">
        <f t="shared" si="71"/>
        <v>0</v>
      </c>
      <c r="BR137" s="181">
        <f t="shared" si="72"/>
        <v>0</v>
      </c>
      <c r="BS137" t="str">
        <f t="shared" si="73"/>
        <v/>
      </c>
      <c r="BT137">
        <f t="shared" si="74"/>
        <v>0</v>
      </c>
      <c r="BU137" s="181" t="str">
        <f t="shared" si="75"/>
        <v>data</v>
      </c>
      <c r="BV137" s="181">
        <f t="shared" si="84"/>
        <v>0</v>
      </c>
      <c r="BX137" t="str">
        <f t="shared" si="76"/>
        <v/>
      </c>
      <c r="BY137" t="str">
        <f t="shared" si="77"/>
        <v>No CO Data</v>
      </c>
      <c r="BZ137" s="181">
        <f t="shared" si="91"/>
        <v>0</v>
      </c>
      <c r="CA137" s="229">
        <f t="shared" si="92"/>
        <v>0</v>
      </c>
      <c r="CB137" s="6"/>
      <c r="CC137" s="6"/>
      <c r="CD137" s="226">
        <f t="shared" si="93"/>
        <v>0</v>
      </c>
      <c r="CE137" s="6"/>
      <c r="CF137" s="226">
        <f t="shared" si="86"/>
        <v>0</v>
      </c>
      <c r="CG137" s="226">
        <f t="shared" si="94"/>
        <v>0</v>
      </c>
      <c r="CH137" s="6"/>
      <c r="CI137" s="6"/>
      <c r="CJ137" s="226">
        <f t="shared" si="78"/>
        <v>0</v>
      </c>
      <c r="CK137" s="6"/>
      <c r="CL137" s="6"/>
      <c r="CM137" s="6"/>
      <c r="CN137" s="6"/>
      <c r="CO137" s="6"/>
      <c r="CP137" s="6"/>
      <c r="CQ137" s="6"/>
      <c r="CR137" s="6"/>
      <c r="CS137" s="6"/>
      <c r="CT137" s="6"/>
      <c r="CU137" s="6"/>
      <c r="CV137" s="6"/>
      <c r="CW137" s="6"/>
      <c r="CX137" s="6"/>
      <c r="CY137" s="6"/>
      <c r="CZ137" s="6"/>
      <c r="DA137" s="6"/>
      <c r="DB137" s="6"/>
      <c r="DC137" s="6"/>
      <c r="DD137" s="6"/>
      <c r="DE137" s="6"/>
      <c r="DF137" s="6"/>
      <c r="DG137" s="6"/>
      <c r="DH137" s="6"/>
      <c r="DI137" s="6"/>
      <c r="DJ137" s="6"/>
      <c r="DK137" s="6"/>
      <c r="DL137" s="6"/>
      <c r="DM137" s="6"/>
      <c r="DN137" s="6"/>
      <c r="DO137" s="6"/>
      <c r="DP137" s="6"/>
      <c r="DQ137" s="6"/>
      <c r="DR137" s="6"/>
      <c r="DS137" s="6"/>
      <c r="DT137" s="6"/>
      <c r="DU137" s="6"/>
      <c r="DV137" s="6"/>
      <c r="DW137" s="6"/>
      <c r="DX137" s="6"/>
      <c r="DY137" s="6"/>
      <c r="DZ137" s="6"/>
      <c r="EA137" s="6"/>
      <c r="EB137" s="6"/>
      <c r="EC137" s="6"/>
      <c r="ED137" s="6"/>
      <c r="EE137" s="6"/>
      <c r="EF137" s="6"/>
      <c r="EG137" s="6"/>
      <c r="EH137" s="6"/>
      <c r="EI137" s="6"/>
      <c r="EJ137" s="6"/>
      <c r="EK137" s="6"/>
      <c r="EL137" s="6"/>
      <c r="EM137" s="6"/>
      <c r="EN137" s="6"/>
      <c r="EO137" s="6"/>
      <c r="EP137" s="6"/>
      <c r="EQ137" s="6"/>
      <c r="ER137" s="6"/>
      <c r="ES137" s="6"/>
      <c r="ET137" s="6"/>
      <c r="EU137" s="6"/>
      <c r="EV137" s="6"/>
      <c r="EW137" s="6"/>
      <c r="EX137" s="6"/>
      <c r="EY137" s="6"/>
      <c r="EZ137" s="6"/>
      <c r="FA137" s="6"/>
      <c r="FB137" s="6"/>
    </row>
    <row r="138" spans="1:158">
      <c r="A138" s="13">
        <f t="shared" si="95"/>
        <v>105</v>
      </c>
      <c r="B138" s="66"/>
      <c r="C138" s="48"/>
      <c r="D138" s="348"/>
      <c r="E138" s="349"/>
      <c r="F138" s="353"/>
      <c r="G138" s="351"/>
      <c r="H138" s="348"/>
      <c r="I138" s="352"/>
      <c r="J138" s="352"/>
      <c r="K138" s="67"/>
      <c r="L138" s="68" t="str">
        <f t="shared" si="79"/>
        <v/>
      </c>
      <c r="M138" s="379"/>
      <c r="N138" s="379"/>
      <c r="O138" s="380" t="str">
        <f t="shared" si="80"/>
        <v/>
      </c>
      <c r="P138" s="382" t="str">
        <f t="shared" si="81"/>
        <v/>
      </c>
      <c r="Q138" s="112" t="str">
        <f t="shared" si="46"/>
        <v/>
      </c>
      <c r="R138" s="67"/>
      <c r="S138" s="68" t="str">
        <f t="shared" si="82"/>
        <v/>
      </c>
      <c r="T138" s="184"/>
      <c r="U138" s="68" t="str">
        <f t="shared" si="83"/>
        <v/>
      </c>
      <c r="V138" s="112" t="str">
        <f t="shared" si="47"/>
        <v>no</v>
      </c>
      <c r="W138" s="47"/>
      <c r="X138" s="47"/>
      <c r="Y138" s="47"/>
      <c r="Z138" s="66"/>
      <c r="AA138" s="19"/>
      <c r="AB138" s="242"/>
      <c r="AC138" s="242"/>
      <c r="AD138" s="242"/>
      <c r="AE138" s="242"/>
      <c r="AF138" s="242"/>
      <c r="AG138" s="243"/>
      <c r="AH138" s="17"/>
      <c r="AI138" s="6"/>
      <c r="AK138" s="28" t="str">
        <f t="shared" si="48"/>
        <v/>
      </c>
      <c r="AL138" s="28" t="str">
        <f t="shared" si="49"/>
        <v/>
      </c>
      <c r="AM138" s="28" t="str">
        <f t="shared" si="50"/>
        <v/>
      </c>
      <c r="AN138" s="28">
        <f t="shared" si="51"/>
        <v>0</v>
      </c>
      <c r="AO138" s="28">
        <f t="shared" si="52"/>
        <v>0</v>
      </c>
      <c r="AP138" s="28">
        <f t="shared" si="53"/>
        <v>0</v>
      </c>
      <c r="AQ138" s="28">
        <f t="shared" si="54"/>
        <v>0</v>
      </c>
      <c r="AR138" s="28"/>
      <c r="AS138" s="28"/>
      <c r="AT138" s="28"/>
      <c r="AX138" s="64" t="str">
        <f t="shared" si="55"/>
        <v>canbeinvalid</v>
      </c>
      <c r="AY138" s="28"/>
      <c r="AZ138" s="181">
        <f t="shared" si="56"/>
        <v>0</v>
      </c>
      <c r="BA138" s="1">
        <f t="shared" si="57"/>
        <v>0</v>
      </c>
      <c r="BB138">
        <f t="shared" si="58"/>
        <v>0</v>
      </c>
      <c r="BC138">
        <f t="shared" si="59"/>
        <v>0</v>
      </c>
      <c r="BD138" t="str">
        <f t="shared" si="60"/>
        <v/>
      </c>
      <c r="BE138">
        <f t="shared" si="61"/>
        <v>0</v>
      </c>
      <c r="BF138">
        <f t="shared" si="62"/>
        <v>0</v>
      </c>
      <c r="BG138" t="str">
        <f t="shared" si="63"/>
        <v>no</v>
      </c>
      <c r="BH138">
        <f t="shared" si="64"/>
        <v>0</v>
      </c>
      <c r="BJ138" s="118">
        <f t="shared" si="65"/>
        <v>0</v>
      </c>
      <c r="BK138" s="119">
        <f t="shared" si="66"/>
        <v>0</v>
      </c>
      <c r="BL138">
        <f t="shared" si="67"/>
        <v>0</v>
      </c>
      <c r="BM138">
        <f t="shared" si="68"/>
        <v>0</v>
      </c>
      <c r="BN138" t="str">
        <f t="shared" si="69"/>
        <v/>
      </c>
      <c r="BO138" s="181">
        <f t="shared" si="70"/>
        <v>0</v>
      </c>
      <c r="BQ138" s="181">
        <f t="shared" si="71"/>
        <v>0</v>
      </c>
      <c r="BR138" s="181">
        <f t="shared" si="72"/>
        <v>0</v>
      </c>
      <c r="BS138" t="str">
        <f t="shared" si="73"/>
        <v/>
      </c>
      <c r="BT138">
        <f t="shared" si="74"/>
        <v>0</v>
      </c>
      <c r="BU138" s="181" t="str">
        <f t="shared" si="75"/>
        <v>data</v>
      </c>
      <c r="BV138" s="181">
        <f t="shared" si="84"/>
        <v>0</v>
      </c>
      <c r="BX138" t="str">
        <f t="shared" si="76"/>
        <v/>
      </c>
      <c r="BY138" t="str">
        <f t="shared" si="77"/>
        <v>No CO Data</v>
      </c>
      <c r="BZ138" s="181">
        <f t="shared" si="91"/>
        <v>0</v>
      </c>
      <c r="CA138" s="229">
        <f t="shared" si="92"/>
        <v>0</v>
      </c>
      <c r="CB138" s="6"/>
      <c r="CC138" s="6"/>
      <c r="CD138" s="226">
        <f t="shared" si="93"/>
        <v>0</v>
      </c>
      <c r="CE138" s="6"/>
      <c r="CF138" s="226">
        <f t="shared" si="86"/>
        <v>0</v>
      </c>
      <c r="CG138" s="226">
        <f t="shared" si="94"/>
        <v>0</v>
      </c>
      <c r="CH138" s="6"/>
      <c r="CI138" s="6"/>
      <c r="CJ138" s="226">
        <f t="shared" si="78"/>
        <v>0</v>
      </c>
      <c r="CK138" s="6"/>
      <c r="CL138" s="6"/>
      <c r="CM138" s="6"/>
      <c r="CN138" s="6"/>
      <c r="CO138" s="6"/>
      <c r="CP138" s="6"/>
      <c r="CQ138" s="6"/>
      <c r="CR138" s="6"/>
      <c r="CS138" s="6"/>
      <c r="CT138" s="6"/>
      <c r="CU138" s="6"/>
      <c r="CV138" s="6"/>
      <c r="CW138" s="6"/>
      <c r="CX138" s="6"/>
      <c r="CY138" s="6"/>
      <c r="CZ138" s="6"/>
      <c r="DA138" s="6"/>
      <c r="DB138" s="6"/>
      <c r="DC138" s="6"/>
      <c r="DD138" s="6"/>
      <c r="DE138" s="6"/>
      <c r="DF138" s="6"/>
      <c r="DG138" s="6"/>
      <c r="DH138" s="6"/>
      <c r="DI138" s="6"/>
      <c r="DJ138" s="6"/>
      <c r="DK138" s="6"/>
      <c r="DL138" s="6"/>
      <c r="DM138" s="6"/>
      <c r="DN138" s="6"/>
      <c r="DO138" s="6"/>
      <c r="DP138" s="6"/>
      <c r="DQ138" s="6"/>
      <c r="DR138" s="6"/>
      <c r="DS138" s="6"/>
      <c r="DT138" s="6"/>
      <c r="DU138" s="6"/>
      <c r="DV138" s="6"/>
      <c r="DW138" s="6"/>
      <c r="DX138" s="6"/>
      <c r="DY138" s="6"/>
      <c r="DZ138" s="6"/>
      <c r="EA138" s="6"/>
      <c r="EB138" s="6"/>
      <c r="EC138" s="6"/>
      <c r="ED138" s="6"/>
      <c r="EE138" s="6"/>
      <c r="EF138" s="6"/>
      <c r="EG138" s="6"/>
      <c r="EH138" s="6"/>
      <c r="EI138" s="6"/>
      <c r="EJ138" s="6"/>
      <c r="EK138" s="6"/>
      <c r="EL138" s="6"/>
      <c r="EM138" s="6"/>
      <c r="EN138" s="6"/>
      <c r="EO138" s="6"/>
      <c r="EP138" s="6"/>
      <c r="EQ138" s="6"/>
      <c r="ER138" s="6"/>
      <c r="ES138" s="6"/>
      <c r="ET138" s="6"/>
      <c r="EU138" s="6"/>
      <c r="EV138" s="6"/>
      <c r="EW138" s="6"/>
      <c r="EX138" s="6"/>
      <c r="EY138" s="6"/>
      <c r="EZ138" s="6"/>
      <c r="FA138" s="6"/>
      <c r="FB138" s="6"/>
    </row>
    <row r="139" spans="1:158">
      <c r="A139" s="13">
        <f t="shared" si="95"/>
        <v>106</v>
      </c>
      <c r="B139" s="66"/>
      <c r="C139" s="48"/>
      <c r="D139" s="348"/>
      <c r="E139" s="349"/>
      <c r="F139" s="353"/>
      <c r="G139" s="351"/>
      <c r="H139" s="348"/>
      <c r="I139" s="352"/>
      <c r="J139" s="352"/>
      <c r="K139" s="67"/>
      <c r="L139" s="68" t="str">
        <f t="shared" si="79"/>
        <v/>
      </c>
      <c r="M139" s="379"/>
      <c r="N139" s="379"/>
      <c r="O139" s="380" t="str">
        <f t="shared" si="80"/>
        <v/>
      </c>
      <c r="P139" s="382" t="str">
        <f t="shared" si="81"/>
        <v/>
      </c>
      <c r="Q139" s="112" t="str">
        <f t="shared" si="46"/>
        <v/>
      </c>
      <c r="R139" s="67"/>
      <c r="S139" s="68" t="str">
        <f t="shared" si="82"/>
        <v/>
      </c>
      <c r="T139" s="184"/>
      <c r="U139" s="68" t="str">
        <f t="shared" si="83"/>
        <v/>
      </c>
      <c r="V139" s="112" t="str">
        <f t="shared" si="47"/>
        <v>no</v>
      </c>
      <c r="W139" s="47"/>
      <c r="X139" s="47"/>
      <c r="Y139" s="47"/>
      <c r="Z139" s="66"/>
      <c r="AA139" s="19"/>
      <c r="AB139" s="242"/>
      <c r="AC139" s="242"/>
      <c r="AD139" s="242"/>
      <c r="AE139" s="242"/>
      <c r="AF139" s="242"/>
      <c r="AG139" s="243"/>
      <c r="AH139" s="17"/>
      <c r="AI139" s="6"/>
      <c r="AK139" s="28" t="str">
        <f t="shared" si="48"/>
        <v/>
      </c>
      <c r="AL139" s="28" t="str">
        <f t="shared" si="49"/>
        <v/>
      </c>
      <c r="AM139" s="28" t="str">
        <f t="shared" si="50"/>
        <v/>
      </c>
      <c r="AN139" s="28">
        <f t="shared" si="51"/>
        <v>0</v>
      </c>
      <c r="AO139" s="28">
        <f t="shared" si="52"/>
        <v>0</v>
      </c>
      <c r="AP139" s="28">
        <f t="shared" si="53"/>
        <v>0</v>
      </c>
      <c r="AQ139" s="28">
        <f t="shared" si="54"/>
        <v>0</v>
      </c>
      <c r="AR139" s="28"/>
      <c r="AS139" s="28"/>
      <c r="AT139" s="28"/>
      <c r="AX139" s="64" t="str">
        <f t="shared" si="55"/>
        <v>canbeinvalid</v>
      </c>
      <c r="AY139" s="28"/>
      <c r="AZ139" s="181">
        <f t="shared" si="56"/>
        <v>0</v>
      </c>
      <c r="BA139" s="1">
        <f t="shared" si="57"/>
        <v>0</v>
      </c>
      <c r="BB139">
        <f t="shared" si="58"/>
        <v>0</v>
      </c>
      <c r="BC139">
        <f t="shared" si="59"/>
        <v>0</v>
      </c>
      <c r="BD139" t="str">
        <f t="shared" si="60"/>
        <v/>
      </c>
      <c r="BE139">
        <f t="shared" si="61"/>
        <v>0</v>
      </c>
      <c r="BF139">
        <f t="shared" si="62"/>
        <v>0</v>
      </c>
      <c r="BG139" t="str">
        <f t="shared" si="63"/>
        <v>no</v>
      </c>
      <c r="BH139">
        <f t="shared" si="64"/>
        <v>0</v>
      </c>
      <c r="BJ139" s="118">
        <f t="shared" si="65"/>
        <v>0</v>
      </c>
      <c r="BK139" s="119">
        <f t="shared" si="66"/>
        <v>0</v>
      </c>
      <c r="BL139">
        <f t="shared" si="67"/>
        <v>0</v>
      </c>
      <c r="BM139">
        <f t="shared" si="68"/>
        <v>0</v>
      </c>
      <c r="BN139" t="str">
        <f t="shared" si="69"/>
        <v/>
      </c>
      <c r="BO139" s="181">
        <f t="shared" si="70"/>
        <v>0</v>
      </c>
      <c r="BQ139" s="181">
        <f t="shared" si="71"/>
        <v>0</v>
      </c>
      <c r="BR139" s="181">
        <f t="shared" si="72"/>
        <v>0</v>
      </c>
      <c r="BS139" t="str">
        <f t="shared" si="73"/>
        <v/>
      </c>
      <c r="BT139">
        <f t="shared" si="74"/>
        <v>0</v>
      </c>
      <c r="BU139" s="181" t="str">
        <f t="shared" si="75"/>
        <v>data</v>
      </c>
      <c r="BV139" s="181">
        <f t="shared" si="84"/>
        <v>0</v>
      </c>
      <c r="BX139" t="str">
        <f t="shared" si="76"/>
        <v/>
      </c>
      <c r="BY139" t="str">
        <f t="shared" si="77"/>
        <v>No CO Data</v>
      </c>
      <c r="BZ139" s="181">
        <f t="shared" si="91"/>
        <v>0</v>
      </c>
      <c r="CA139" s="229">
        <f t="shared" si="92"/>
        <v>0</v>
      </c>
      <c r="CB139" s="6"/>
      <c r="CC139" s="6"/>
      <c r="CD139" s="226">
        <f t="shared" si="93"/>
        <v>0</v>
      </c>
      <c r="CE139" s="6"/>
      <c r="CF139" s="226">
        <f t="shared" si="86"/>
        <v>0</v>
      </c>
      <c r="CG139" s="226">
        <f t="shared" si="94"/>
        <v>0</v>
      </c>
      <c r="CH139" s="6"/>
      <c r="CI139" s="6"/>
      <c r="CJ139" s="226">
        <f t="shared" si="78"/>
        <v>0</v>
      </c>
      <c r="CK139" s="6"/>
      <c r="CL139" s="6"/>
      <c r="CM139" s="6"/>
      <c r="CN139" s="6"/>
      <c r="CO139" s="6"/>
      <c r="CP139" s="6"/>
      <c r="CQ139" s="6"/>
      <c r="CR139" s="6"/>
      <c r="CS139" s="6"/>
      <c r="CT139" s="6"/>
      <c r="CU139" s="6"/>
      <c r="CV139" s="6"/>
      <c r="CW139" s="6"/>
      <c r="CX139" s="6"/>
      <c r="CY139" s="6"/>
      <c r="CZ139" s="6"/>
      <c r="DA139" s="6"/>
      <c r="DB139" s="6"/>
      <c r="DC139" s="6"/>
      <c r="DD139" s="6"/>
      <c r="DE139" s="6"/>
      <c r="DF139" s="6"/>
      <c r="DG139" s="6"/>
      <c r="DH139" s="6"/>
      <c r="DI139" s="6"/>
      <c r="DJ139" s="6"/>
      <c r="DK139" s="6"/>
      <c r="DL139" s="6"/>
      <c r="DM139" s="6"/>
      <c r="DN139" s="6"/>
      <c r="DO139" s="6"/>
      <c r="DP139" s="6"/>
      <c r="DQ139" s="6"/>
      <c r="DR139" s="6"/>
      <c r="DS139" s="6"/>
      <c r="DT139" s="6"/>
      <c r="DU139" s="6"/>
      <c r="DV139" s="6"/>
      <c r="DW139" s="6"/>
      <c r="DX139" s="6"/>
      <c r="DY139" s="6"/>
      <c r="DZ139" s="6"/>
      <c r="EA139" s="6"/>
      <c r="EB139" s="6"/>
      <c r="EC139" s="6"/>
      <c r="ED139" s="6"/>
      <c r="EE139" s="6"/>
      <c r="EF139" s="6"/>
      <c r="EG139" s="6"/>
      <c r="EH139" s="6"/>
      <c r="EI139" s="6"/>
      <c r="EJ139" s="6"/>
      <c r="EK139" s="6"/>
      <c r="EL139" s="6"/>
      <c r="EM139" s="6"/>
      <c r="EN139" s="6"/>
      <c r="EO139" s="6"/>
      <c r="EP139" s="6"/>
      <c r="EQ139" s="6"/>
      <c r="ER139" s="6"/>
      <c r="ES139" s="6"/>
      <c r="ET139" s="6"/>
      <c r="EU139" s="6"/>
      <c r="EV139" s="6"/>
      <c r="EW139" s="6"/>
      <c r="EX139" s="6"/>
      <c r="EY139" s="6"/>
      <c r="EZ139" s="6"/>
      <c r="FA139" s="6"/>
      <c r="FB139" s="6"/>
    </row>
    <row r="140" spans="1:158">
      <c r="A140" s="13">
        <f t="shared" si="95"/>
        <v>107</v>
      </c>
      <c r="B140" s="66"/>
      <c r="C140" s="48"/>
      <c r="D140" s="348"/>
      <c r="E140" s="349"/>
      <c r="F140" s="353"/>
      <c r="G140" s="351"/>
      <c r="H140" s="348"/>
      <c r="I140" s="352"/>
      <c r="J140" s="352"/>
      <c r="K140" s="67"/>
      <c r="L140" s="68" t="str">
        <f t="shared" si="79"/>
        <v/>
      </c>
      <c r="M140" s="379"/>
      <c r="N140" s="379"/>
      <c r="O140" s="380" t="str">
        <f t="shared" si="80"/>
        <v/>
      </c>
      <c r="P140" s="382" t="str">
        <f t="shared" si="81"/>
        <v/>
      </c>
      <c r="Q140" s="112" t="str">
        <f t="shared" si="46"/>
        <v/>
      </c>
      <c r="R140" s="67"/>
      <c r="S140" s="68" t="str">
        <f t="shared" si="82"/>
        <v/>
      </c>
      <c r="T140" s="184"/>
      <c r="U140" s="68" t="str">
        <f t="shared" si="83"/>
        <v/>
      </c>
      <c r="V140" s="112" t="str">
        <f t="shared" si="47"/>
        <v>no</v>
      </c>
      <c r="W140" s="47"/>
      <c r="X140" s="47"/>
      <c r="Y140" s="47"/>
      <c r="Z140" s="66"/>
      <c r="AA140" s="19"/>
      <c r="AB140" s="242"/>
      <c r="AC140" s="242"/>
      <c r="AD140" s="242"/>
      <c r="AE140" s="242"/>
      <c r="AF140" s="242"/>
      <c r="AG140" s="243"/>
      <c r="AH140" s="17"/>
      <c r="AI140" s="6"/>
      <c r="AK140" s="28" t="str">
        <f t="shared" si="48"/>
        <v/>
      </c>
      <c r="AL140" s="28" t="str">
        <f t="shared" si="49"/>
        <v/>
      </c>
      <c r="AM140" s="28" t="str">
        <f t="shared" si="50"/>
        <v/>
      </c>
      <c r="AN140" s="28">
        <f t="shared" si="51"/>
        <v>0</v>
      </c>
      <c r="AO140" s="28">
        <f t="shared" si="52"/>
        <v>0</v>
      </c>
      <c r="AP140" s="28">
        <f t="shared" si="53"/>
        <v>0</v>
      </c>
      <c r="AQ140" s="28">
        <f t="shared" si="54"/>
        <v>0</v>
      </c>
      <c r="AR140" s="28"/>
      <c r="AS140" s="28"/>
      <c r="AT140" s="28"/>
      <c r="AX140" s="64" t="str">
        <f t="shared" si="55"/>
        <v>canbeinvalid</v>
      </c>
      <c r="AY140" s="28"/>
      <c r="AZ140" s="181">
        <f t="shared" si="56"/>
        <v>0</v>
      </c>
      <c r="BA140" s="1">
        <f t="shared" si="57"/>
        <v>0</v>
      </c>
      <c r="BB140">
        <f t="shared" si="58"/>
        <v>0</v>
      </c>
      <c r="BC140">
        <f t="shared" si="59"/>
        <v>0</v>
      </c>
      <c r="BD140" t="str">
        <f t="shared" si="60"/>
        <v/>
      </c>
      <c r="BE140">
        <f t="shared" si="61"/>
        <v>0</v>
      </c>
      <c r="BF140">
        <f t="shared" si="62"/>
        <v>0</v>
      </c>
      <c r="BG140" t="str">
        <f t="shared" si="63"/>
        <v>no</v>
      </c>
      <c r="BH140">
        <f t="shared" si="64"/>
        <v>0</v>
      </c>
      <c r="BJ140" s="118">
        <f t="shared" si="65"/>
        <v>0</v>
      </c>
      <c r="BK140" s="119">
        <f t="shared" si="66"/>
        <v>0</v>
      </c>
      <c r="BL140">
        <f t="shared" si="67"/>
        <v>0</v>
      </c>
      <c r="BM140">
        <f t="shared" si="68"/>
        <v>0</v>
      </c>
      <c r="BN140" t="str">
        <f t="shared" si="69"/>
        <v/>
      </c>
      <c r="BO140" s="181">
        <f t="shared" si="70"/>
        <v>0</v>
      </c>
      <c r="BQ140" s="181">
        <f t="shared" si="71"/>
        <v>0</v>
      </c>
      <c r="BR140" s="181">
        <f t="shared" si="72"/>
        <v>0</v>
      </c>
      <c r="BS140" t="str">
        <f t="shared" si="73"/>
        <v/>
      </c>
      <c r="BT140">
        <f t="shared" si="74"/>
        <v>0</v>
      </c>
      <c r="BU140" s="181" t="str">
        <f t="shared" si="75"/>
        <v>data</v>
      </c>
      <c r="BV140" s="181">
        <f t="shared" si="84"/>
        <v>0</v>
      </c>
      <c r="BX140" t="str">
        <f t="shared" si="76"/>
        <v/>
      </c>
      <c r="BY140" t="str">
        <f t="shared" si="77"/>
        <v>No CO Data</v>
      </c>
      <c r="BZ140" s="181">
        <f t="shared" si="91"/>
        <v>0</v>
      </c>
      <c r="CA140" s="229">
        <f t="shared" si="92"/>
        <v>0</v>
      </c>
      <c r="CB140" s="6"/>
      <c r="CC140" s="6"/>
      <c r="CD140" s="226">
        <f t="shared" si="93"/>
        <v>0</v>
      </c>
      <c r="CE140" s="6"/>
      <c r="CF140" s="226">
        <f t="shared" si="86"/>
        <v>0</v>
      </c>
      <c r="CG140" s="226">
        <f t="shared" si="94"/>
        <v>0</v>
      </c>
      <c r="CH140" s="6"/>
      <c r="CI140" s="6"/>
      <c r="CJ140" s="226">
        <f t="shared" si="78"/>
        <v>0</v>
      </c>
      <c r="CK140" s="6"/>
      <c r="CL140" s="6"/>
      <c r="CM140" s="6"/>
      <c r="CN140" s="6"/>
      <c r="CO140" s="6"/>
      <c r="CP140" s="6"/>
      <c r="CQ140" s="6"/>
      <c r="CR140" s="6"/>
      <c r="CS140" s="6"/>
      <c r="CT140" s="6"/>
      <c r="CU140" s="6"/>
      <c r="CV140" s="6"/>
      <c r="CW140" s="6"/>
      <c r="CX140" s="6"/>
      <c r="CY140" s="6"/>
      <c r="CZ140" s="6"/>
      <c r="DA140" s="6"/>
      <c r="DB140" s="6"/>
      <c r="DC140" s="6"/>
      <c r="DD140" s="6"/>
      <c r="DE140" s="6"/>
      <c r="DF140" s="6"/>
      <c r="DG140" s="6"/>
      <c r="DH140" s="6"/>
      <c r="DI140" s="6"/>
      <c r="DJ140" s="6"/>
      <c r="DK140" s="6"/>
      <c r="DL140" s="6"/>
      <c r="DM140" s="6"/>
      <c r="DN140" s="6"/>
      <c r="DO140" s="6"/>
      <c r="DP140" s="6"/>
      <c r="DQ140" s="6"/>
      <c r="DR140" s="6"/>
      <c r="DS140" s="6"/>
      <c r="DT140" s="6"/>
      <c r="DU140" s="6"/>
      <c r="DV140" s="6"/>
      <c r="DW140" s="6"/>
      <c r="DX140" s="6"/>
      <c r="DY140" s="6"/>
      <c r="DZ140" s="6"/>
      <c r="EA140" s="6"/>
      <c r="EB140" s="6"/>
      <c r="EC140" s="6"/>
      <c r="ED140" s="6"/>
      <c r="EE140" s="6"/>
      <c r="EF140" s="6"/>
      <c r="EG140" s="6"/>
      <c r="EH140" s="6"/>
      <c r="EI140" s="6"/>
      <c r="EJ140" s="6"/>
      <c r="EK140" s="6"/>
      <c r="EL140" s="6"/>
      <c r="EM140" s="6"/>
      <c r="EN140" s="6"/>
      <c r="EO140" s="6"/>
      <c r="EP140" s="6"/>
      <c r="EQ140" s="6"/>
      <c r="ER140" s="6"/>
      <c r="ES140" s="6"/>
      <c r="ET140" s="6"/>
      <c r="EU140" s="6"/>
      <c r="EV140" s="6"/>
      <c r="EW140" s="6"/>
      <c r="EX140" s="6"/>
      <c r="EY140" s="6"/>
      <c r="EZ140" s="6"/>
      <c r="FA140" s="6"/>
      <c r="FB140" s="6"/>
    </row>
    <row r="141" spans="1:158">
      <c r="A141" s="13">
        <f t="shared" si="95"/>
        <v>108</v>
      </c>
      <c r="B141" s="66"/>
      <c r="C141" s="48"/>
      <c r="D141" s="348"/>
      <c r="E141" s="349"/>
      <c r="F141" s="353"/>
      <c r="G141" s="351"/>
      <c r="H141" s="348"/>
      <c r="I141" s="352"/>
      <c r="J141" s="352"/>
      <c r="K141" s="67"/>
      <c r="L141" s="68" t="str">
        <f t="shared" si="79"/>
        <v/>
      </c>
      <c r="M141" s="379"/>
      <c r="N141" s="379"/>
      <c r="O141" s="380" t="str">
        <f t="shared" si="80"/>
        <v/>
      </c>
      <c r="P141" s="382" t="str">
        <f t="shared" si="81"/>
        <v/>
      </c>
      <c r="Q141" s="112" t="str">
        <f t="shared" si="46"/>
        <v/>
      </c>
      <c r="R141" s="67"/>
      <c r="S141" s="68" t="str">
        <f t="shared" si="82"/>
        <v/>
      </c>
      <c r="T141" s="184"/>
      <c r="U141" s="68" t="str">
        <f t="shared" si="83"/>
        <v/>
      </c>
      <c r="V141" s="112" t="str">
        <f t="shared" si="47"/>
        <v>no</v>
      </c>
      <c r="W141" s="47"/>
      <c r="X141" s="47"/>
      <c r="Y141" s="47"/>
      <c r="Z141" s="66"/>
      <c r="AA141" s="19"/>
      <c r="AB141" s="242"/>
      <c r="AC141" s="242"/>
      <c r="AD141" s="242"/>
      <c r="AE141" s="242"/>
      <c r="AF141" s="242"/>
      <c r="AG141" s="243"/>
      <c r="AH141" s="17"/>
      <c r="AI141" s="6"/>
      <c r="AK141" s="28" t="str">
        <f t="shared" si="48"/>
        <v/>
      </c>
      <c r="AL141" s="28" t="str">
        <f t="shared" si="49"/>
        <v/>
      </c>
      <c r="AM141" s="28" t="str">
        <f t="shared" si="50"/>
        <v/>
      </c>
      <c r="AN141" s="28">
        <f t="shared" si="51"/>
        <v>0</v>
      </c>
      <c r="AO141" s="28">
        <f t="shared" si="52"/>
        <v>0</v>
      </c>
      <c r="AP141" s="28">
        <f t="shared" si="53"/>
        <v>0</v>
      </c>
      <c r="AQ141" s="28">
        <f t="shared" si="54"/>
        <v>0</v>
      </c>
      <c r="AR141" s="28"/>
      <c r="AS141" s="28"/>
      <c r="AT141" s="28"/>
      <c r="AX141" s="64" t="str">
        <f t="shared" si="55"/>
        <v>canbeinvalid</v>
      </c>
      <c r="AY141" s="28"/>
      <c r="AZ141" s="181">
        <f t="shared" si="56"/>
        <v>0</v>
      </c>
      <c r="BA141" s="1">
        <f t="shared" si="57"/>
        <v>0</v>
      </c>
      <c r="BB141">
        <f t="shared" si="58"/>
        <v>0</v>
      </c>
      <c r="BC141">
        <f t="shared" si="59"/>
        <v>0</v>
      </c>
      <c r="BD141" t="str">
        <f t="shared" si="60"/>
        <v/>
      </c>
      <c r="BE141">
        <f t="shared" si="61"/>
        <v>0</v>
      </c>
      <c r="BF141">
        <f t="shared" si="62"/>
        <v>0</v>
      </c>
      <c r="BG141" t="str">
        <f t="shared" si="63"/>
        <v>no</v>
      </c>
      <c r="BH141">
        <f t="shared" si="64"/>
        <v>0</v>
      </c>
      <c r="BJ141" s="118">
        <f t="shared" si="65"/>
        <v>0</v>
      </c>
      <c r="BK141" s="119">
        <f t="shared" si="66"/>
        <v>0</v>
      </c>
      <c r="BL141">
        <f t="shared" si="67"/>
        <v>0</v>
      </c>
      <c r="BM141">
        <f t="shared" si="68"/>
        <v>0</v>
      </c>
      <c r="BN141" t="str">
        <f t="shared" si="69"/>
        <v/>
      </c>
      <c r="BO141" s="181">
        <f t="shared" si="70"/>
        <v>0</v>
      </c>
      <c r="BQ141" s="181">
        <f t="shared" si="71"/>
        <v>0</v>
      </c>
      <c r="BR141" s="181">
        <f t="shared" si="72"/>
        <v>0</v>
      </c>
      <c r="BS141" t="str">
        <f t="shared" si="73"/>
        <v/>
      </c>
      <c r="BT141">
        <f t="shared" si="74"/>
        <v>0</v>
      </c>
      <c r="BU141" s="181" t="str">
        <f t="shared" si="75"/>
        <v>data</v>
      </c>
      <c r="BV141" s="181">
        <f t="shared" si="84"/>
        <v>0</v>
      </c>
      <c r="BX141" t="str">
        <f t="shared" si="76"/>
        <v/>
      </c>
      <c r="BY141" t="str">
        <f t="shared" si="77"/>
        <v>No CO Data</v>
      </c>
      <c r="BZ141" s="181">
        <f t="shared" si="91"/>
        <v>0</v>
      </c>
      <c r="CA141" s="229">
        <f t="shared" ref="CA141:CA172" si="96">IF(AND(BZ352=1,BZ141=0),1,0)</f>
        <v>0</v>
      </c>
      <c r="CB141" s="6"/>
      <c r="CC141" s="6"/>
      <c r="CD141" s="226">
        <f t="shared" si="93"/>
        <v>0</v>
      </c>
      <c r="CE141" s="6"/>
      <c r="CF141" s="226">
        <f t="shared" si="86"/>
        <v>0</v>
      </c>
      <c r="CG141" s="226">
        <f t="shared" si="94"/>
        <v>0</v>
      </c>
      <c r="CH141" s="6"/>
      <c r="CI141" s="6"/>
      <c r="CJ141" s="226">
        <f t="shared" si="78"/>
        <v>0</v>
      </c>
      <c r="CK141" s="6"/>
      <c r="CL141" s="6"/>
      <c r="CM141" s="6"/>
      <c r="CN141" s="6"/>
      <c r="CO141" s="6"/>
      <c r="CP141" s="6"/>
      <c r="CQ141" s="6"/>
      <c r="CR141" s="6"/>
      <c r="CS141" s="6"/>
      <c r="CT141" s="6"/>
      <c r="CU141" s="6"/>
      <c r="CV141" s="6"/>
      <c r="CW141" s="6"/>
      <c r="CX141" s="6"/>
      <c r="CY141" s="6"/>
      <c r="CZ141" s="6"/>
      <c r="DA141" s="6"/>
      <c r="DB141" s="6"/>
      <c r="DC141" s="6"/>
      <c r="DD141" s="6"/>
      <c r="DE141" s="6"/>
      <c r="DF141" s="6"/>
      <c r="DG141" s="6"/>
      <c r="DH141" s="6"/>
      <c r="DI141" s="6"/>
      <c r="DJ141" s="6"/>
      <c r="DK141" s="6"/>
      <c r="DL141" s="6"/>
      <c r="DM141" s="6"/>
      <c r="DN141" s="6"/>
      <c r="DO141" s="6"/>
      <c r="DP141" s="6"/>
      <c r="DQ141" s="6"/>
      <c r="DR141" s="6"/>
      <c r="DS141" s="6"/>
      <c r="DT141" s="6"/>
      <c r="DU141" s="6"/>
      <c r="DV141" s="6"/>
      <c r="DW141" s="6"/>
      <c r="DX141" s="6"/>
      <c r="DY141" s="6"/>
      <c r="DZ141" s="6"/>
      <c r="EA141" s="6"/>
      <c r="EB141" s="6"/>
      <c r="EC141" s="6"/>
      <c r="ED141" s="6"/>
      <c r="EE141" s="6"/>
      <c r="EF141" s="6"/>
      <c r="EG141" s="6"/>
      <c r="EH141" s="6"/>
      <c r="EI141" s="6"/>
      <c r="EJ141" s="6"/>
      <c r="EK141" s="6"/>
      <c r="EL141" s="6"/>
      <c r="EM141" s="6"/>
      <c r="EN141" s="6"/>
      <c r="EO141" s="6"/>
      <c r="EP141" s="6"/>
      <c r="EQ141" s="6"/>
      <c r="ER141" s="6"/>
      <c r="ES141" s="6"/>
      <c r="ET141" s="6"/>
      <c r="EU141" s="6"/>
      <c r="EV141" s="6"/>
      <c r="EW141" s="6"/>
      <c r="EX141" s="6"/>
      <c r="EY141" s="6"/>
      <c r="EZ141" s="6"/>
      <c r="FA141" s="6"/>
      <c r="FB141" s="6"/>
    </row>
    <row r="142" spans="1:158">
      <c r="A142" s="13">
        <f t="shared" si="95"/>
        <v>109</v>
      </c>
      <c r="B142" s="66"/>
      <c r="C142" s="48"/>
      <c r="D142" s="348"/>
      <c r="E142" s="349"/>
      <c r="F142" s="353"/>
      <c r="G142" s="351"/>
      <c r="H142" s="348"/>
      <c r="I142" s="352"/>
      <c r="J142" s="352"/>
      <c r="K142" s="67"/>
      <c r="L142" s="68" t="str">
        <f t="shared" si="79"/>
        <v/>
      </c>
      <c r="M142" s="379"/>
      <c r="N142" s="379"/>
      <c r="O142" s="380" t="str">
        <f t="shared" si="80"/>
        <v/>
      </c>
      <c r="P142" s="382" t="str">
        <f t="shared" si="81"/>
        <v/>
      </c>
      <c r="Q142" s="112" t="str">
        <f t="shared" si="46"/>
        <v/>
      </c>
      <c r="R142" s="67"/>
      <c r="S142" s="68" t="str">
        <f t="shared" si="82"/>
        <v/>
      </c>
      <c r="T142" s="184"/>
      <c r="U142" s="68" t="str">
        <f t="shared" si="83"/>
        <v/>
      </c>
      <c r="V142" s="112" t="str">
        <f t="shared" si="47"/>
        <v>no</v>
      </c>
      <c r="W142" s="47"/>
      <c r="X142" s="47"/>
      <c r="Y142" s="47"/>
      <c r="Z142" s="66"/>
      <c r="AA142" s="19"/>
      <c r="AB142" s="242"/>
      <c r="AC142" s="242"/>
      <c r="AD142" s="242"/>
      <c r="AE142" s="242"/>
      <c r="AF142" s="242"/>
      <c r="AG142" s="243"/>
      <c r="AH142" s="17"/>
      <c r="AI142" s="6"/>
      <c r="AK142" s="28" t="str">
        <f t="shared" si="48"/>
        <v/>
      </c>
      <c r="AL142" s="28" t="str">
        <f t="shared" si="49"/>
        <v/>
      </c>
      <c r="AM142" s="28" t="str">
        <f t="shared" si="50"/>
        <v/>
      </c>
      <c r="AN142" s="28">
        <f t="shared" si="51"/>
        <v>0</v>
      </c>
      <c r="AO142" s="28">
        <f t="shared" si="52"/>
        <v>0</v>
      </c>
      <c r="AP142" s="28">
        <f t="shared" si="53"/>
        <v>0</v>
      </c>
      <c r="AQ142" s="28">
        <f t="shared" si="54"/>
        <v>0</v>
      </c>
      <c r="AR142" s="28"/>
      <c r="AS142" s="28"/>
      <c r="AT142" s="28"/>
      <c r="AX142" s="64" t="str">
        <f t="shared" si="55"/>
        <v>canbeinvalid</v>
      </c>
      <c r="AY142" s="28"/>
      <c r="AZ142" s="181">
        <f t="shared" si="56"/>
        <v>0</v>
      </c>
      <c r="BA142" s="1">
        <f t="shared" si="57"/>
        <v>0</v>
      </c>
      <c r="BB142">
        <f t="shared" si="58"/>
        <v>0</v>
      </c>
      <c r="BC142">
        <f t="shared" si="59"/>
        <v>0</v>
      </c>
      <c r="BD142" t="str">
        <f t="shared" si="60"/>
        <v/>
      </c>
      <c r="BE142">
        <f t="shared" si="61"/>
        <v>0</v>
      </c>
      <c r="BF142">
        <f t="shared" si="62"/>
        <v>0</v>
      </c>
      <c r="BG142" t="str">
        <f t="shared" si="63"/>
        <v>no</v>
      </c>
      <c r="BH142">
        <f t="shared" si="64"/>
        <v>0</v>
      </c>
      <c r="BJ142" s="118">
        <f t="shared" si="65"/>
        <v>0</v>
      </c>
      <c r="BK142" s="119">
        <f t="shared" si="66"/>
        <v>0</v>
      </c>
      <c r="BL142">
        <f t="shared" si="67"/>
        <v>0</v>
      </c>
      <c r="BM142">
        <f t="shared" si="68"/>
        <v>0</v>
      </c>
      <c r="BN142" t="str">
        <f t="shared" si="69"/>
        <v/>
      </c>
      <c r="BO142" s="181">
        <f t="shared" si="70"/>
        <v>0</v>
      </c>
      <c r="BQ142" s="181">
        <f t="shared" si="71"/>
        <v>0</v>
      </c>
      <c r="BR142" s="181">
        <f t="shared" si="72"/>
        <v>0</v>
      </c>
      <c r="BS142" t="str">
        <f t="shared" si="73"/>
        <v/>
      </c>
      <c r="BT142">
        <f t="shared" si="74"/>
        <v>0</v>
      </c>
      <c r="BU142" s="181" t="str">
        <f t="shared" si="75"/>
        <v>data</v>
      </c>
      <c r="BV142" s="181">
        <f t="shared" si="84"/>
        <v>0</v>
      </c>
      <c r="BX142" t="str">
        <f t="shared" si="76"/>
        <v/>
      </c>
      <c r="BY142" t="str">
        <f t="shared" si="77"/>
        <v>No CO Data</v>
      </c>
      <c r="BZ142" s="181">
        <f t="shared" si="91"/>
        <v>0</v>
      </c>
      <c r="CA142" s="229">
        <f t="shared" si="96"/>
        <v>0</v>
      </c>
      <c r="CB142" s="6"/>
      <c r="CC142" s="6"/>
      <c r="CD142" s="226">
        <f t="shared" si="93"/>
        <v>0</v>
      </c>
      <c r="CE142" s="6"/>
      <c r="CF142" s="226">
        <f t="shared" si="86"/>
        <v>0</v>
      </c>
      <c r="CG142" s="226">
        <f t="shared" si="94"/>
        <v>0</v>
      </c>
      <c r="CH142" s="6"/>
      <c r="CI142" s="6"/>
      <c r="CJ142" s="226">
        <f t="shared" si="78"/>
        <v>0</v>
      </c>
      <c r="CK142" s="6"/>
      <c r="CL142" s="6"/>
      <c r="CM142" s="6"/>
      <c r="CN142" s="6"/>
      <c r="CO142" s="6"/>
      <c r="CP142" s="6"/>
      <c r="CQ142" s="6"/>
      <c r="CR142" s="6"/>
      <c r="CS142" s="6"/>
      <c r="CT142" s="6"/>
      <c r="CU142" s="6"/>
      <c r="CV142" s="6"/>
      <c r="CW142" s="6"/>
      <c r="CX142" s="6"/>
      <c r="CY142" s="6"/>
      <c r="CZ142" s="6"/>
      <c r="DA142" s="6"/>
      <c r="DB142" s="6"/>
      <c r="DC142" s="6"/>
      <c r="DD142" s="6"/>
      <c r="DE142" s="6"/>
      <c r="DF142" s="6"/>
      <c r="DG142" s="6"/>
      <c r="DH142" s="6"/>
      <c r="DI142" s="6"/>
      <c r="DJ142" s="6"/>
      <c r="DK142" s="6"/>
      <c r="DL142" s="6"/>
      <c r="DM142" s="6"/>
      <c r="DN142" s="6"/>
      <c r="DO142" s="6"/>
      <c r="DP142" s="6"/>
      <c r="DQ142" s="6"/>
      <c r="DR142" s="6"/>
      <c r="DS142" s="6"/>
      <c r="DT142" s="6"/>
      <c r="DU142" s="6"/>
      <c r="DV142" s="6"/>
      <c r="DW142" s="6"/>
      <c r="DX142" s="6"/>
      <c r="DY142" s="6"/>
      <c r="DZ142" s="6"/>
      <c r="EA142" s="6"/>
      <c r="EB142" s="6"/>
      <c r="EC142" s="6"/>
      <c r="ED142" s="6"/>
      <c r="EE142" s="6"/>
      <c r="EF142" s="6"/>
      <c r="EG142" s="6"/>
      <c r="EH142" s="6"/>
      <c r="EI142" s="6"/>
      <c r="EJ142" s="6"/>
      <c r="EK142" s="6"/>
      <c r="EL142" s="6"/>
      <c r="EM142" s="6"/>
      <c r="EN142" s="6"/>
      <c r="EO142" s="6"/>
      <c r="EP142" s="6"/>
      <c r="EQ142" s="6"/>
      <c r="ER142" s="6"/>
      <c r="ES142" s="6"/>
      <c r="ET142" s="6"/>
      <c r="EU142" s="6"/>
      <c r="EV142" s="6"/>
      <c r="EW142" s="6"/>
      <c r="EX142" s="6"/>
      <c r="EY142" s="6"/>
      <c r="EZ142" s="6"/>
      <c r="FA142" s="6"/>
      <c r="FB142" s="6"/>
    </row>
    <row r="143" spans="1:158">
      <c r="A143" s="13">
        <f t="shared" si="95"/>
        <v>110</v>
      </c>
      <c r="B143" s="66"/>
      <c r="C143" s="48"/>
      <c r="D143" s="348"/>
      <c r="E143" s="349"/>
      <c r="F143" s="353"/>
      <c r="G143" s="351"/>
      <c r="H143" s="348"/>
      <c r="I143" s="352"/>
      <c r="J143" s="352"/>
      <c r="K143" s="67"/>
      <c r="L143" s="68" t="str">
        <f t="shared" si="79"/>
        <v/>
      </c>
      <c r="M143" s="379"/>
      <c r="N143" s="379"/>
      <c r="O143" s="380" t="str">
        <f t="shared" si="80"/>
        <v/>
      </c>
      <c r="P143" s="382" t="str">
        <f t="shared" si="81"/>
        <v/>
      </c>
      <c r="Q143" s="112" t="str">
        <f t="shared" si="46"/>
        <v/>
      </c>
      <c r="R143" s="67"/>
      <c r="S143" s="68" t="str">
        <f t="shared" si="82"/>
        <v/>
      </c>
      <c r="T143" s="184"/>
      <c r="U143" s="68" t="str">
        <f t="shared" si="83"/>
        <v/>
      </c>
      <c r="V143" s="112" t="str">
        <f t="shared" si="47"/>
        <v>no</v>
      </c>
      <c r="W143" s="47"/>
      <c r="X143" s="47"/>
      <c r="Y143" s="47"/>
      <c r="Z143" s="66"/>
      <c r="AA143" s="19"/>
      <c r="AB143" s="242"/>
      <c r="AC143" s="242"/>
      <c r="AD143" s="242"/>
      <c r="AE143" s="242"/>
      <c r="AF143" s="242"/>
      <c r="AG143" s="243"/>
      <c r="AH143" s="17"/>
      <c r="AI143" s="6"/>
      <c r="AK143" s="28" t="str">
        <f t="shared" si="48"/>
        <v/>
      </c>
      <c r="AL143" s="28" t="str">
        <f t="shared" si="49"/>
        <v/>
      </c>
      <c r="AM143" s="28" t="str">
        <f t="shared" si="50"/>
        <v/>
      </c>
      <c r="AN143" s="28">
        <f t="shared" si="51"/>
        <v>0</v>
      </c>
      <c r="AO143" s="28">
        <f t="shared" si="52"/>
        <v>0</v>
      </c>
      <c r="AP143" s="28">
        <f t="shared" si="53"/>
        <v>0</v>
      </c>
      <c r="AQ143" s="28">
        <f t="shared" si="54"/>
        <v>0</v>
      </c>
      <c r="AR143" s="28"/>
      <c r="AS143" s="28"/>
      <c r="AT143" s="28"/>
      <c r="AX143" s="64" t="str">
        <f t="shared" si="55"/>
        <v>canbeinvalid</v>
      </c>
      <c r="AY143" s="28"/>
      <c r="AZ143" s="181">
        <f t="shared" si="56"/>
        <v>0</v>
      </c>
      <c r="BA143" s="1">
        <f t="shared" si="57"/>
        <v>0</v>
      </c>
      <c r="BB143">
        <f t="shared" si="58"/>
        <v>0</v>
      </c>
      <c r="BC143">
        <f t="shared" si="59"/>
        <v>0</v>
      </c>
      <c r="BD143" t="str">
        <f t="shared" si="60"/>
        <v/>
      </c>
      <c r="BE143">
        <f t="shared" si="61"/>
        <v>0</v>
      </c>
      <c r="BF143">
        <f t="shared" si="62"/>
        <v>0</v>
      </c>
      <c r="BG143" t="str">
        <f t="shared" si="63"/>
        <v>no</v>
      </c>
      <c r="BH143">
        <f t="shared" si="64"/>
        <v>0</v>
      </c>
      <c r="BJ143" s="118">
        <f t="shared" si="65"/>
        <v>0</v>
      </c>
      <c r="BK143" s="119">
        <f t="shared" si="66"/>
        <v>0</v>
      </c>
      <c r="BL143">
        <f t="shared" si="67"/>
        <v>0</v>
      </c>
      <c r="BM143">
        <f t="shared" si="68"/>
        <v>0</v>
      </c>
      <c r="BN143" t="str">
        <f t="shared" si="69"/>
        <v/>
      </c>
      <c r="BO143" s="181">
        <f t="shared" si="70"/>
        <v>0</v>
      </c>
      <c r="BQ143" s="181">
        <f t="shared" si="71"/>
        <v>0</v>
      </c>
      <c r="BR143" s="181">
        <f t="shared" si="72"/>
        <v>0</v>
      </c>
      <c r="BS143" t="str">
        <f t="shared" si="73"/>
        <v/>
      </c>
      <c r="BT143">
        <f t="shared" si="74"/>
        <v>0</v>
      </c>
      <c r="BU143" s="181" t="str">
        <f t="shared" si="75"/>
        <v>data</v>
      </c>
      <c r="BV143" s="181">
        <f t="shared" si="84"/>
        <v>0</v>
      </c>
      <c r="BX143" t="str">
        <f t="shared" si="76"/>
        <v/>
      </c>
      <c r="BY143" t="str">
        <f t="shared" si="77"/>
        <v>No CO Data</v>
      </c>
      <c r="BZ143" s="181">
        <f t="shared" si="91"/>
        <v>0</v>
      </c>
      <c r="CA143" s="229">
        <f t="shared" si="96"/>
        <v>0</v>
      </c>
      <c r="CB143" s="6"/>
      <c r="CC143" s="6"/>
      <c r="CD143" s="226">
        <f t="shared" si="93"/>
        <v>0</v>
      </c>
      <c r="CE143" s="6"/>
      <c r="CF143" s="226">
        <f t="shared" si="86"/>
        <v>0</v>
      </c>
      <c r="CG143" s="226">
        <f t="shared" si="94"/>
        <v>0</v>
      </c>
      <c r="CH143" s="6"/>
      <c r="CI143" s="6"/>
      <c r="CJ143" s="226">
        <f t="shared" si="78"/>
        <v>0</v>
      </c>
      <c r="CK143" s="6"/>
      <c r="CL143" s="6"/>
      <c r="CM143" s="6"/>
      <c r="CN143" s="6"/>
      <c r="CO143" s="6"/>
      <c r="CP143" s="6"/>
      <c r="CQ143" s="6"/>
      <c r="CR143" s="6"/>
      <c r="CS143" s="6"/>
      <c r="CT143" s="6"/>
      <c r="CU143" s="6"/>
      <c r="CV143" s="6"/>
      <c r="CW143" s="6"/>
      <c r="CX143" s="6"/>
      <c r="CY143" s="6"/>
      <c r="CZ143" s="6"/>
      <c r="DA143" s="6"/>
      <c r="DB143" s="6"/>
      <c r="DC143" s="6"/>
      <c r="DD143" s="6"/>
      <c r="DE143" s="6"/>
      <c r="DF143" s="6"/>
      <c r="DG143" s="6"/>
      <c r="DH143" s="6"/>
      <c r="DI143" s="6"/>
      <c r="DJ143" s="6"/>
      <c r="DK143" s="6"/>
      <c r="DL143" s="6"/>
      <c r="DM143" s="6"/>
      <c r="DN143" s="6"/>
      <c r="DO143" s="6"/>
      <c r="DP143" s="6"/>
      <c r="DQ143" s="6"/>
      <c r="DR143" s="6"/>
      <c r="DS143" s="6"/>
      <c r="DT143" s="6"/>
      <c r="DU143" s="6"/>
      <c r="DV143" s="6"/>
      <c r="DW143" s="6"/>
      <c r="DX143" s="6"/>
      <c r="DY143" s="6"/>
      <c r="DZ143" s="6"/>
      <c r="EA143" s="6"/>
      <c r="EB143" s="6"/>
      <c r="EC143" s="6"/>
      <c r="ED143" s="6"/>
      <c r="EE143" s="6"/>
      <c r="EF143" s="6"/>
      <c r="EG143" s="6"/>
      <c r="EH143" s="6"/>
      <c r="EI143" s="6"/>
      <c r="EJ143" s="6"/>
      <c r="EK143" s="6"/>
      <c r="EL143" s="6"/>
      <c r="EM143" s="6"/>
      <c r="EN143" s="6"/>
      <c r="EO143" s="6"/>
      <c r="EP143" s="6"/>
      <c r="EQ143" s="6"/>
      <c r="ER143" s="6"/>
      <c r="ES143" s="6"/>
      <c r="ET143" s="6"/>
      <c r="EU143" s="6"/>
      <c r="EV143" s="6"/>
      <c r="EW143" s="6"/>
      <c r="EX143" s="6"/>
      <c r="EY143" s="6"/>
      <c r="EZ143" s="6"/>
      <c r="FA143" s="6"/>
      <c r="FB143" s="6"/>
    </row>
    <row r="144" spans="1:158">
      <c r="A144" s="13">
        <f t="shared" si="95"/>
        <v>111</v>
      </c>
      <c r="B144" s="66"/>
      <c r="C144" s="48"/>
      <c r="D144" s="348"/>
      <c r="E144" s="349"/>
      <c r="F144" s="353"/>
      <c r="G144" s="351"/>
      <c r="H144" s="348"/>
      <c r="I144" s="352"/>
      <c r="J144" s="352"/>
      <c r="K144" s="67"/>
      <c r="L144" s="68" t="str">
        <f t="shared" si="79"/>
        <v/>
      </c>
      <c r="M144" s="379"/>
      <c r="N144" s="379"/>
      <c r="O144" s="380" t="str">
        <f t="shared" si="80"/>
        <v/>
      </c>
      <c r="P144" s="382" t="str">
        <f t="shared" si="81"/>
        <v/>
      </c>
      <c r="Q144" s="112" t="str">
        <f t="shared" si="46"/>
        <v/>
      </c>
      <c r="R144" s="67"/>
      <c r="S144" s="68" t="str">
        <f t="shared" si="82"/>
        <v/>
      </c>
      <c r="T144" s="184"/>
      <c r="U144" s="68" t="str">
        <f t="shared" si="83"/>
        <v/>
      </c>
      <c r="V144" s="112" t="str">
        <f t="shared" si="47"/>
        <v>no</v>
      </c>
      <c r="W144" s="47"/>
      <c r="X144" s="47"/>
      <c r="Y144" s="47"/>
      <c r="Z144" s="66"/>
      <c r="AA144" s="19"/>
      <c r="AB144" s="242"/>
      <c r="AC144" s="242"/>
      <c r="AD144" s="242"/>
      <c r="AE144" s="242"/>
      <c r="AF144" s="242"/>
      <c r="AG144" s="243"/>
      <c r="AH144" s="17"/>
      <c r="AI144" s="6"/>
      <c r="AK144" s="28" t="str">
        <f t="shared" si="48"/>
        <v/>
      </c>
      <c r="AL144" s="28" t="str">
        <f t="shared" si="49"/>
        <v/>
      </c>
      <c r="AM144" s="28" t="str">
        <f t="shared" si="50"/>
        <v/>
      </c>
      <c r="AN144" s="28">
        <f t="shared" si="51"/>
        <v>0</v>
      </c>
      <c r="AO144" s="28">
        <f t="shared" si="52"/>
        <v>0</v>
      </c>
      <c r="AP144" s="28">
        <f t="shared" si="53"/>
        <v>0</v>
      </c>
      <c r="AQ144" s="28">
        <f t="shared" si="54"/>
        <v>0</v>
      </c>
      <c r="AR144" s="28"/>
      <c r="AS144" s="28"/>
      <c r="AT144" s="28"/>
      <c r="AX144" s="64" t="str">
        <f t="shared" si="55"/>
        <v>canbeinvalid</v>
      </c>
      <c r="AY144" s="28"/>
      <c r="AZ144" s="181">
        <f t="shared" si="56"/>
        <v>0</v>
      </c>
      <c r="BA144" s="1">
        <f t="shared" si="57"/>
        <v>0</v>
      </c>
      <c r="BB144">
        <f t="shared" si="58"/>
        <v>0</v>
      </c>
      <c r="BC144">
        <f t="shared" si="59"/>
        <v>0</v>
      </c>
      <c r="BD144" t="str">
        <f t="shared" si="60"/>
        <v/>
      </c>
      <c r="BE144">
        <f t="shared" si="61"/>
        <v>0</v>
      </c>
      <c r="BF144">
        <f t="shared" si="62"/>
        <v>0</v>
      </c>
      <c r="BG144" t="str">
        <f t="shared" si="63"/>
        <v>no</v>
      </c>
      <c r="BH144">
        <f t="shared" si="64"/>
        <v>0</v>
      </c>
      <c r="BJ144" s="118">
        <f t="shared" si="65"/>
        <v>0</v>
      </c>
      <c r="BK144" s="119">
        <f t="shared" si="66"/>
        <v>0</v>
      </c>
      <c r="BL144">
        <f t="shared" si="67"/>
        <v>0</v>
      </c>
      <c r="BM144">
        <f t="shared" si="68"/>
        <v>0</v>
      </c>
      <c r="BN144" t="str">
        <f t="shared" si="69"/>
        <v/>
      </c>
      <c r="BO144" s="181">
        <f t="shared" si="70"/>
        <v>0</v>
      </c>
      <c r="BQ144" s="181">
        <f t="shared" si="71"/>
        <v>0</v>
      </c>
      <c r="BR144" s="181">
        <f t="shared" si="72"/>
        <v>0</v>
      </c>
      <c r="BS144" t="str">
        <f t="shared" si="73"/>
        <v/>
      </c>
      <c r="BT144">
        <f t="shared" si="74"/>
        <v>0</v>
      </c>
      <c r="BU144" s="181" t="str">
        <f t="shared" si="75"/>
        <v>data</v>
      </c>
      <c r="BV144" s="181">
        <f t="shared" si="84"/>
        <v>0</v>
      </c>
      <c r="BX144" t="str">
        <f t="shared" si="76"/>
        <v/>
      </c>
      <c r="BY144" t="str">
        <f t="shared" si="77"/>
        <v>No CO Data</v>
      </c>
      <c r="BZ144" s="181">
        <f t="shared" si="91"/>
        <v>0</v>
      </c>
      <c r="CA144" s="229">
        <f t="shared" si="96"/>
        <v>0</v>
      </c>
      <c r="CB144" s="6"/>
      <c r="CC144" s="6"/>
      <c r="CD144" s="226">
        <f t="shared" si="93"/>
        <v>0</v>
      </c>
      <c r="CE144" s="6"/>
      <c r="CF144" s="226">
        <f t="shared" si="86"/>
        <v>0</v>
      </c>
      <c r="CG144" s="226">
        <f t="shared" si="94"/>
        <v>0</v>
      </c>
      <c r="CH144" s="6"/>
      <c r="CI144" s="6"/>
      <c r="CJ144" s="226">
        <f t="shared" si="78"/>
        <v>0</v>
      </c>
      <c r="CK144" s="6"/>
      <c r="CL144" s="6"/>
      <c r="CM144" s="6"/>
      <c r="CN144" s="6"/>
      <c r="CO144" s="6"/>
      <c r="CP144" s="6"/>
      <c r="CQ144" s="6"/>
      <c r="CR144" s="6"/>
      <c r="CS144" s="6"/>
      <c r="CT144" s="6"/>
      <c r="CU144" s="6"/>
      <c r="CV144" s="6"/>
      <c r="CW144" s="6"/>
      <c r="CX144" s="6"/>
      <c r="CY144" s="6"/>
      <c r="CZ144" s="6"/>
      <c r="DA144" s="6"/>
      <c r="DB144" s="6"/>
      <c r="DC144" s="6"/>
      <c r="DD144" s="6"/>
      <c r="DE144" s="6"/>
      <c r="DF144" s="6"/>
      <c r="DG144" s="6"/>
      <c r="DH144" s="6"/>
      <c r="DI144" s="6"/>
      <c r="DJ144" s="6"/>
      <c r="DK144" s="6"/>
      <c r="DL144" s="6"/>
      <c r="DM144" s="6"/>
      <c r="DN144" s="6"/>
      <c r="DO144" s="6"/>
      <c r="DP144" s="6"/>
      <c r="DQ144" s="6"/>
      <c r="DR144" s="6"/>
      <c r="DS144" s="6"/>
      <c r="DT144" s="6"/>
      <c r="DU144" s="6"/>
      <c r="DV144" s="6"/>
      <c r="DW144" s="6"/>
      <c r="DX144" s="6"/>
      <c r="DY144" s="6"/>
      <c r="DZ144" s="6"/>
      <c r="EA144" s="6"/>
      <c r="EB144" s="6"/>
      <c r="EC144" s="6"/>
      <c r="ED144" s="6"/>
      <c r="EE144" s="6"/>
      <c r="EF144" s="6"/>
      <c r="EG144" s="6"/>
      <c r="EH144" s="6"/>
      <c r="EI144" s="6"/>
      <c r="EJ144" s="6"/>
      <c r="EK144" s="6"/>
      <c r="EL144" s="6"/>
      <c r="EM144" s="6"/>
      <c r="EN144" s="6"/>
      <c r="EO144" s="6"/>
      <c r="EP144" s="6"/>
      <c r="EQ144" s="6"/>
      <c r="ER144" s="6"/>
      <c r="ES144" s="6"/>
      <c r="ET144" s="6"/>
      <c r="EU144" s="6"/>
      <c r="EV144" s="6"/>
      <c r="EW144" s="6"/>
      <c r="EX144" s="6"/>
      <c r="EY144" s="6"/>
      <c r="EZ144" s="6"/>
      <c r="FA144" s="6"/>
      <c r="FB144" s="6"/>
    </row>
    <row r="145" spans="1:158">
      <c r="A145" s="13">
        <f t="shared" si="95"/>
        <v>112</v>
      </c>
      <c r="B145" s="66"/>
      <c r="C145" s="48"/>
      <c r="D145" s="348"/>
      <c r="E145" s="349"/>
      <c r="F145" s="353"/>
      <c r="G145" s="351"/>
      <c r="H145" s="348"/>
      <c r="I145" s="352"/>
      <c r="J145" s="352"/>
      <c r="K145" s="67"/>
      <c r="L145" s="68" t="str">
        <f t="shared" si="79"/>
        <v/>
      </c>
      <c r="M145" s="379"/>
      <c r="N145" s="379"/>
      <c r="O145" s="380" t="str">
        <f t="shared" si="80"/>
        <v/>
      </c>
      <c r="P145" s="382" t="str">
        <f t="shared" si="81"/>
        <v/>
      </c>
      <c r="Q145" s="112" t="str">
        <f t="shared" si="46"/>
        <v/>
      </c>
      <c r="R145" s="67"/>
      <c r="S145" s="68" t="str">
        <f t="shared" si="82"/>
        <v/>
      </c>
      <c r="T145" s="184"/>
      <c r="U145" s="68" t="str">
        <f t="shared" si="83"/>
        <v/>
      </c>
      <c r="V145" s="112" t="str">
        <f t="shared" si="47"/>
        <v>no</v>
      </c>
      <c r="W145" s="47"/>
      <c r="X145" s="47"/>
      <c r="Y145" s="47"/>
      <c r="Z145" s="66"/>
      <c r="AA145" s="19"/>
      <c r="AB145" s="242"/>
      <c r="AC145" s="242"/>
      <c r="AD145" s="242"/>
      <c r="AE145" s="242"/>
      <c r="AF145" s="242"/>
      <c r="AG145" s="243"/>
      <c r="AH145" s="17"/>
      <c r="AI145" s="6"/>
      <c r="AK145" s="28" t="str">
        <f t="shared" si="48"/>
        <v/>
      </c>
      <c r="AL145" s="28" t="str">
        <f t="shared" si="49"/>
        <v/>
      </c>
      <c r="AM145" s="28" t="str">
        <f t="shared" si="50"/>
        <v/>
      </c>
      <c r="AN145" s="28">
        <f t="shared" si="51"/>
        <v>0</v>
      </c>
      <c r="AO145" s="28">
        <f t="shared" si="52"/>
        <v>0</v>
      </c>
      <c r="AP145" s="28">
        <f t="shared" si="53"/>
        <v>0</v>
      </c>
      <c r="AQ145" s="28">
        <f t="shared" si="54"/>
        <v>0</v>
      </c>
      <c r="AR145" s="28"/>
      <c r="AS145" s="28"/>
      <c r="AT145" s="28"/>
      <c r="AX145" s="64" t="str">
        <f t="shared" si="55"/>
        <v>canbeinvalid</v>
      </c>
      <c r="AY145" s="28"/>
      <c r="AZ145" s="181">
        <f t="shared" si="56"/>
        <v>0</v>
      </c>
      <c r="BA145" s="1">
        <f t="shared" si="57"/>
        <v>0</v>
      </c>
      <c r="BB145">
        <f t="shared" si="58"/>
        <v>0</v>
      </c>
      <c r="BC145">
        <f t="shared" si="59"/>
        <v>0</v>
      </c>
      <c r="BD145" t="str">
        <f t="shared" si="60"/>
        <v/>
      </c>
      <c r="BE145">
        <f t="shared" si="61"/>
        <v>0</v>
      </c>
      <c r="BF145">
        <f t="shared" si="62"/>
        <v>0</v>
      </c>
      <c r="BG145" t="str">
        <f t="shared" si="63"/>
        <v>no</v>
      </c>
      <c r="BH145">
        <f t="shared" si="64"/>
        <v>0</v>
      </c>
      <c r="BJ145" s="118">
        <f t="shared" si="65"/>
        <v>0</v>
      </c>
      <c r="BK145" s="119">
        <f t="shared" si="66"/>
        <v>0</v>
      </c>
      <c r="BL145">
        <f t="shared" si="67"/>
        <v>0</v>
      </c>
      <c r="BM145">
        <f t="shared" si="68"/>
        <v>0</v>
      </c>
      <c r="BN145" t="str">
        <f t="shared" si="69"/>
        <v/>
      </c>
      <c r="BO145" s="181">
        <f t="shared" si="70"/>
        <v>0</v>
      </c>
      <c r="BQ145" s="181">
        <f t="shared" si="71"/>
        <v>0</v>
      </c>
      <c r="BR145" s="181">
        <f t="shared" si="72"/>
        <v>0</v>
      </c>
      <c r="BS145" t="str">
        <f t="shared" si="73"/>
        <v/>
      </c>
      <c r="BT145">
        <f t="shared" si="74"/>
        <v>0</v>
      </c>
      <c r="BU145" s="181" t="str">
        <f t="shared" si="75"/>
        <v>data</v>
      </c>
      <c r="BV145" s="181">
        <f t="shared" si="84"/>
        <v>0</v>
      </c>
      <c r="BX145" t="str">
        <f t="shared" si="76"/>
        <v/>
      </c>
      <c r="BY145" t="str">
        <f t="shared" si="77"/>
        <v>No CO Data</v>
      </c>
      <c r="BZ145" s="181">
        <f t="shared" si="91"/>
        <v>0</v>
      </c>
      <c r="CA145" s="229">
        <f t="shared" si="96"/>
        <v>0</v>
      </c>
      <c r="CB145" s="6"/>
      <c r="CC145" s="6"/>
      <c r="CD145" s="226">
        <f t="shared" si="93"/>
        <v>0</v>
      </c>
      <c r="CE145" s="6"/>
      <c r="CF145" s="226">
        <f t="shared" si="86"/>
        <v>0</v>
      </c>
      <c r="CG145" s="226">
        <f t="shared" si="94"/>
        <v>0</v>
      </c>
      <c r="CH145" s="6"/>
      <c r="CI145" s="6"/>
      <c r="CJ145" s="226">
        <f t="shared" si="78"/>
        <v>0</v>
      </c>
      <c r="CK145" s="6"/>
      <c r="CL145" s="6"/>
      <c r="CM145" s="6"/>
      <c r="CN145" s="6"/>
      <c r="CO145" s="6"/>
      <c r="CP145" s="6"/>
      <c r="CQ145" s="6"/>
      <c r="CR145" s="6"/>
      <c r="CS145" s="6"/>
      <c r="CT145" s="6"/>
      <c r="CU145" s="6"/>
      <c r="CV145" s="6"/>
      <c r="CW145" s="6"/>
      <c r="CX145" s="6"/>
      <c r="CY145" s="6"/>
      <c r="CZ145" s="6"/>
      <c r="DA145" s="6"/>
      <c r="DB145" s="6"/>
      <c r="DC145" s="6"/>
      <c r="DD145" s="6"/>
      <c r="DE145" s="6"/>
      <c r="DF145" s="6"/>
      <c r="DG145" s="6"/>
      <c r="DH145" s="6"/>
      <c r="DI145" s="6"/>
      <c r="DJ145" s="6"/>
      <c r="DK145" s="6"/>
      <c r="DL145" s="6"/>
      <c r="DM145" s="6"/>
      <c r="DN145" s="6"/>
      <c r="DO145" s="6"/>
      <c r="DP145" s="6"/>
      <c r="DQ145" s="6"/>
      <c r="DR145" s="6"/>
      <c r="DS145" s="6"/>
      <c r="DT145" s="6"/>
      <c r="DU145" s="6"/>
      <c r="DV145" s="6"/>
      <c r="DW145" s="6"/>
      <c r="DX145" s="6"/>
      <c r="DY145" s="6"/>
      <c r="DZ145" s="6"/>
      <c r="EA145" s="6"/>
      <c r="EB145" s="6"/>
      <c r="EC145" s="6"/>
      <c r="ED145" s="6"/>
      <c r="EE145" s="6"/>
      <c r="EF145" s="6"/>
      <c r="EG145" s="6"/>
      <c r="EH145" s="6"/>
      <c r="EI145" s="6"/>
      <c r="EJ145" s="6"/>
      <c r="EK145" s="6"/>
      <c r="EL145" s="6"/>
      <c r="EM145" s="6"/>
      <c r="EN145" s="6"/>
      <c r="EO145" s="6"/>
      <c r="EP145" s="6"/>
      <c r="EQ145" s="6"/>
      <c r="ER145" s="6"/>
      <c r="ES145" s="6"/>
      <c r="ET145" s="6"/>
      <c r="EU145" s="6"/>
      <c r="EV145" s="6"/>
      <c r="EW145" s="6"/>
      <c r="EX145" s="6"/>
      <c r="EY145" s="6"/>
      <c r="EZ145" s="6"/>
      <c r="FA145" s="6"/>
      <c r="FB145" s="6"/>
    </row>
    <row r="146" spans="1:158">
      <c r="A146" s="13">
        <f t="shared" si="95"/>
        <v>113</v>
      </c>
      <c r="B146" s="66"/>
      <c r="C146" s="48"/>
      <c r="D146" s="348"/>
      <c r="E146" s="349"/>
      <c r="F146" s="353"/>
      <c r="G146" s="351"/>
      <c r="H146" s="348"/>
      <c r="I146" s="352"/>
      <c r="J146" s="352"/>
      <c r="K146" s="67"/>
      <c r="L146" s="68" t="str">
        <f t="shared" si="79"/>
        <v/>
      </c>
      <c r="M146" s="379"/>
      <c r="N146" s="379"/>
      <c r="O146" s="380" t="str">
        <f t="shared" si="80"/>
        <v/>
      </c>
      <c r="P146" s="382" t="str">
        <f t="shared" si="81"/>
        <v/>
      </c>
      <c r="Q146" s="112" t="str">
        <f t="shared" si="46"/>
        <v/>
      </c>
      <c r="R146" s="67"/>
      <c r="S146" s="68" t="str">
        <f t="shared" si="82"/>
        <v/>
      </c>
      <c r="T146" s="184"/>
      <c r="U146" s="68" t="str">
        <f t="shared" si="83"/>
        <v/>
      </c>
      <c r="V146" s="112" t="str">
        <f t="shared" si="47"/>
        <v>no</v>
      </c>
      <c r="W146" s="47"/>
      <c r="X146" s="47"/>
      <c r="Y146" s="47"/>
      <c r="Z146" s="66"/>
      <c r="AA146" s="19"/>
      <c r="AB146" s="242"/>
      <c r="AC146" s="242"/>
      <c r="AD146" s="242"/>
      <c r="AE146" s="242"/>
      <c r="AF146" s="242"/>
      <c r="AG146" s="243"/>
      <c r="AH146" s="17"/>
      <c r="AI146" s="6"/>
      <c r="AK146" s="28" t="str">
        <f t="shared" si="48"/>
        <v/>
      </c>
      <c r="AL146" s="28" t="str">
        <f t="shared" si="49"/>
        <v/>
      </c>
      <c r="AM146" s="28" t="str">
        <f t="shared" si="50"/>
        <v/>
      </c>
      <c r="AN146" s="28">
        <f t="shared" si="51"/>
        <v>0</v>
      </c>
      <c r="AO146" s="28">
        <f t="shared" si="52"/>
        <v>0</v>
      </c>
      <c r="AP146" s="28">
        <f t="shared" si="53"/>
        <v>0</v>
      </c>
      <c r="AQ146" s="28">
        <f t="shared" si="54"/>
        <v>0</v>
      </c>
      <c r="AR146" s="28"/>
      <c r="AS146" s="28"/>
      <c r="AT146" s="28"/>
      <c r="AX146" s="64" t="str">
        <f t="shared" si="55"/>
        <v>canbeinvalid</v>
      </c>
      <c r="AY146" s="28"/>
      <c r="AZ146" s="181">
        <f t="shared" si="56"/>
        <v>0</v>
      </c>
      <c r="BA146" s="1">
        <f t="shared" si="57"/>
        <v>0</v>
      </c>
      <c r="BB146">
        <f t="shared" si="58"/>
        <v>0</v>
      </c>
      <c r="BC146">
        <f t="shared" si="59"/>
        <v>0</v>
      </c>
      <c r="BD146" t="str">
        <f t="shared" si="60"/>
        <v/>
      </c>
      <c r="BE146">
        <f t="shared" si="61"/>
        <v>0</v>
      </c>
      <c r="BF146">
        <f t="shared" si="62"/>
        <v>0</v>
      </c>
      <c r="BG146" t="str">
        <f t="shared" si="63"/>
        <v>no</v>
      </c>
      <c r="BH146">
        <f t="shared" si="64"/>
        <v>0</v>
      </c>
      <c r="BJ146" s="118">
        <f t="shared" si="65"/>
        <v>0</v>
      </c>
      <c r="BK146" s="119">
        <f t="shared" si="66"/>
        <v>0</v>
      </c>
      <c r="BL146">
        <f t="shared" si="67"/>
        <v>0</v>
      </c>
      <c r="BM146">
        <f t="shared" si="68"/>
        <v>0</v>
      </c>
      <c r="BN146" t="str">
        <f t="shared" si="69"/>
        <v/>
      </c>
      <c r="BO146" s="181">
        <f t="shared" si="70"/>
        <v>0</v>
      </c>
      <c r="BQ146" s="181">
        <f t="shared" si="71"/>
        <v>0</v>
      </c>
      <c r="BR146" s="181">
        <f t="shared" si="72"/>
        <v>0</v>
      </c>
      <c r="BS146" t="str">
        <f t="shared" si="73"/>
        <v/>
      </c>
      <c r="BT146">
        <f t="shared" si="74"/>
        <v>0</v>
      </c>
      <c r="BU146" s="181" t="str">
        <f t="shared" si="75"/>
        <v>data</v>
      </c>
      <c r="BV146" s="181">
        <f t="shared" si="84"/>
        <v>0</v>
      </c>
      <c r="BX146" t="str">
        <f t="shared" si="76"/>
        <v/>
      </c>
      <c r="BY146" t="str">
        <f t="shared" si="77"/>
        <v>No CO Data</v>
      </c>
      <c r="BZ146" s="181">
        <f t="shared" si="91"/>
        <v>0</v>
      </c>
      <c r="CA146" s="229">
        <f t="shared" si="96"/>
        <v>0</v>
      </c>
      <c r="CB146" s="6"/>
      <c r="CC146" s="6"/>
      <c r="CD146" s="226">
        <f t="shared" si="93"/>
        <v>0</v>
      </c>
      <c r="CE146" s="6"/>
      <c r="CF146" s="226">
        <f t="shared" si="86"/>
        <v>0</v>
      </c>
      <c r="CG146" s="226">
        <f t="shared" si="94"/>
        <v>0</v>
      </c>
      <c r="CH146" s="6"/>
      <c r="CI146" s="6"/>
      <c r="CJ146" s="226">
        <f t="shared" si="78"/>
        <v>0</v>
      </c>
      <c r="CK146" s="6"/>
      <c r="CL146" s="6"/>
      <c r="CM146" s="6"/>
      <c r="CN146" s="6"/>
      <c r="CO146" s="6"/>
      <c r="CP146" s="6"/>
      <c r="CQ146" s="6"/>
      <c r="CR146" s="6"/>
      <c r="CS146" s="6"/>
      <c r="CT146" s="6"/>
      <c r="CU146" s="6"/>
      <c r="CV146" s="6"/>
      <c r="CW146" s="6"/>
      <c r="CX146" s="6"/>
      <c r="CY146" s="6"/>
      <c r="CZ146" s="6"/>
      <c r="DA146" s="6"/>
      <c r="DB146" s="6"/>
      <c r="DC146" s="6"/>
      <c r="DD146" s="6"/>
      <c r="DE146" s="6"/>
      <c r="DF146" s="6"/>
      <c r="DG146" s="6"/>
      <c r="DH146" s="6"/>
      <c r="DI146" s="6"/>
      <c r="DJ146" s="6"/>
      <c r="DK146" s="6"/>
      <c r="DL146" s="6"/>
      <c r="DM146" s="6"/>
      <c r="DN146" s="6"/>
      <c r="DO146" s="6"/>
      <c r="DP146" s="6"/>
      <c r="DQ146" s="6"/>
      <c r="DR146" s="6"/>
      <c r="DS146" s="6"/>
      <c r="DT146" s="6"/>
      <c r="DU146" s="6"/>
      <c r="DV146" s="6"/>
      <c r="DW146" s="6"/>
      <c r="DX146" s="6"/>
      <c r="DY146" s="6"/>
      <c r="DZ146" s="6"/>
      <c r="EA146" s="6"/>
      <c r="EB146" s="6"/>
      <c r="EC146" s="6"/>
      <c r="ED146" s="6"/>
      <c r="EE146" s="6"/>
      <c r="EF146" s="6"/>
      <c r="EG146" s="6"/>
      <c r="EH146" s="6"/>
      <c r="EI146" s="6"/>
      <c r="EJ146" s="6"/>
      <c r="EK146" s="6"/>
      <c r="EL146" s="6"/>
      <c r="EM146" s="6"/>
      <c r="EN146" s="6"/>
      <c r="EO146" s="6"/>
      <c r="EP146" s="6"/>
      <c r="EQ146" s="6"/>
      <c r="ER146" s="6"/>
      <c r="ES146" s="6"/>
      <c r="ET146" s="6"/>
      <c r="EU146" s="6"/>
      <c r="EV146" s="6"/>
      <c r="EW146" s="6"/>
      <c r="EX146" s="6"/>
      <c r="EY146" s="6"/>
      <c r="EZ146" s="6"/>
      <c r="FA146" s="6"/>
      <c r="FB146" s="6"/>
    </row>
    <row r="147" spans="1:158">
      <c r="A147" s="13">
        <f t="shared" si="95"/>
        <v>114</v>
      </c>
      <c r="B147" s="66"/>
      <c r="C147" s="48"/>
      <c r="D147" s="348"/>
      <c r="E147" s="349"/>
      <c r="F147" s="353"/>
      <c r="G147" s="351"/>
      <c r="H147" s="348"/>
      <c r="I147" s="352"/>
      <c r="J147" s="352"/>
      <c r="K147" s="67"/>
      <c r="L147" s="68" t="str">
        <f t="shared" si="79"/>
        <v/>
      </c>
      <c r="M147" s="379"/>
      <c r="N147" s="379"/>
      <c r="O147" s="380" t="str">
        <f t="shared" si="80"/>
        <v/>
      </c>
      <c r="P147" s="382" t="str">
        <f t="shared" si="81"/>
        <v/>
      </c>
      <c r="Q147" s="112" t="str">
        <f t="shared" si="46"/>
        <v/>
      </c>
      <c r="R147" s="67"/>
      <c r="S147" s="68" t="str">
        <f t="shared" si="82"/>
        <v/>
      </c>
      <c r="T147" s="184"/>
      <c r="U147" s="68" t="str">
        <f t="shared" si="83"/>
        <v/>
      </c>
      <c r="V147" s="112" t="str">
        <f t="shared" si="47"/>
        <v>no</v>
      </c>
      <c r="W147" s="47"/>
      <c r="X147" s="47"/>
      <c r="Y147" s="47"/>
      <c r="Z147" s="66"/>
      <c r="AA147" s="19"/>
      <c r="AB147" s="242"/>
      <c r="AC147" s="242"/>
      <c r="AD147" s="242"/>
      <c r="AE147" s="242"/>
      <c r="AF147" s="242"/>
      <c r="AG147" s="243"/>
      <c r="AH147" s="17"/>
      <c r="AI147" s="6"/>
      <c r="AK147" s="28" t="str">
        <f t="shared" si="48"/>
        <v/>
      </c>
      <c r="AL147" s="28" t="str">
        <f t="shared" si="49"/>
        <v/>
      </c>
      <c r="AM147" s="28" t="str">
        <f t="shared" si="50"/>
        <v/>
      </c>
      <c r="AN147" s="28">
        <f t="shared" si="51"/>
        <v>0</v>
      </c>
      <c r="AO147" s="28">
        <f t="shared" si="52"/>
        <v>0</v>
      </c>
      <c r="AP147" s="28">
        <f t="shared" si="53"/>
        <v>0</v>
      </c>
      <c r="AQ147" s="28">
        <f t="shared" si="54"/>
        <v>0</v>
      </c>
      <c r="AR147" s="28"/>
      <c r="AS147" s="28"/>
      <c r="AT147" s="28"/>
      <c r="AX147" s="64" t="str">
        <f t="shared" si="55"/>
        <v>canbeinvalid</v>
      </c>
      <c r="AY147" s="28"/>
      <c r="AZ147" s="181">
        <f t="shared" si="56"/>
        <v>0</v>
      </c>
      <c r="BA147" s="1">
        <f t="shared" si="57"/>
        <v>0</v>
      </c>
      <c r="BB147">
        <f t="shared" si="58"/>
        <v>0</v>
      </c>
      <c r="BC147">
        <f t="shared" si="59"/>
        <v>0</v>
      </c>
      <c r="BD147" t="str">
        <f t="shared" si="60"/>
        <v/>
      </c>
      <c r="BE147">
        <f t="shared" si="61"/>
        <v>0</v>
      </c>
      <c r="BF147">
        <f t="shared" si="62"/>
        <v>0</v>
      </c>
      <c r="BG147" t="str">
        <f t="shared" si="63"/>
        <v>no</v>
      </c>
      <c r="BH147">
        <f t="shared" si="64"/>
        <v>0</v>
      </c>
      <c r="BJ147" s="118">
        <f t="shared" si="65"/>
        <v>0</v>
      </c>
      <c r="BK147" s="119">
        <f t="shared" si="66"/>
        <v>0</v>
      </c>
      <c r="BL147">
        <f t="shared" si="67"/>
        <v>0</v>
      </c>
      <c r="BM147">
        <f t="shared" si="68"/>
        <v>0</v>
      </c>
      <c r="BN147" t="str">
        <f t="shared" si="69"/>
        <v/>
      </c>
      <c r="BO147" s="181">
        <f t="shared" si="70"/>
        <v>0</v>
      </c>
      <c r="BQ147" s="181">
        <f t="shared" si="71"/>
        <v>0</v>
      </c>
      <c r="BR147" s="181">
        <f t="shared" si="72"/>
        <v>0</v>
      </c>
      <c r="BS147" t="str">
        <f t="shared" si="73"/>
        <v/>
      </c>
      <c r="BT147">
        <f t="shared" si="74"/>
        <v>0</v>
      </c>
      <c r="BU147" s="181" t="str">
        <f t="shared" si="75"/>
        <v>data</v>
      </c>
      <c r="BV147" s="181">
        <f t="shared" si="84"/>
        <v>0</v>
      </c>
      <c r="BX147" t="str">
        <f t="shared" si="76"/>
        <v/>
      </c>
      <c r="BY147" t="str">
        <f t="shared" si="77"/>
        <v>No CO Data</v>
      </c>
      <c r="BZ147" s="181">
        <f t="shared" si="91"/>
        <v>0</v>
      </c>
      <c r="CA147" s="229">
        <f t="shared" si="96"/>
        <v>0</v>
      </c>
      <c r="CB147" s="6"/>
      <c r="CC147" s="6"/>
      <c r="CD147" s="226">
        <f t="shared" si="93"/>
        <v>0</v>
      </c>
      <c r="CE147" s="6"/>
      <c r="CF147" s="226">
        <f t="shared" si="86"/>
        <v>0</v>
      </c>
      <c r="CG147" s="226">
        <f t="shared" si="94"/>
        <v>0</v>
      </c>
      <c r="CH147" s="6"/>
      <c r="CI147" s="6"/>
      <c r="CJ147" s="226">
        <f t="shared" si="78"/>
        <v>0</v>
      </c>
      <c r="CK147" s="6"/>
      <c r="CL147" s="6"/>
      <c r="CM147" s="6"/>
      <c r="CN147" s="6"/>
      <c r="CO147" s="6"/>
      <c r="CP147" s="6"/>
      <c r="CQ147" s="6"/>
      <c r="CR147" s="6"/>
      <c r="CS147" s="6"/>
      <c r="CT147" s="6"/>
      <c r="CU147" s="6"/>
      <c r="CV147" s="6"/>
      <c r="CW147" s="6"/>
      <c r="CX147" s="6"/>
      <c r="CY147" s="6"/>
      <c r="CZ147" s="6"/>
      <c r="DA147" s="6"/>
      <c r="DB147" s="6"/>
      <c r="DC147" s="6"/>
      <c r="DD147" s="6"/>
      <c r="DE147" s="6"/>
      <c r="DF147" s="6"/>
      <c r="DG147" s="6"/>
      <c r="DH147" s="6"/>
      <c r="DI147" s="6"/>
      <c r="DJ147" s="6"/>
      <c r="DK147" s="6"/>
      <c r="DL147" s="6"/>
      <c r="DM147" s="6"/>
      <c r="DN147" s="6"/>
      <c r="DO147" s="6"/>
      <c r="DP147" s="6"/>
      <c r="DQ147" s="6"/>
      <c r="DR147" s="6"/>
      <c r="DS147" s="6"/>
      <c r="DT147" s="6"/>
      <c r="DU147" s="6"/>
      <c r="DV147" s="6"/>
      <c r="DW147" s="6"/>
      <c r="DX147" s="6"/>
      <c r="DY147" s="6"/>
      <c r="DZ147" s="6"/>
      <c r="EA147" s="6"/>
      <c r="EB147" s="6"/>
      <c r="EC147" s="6"/>
      <c r="ED147" s="6"/>
      <c r="EE147" s="6"/>
      <c r="EF147" s="6"/>
      <c r="EG147" s="6"/>
      <c r="EH147" s="6"/>
      <c r="EI147" s="6"/>
      <c r="EJ147" s="6"/>
      <c r="EK147" s="6"/>
      <c r="EL147" s="6"/>
      <c r="EM147" s="6"/>
      <c r="EN147" s="6"/>
      <c r="EO147" s="6"/>
      <c r="EP147" s="6"/>
      <c r="EQ147" s="6"/>
      <c r="ER147" s="6"/>
      <c r="ES147" s="6"/>
      <c r="ET147" s="6"/>
      <c r="EU147" s="6"/>
      <c r="EV147" s="6"/>
      <c r="EW147" s="6"/>
      <c r="EX147" s="6"/>
      <c r="EY147" s="6"/>
      <c r="EZ147" s="6"/>
      <c r="FA147" s="6"/>
      <c r="FB147" s="6"/>
    </row>
    <row r="148" spans="1:158">
      <c r="A148" s="13">
        <f t="shared" si="95"/>
        <v>115</v>
      </c>
      <c r="B148" s="66"/>
      <c r="C148" s="48"/>
      <c r="D148" s="348"/>
      <c r="E148" s="349"/>
      <c r="F148" s="353"/>
      <c r="G148" s="351"/>
      <c r="H148" s="348"/>
      <c r="I148" s="352"/>
      <c r="J148" s="352"/>
      <c r="K148" s="67"/>
      <c r="L148" s="68" t="str">
        <f t="shared" si="79"/>
        <v/>
      </c>
      <c r="M148" s="379"/>
      <c r="N148" s="379"/>
      <c r="O148" s="380" t="str">
        <f t="shared" si="80"/>
        <v/>
      </c>
      <c r="P148" s="382" t="str">
        <f t="shared" si="81"/>
        <v/>
      </c>
      <c r="Q148" s="112" t="str">
        <f t="shared" si="46"/>
        <v/>
      </c>
      <c r="R148" s="67"/>
      <c r="S148" s="68" t="str">
        <f t="shared" si="82"/>
        <v/>
      </c>
      <c r="T148" s="184"/>
      <c r="U148" s="68" t="str">
        <f t="shared" si="83"/>
        <v/>
      </c>
      <c r="V148" s="112" t="str">
        <f t="shared" si="47"/>
        <v>no</v>
      </c>
      <c r="W148" s="47"/>
      <c r="X148" s="47"/>
      <c r="Y148" s="47"/>
      <c r="Z148" s="66"/>
      <c r="AA148" s="19"/>
      <c r="AB148" s="242"/>
      <c r="AC148" s="242"/>
      <c r="AD148" s="242"/>
      <c r="AE148" s="242"/>
      <c r="AF148" s="242"/>
      <c r="AG148" s="243"/>
      <c r="AH148" s="17"/>
      <c r="AI148" s="6"/>
      <c r="AK148" s="28" t="str">
        <f t="shared" si="48"/>
        <v/>
      </c>
      <c r="AL148" s="28" t="str">
        <f t="shared" si="49"/>
        <v/>
      </c>
      <c r="AM148" s="28" t="str">
        <f t="shared" si="50"/>
        <v/>
      </c>
      <c r="AN148" s="28">
        <f t="shared" si="51"/>
        <v>0</v>
      </c>
      <c r="AO148" s="28">
        <f t="shared" si="52"/>
        <v>0</v>
      </c>
      <c r="AP148" s="28">
        <f t="shared" si="53"/>
        <v>0</v>
      </c>
      <c r="AQ148" s="28">
        <f t="shared" si="54"/>
        <v>0</v>
      </c>
      <c r="AR148" s="28"/>
      <c r="AS148" s="28"/>
      <c r="AT148" s="28"/>
      <c r="AX148" s="64" t="str">
        <f t="shared" si="55"/>
        <v>canbeinvalid</v>
      </c>
      <c r="AY148" s="28"/>
      <c r="AZ148" s="181">
        <f t="shared" si="56"/>
        <v>0</v>
      </c>
      <c r="BA148" s="1">
        <f t="shared" si="57"/>
        <v>0</v>
      </c>
      <c r="BB148">
        <f t="shared" si="58"/>
        <v>0</v>
      </c>
      <c r="BC148">
        <f t="shared" si="59"/>
        <v>0</v>
      </c>
      <c r="BD148" t="str">
        <f t="shared" si="60"/>
        <v/>
      </c>
      <c r="BE148">
        <f t="shared" si="61"/>
        <v>0</v>
      </c>
      <c r="BF148">
        <f t="shared" si="62"/>
        <v>0</v>
      </c>
      <c r="BG148" t="str">
        <f t="shared" si="63"/>
        <v>no</v>
      </c>
      <c r="BH148">
        <f t="shared" si="64"/>
        <v>0</v>
      </c>
      <c r="BJ148" s="118">
        <f t="shared" si="65"/>
        <v>0</v>
      </c>
      <c r="BK148" s="119">
        <f t="shared" si="66"/>
        <v>0</v>
      </c>
      <c r="BL148">
        <f t="shared" si="67"/>
        <v>0</v>
      </c>
      <c r="BM148">
        <f t="shared" si="68"/>
        <v>0</v>
      </c>
      <c r="BN148" t="str">
        <f t="shared" si="69"/>
        <v/>
      </c>
      <c r="BO148" s="181">
        <f t="shared" si="70"/>
        <v>0</v>
      </c>
      <c r="BQ148" s="181">
        <f t="shared" si="71"/>
        <v>0</v>
      </c>
      <c r="BR148" s="181">
        <f t="shared" si="72"/>
        <v>0</v>
      </c>
      <c r="BS148" t="str">
        <f t="shared" si="73"/>
        <v/>
      </c>
      <c r="BT148">
        <f t="shared" si="74"/>
        <v>0</v>
      </c>
      <c r="BU148" s="181" t="str">
        <f t="shared" si="75"/>
        <v>data</v>
      </c>
      <c r="BV148" s="181">
        <f t="shared" si="84"/>
        <v>0</v>
      </c>
      <c r="BX148" t="str">
        <f t="shared" si="76"/>
        <v/>
      </c>
      <c r="BY148" t="str">
        <f t="shared" si="77"/>
        <v>No CO Data</v>
      </c>
      <c r="BZ148" s="181">
        <f t="shared" si="91"/>
        <v>0</v>
      </c>
      <c r="CA148" s="229">
        <f t="shared" si="96"/>
        <v>0</v>
      </c>
      <c r="CB148" s="6"/>
      <c r="CC148" s="6"/>
      <c r="CD148" s="226">
        <f t="shared" si="93"/>
        <v>0</v>
      </c>
      <c r="CE148" s="6"/>
      <c r="CF148" s="226">
        <f t="shared" si="86"/>
        <v>0</v>
      </c>
      <c r="CG148" s="226">
        <f t="shared" si="94"/>
        <v>0</v>
      </c>
      <c r="CH148" s="6"/>
      <c r="CI148" s="6"/>
      <c r="CJ148" s="226">
        <f t="shared" si="78"/>
        <v>0</v>
      </c>
      <c r="CK148" s="6"/>
      <c r="CL148" s="6"/>
      <c r="CM148" s="6"/>
      <c r="CN148" s="6"/>
      <c r="CO148" s="6"/>
      <c r="CP148" s="6"/>
      <c r="CQ148" s="6"/>
      <c r="CR148" s="6"/>
      <c r="CS148" s="6"/>
      <c r="CT148" s="6"/>
      <c r="CU148" s="6"/>
      <c r="CV148" s="6"/>
      <c r="CW148" s="6"/>
      <c r="CX148" s="6"/>
      <c r="CY148" s="6"/>
      <c r="CZ148" s="6"/>
      <c r="DA148" s="6"/>
      <c r="DB148" s="6"/>
      <c r="DC148" s="6"/>
      <c r="DD148" s="6"/>
      <c r="DE148" s="6"/>
      <c r="DF148" s="6"/>
      <c r="DG148" s="6"/>
      <c r="DH148" s="6"/>
      <c r="DI148" s="6"/>
      <c r="DJ148" s="6"/>
      <c r="DK148" s="6"/>
      <c r="DL148" s="6"/>
      <c r="DM148" s="6"/>
      <c r="DN148" s="6"/>
      <c r="DO148" s="6"/>
      <c r="DP148" s="6"/>
      <c r="DQ148" s="6"/>
      <c r="DR148" s="6"/>
      <c r="DS148" s="6"/>
      <c r="DT148" s="6"/>
      <c r="DU148" s="6"/>
      <c r="DV148" s="6"/>
      <c r="DW148" s="6"/>
      <c r="DX148" s="6"/>
      <c r="DY148" s="6"/>
      <c r="DZ148" s="6"/>
      <c r="EA148" s="6"/>
      <c r="EB148" s="6"/>
      <c r="EC148" s="6"/>
      <c r="ED148" s="6"/>
      <c r="EE148" s="6"/>
      <c r="EF148" s="6"/>
      <c r="EG148" s="6"/>
      <c r="EH148" s="6"/>
      <c r="EI148" s="6"/>
      <c r="EJ148" s="6"/>
      <c r="EK148" s="6"/>
      <c r="EL148" s="6"/>
      <c r="EM148" s="6"/>
      <c r="EN148" s="6"/>
      <c r="EO148" s="6"/>
      <c r="EP148" s="6"/>
      <c r="EQ148" s="6"/>
      <c r="ER148" s="6"/>
      <c r="ES148" s="6"/>
      <c r="ET148" s="6"/>
      <c r="EU148" s="6"/>
      <c r="EV148" s="6"/>
      <c r="EW148" s="6"/>
      <c r="EX148" s="6"/>
      <c r="EY148" s="6"/>
      <c r="EZ148" s="6"/>
      <c r="FA148" s="6"/>
      <c r="FB148" s="6"/>
    </row>
    <row r="149" spans="1:158">
      <c r="A149" s="13">
        <f t="shared" si="95"/>
        <v>116</v>
      </c>
      <c r="B149" s="66"/>
      <c r="C149" s="48"/>
      <c r="D149" s="348"/>
      <c r="E149" s="349"/>
      <c r="F149" s="353"/>
      <c r="G149" s="351"/>
      <c r="H149" s="348"/>
      <c r="I149" s="352"/>
      <c r="J149" s="352"/>
      <c r="K149" s="67"/>
      <c r="L149" s="68" t="str">
        <f t="shared" si="79"/>
        <v/>
      </c>
      <c r="M149" s="379"/>
      <c r="N149" s="379"/>
      <c r="O149" s="380" t="str">
        <f t="shared" si="80"/>
        <v/>
      </c>
      <c r="P149" s="382" t="str">
        <f t="shared" si="81"/>
        <v/>
      </c>
      <c r="Q149" s="112" t="str">
        <f t="shared" si="46"/>
        <v/>
      </c>
      <c r="R149" s="67"/>
      <c r="S149" s="68" t="str">
        <f t="shared" si="82"/>
        <v/>
      </c>
      <c r="T149" s="184"/>
      <c r="U149" s="68" t="str">
        <f t="shared" si="83"/>
        <v/>
      </c>
      <c r="V149" s="112" t="str">
        <f t="shared" si="47"/>
        <v>no</v>
      </c>
      <c r="W149" s="47"/>
      <c r="X149" s="47"/>
      <c r="Y149" s="47"/>
      <c r="Z149" s="66"/>
      <c r="AA149" s="19"/>
      <c r="AB149" s="242"/>
      <c r="AC149" s="242"/>
      <c r="AD149" s="242"/>
      <c r="AE149" s="242"/>
      <c r="AF149" s="242"/>
      <c r="AG149" s="243"/>
      <c r="AH149" s="17"/>
      <c r="AI149" s="6"/>
      <c r="AK149" s="28" t="str">
        <f t="shared" si="48"/>
        <v/>
      </c>
      <c r="AL149" s="28" t="str">
        <f t="shared" si="49"/>
        <v/>
      </c>
      <c r="AM149" s="28" t="str">
        <f t="shared" si="50"/>
        <v/>
      </c>
      <c r="AN149" s="28">
        <f t="shared" si="51"/>
        <v>0</v>
      </c>
      <c r="AO149" s="28">
        <f t="shared" si="52"/>
        <v>0</v>
      </c>
      <c r="AP149" s="28">
        <f t="shared" si="53"/>
        <v>0</v>
      </c>
      <c r="AQ149" s="28">
        <f t="shared" si="54"/>
        <v>0</v>
      </c>
      <c r="AR149" s="28"/>
      <c r="AS149" s="28"/>
      <c r="AT149" s="28"/>
      <c r="AX149" s="64" t="str">
        <f t="shared" si="55"/>
        <v>canbeinvalid</v>
      </c>
      <c r="AY149" s="28"/>
      <c r="AZ149" s="181">
        <f t="shared" si="56"/>
        <v>0</v>
      </c>
      <c r="BA149" s="1">
        <f t="shared" si="57"/>
        <v>0</v>
      </c>
      <c r="BB149">
        <f t="shared" si="58"/>
        <v>0</v>
      </c>
      <c r="BC149">
        <f t="shared" si="59"/>
        <v>0</v>
      </c>
      <c r="BD149" t="str">
        <f t="shared" si="60"/>
        <v/>
      </c>
      <c r="BE149">
        <f t="shared" si="61"/>
        <v>0</v>
      </c>
      <c r="BF149">
        <f t="shared" si="62"/>
        <v>0</v>
      </c>
      <c r="BG149" t="str">
        <f t="shared" si="63"/>
        <v>no</v>
      </c>
      <c r="BH149">
        <f t="shared" si="64"/>
        <v>0</v>
      </c>
      <c r="BJ149" s="118">
        <f t="shared" si="65"/>
        <v>0</v>
      </c>
      <c r="BK149" s="119">
        <f t="shared" si="66"/>
        <v>0</v>
      </c>
      <c r="BL149">
        <f t="shared" si="67"/>
        <v>0</v>
      </c>
      <c r="BM149">
        <f t="shared" si="68"/>
        <v>0</v>
      </c>
      <c r="BN149" t="str">
        <f t="shared" si="69"/>
        <v/>
      </c>
      <c r="BO149" s="181">
        <f t="shared" si="70"/>
        <v>0</v>
      </c>
      <c r="BQ149" s="181">
        <f t="shared" si="71"/>
        <v>0</v>
      </c>
      <c r="BR149" s="181">
        <f t="shared" si="72"/>
        <v>0</v>
      </c>
      <c r="BS149" t="str">
        <f t="shared" si="73"/>
        <v/>
      </c>
      <c r="BT149">
        <f t="shared" si="74"/>
        <v>0</v>
      </c>
      <c r="BU149" s="181" t="str">
        <f t="shared" si="75"/>
        <v>data</v>
      </c>
      <c r="BV149" s="181">
        <f t="shared" si="84"/>
        <v>0</v>
      </c>
      <c r="BX149" t="str">
        <f t="shared" si="76"/>
        <v/>
      </c>
      <c r="BY149" t="str">
        <f t="shared" si="77"/>
        <v>No CO Data</v>
      </c>
      <c r="BZ149" s="181">
        <f t="shared" si="91"/>
        <v>0</v>
      </c>
      <c r="CA149" s="229">
        <f t="shared" si="96"/>
        <v>0</v>
      </c>
      <c r="CB149" s="6"/>
      <c r="CC149" s="6"/>
      <c r="CD149" s="226">
        <f t="shared" si="93"/>
        <v>0</v>
      </c>
      <c r="CE149" s="6"/>
      <c r="CF149" s="226">
        <f t="shared" si="86"/>
        <v>0</v>
      </c>
      <c r="CG149" s="226">
        <f t="shared" si="94"/>
        <v>0</v>
      </c>
      <c r="CH149" s="6"/>
      <c r="CI149" s="6"/>
      <c r="CJ149" s="226">
        <f t="shared" si="78"/>
        <v>0</v>
      </c>
      <c r="CK149" s="6"/>
      <c r="CL149" s="6"/>
      <c r="CM149" s="6"/>
      <c r="CN149" s="6"/>
      <c r="CO149" s="6"/>
      <c r="CP149" s="6"/>
      <c r="CQ149" s="6"/>
      <c r="CR149" s="6"/>
      <c r="CS149" s="6"/>
      <c r="CT149" s="6"/>
      <c r="CU149" s="6"/>
      <c r="CV149" s="6"/>
      <c r="CW149" s="6"/>
      <c r="CX149" s="6"/>
      <c r="CY149" s="6"/>
      <c r="CZ149" s="6"/>
      <c r="DA149" s="6"/>
      <c r="DB149" s="6"/>
      <c r="DC149" s="6"/>
      <c r="DD149" s="6"/>
      <c r="DE149" s="6"/>
      <c r="DF149" s="6"/>
      <c r="DG149" s="6"/>
      <c r="DH149" s="6"/>
      <c r="DI149" s="6"/>
      <c r="DJ149" s="6"/>
      <c r="DK149" s="6"/>
      <c r="DL149" s="6"/>
      <c r="DM149" s="6"/>
      <c r="DN149" s="6"/>
      <c r="DO149" s="6"/>
      <c r="DP149" s="6"/>
      <c r="DQ149" s="6"/>
      <c r="DR149" s="6"/>
      <c r="DS149" s="6"/>
      <c r="DT149" s="6"/>
      <c r="DU149" s="6"/>
      <c r="DV149" s="6"/>
      <c r="DW149" s="6"/>
      <c r="DX149" s="6"/>
      <c r="DY149" s="6"/>
      <c r="DZ149" s="6"/>
      <c r="EA149" s="6"/>
      <c r="EB149" s="6"/>
      <c r="EC149" s="6"/>
      <c r="ED149" s="6"/>
      <c r="EE149" s="6"/>
      <c r="EF149" s="6"/>
      <c r="EG149" s="6"/>
      <c r="EH149" s="6"/>
      <c r="EI149" s="6"/>
      <c r="EJ149" s="6"/>
      <c r="EK149" s="6"/>
      <c r="EL149" s="6"/>
      <c r="EM149" s="6"/>
      <c r="EN149" s="6"/>
      <c r="EO149" s="6"/>
      <c r="EP149" s="6"/>
      <c r="EQ149" s="6"/>
      <c r="ER149" s="6"/>
      <c r="ES149" s="6"/>
      <c r="ET149" s="6"/>
      <c r="EU149" s="6"/>
      <c r="EV149" s="6"/>
      <c r="EW149" s="6"/>
      <c r="EX149" s="6"/>
      <c r="EY149" s="6"/>
      <c r="EZ149" s="6"/>
      <c r="FA149" s="6"/>
      <c r="FB149" s="6"/>
    </row>
    <row r="150" spans="1:158">
      <c r="A150" s="13">
        <f t="shared" si="95"/>
        <v>117</v>
      </c>
      <c r="B150" s="66"/>
      <c r="C150" s="48"/>
      <c r="D150" s="348"/>
      <c r="E150" s="349"/>
      <c r="F150" s="353"/>
      <c r="G150" s="351"/>
      <c r="H150" s="348"/>
      <c r="I150" s="352"/>
      <c r="J150" s="352"/>
      <c r="K150" s="67"/>
      <c r="L150" s="68" t="str">
        <f t="shared" si="79"/>
        <v/>
      </c>
      <c r="M150" s="379"/>
      <c r="N150" s="379"/>
      <c r="O150" s="380" t="str">
        <f t="shared" si="80"/>
        <v/>
      </c>
      <c r="P150" s="382" t="str">
        <f t="shared" si="81"/>
        <v/>
      </c>
      <c r="Q150" s="112" t="str">
        <f t="shared" si="46"/>
        <v/>
      </c>
      <c r="R150" s="67"/>
      <c r="S150" s="68" t="str">
        <f t="shared" si="82"/>
        <v/>
      </c>
      <c r="T150" s="184"/>
      <c r="U150" s="68" t="str">
        <f t="shared" si="83"/>
        <v/>
      </c>
      <c r="V150" s="112" t="str">
        <f t="shared" si="47"/>
        <v>no</v>
      </c>
      <c r="W150" s="47"/>
      <c r="X150" s="47"/>
      <c r="Y150" s="47"/>
      <c r="Z150" s="66"/>
      <c r="AA150" s="19"/>
      <c r="AB150" s="242"/>
      <c r="AC150" s="242"/>
      <c r="AD150" s="242"/>
      <c r="AE150" s="242"/>
      <c r="AF150" s="242"/>
      <c r="AG150" s="243"/>
      <c r="AH150" s="17"/>
      <c r="AI150" s="6"/>
      <c r="AK150" s="28" t="str">
        <f t="shared" si="48"/>
        <v/>
      </c>
      <c r="AL150" s="28" t="str">
        <f t="shared" si="49"/>
        <v/>
      </c>
      <c r="AM150" s="28" t="str">
        <f t="shared" si="50"/>
        <v/>
      </c>
      <c r="AN150" s="28">
        <f t="shared" si="51"/>
        <v>0</v>
      </c>
      <c r="AO150" s="28">
        <f t="shared" si="52"/>
        <v>0</v>
      </c>
      <c r="AP150" s="28">
        <f t="shared" si="53"/>
        <v>0</v>
      </c>
      <c r="AQ150" s="28">
        <f t="shared" si="54"/>
        <v>0</v>
      </c>
      <c r="AR150" s="28"/>
      <c r="AS150" s="28"/>
      <c r="AT150" s="28"/>
      <c r="AX150" s="64" t="str">
        <f t="shared" si="55"/>
        <v>canbeinvalid</v>
      </c>
      <c r="AY150" s="28"/>
      <c r="AZ150" s="181">
        <f t="shared" si="56"/>
        <v>0</v>
      </c>
      <c r="BA150" s="1">
        <f t="shared" si="57"/>
        <v>0</v>
      </c>
      <c r="BB150">
        <f t="shared" si="58"/>
        <v>0</v>
      </c>
      <c r="BC150">
        <f t="shared" si="59"/>
        <v>0</v>
      </c>
      <c r="BD150" t="str">
        <f t="shared" si="60"/>
        <v/>
      </c>
      <c r="BE150">
        <f t="shared" si="61"/>
        <v>0</v>
      </c>
      <c r="BF150">
        <f t="shared" si="62"/>
        <v>0</v>
      </c>
      <c r="BG150" t="str">
        <f t="shared" si="63"/>
        <v>no</v>
      </c>
      <c r="BH150">
        <f t="shared" si="64"/>
        <v>0</v>
      </c>
      <c r="BJ150" s="118">
        <f t="shared" si="65"/>
        <v>0</v>
      </c>
      <c r="BK150" s="119">
        <f t="shared" si="66"/>
        <v>0</v>
      </c>
      <c r="BL150">
        <f t="shared" si="67"/>
        <v>0</v>
      </c>
      <c r="BM150">
        <f t="shared" si="68"/>
        <v>0</v>
      </c>
      <c r="BN150" t="str">
        <f t="shared" si="69"/>
        <v/>
      </c>
      <c r="BO150" s="181">
        <f t="shared" si="70"/>
        <v>0</v>
      </c>
      <c r="BQ150" s="181">
        <f t="shared" si="71"/>
        <v>0</v>
      </c>
      <c r="BR150" s="181">
        <f t="shared" si="72"/>
        <v>0</v>
      </c>
      <c r="BS150" t="str">
        <f t="shared" si="73"/>
        <v/>
      </c>
      <c r="BT150">
        <f t="shared" si="74"/>
        <v>0</v>
      </c>
      <c r="BU150" s="181" t="str">
        <f t="shared" si="75"/>
        <v>data</v>
      </c>
      <c r="BV150" s="181">
        <f t="shared" si="84"/>
        <v>0</v>
      </c>
      <c r="BX150" t="str">
        <f t="shared" si="76"/>
        <v/>
      </c>
      <c r="BY150" t="str">
        <f t="shared" si="77"/>
        <v>No CO Data</v>
      </c>
      <c r="BZ150" s="181">
        <f t="shared" si="91"/>
        <v>0</v>
      </c>
      <c r="CA150" s="229">
        <f t="shared" si="96"/>
        <v>0</v>
      </c>
      <c r="CB150" s="6"/>
      <c r="CC150" s="6"/>
      <c r="CD150" s="226">
        <f t="shared" si="93"/>
        <v>0</v>
      </c>
      <c r="CE150" s="6"/>
      <c r="CF150" s="226">
        <f t="shared" si="86"/>
        <v>0</v>
      </c>
      <c r="CG150" s="226">
        <f t="shared" si="94"/>
        <v>0</v>
      </c>
      <c r="CH150" s="6"/>
      <c r="CI150" s="6"/>
      <c r="CJ150" s="226">
        <f t="shared" si="78"/>
        <v>0</v>
      </c>
      <c r="CK150" s="6"/>
      <c r="CL150" s="6"/>
      <c r="CM150" s="6"/>
      <c r="CN150" s="6"/>
      <c r="CO150" s="6"/>
      <c r="CP150" s="6"/>
      <c r="CQ150" s="6"/>
      <c r="CR150" s="6"/>
      <c r="CS150" s="6"/>
      <c r="CT150" s="6"/>
      <c r="CU150" s="6"/>
      <c r="CV150" s="6"/>
      <c r="CW150" s="6"/>
      <c r="CX150" s="6"/>
      <c r="CY150" s="6"/>
      <c r="CZ150" s="6"/>
      <c r="DA150" s="6"/>
      <c r="DB150" s="6"/>
      <c r="DC150" s="6"/>
      <c r="DD150" s="6"/>
      <c r="DE150" s="6"/>
      <c r="DF150" s="6"/>
      <c r="DG150" s="6"/>
      <c r="DH150" s="6"/>
      <c r="DI150" s="6"/>
      <c r="DJ150" s="6"/>
      <c r="DK150" s="6"/>
      <c r="DL150" s="6"/>
      <c r="DM150" s="6"/>
      <c r="DN150" s="6"/>
      <c r="DO150" s="6"/>
      <c r="DP150" s="6"/>
      <c r="DQ150" s="6"/>
      <c r="DR150" s="6"/>
      <c r="DS150" s="6"/>
      <c r="DT150" s="6"/>
      <c r="DU150" s="6"/>
      <c r="DV150" s="6"/>
      <c r="DW150" s="6"/>
      <c r="DX150" s="6"/>
      <c r="DY150" s="6"/>
      <c r="DZ150" s="6"/>
      <c r="EA150" s="6"/>
      <c r="EB150" s="6"/>
      <c r="EC150" s="6"/>
      <c r="ED150" s="6"/>
      <c r="EE150" s="6"/>
      <c r="EF150" s="6"/>
      <c r="EG150" s="6"/>
      <c r="EH150" s="6"/>
      <c r="EI150" s="6"/>
      <c r="EJ150" s="6"/>
      <c r="EK150" s="6"/>
      <c r="EL150" s="6"/>
      <c r="EM150" s="6"/>
      <c r="EN150" s="6"/>
      <c r="EO150" s="6"/>
      <c r="EP150" s="6"/>
      <c r="EQ150" s="6"/>
      <c r="ER150" s="6"/>
      <c r="ES150" s="6"/>
      <c r="ET150" s="6"/>
      <c r="EU150" s="6"/>
      <c r="EV150" s="6"/>
      <c r="EW150" s="6"/>
      <c r="EX150" s="6"/>
      <c r="EY150" s="6"/>
      <c r="EZ150" s="6"/>
      <c r="FA150" s="6"/>
      <c r="FB150" s="6"/>
    </row>
    <row r="151" spans="1:158">
      <c r="A151" s="13">
        <f t="shared" si="95"/>
        <v>118</v>
      </c>
      <c r="B151" s="66"/>
      <c r="C151" s="48"/>
      <c r="D151" s="348"/>
      <c r="E151" s="349"/>
      <c r="F151" s="353"/>
      <c r="G151" s="351"/>
      <c r="H151" s="348"/>
      <c r="I151" s="352"/>
      <c r="J151" s="352"/>
      <c r="K151" s="67"/>
      <c r="L151" s="68" t="str">
        <f t="shared" si="79"/>
        <v/>
      </c>
      <c r="M151" s="379"/>
      <c r="N151" s="379"/>
      <c r="O151" s="380" t="str">
        <f t="shared" si="80"/>
        <v/>
      </c>
      <c r="P151" s="382" t="str">
        <f t="shared" si="81"/>
        <v/>
      </c>
      <c r="Q151" s="112" t="str">
        <f t="shared" si="46"/>
        <v/>
      </c>
      <c r="R151" s="67"/>
      <c r="S151" s="68" t="str">
        <f t="shared" si="82"/>
        <v/>
      </c>
      <c r="T151" s="184"/>
      <c r="U151" s="68" t="str">
        <f t="shared" si="83"/>
        <v/>
      </c>
      <c r="V151" s="112" t="str">
        <f t="shared" si="47"/>
        <v>no</v>
      </c>
      <c r="W151" s="47"/>
      <c r="X151" s="47"/>
      <c r="Y151" s="47"/>
      <c r="Z151" s="66"/>
      <c r="AA151" s="19"/>
      <c r="AB151" s="242"/>
      <c r="AC151" s="242"/>
      <c r="AD151" s="242"/>
      <c r="AE151" s="242"/>
      <c r="AF151" s="242"/>
      <c r="AG151" s="243"/>
      <c r="AH151" s="17"/>
      <c r="AI151" s="6"/>
      <c r="AK151" s="28" t="str">
        <f t="shared" si="48"/>
        <v/>
      </c>
      <c r="AL151" s="28" t="str">
        <f t="shared" si="49"/>
        <v/>
      </c>
      <c r="AM151" s="28" t="str">
        <f t="shared" si="50"/>
        <v/>
      </c>
      <c r="AN151" s="28">
        <f t="shared" si="51"/>
        <v>0</v>
      </c>
      <c r="AO151" s="28">
        <f t="shared" si="52"/>
        <v>0</v>
      </c>
      <c r="AP151" s="28">
        <f t="shared" si="53"/>
        <v>0</v>
      </c>
      <c r="AQ151" s="28">
        <f t="shared" si="54"/>
        <v>0</v>
      </c>
      <c r="AR151" s="28"/>
      <c r="AS151" s="28"/>
      <c r="AT151" s="28"/>
      <c r="AX151" s="64" t="str">
        <f t="shared" si="55"/>
        <v>canbeinvalid</v>
      </c>
      <c r="AY151" s="28"/>
      <c r="AZ151" s="181">
        <f t="shared" si="56"/>
        <v>0</v>
      </c>
      <c r="BA151" s="1">
        <f t="shared" si="57"/>
        <v>0</v>
      </c>
      <c r="BB151">
        <f t="shared" si="58"/>
        <v>0</v>
      </c>
      <c r="BC151">
        <f t="shared" si="59"/>
        <v>0</v>
      </c>
      <c r="BD151" t="str">
        <f t="shared" si="60"/>
        <v/>
      </c>
      <c r="BE151">
        <f t="shared" si="61"/>
        <v>0</v>
      </c>
      <c r="BF151">
        <f t="shared" si="62"/>
        <v>0</v>
      </c>
      <c r="BG151" t="str">
        <f t="shared" si="63"/>
        <v>no</v>
      </c>
      <c r="BH151">
        <f t="shared" si="64"/>
        <v>0</v>
      </c>
      <c r="BJ151" s="118">
        <f t="shared" si="65"/>
        <v>0</v>
      </c>
      <c r="BK151" s="119">
        <f t="shared" si="66"/>
        <v>0</v>
      </c>
      <c r="BL151">
        <f t="shared" si="67"/>
        <v>0</v>
      </c>
      <c r="BM151">
        <f t="shared" si="68"/>
        <v>0</v>
      </c>
      <c r="BN151" t="str">
        <f t="shared" si="69"/>
        <v/>
      </c>
      <c r="BO151" s="181">
        <f t="shared" si="70"/>
        <v>0</v>
      </c>
      <c r="BQ151" s="181">
        <f t="shared" si="71"/>
        <v>0</v>
      </c>
      <c r="BR151" s="181">
        <f t="shared" si="72"/>
        <v>0</v>
      </c>
      <c r="BS151" t="str">
        <f t="shared" si="73"/>
        <v/>
      </c>
      <c r="BT151">
        <f t="shared" si="74"/>
        <v>0</v>
      </c>
      <c r="BU151" s="181" t="str">
        <f t="shared" si="75"/>
        <v>data</v>
      </c>
      <c r="BV151" s="181">
        <f t="shared" si="84"/>
        <v>0</v>
      </c>
      <c r="BX151" t="str">
        <f t="shared" si="76"/>
        <v/>
      </c>
      <c r="BY151" t="str">
        <f t="shared" si="77"/>
        <v>No CO Data</v>
      </c>
      <c r="BZ151" s="181">
        <f t="shared" si="91"/>
        <v>0</v>
      </c>
      <c r="CA151" s="229">
        <f t="shared" si="96"/>
        <v>0</v>
      </c>
      <c r="CB151" s="6"/>
      <c r="CC151" s="6"/>
      <c r="CD151" s="226">
        <f t="shared" si="93"/>
        <v>0</v>
      </c>
      <c r="CE151" s="6"/>
      <c r="CF151" s="226">
        <f t="shared" si="86"/>
        <v>0</v>
      </c>
      <c r="CG151" s="226">
        <f t="shared" si="94"/>
        <v>0</v>
      </c>
      <c r="CH151" s="6"/>
      <c r="CI151" s="6"/>
      <c r="CJ151" s="226">
        <f t="shared" si="78"/>
        <v>0</v>
      </c>
      <c r="CK151" s="6"/>
      <c r="CL151" s="6"/>
      <c r="CM151" s="6"/>
      <c r="CN151" s="6"/>
      <c r="CO151" s="6"/>
      <c r="CP151" s="6"/>
      <c r="CQ151" s="6"/>
      <c r="CR151" s="6"/>
      <c r="CS151" s="6"/>
      <c r="CT151" s="6"/>
      <c r="CU151" s="6"/>
      <c r="CV151" s="6"/>
      <c r="CW151" s="6"/>
      <c r="CX151" s="6"/>
      <c r="CY151" s="6"/>
      <c r="CZ151" s="6"/>
      <c r="DA151" s="6"/>
      <c r="DB151" s="6"/>
      <c r="DC151" s="6"/>
      <c r="DD151" s="6"/>
      <c r="DE151" s="6"/>
      <c r="DF151" s="6"/>
      <c r="DG151" s="6"/>
      <c r="DH151" s="6"/>
      <c r="DI151" s="6"/>
      <c r="DJ151" s="6"/>
      <c r="DK151" s="6"/>
      <c r="DL151" s="6"/>
      <c r="DM151" s="6"/>
      <c r="DN151" s="6"/>
      <c r="DO151" s="6"/>
      <c r="DP151" s="6"/>
      <c r="DQ151" s="6"/>
      <c r="DR151" s="6"/>
      <c r="DS151" s="6"/>
      <c r="DT151" s="6"/>
      <c r="DU151" s="6"/>
      <c r="DV151" s="6"/>
      <c r="DW151" s="6"/>
      <c r="DX151" s="6"/>
      <c r="DY151" s="6"/>
      <c r="DZ151" s="6"/>
      <c r="EA151" s="6"/>
      <c r="EB151" s="6"/>
      <c r="EC151" s="6"/>
      <c r="ED151" s="6"/>
      <c r="EE151" s="6"/>
      <c r="EF151" s="6"/>
      <c r="EG151" s="6"/>
      <c r="EH151" s="6"/>
      <c r="EI151" s="6"/>
      <c r="EJ151" s="6"/>
      <c r="EK151" s="6"/>
      <c r="EL151" s="6"/>
      <c r="EM151" s="6"/>
      <c r="EN151" s="6"/>
      <c r="EO151" s="6"/>
      <c r="EP151" s="6"/>
      <c r="EQ151" s="6"/>
      <c r="ER151" s="6"/>
      <c r="ES151" s="6"/>
      <c r="ET151" s="6"/>
      <c r="EU151" s="6"/>
      <c r="EV151" s="6"/>
      <c r="EW151" s="6"/>
      <c r="EX151" s="6"/>
      <c r="EY151" s="6"/>
      <c r="EZ151" s="6"/>
      <c r="FA151" s="6"/>
      <c r="FB151" s="6"/>
    </row>
    <row r="152" spans="1:158">
      <c r="A152" s="13">
        <f t="shared" si="95"/>
        <v>119</v>
      </c>
      <c r="B152" s="66"/>
      <c r="C152" s="48"/>
      <c r="D152" s="348"/>
      <c r="E152" s="349"/>
      <c r="F152" s="353"/>
      <c r="G152" s="351"/>
      <c r="H152" s="348"/>
      <c r="I152" s="352"/>
      <c r="J152" s="352"/>
      <c r="K152" s="67"/>
      <c r="L152" s="68" t="str">
        <f t="shared" si="79"/>
        <v/>
      </c>
      <c r="M152" s="379"/>
      <c r="N152" s="379"/>
      <c r="O152" s="380" t="str">
        <f t="shared" si="80"/>
        <v/>
      </c>
      <c r="P152" s="382" t="str">
        <f t="shared" si="81"/>
        <v/>
      </c>
      <c r="Q152" s="112" t="str">
        <f t="shared" si="46"/>
        <v/>
      </c>
      <c r="R152" s="67"/>
      <c r="S152" s="68" t="str">
        <f t="shared" si="82"/>
        <v/>
      </c>
      <c r="T152" s="184"/>
      <c r="U152" s="68" t="str">
        <f t="shared" si="83"/>
        <v/>
      </c>
      <c r="V152" s="112" t="str">
        <f t="shared" si="47"/>
        <v>no</v>
      </c>
      <c r="W152" s="47"/>
      <c r="X152" s="47"/>
      <c r="Y152" s="47"/>
      <c r="Z152" s="66"/>
      <c r="AA152" s="19"/>
      <c r="AB152" s="242"/>
      <c r="AC152" s="242"/>
      <c r="AD152" s="242"/>
      <c r="AE152" s="242"/>
      <c r="AF152" s="242"/>
      <c r="AG152" s="243"/>
      <c r="AH152" s="17"/>
      <c r="AI152" s="6"/>
      <c r="AK152" s="28" t="str">
        <f t="shared" si="48"/>
        <v/>
      </c>
      <c r="AL152" s="28" t="str">
        <f t="shared" si="49"/>
        <v/>
      </c>
      <c r="AM152" s="28" t="str">
        <f t="shared" si="50"/>
        <v/>
      </c>
      <c r="AN152" s="28">
        <f t="shared" si="51"/>
        <v>0</v>
      </c>
      <c r="AO152" s="28">
        <f t="shared" si="52"/>
        <v>0</v>
      </c>
      <c r="AP152" s="28">
        <f t="shared" si="53"/>
        <v>0</v>
      </c>
      <c r="AQ152" s="28">
        <f t="shared" si="54"/>
        <v>0</v>
      </c>
      <c r="AR152" s="28"/>
      <c r="AS152" s="28"/>
      <c r="AT152" s="28"/>
      <c r="AX152" s="64" t="str">
        <f t="shared" si="55"/>
        <v>canbeinvalid</v>
      </c>
      <c r="AY152" s="28"/>
      <c r="AZ152" s="181">
        <f t="shared" si="56"/>
        <v>0</v>
      </c>
      <c r="BA152" s="1">
        <f t="shared" si="57"/>
        <v>0</v>
      </c>
      <c r="BB152">
        <f t="shared" si="58"/>
        <v>0</v>
      </c>
      <c r="BC152">
        <f t="shared" si="59"/>
        <v>0</v>
      </c>
      <c r="BD152" t="str">
        <f t="shared" si="60"/>
        <v/>
      </c>
      <c r="BE152">
        <f t="shared" si="61"/>
        <v>0</v>
      </c>
      <c r="BF152">
        <f t="shared" si="62"/>
        <v>0</v>
      </c>
      <c r="BG152" t="str">
        <f t="shared" si="63"/>
        <v>no</v>
      </c>
      <c r="BH152">
        <f t="shared" si="64"/>
        <v>0</v>
      </c>
      <c r="BJ152" s="118">
        <f t="shared" si="65"/>
        <v>0</v>
      </c>
      <c r="BK152" s="119">
        <f t="shared" si="66"/>
        <v>0</v>
      </c>
      <c r="BL152">
        <f t="shared" si="67"/>
        <v>0</v>
      </c>
      <c r="BM152">
        <f t="shared" si="68"/>
        <v>0</v>
      </c>
      <c r="BN152" t="str">
        <f t="shared" si="69"/>
        <v/>
      </c>
      <c r="BO152" s="181">
        <f t="shared" si="70"/>
        <v>0</v>
      </c>
      <c r="BQ152" s="181">
        <f t="shared" si="71"/>
        <v>0</v>
      </c>
      <c r="BR152" s="181">
        <f t="shared" si="72"/>
        <v>0</v>
      </c>
      <c r="BS152" t="str">
        <f t="shared" si="73"/>
        <v/>
      </c>
      <c r="BT152">
        <f t="shared" si="74"/>
        <v>0</v>
      </c>
      <c r="BU152" s="181" t="str">
        <f t="shared" si="75"/>
        <v>data</v>
      </c>
      <c r="BV152" s="181">
        <f t="shared" si="84"/>
        <v>0</v>
      </c>
      <c r="BX152" t="str">
        <f t="shared" si="76"/>
        <v/>
      </c>
      <c r="BY152" t="str">
        <f t="shared" si="77"/>
        <v>No CO Data</v>
      </c>
      <c r="BZ152" s="181">
        <f t="shared" si="91"/>
        <v>0</v>
      </c>
      <c r="CA152" s="229">
        <f t="shared" si="96"/>
        <v>0</v>
      </c>
      <c r="CB152" s="6"/>
      <c r="CC152" s="6"/>
      <c r="CD152" s="226">
        <f t="shared" si="93"/>
        <v>0</v>
      </c>
      <c r="CE152" s="6"/>
      <c r="CF152" s="226">
        <f t="shared" si="86"/>
        <v>0</v>
      </c>
      <c r="CG152" s="226">
        <f t="shared" si="94"/>
        <v>0</v>
      </c>
      <c r="CH152" s="6"/>
      <c r="CI152" s="6"/>
      <c r="CJ152" s="226">
        <f t="shared" si="78"/>
        <v>0</v>
      </c>
      <c r="CK152" s="6"/>
      <c r="CL152" s="6"/>
      <c r="CM152" s="6"/>
      <c r="CN152" s="6"/>
      <c r="CO152" s="6"/>
      <c r="CP152" s="6"/>
      <c r="CQ152" s="6"/>
      <c r="CR152" s="6"/>
      <c r="CS152" s="6"/>
      <c r="CT152" s="6"/>
      <c r="CU152" s="6"/>
      <c r="CV152" s="6"/>
      <c r="CW152" s="6"/>
      <c r="CX152" s="6"/>
      <c r="CY152" s="6"/>
      <c r="CZ152" s="6"/>
      <c r="DA152" s="6"/>
      <c r="DB152" s="6"/>
      <c r="DC152" s="6"/>
      <c r="DD152" s="6"/>
      <c r="DE152" s="6"/>
      <c r="DF152" s="6"/>
      <c r="DG152" s="6"/>
      <c r="DH152" s="6"/>
      <c r="DI152" s="6"/>
      <c r="DJ152" s="6"/>
      <c r="DK152" s="6"/>
      <c r="DL152" s="6"/>
      <c r="DM152" s="6"/>
      <c r="DN152" s="6"/>
      <c r="DO152" s="6"/>
      <c r="DP152" s="6"/>
      <c r="DQ152" s="6"/>
      <c r="DR152" s="6"/>
      <c r="DS152" s="6"/>
      <c r="DT152" s="6"/>
      <c r="DU152" s="6"/>
      <c r="DV152" s="6"/>
      <c r="DW152" s="6"/>
      <c r="DX152" s="6"/>
      <c r="DY152" s="6"/>
      <c r="DZ152" s="6"/>
      <c r="EA152" s="6"/>
      <c r="EB152" s="6"/>
      <c r="EC152" s="6"/>
      <c r="ED152" s="6"/>
      <c r="EE152" s="6"/>
      <c r="EF152" s="6"/>
      <c r="EG152" s="6"/>
      <c r="EH152" s="6"/>
      <c r="EI152" s="6"/>
      <c r="EJ152" s="6"/>
      <c r="EK152" s="6"/>
      <c r="EL152" s="6"/>
      <c r="EM152" s="6"/>
      <c r="EN152" s="6"/>
      <c r="EO152" s="6"/>
      <c r="EP152" s="6"/>
      <c r="EQ152" s="6"/>
      <c r="ER152" s="6"/>
      <c r="ES152" s="6"/>
      <c r="ET152" s="6"/>
      <c r="EU152" s="6"/>
      <c r="EV152" s="6"/>
      <c r="EW152" s="6"/>
      <c r="EX152" s="6"/>
      <c r="EY152" s="6"/>
      <c r="EZ152" s="6"/>
      <c r="FA152" s="6"/>
      <c r="FB152" s="6"/>
    </row>
    <row r="153" spans="1:158">
      <c r="A153" s="13">
        <f t="shared" si="95"/>
        <v>120</v>
      </c>
      <c r="B153" s="66"/>
      <c r="C153" s="48"/>
      <c r="D153" s="348"/>
      <c r="E153" s="349"/>
      <c r="F153" s="353"/>
      <c r="G153" s="351"/>
      <c r="H153" s="348"/>
      <c r="I153" s="352"/>
      <c r="J153" s="352"/>
      <c r="K153" s="67"/>
      <c r="L153" s="68" t="str">
        <f t="shared" si="79"/>
        <v/>
      </c>
      <c r="M153" s="379"/>
      <c r="N153" s="379"/>
      <c r="O153" s="380" t="str">
        <f t="shared" si="80"/>
        <v/>
      </c>
      <c r="P153" s="382" t="str">
        <f t="shared" si="81"/>
        <v/>
      </c>
      <c r="Q153" s="112" t="str">
        <f t="shared" si="46"/>
        <v/>
      </c>
      <c r="R153" s="67"/>
      <c r="S153" s="68" t="str">
        <f t="shared" si="82"/>
        <v/>
      </c>
      <c r="T153" s="184"/>
      <c r="U153" s="68" t="str">
        <f t="shared" si="83"/>
        <v/>
      </c>
      <c r="V153" s="112" t="str">
        <f t="shared" si="47"/>
        <v>no</v>
      </c>
      <c r="W153" s="47"/>
      <c r="X153" s="47"/>
      <c r="Y153" s="47"/>
      <c r="Z153" s="66"/>
      <c r="AA153" s="19"/>
      <c r="AB153" s="242"/>
      <c r="AC153" s="242"/>
      <c r="AD153" s="242"/>
      <c r="AE153" s="242"/>
      <c r="AF153" s="242"/>
      <c r="AG153" s="243"/>
      <c r="AH153" s="17"/>
      <c r="AI153" s="6"/>
      <c r="AK153" s="28" t="str">
        <f t="shared" si="48"/>
        <v/>
      </c>
      <c r="AL153" s="28" t="str">
        <f t="shared" si="49"/>
        <v/>
      </c>
      <c r="AM153" s="28" t="str">
        <f t="shared" si="50"/>
        <v/>
      </c>
      <c r="AN153" s="28">
        <f t="shared" si="51"/>
        <v>0</v>
      </c>
      <c r="AO153" s="28">
        <f t="shared" si="52"/>
        <v>0</v>
      </c>
      <c r="AP153" s="28">
        <f t="shared" si="53"/>
        <v>0</v>
      </c>
      <c r="AQ153" s="28">
        <f t="shared" si="54"/>
        <v>0</v>
      </c>
      <c r="AR153" s="28"/>
      <c r="AS153" s="28"/>
      <c r="AT153" s="28"/>
      <c r="AX153" s="64" t="str">
        <f t="shared" si="55"/>
        <v>canbeinvalid</v>
      </c>
      <c r="AY153" s="28"/>
      <c r="AZ153" s="181">
        <f t="shared" si="56"/>
        <v>0</v>
      </c>
      <c r="BA153" s="1">
        <f t="shared" si="57"/>
        <v>0</v>
      </c>
      <c r="BB153">
        <f t="shared" si="58"/>
        <v>0</v>
      </c>
      <c r="BC153">
        <f t="shared" si="59"/>
        <v>0</v>
      </c>
      <c r="BD153" t="str">
        <f t="shared" si="60"/>
        <v/>
      </c>
      <c r="BE153">
        <f t="shared" si="61"/>
        <v>0</v>
      </c>
      <c r="BF153">
        <f t="shared" si="62"/>
        <v>0</v>
      </c>
      <c r="BG153" t="str">
        <f t="shared" si="63"/>
        <v>no</v>
      </c>
      <c r="BH153">
        <f t="shared" si="64"/>
        <v>0</v>
      </c>
      <c r="BJ153" s="118">
        <f t="shared" si="65"/>
        <v>0</v>
      </c>
      <c r="BK153" s="119">
        <f t="shared" si="66"/>
        <v>0</v>
      </c>
      <c r="BL153">
        <f t="shared" si="67"/>
        <v>0</v>
      </c>
      <c r="BM153">
        <f t="shared" si="68"/>
        <v>0</v>
      </c>
      <c r="BN153" t="str">
        <f t="shared" si="69"/>
        <v/>
      </c>
      <c r="BO153" s="181">
        <f t="shared" si="70"/>
        <v>0</v>
      </c>
      <c r="BQ153" s="181">
        <f t="shared" si="71"/>
        <v>0</v>
      </c>
      <c r="BR153" s="181">
        <f t="shared" si="72"/>
        <v>0</v>
      </c>
      <c r="BS153" t="str">
        <f t="shared" si="73"/>
        <v/>
      </c>
      <c r="BT153">
        <f t="shared" si="74"/>
        <v>0</v>
      </c>
      <c r="BU153" s="181" t="str">
        <f t="shared" si="75"/>
        <v>data</v>
      </c>
      <c r="BV153" s="181">
        <f t="shared" si="84"/>
        <v>0</v>
      </c>
      <c r="BX153" t="str">
        <f t="shared" si="76"/>
        <v/>
      </c>
      <c r="BY153" t="str">
        <f t="shared" si="77"/>
        <v>No CO Data</v>
      </c>
      <c r="BZ153" s="181">
        <f t="shared" si="91"/>
        <v>0</v>
      </c>
      <c r="CA153" s="229">
        <f t="shared" si="96"/>
        <v>0</v>
      </c>
      <c r="CB153" s="6"/>
      <c r="CC153" s="6"/>
      <c r="CD153" s="226">
        <f t="shared" si="93"/>
        <v>0</v>
      </c>
      <c r="CE153" s="6"/>
      <c r="CF153" s="226">
        <f t="shared" si="86"/>
        <v>0</v>
      </c>
      <c r="CG153" s="226">
        <f t="shared" si="94"/>
        <v>0</v>
      </c>
      <c r="CH153" s="6"/>
      <c r="CI153" s="6"/>
      <c r="CJ153" s="226">
        <f t="shared" si="78"/>
        <v>0</v>
      </c>
      <c r="CK153" s="6"/>
      <c r="CL153" s="6"/>
      <c r="CM153" s="6"/>
      <c r="CN153" s="6"/>
      <c r="CO153" s="6"/>
      <c r="CP153" s="6"/>
      <c r="CQ153" s="6"/>
      <c r="CR153" s="6"/>
      <c r="CS153" s="6"/>
      <c r="CT153" s="6"/>
      <c r="CU153" s="6"/>
      <c r="CV153" s="6"/>
      <c r="CW153" s="6"/>
      <c r="CX153" s="6"/>
      <c r="CY153" s="6"/>
      <c r="CZ153" s="6"/>
      <c r="DA153" s="6"/>
      <c r="DB153" s="6"/>
      <c r="DC153" s="6"/>
      <c r="DD153" s="6"/>
      <c r="DE153" s="6"/>
      <c r="DF153" s="6"/>
      <c r="DG153" s="6"/>
      <c r="DH153" s="6"/>
      <c r="DI153" s="6"/>
      <c r="DJ153" s="6"/>
      <c r="DK153" s="6"/>
      <c r="DL153" s="6"/>
      <c r="DM153" s="6"/>
      <c r="DN153" s="6"/>
      <c r="DO153" s="6"/>
      <c r="DP153" s="6"/>
      <c r="DQ153" s="6"/>
      <c r="DR153" s="6"/>
      <c r="DS153" s="6"/>
      <c r="DT153" s="6"/>
      <c r="DU153" s="6"/>
      <c r="DV153" s="6"/>
      <c r="DW153" s="6"/>
      <c r="DX153" s="6"/>
      <c r="DY153" s="6"/>
      <c r="DZ153" s="6"/>
      <c r="EA153" s="6"/>
      <c r="EB153" s="6"/>
      <c r="EC153" s="6"/>
      <c r="ED153" s="6"/>
      <c r="EE153" s="6"/>
      <c r="EF153" s="6"/>
      <c r="EG153" s="6"/>
      <c r="EH153" s="6"/>
      <c r="EI153" s="6"/>
      <c r="EJ153" s="6"/>
      <c r="EK153" s="6"/>
      <c r="EL153" s="6"/>
      <c r="EM153" s="6"/>
      <c r="EN153" s="6"/>
      <c r="EO153" s="6"/>
      <c r="EP153" s="6"/>
      <c r="EQ153" s="6"/>
      <c r="ER153" s="6"/>
      <c r="ES153" s="6"/>
      <c r="ET153" s="6"/>
      <c r="EU153" s="6"/>
      <c r="EV153" s="6"/>
      <c r="EW153" s="6"/>
      <c r="EX153" s="6"/>
      <c r="EY153" s="6"/>
      <c r="EZ153" s="6"/>
      <c r="FA153" s="6"/>
      <c r="FB153" s="6"/>
    </row>
    <row r="154" spans="1:158">
      <c r="A154" s="13">
        <f t="shared" si="95"/>
        <v>121</v>
      </c>
      <c r="B154" s="66"/>
      <c r="C154" s="48"/>
      <c r="D154" s="348"/>
      <c r="E154" s="349"/>
      <c r="F154" s="353"/>
      <c r="G154" s="351"/>
      <c r="H154" s="348"/>
      <c r="I154" s="352"/>
      <c r="J154" s="352"/>
      <c r="K154" s="67"/>
      <c r="L154" s="68" t="str">
        <f t="shared" si="79"/>
        <v/>
      </c>
      <c r="M154" s="379"/>
      <c r="N154" s="379"/>
      <c r="O154" s="380" t="str">
        <f t="shared" si="80"/>
        <v/>
      </c>
      <c r="P154" s="382" t="str">
        <f t="shared" si="81"/>
        <v/>
      </c>
      <c r="Q154" s="112" t="str">
        <f t="shared" si="46"/>
        <v/>
      </c>
      <c r="R154" s="67"/>
      <c r="S154" s="68" t="str">
        <f t="shared" si="82"/>
        <v/>
      </c>
      <c r="T154" s="184"/>
      <c r="U154" s="68" t="str">
        <f t="shared" si="83"/>
        <v/>
      </c>
      <c r="V154" s="112" t="str">
        <f t="shared" si="47"/>
        <v>no</v>
      </c>
      <c r="W154" s="47"/>
      <c r="X154" s="47"/>
      <c r="Y154" s="47"/>
      <c r="Z154" s="66"/>
      <c r="AA154" s="19"/>
      <c r="AB154" s="242"/>
      <c r="AC154" s="242"/>
      <c r="AD154" s="242"/>
      <c r="AE154" s="242"/>
      <c r="AF154" s="242"/>
      <c r="AG154" s="243"/>
      <c r="AH154" s="17"/>
      <c r="AI154" s="6"/>
      <c r="AK154" s="28" t="str">
        <f t="shared" si="48"/>
        <v/>
      </c>
      <c r="AL154" s="28" t="str">
        <f t="shared" si="49"/>
        <v/>
      </c>
      <c r="AM154" s="28" t="str">
        <f t="shared" si="50"/>
        <v/>
      </c>
      <c r="AN154" s="28">
        <f t="shared" si="51"/>
        <v>0</v>
      </c>
      <c r="AO154" s="28">
        <f t="shared" si="52"/>
        <v>0</v>
      </c>
      <c r="AP154" s="28">
        <f t="shared" si="53"/>
        <v>0</v>
      </c>
      <c r="AQ154" s="28">
        <f t="shared" si="54"/>
        <v>0</v>
      </c>
      <c r="AR154" s="28"/>
      <c r="AS154" s="28"/>
      <c r="AT154" s="28"/>
      <c r="AX154" s="64" t="str">
        <f t="shared" si="55"/>
        <v>canbeinvalid</v>
      </c>
      <c r="AY154" s="28"/>
      <c r="AZ154" s="181">
        <f t="shared" si="56"/>
        <v>0</v>
      </c>
      <c r="BA154" s="1">
        <f t="shared" si="57"/>
        <v>0</v>
      </c>
      <c r="BB154">
        <f t="shared" si="58"/>
        <v>0</v>
      </c>
      <c r="BC154">
        <f t="shared" si="59"/>
        <v>0</v>
      </c>
      <c r="BD154" t="str">
        <f t="shared" si="60"/>
        <v/>
      </c>
      <c r="BE154">
        <f t="shared" si="61"/>
        <v>0</v>
      </c>
      <c r="BF154">
        <f t="shared" si="62"/>
        <v>0</v>
      </c>
      <c r="BG154" t="str">
        <f t="shared" si="63"/>
        <v>no</v>
      </c>
      <c r="BH154">
        <f t="shared" si="64"/>
        <v>0</v>
      </c>
      <c r="BJ154" s="118">
        <f t="shared" si="65"/>
        <v>0</v>
      </c>
      <c r="BK154" s="119">
        <f t="shared" si="66"/>
        <v>0</v>
      </c>
      <c r="BL154">
        <f t="shared" si="67"/>
        <v>0</v>
      </c>
      <c r="BM154">
        <f t="shared" si="68"/>
        <v>0</v>
      </c>
      <c r="BN154" t="str">
        <f t="shared" si="69"/>
        <v/>
      </c>
      <c r="BO154" s="181">
        <f t="shared" si="70"/>
        <v>0</v>
      </c>
      <c r="BQ154" s="181">
        <f t="shared" si="71"/>
        <v>0</v>
      </c>
      <c r="BR154" s="181">
        <f t="shared" si="72"/>
        <v>0</v>
      </c>
      <c r="BS154" t="str">
        <f t="shared" si="73"/>
        <v/>
      </c>
      <c r="BT154">
        <f t="shared" si="74"/>
        <v>0</v>
      </c>
      <c r="BU154" s="181" t="str">
        <f t="shared" si="75"/>
        <v>data</v>
      </c>
      <c r="BV154" s="181">
        <f t="shared" si="84"/>
        <v>0</v>
      </c>
      <c r="BX154" t="str">
        <f t="shared" si="76"/>
        <v/>
      </c>
      <c r="BY154" t="str">
        <f t="shared" si="77"/>
        <v>No CO Data</v>
      </c>
      <c r="BZ154" s="181">
        <f t="shared" si="91"/>
        <v>0</v>
      </c>
      <c r="CA154" s="229">
        <f t="shared" si="96"/>
        <v>0</v>
      </c>
      <c r="CB154" s="6"/>
      <c r="CC154" s="6"/>
      <c r="CD154" s="226">
        <f t="shared" si="93"/>
        <v>0</v>
      </c>
      <c r="CE154" s="6"/>
      <c r="CF154" s="226">
        <f t="shared" si="86"/>
        <v>0</v>
      </c>
      <c r="CG154" s="226">
        <f t="shared" si="94"/>
        <v>0</v>
      </c>
      <c r="CH154" s="6"/>
      <c r="CI154" s="6"/>
      <c r="CJ154" s="226">
        <f t="shared" si="78"/>
        <v>0</v>
      </c>
      <c r="CK154" s="6"/>
      <c r="CL154" s="6"/>
      <c r="CM154" s="6"/>
      <c r="CN154" s="6"/>
      <c r="CO154" s="6"/>
      <c r="CP154" s="6"/>
      <c r="CQ154" s="6"/>
      <c r="CR154" s="6"/>
      <c r="CS154" s="6"/>
      <c r="CT154" s="6"/>
      <c r="CU154" s="6"/>
      <c r="CV154" s="6"/>
      <c r="CW154" s="6"/>
      <c r="CX154" s="6"/>
      <c r="CY154" s="6"/>
      <c r="CZ154" s="6"/>
      <c r="DA154" s="6"/>
      <c r="DB154" s="6"/>
      <c r="DC154" s="6"/>
      <c r="DD154" s="6"/>
      <c r="DE154" s="6"/>
      <c r="DF154" s="6"/>
      <c r="DG154" s="6"/>
      <c r="DH154" s="6"/>
      <c r="DI154" s="6"/>
      <c r="DJ154" s="6"/>
      <c r="DK154" s="6"/>
      <c r="DL154" s="6"/>
      <c r="DM154" s="6"/>
      <c r="DN154" s="6"/>
      <c r="DO154" s="6"/>
      <c r="DP154" s="6"/>
      <c r="DQ154" s="6"/>
      <c r="DR154" s="6"/>
      <c r="DS154" s="6"/>
      <c r="DT154" s="6"/>
      <c r="DU154" s="6"/>
      <c r="DV154" s="6"/>
      <c r="DW154" s="6"/>
      <c r="DX154" s="6"/>
      <c r="DY154" s="6"/>
      <c r="DZ154" s="6"/>
      <c r="EA154" s="6"/>
      <c r="EB154" s="6"/>
      <c r="EC154" s="6"/>
      <c r="ED154" s="6"/>
      <c r="EE154" s="6"/>
      <c r="EF154" s="6"/>
      <c r="EG154" s="6"/>
      <c r="EH154" s="6"/>
      <c r="EI154" s="6"/>
      <c r="EJ154" s="6"/>
      <c r="EK154" s="6"/>
      <c r="EL154" s="6"/>
      <c r="EM154" s="6"/>
      <c r="EN154" s="6"/>
      <c r="EO154" s="6"/>
      <c r="EP154" s="6"/>
      <c r="EQ154" s="6"/>
      <c r="ER154" s="6"/>
      <c r="ES154" s="6"/>
      <c r="ET154" s="6"/>
      <c r="EU154" s="6"/>
      <c r="EV154" s="6"/>
      <c r="EW154" s="6"/>
      <c r="EX154" s="6"/>
      <c r="EY154" s="6"/>
      <c r="EZ154" s="6"/>
      <c r="FA154" s="6"/>
      <c r="FB154" s="6"/>
    </row>
    <row r="155" spans="1:158">
      <c r="A155" s="13">
        <f t="shared" si="95"/>
        <v>122</v>
      </c>
      <c r="B155" s="66"/>
      <c r="C155" s="48"/>
      <c r="D155" s="348"/>
      <c r="E155" s="349"/>
      <c r="F155" s="353"/>
      <c r="G155" s="351"/>
      <c r="H155" s="348"/>
      <c r="I155" s="352"/>
      <c r="J155" s="352"/>
      <c r="K155" s="67"/>
      <c r="L155" s="68" t="str">
        <f t="shared" si="79"/>
        <v/>
      </c>
      <c r="M155" s="379"/>
      <c r="N155" s="379"/>
      <c r="O155" s="380" t="str">
        <f t="shared" si="80"/>
        <v/>
      </c>
      <c r="P155" s="382" t="str">
        <f t="shared" si="81"/>
        <v/>
      </c>
      <c r="Q155" s="112" t="str">
        <f t="shared" si="46"/>
        <v/>
      </c>
      <c r="R155" s="67"/>
      <c r="S155" s="68" t="str">
        <f t="shared" si="82"/>
        <v/>
      </c>
      <c r="T155" s="184"/>
      <c r="U155" s="68" t="str">
        <f t="shared" si="83"/>
        <v/>
      </c>
      <c r="V155" s="112" t="str">
        <f t="shared" si="47"/>
        <v>no</v>
      </c>
      <c r="W155" s="47"/>
      <c r="X155" s="47"/>
      <c r="Y155" s="47"/>
      <c r="Z155" s="66"/>
      <c r="AA155" s="19"/>
      <c r="AB155" s="242"/>
      <c r="AC155" s="242"/>
      <c r="AD155" s="242"/>
      <c r="AE155" s="242"/>
      <c r="AF155" s="242"/>
      <c r="AG155" s="243"/>
      <c r="AH155" s="17"/>
      <c r="AI155" s="6"/>
      <c r="AK155" s="28" t="str">
        <f t="shared" si="48"/>
        <v/>
      </c>
      <c r="AL155" s="28" t="str">
        <f t="shared" si="49"/>
        <v/>
      </c>
      <c r="AM155" s="28" t="str">
        <f t="shared" si="50"/>
        <v/>
      </c>
      <c r="AN155" s="28">
        <f t="shared" si="51"/>
        <v>0</v>
      </c>
      <c r="AO155" s="28">
        <f t="shared" si="52"/>
        <v>0</v>
      </c>
      <c r="AP155" s="28">
        <f t="shared" si="53"/>
        <v>0</v>
      </c>
      <c r="AQ155" s="28">
        <f t="shared" si="54"/>
        <v>0</v>
      </c>
      <c r="AR155" s="28"/>
      <c r="AS155" s="28"/>
      <c r="AT155" s="28"/>
      <c r="AX155" s="64" t="str">
        <f t="shared" si="55"/>
        <v>canbeinvalid</v>
      </c>
      <c r="AY155" s="28"/>
      <c r="AZ155" s="181">
        <f t="shared" si="56"/>
        <v>0</v>
      </c>
      <c r="BA155" s="1">
        <f t="shared" si="57"/>
        <v>0</v>
      </c>
      <c r="BB155">
        <f t="shared" si="58"/>
        <v>0</v>
      </c>
      <c r="BC155">
        <f t="shared" si="59"/>
        <v>0</v>
      </c>
      <c r="BD155" t="str">
        <f t="shared" si="60"/>
        <v/>
      </c>
      <c r="BE155">
        <f t="shared" si="61"/>
        <v>0</v>
      </c>
      <c r="BF155">
        <f t="shared" si="62"/>
        <v>0</v>
      </c>
      <c r="BG155" t="str">
        <f t="shared" si="63"/>
        <v>no</v>
      </c>
      <c r="BH155">
        <f t="shared" si="64"/>
        <v>0</v>
      </c>
      <c r="BJ155" s="118">
        <f t="shared" si="65"/>
        <v>0</v>
      </c>
      <c r="BK155" s="119">
        <f t="shared" si="66"/>
        <v>0</v>
      </c>
      <c r="BL155">
        <f t="shared" si="67"/>
        <v>0</v>
      </c>
      <c r="BM155">
        <f t="shared" si="68"/>
        <v>0</v>
      </c>
      <c r="BN155" t="str">
        <f t="shared" si="69"/>
        <v/>
      </c>
      <c r="BO155" s="181">
        <f t="shared" si="70"/>
        <v>0</v>
      </c>
      <c r="BQ155" s="181">
        <f t="shared" si="71"/>
        <v>0</v>
      </c>
      <c r="BR155" s="181">
        <f t="shared" si="72"/>
        <v>0</v>
      </c>
      <c r="BS155" t="str">
        <f t="shared" si="73"/>
        <v/>
      </c>
      <c r="BT155">
        <f t="shared" si="74"/>
        <v>0</v>
      </c>
      <c r="BU155" s="181" t="str">
        <f t="shared" si="75"/>
        <v>data</v>
      </c>
      <c r="BV155" s="181">
        <f t="shared" si="84"/>
        <v>0</v>
      </c>
      <c r="BX155" t="str">
        <f t="shared" si="76"/>
        <v/>
      </c>
      <c r="BY155" t="str">
        <f t="shared" si="77"/>
        <v>No CO Data</v>
      </c>
      <c r="BZ155" s="181">
        <f t="shared" si="91"/>
        <v>0</v>
      </c>
      <c r="CA155" s="229">
        <f t="shared" si="96"/>
        <v>0</v>
      </c>
      <c r="CB155" s="6"/>
      <c r="CC155" s="6"/>
      <c r="CD155" s="226">
        <f t="shared" si="93"/>
        <v>0</v>
      </c>
      <c r="CE155" s="6"/>
      <c r="CF155" s="226">
        <f t="shared" si="86"/>
        <v>0</v>
      </c>
      <c r="CG155" s="226">
        <f t="shared" si="94"/>
        <v>0</v>
      </c>
      <c r="CH155" s="6"/>
      <c r="CI155" s="6"/>
      <c r="CJ155" s="226">
        <f t="shared" si="78"/>
        <v>0</v>
      </c>
      <c r="CK155" s="6"/>
      <c r="CL155" s="6"/>
      <c r="CM155" s="6"/>
      <c r="CN155" s="6"/>
      <c r="CO155" s="6"/>
      <c r="CP155" s="6"/>
      <c r="CQ155" s="6"/>
      <c r="CR155" s="6"/>
      <c r="CS155" s="6"/>
      <c r="CT155" s="6"/>
      <c r="CU155" s="6"/>
      <c r="CV155" s="6"/>
      <c r="CW155" s="6"/>
      <c r="CX155" s="6"/>
      <c r="CY155" s="6"/>
      <c r="CZ155" s="6"/>
      <c r="DA155" s="6"/>
      <c r="DB155" s="6"/>
      <c r="DC155" s="6"/>
      <c r="DD155" s="6"/>
      <c r="DE155" s="6"/>
      <c r="DF155" s="6"/>
      <c r="DG155" s="6"/>
      <c r="DH155" s="6"/>
      <c r="DI155" s="6"/>
      <c r="DJ155" s="6"/>
      <c r="DK155" s="6"/>
      <c r="DL155" s="6"/>
      <c r="DM155" s="6"/>
      <c r="DN155" s="6"/>
      <c r="DO155" s="6"/>
      <c r="DP155" s="6"/>
      <c r="DQ155" s="6"/>
      <c r="DR155" s="6"/>
      <c r="DS155" s="6"/>
      <c r="DT155" s="6"/>
      <c r="DU155" s="6"/>
      <c r="DV155" s="6"/>
      <c r="DW155" s="6"/>
      <c r="DX155" s="6"/>
      <c r="DY155" s="6"/>
      <c r="DZ155" s="6"/>
      <c r="EA155" s="6"/>
      <c r="EB155" s="6"/>
      <c r="EC155" s="6"/>
      <c r="ED155" s="6"/>
      <c r="EE155" s="6"/>
      <c r="EF155" s="6"/>
      <c r="EG155" s="6"/>
      <c r="EH155" s="6"/>
      <c r="EI155" s="6"/>
      <c r="EJ155" s="6"/>
      <c r="EK155" s="6"/>
      <c r="EL155" s="6"/>
      <c r="EM155" s="6"/>
      <c r="EN155" s="6"/>
      <c r="EO155" s="6"/>
      <c r="EP155" s="6"/>
      <c r="EQ155" s="6"/>
      <c r="ER155" s="6"/>
      <c r="ES155" s="6"/>
      <c r="ET155" s="6"/>
      <c r="EU155" s="6"/>
      <c r="EV155" s="6"/>
      <c r="EW155" s="6"/>
      <c r="EX155" s="6"/>
      <c r="EY155" s="6"/>
      <c r="EZ155" s="6"/>
      <c r="FA155" s="6"/>
      <c r="FB155" s="6"/>
    </row>
    <row r="156" spans="1:158">
      <c r="A156" s="13">
        <f t="shared" si="95"/>
        <v>123</v>
      </c>
      <c r="B156" s="66"/>
      <c r="C156" s="48"/>
      <c r="D156" s="348"/>
      <c r="E156" s="349"/>
      <c r="F156" s="353"/>
      <c r="G156" s="351"/>
      <c r="H156" s="348"/>
      <c r="I156" s="352"/>
      <c r="J156" s="352"/>
      <c r="K156" s="67"/>
      <c r="L156" s="68" t="str">
        <f t="shared" si="79"/>
        <v/>
      </c>
      <c r="M156" s="379"/>
      <c r="N156" s="379"/>
      <c r="O156" s="380" t="str">
        <f t="shared" si="80"/>
        <v/>
      </c>
      <c r="P156" s="382" t="str">
        <f t="shared" si="81"/>
        <v/>
      </c>
      <c r="Q156" s="112" t="str">
        <f t="shared" si="46"/>
        <v/>
      </c>
      <c r="R156" s="67"/>
      <c r="S156" s="68" t="str">
        <f t="shared" si="82"/>
        <v/>
      </c>
      <c r="T156" s="184"/>
      <c r="U156" s="68" t="str">
        <f t="shared" si="83"/>
        <v/>
      </c>
      <c r="V156" s="112" t="str">
        <f t="shared" si="47"/>
        <v>no</v>
      </c>
      <c r="W156" s="47"/>
      <c r="X156" s="47"/>
      <c r="Y156" s="47"/>
      <c r="Z156" s="66"/>
      <c r="AA156" s="19"/>
      <c r="AB156" s="242"/>
      <c r="AC156" s="242"/>
      <c r="AD156" s="242"/>
      <c r="AE156" s="242"/>
      <c r="AF156" s="242"/>
      <c r="AG156" s="243"/>
      <c r="AH156" s="17"/>
      <c r="AI156" s="6"/>
      <c r="AK156" s="28" t="str">
        <f t="shared" si="48"/>
        <v/>
      </c>
      <c r="AL156" s="28" t="str">
        <f t="shared" si="49"/>
        <v/>
      </c>
      <c r="AM156" s="28" t="str">
        <f t="shared" si="50"/>
        <v/>
      </c>
      <c r="AN156" s="28">
        <f t="shared" si="51"/>
        <v>0</v>
      </c>
      <c r="AO156" s="28">
        <f t="shared" si="52"/>
        <v>0</v>
      </c>
      <c r="AP156" s="28">
        <f t="shared" si="53"/>
        <v>0</v>
      </c>
      <c r="AQ156" s="28">
        <f t="shared" si="54"/>
        <v>0</v>
      </c>
      <c r="AR156" s="28"/>
      <c r="AS156" s="28"/>
      <c r="AT156" s="28"/>
      <c r="AX156" s="64" t="str">
        <f t="shared" si="55"/>
        <v>canbeinvalid</v>
      </c>
      <c r="AY156" s="28"/>
      <c r="AZ156" s="181">
        <f t="shared" si="56"/>
        <v>0</v>
      </c>
      <c r="BA156" s="1">
        <f t="shared" si="57"/>
        <v>0</v>
      </c>
      <c r="BB156">
        <f t="shared" si="58"/>
        <v>0</v>
      </c>
      <c r="BC156">
        <f t="shared" si="59"/>
        <v>0</v>
      </c>
      <c r="BD156" t="str">
        <f t="shared" si="60"/>
        <v/>
      </c>
      <c r="BE156">
        <f t="shared" si="61"/>
        <v>0</v>
      </c>
      <c r="BF156">
        <f t="shared" si="62"/>
        <v>0</v>
      </c>
      <c r="BG156" t="str">
        <f t="shared" si="63"/>
        <v>no</v>
      </c>
      <c r="BH156">
        <f t="shared" si="64"/>
        <v>0</v>
      </c>
      <c r="BJ156" s="118">
        <f t="shared" si="65"/>
        <v>0</v>
      </c>
      <c r="BK156" s="119">
        <f t="shared" si="66"/>
        <v>0</v>
      </c>
      <c r="BL156">
        <f t="shared" si="67"/>
        <v>0</v>
      </c>
      <c r="BM156">
        <f t="shared" si="68"/>
        <v>0</v>
      </c>
      <c r="BN156" t="str">
        <f t="shared" si="69"/>
        <v/>
      </c>
      <c r="BO156" s="181">
        <f t="shared" si="70"/>
        <v>0</v>
      </c>
      <c r="BQ156" s="181">
        <f t="shared" si="71"/>
        <v>0</v>
      </c>
      <c r="BR156" s="181">
        <f t="shared" si="72"/>
        <v>0</v>
      </c>
      <c r="BS156" t="str">
        <f t="shared" si="73"/>
        <v/>
      </c>
      <c r="BT156">
        <f t="shared" si="74"/>
        <v>0</v>
      </c>
      <c r="BU156" s="181" t="str">
        <f t="shared" si="75"/>
        <v>data</v>
      </c>
      <c r="BV156" s="181">
        <f t="shared" si="84"/>
        <v>0</v>
      </c>
      <c r="BX156" t="str">
        <f t="shared" si="76"/>
        <v/>
      </c>
      <c r="BY156" t="str">
        <f t="shared" si="77"/>
        <v>No CO Data</v>
      </c>
      <c r="BZ156" s="181">
        <f t="shared" si="91"/>
        <v>0</v>
      </c>
      <c r="CA156" s="229">
        <f t="shared" si="96"/>
        <v>0</v>
      </c>
      <c r="CB156" s="6"/>
      <c r="CC156" s="6"/>
      <c r="CD156" s="226">
        <f t="shared" si="93"/>
        <v>0</v>
      </c>
      <c r="CE156" s="6"/>
      <c r="CF156" s="226">
        <f t="shared" si="86"/>
        <v>0</v>
      </c>
      <c r="CG156" s="226">
        <f t="shared" si="94"/>
        <v>0</v>
      </c>
      <c r="CH156" s="6"/>
      <c r="CI156" s="6"/>
      <c r="CJ156" s="226">
        <f t="shared" si="78"/>
        <v>0</v>
      </c>
      <c r="CK156" s="6"/>
      <c r="CL156" s="6"/>
      <c r="CM156" s="6"/>
      <c r="CN156" s="6"/>
      <c r="CO156" s="6"/>
      <c r="CP156" s="6"/>
      <c r="CQ156" s="6"/>
      <c r="CR156" s="6"/>
      <c r="CS156" s="6"/>
      <c r="CT156" s="6"/>
      <c r="CU156" s="6"/>
      <c r="CV156" s="6"/>
      <c r="CW156" s="6"/>
      <c r="CX156" s="6"/>
      <c r="CY156" s="6"/>
      <c r="CZ156" s="6"/>
      <c r="DA156" s="6"/>
      <c r="DB156" s="6"/>
      <c r="DC156" s="6"/>
      <c r="DD156" s="6"/>
      <c r="DE156" s="6"/>
      <c r="DF156" s="6"/>
      <c r="DG156" s="6"/>
      <c r="DH156" s="6"/>
      <c r="DI156" s="6"/>
      <c r="DJ156" s="6"/>
      <c r="DK156" s="6"/>
      <c r="DL156" s="6"/>
      <c r="DM156" s="6"/>
      <c r="DN156" s="6"/>
      <c r="DO156" s="6"/>
      <c r="DP156" s="6"/>
      <c r="DQ156" s="6"/>
      <c r="DR156" s="6"/>
      <c r="DS156" s="6"/>
      <c r="DT156" s="6"/>
      <c r="DU156" s="6"/>
      <c r="DV156" s="6"/>
      <c r="DW156" s="6"/>
      <c r="DX156" s="6"/>
      <c r="DY156" s="6"/>
      <c r="DZ156" s="6"/>
      <c r="EA156" s="6"/>
      <c r="EB156" s="6"/>
      <c r="EC156" s="6"/>
      <c r="ED156" s="6"/>
      <c r="EE156" s="6"/>
      <c r="EF156" s="6"/>
      <c r="EG156" s="6"/>
      <c r="EH156" s="6"/>
      <c r="EI156" s="6"/>
      <c r="EJ156" s="6"/>
      <c r="EK156" s="6"/>
      <c r="EL156" s="6"/>
      <c r="EM156" s="6"/>
      <c r="EN156" s="6"/>
      <c r="EO156" s="6"/>
      <c r="EP156" s="6"/>
      <c r="EQ156" s="6"/>
      <c r="ER156" s="6"/>
      <c r="ES156" s="6"/>
      <c r="ET156" s="6"/>
      <c r="EU156" s="6"/>
      <c r="EV156" s="6"/>
      <c r="EW156" s="6"/>
      <c r="EX156" s="6"/>
      <c r="EY156" s="6"/>
      <c r="EZ156" s="6"/>
      <c r="FA156" s="6"/>
      <c r="FB156" s="6"/>
    </row>
    <row r="157" spans="1:158">
      <c r="A157" s="13">
        <f t="shared" si="95"/>
        <v>124</v>
      </c>
      <c r="B157" s="66"/>
      <c r="C157" s="48"/>
      <c r="D157" s="348"/>
      <c r="E157" s="349"/>
      <c r="F157" s="353"/>
      <c r="G157" s="351"/>
      <c r="H157" s="348"/>
      <c r="I157" s="352"/>
      <c r="J157" s="352"/>
      <c r="K157" s="67"/>
      <c r="L157" s="68" t="str">
        <f t="shared" si="79"/>
        <v/>
      </c>
      <c r="M157" s="379"/>
      <c r="N157" s="379"/>
      <c r="O157" s="380" t="str">
        <f t="shared" si="80"/>
        <v/>
      </c>
      <c r="P157" s="382" t="str">
        <f t="shared" si="81"/>
        <v/>
      </c>
      <c r="Q157" s="112" t="str">
        <f t="shared" si="46"/>
        <v/>
      </c>
      <c r="R157" s="67"/>
      <c r="S157" s="68" t="str">
        <f t="shared" si="82"/>
        <v/>
      </c>
      <c r="T157" s="184"/>
      <c r="U157" s="68" t="str">
        <f t="shared" si="83"/>
        <v/>
      </c>
      <c r="V157" s="112" t="str">
        <f t="shared" si="47"/>
        <v>no</v>
      </c>
      <c r="W157" s="47"/>
      <c r="X157" s="47"/>
      <c r="Y157" s="47"/>
      <c r="Z157" s="66"/>
      <c r="AA157" s="19"/>
      <c r="AB157" s="242"/>
      <c r="AC157" s="242"/>
      <c r="AD157" s="242"/>
      <c r="AE157" s="242"/>
      <c r="AF157" s="242"/>
      <c r="AG157" s="243"/>
      <c r="AH157" s="17"/>
      <c r="AI157" s="6"/>
      <c r="AK157" s="28" t="str">
        <f t="shared" si="48"/>
        <v/>
      </c>
      <c r="AL157" s="28" t="str">
        <f t="shared" si="49"/>
        <v/>
      </c>
      <c r="AM157" s="28" t="str">
        <f t="shared" si="50"/>
        <v/>
      </c>
      <c r="AN157" s="28">
        <f t="shared" si="51"/>
        <v>0</v>
      </c>
      <c r="AO157" s="28">
        <f t="shared" si="52"/>
        <v>0</v>
      </c>
      <c r="AP157" s="28">
        <f t="shared" si="53"/>
        <v>0</v>
      </c>
      <c r="AQ157" s="28">
        <f t="shared" si="54"/>
        <v>0</v>
      </c>
      <c r="AR157" s="28"/>
      <c r="AS157" s="28"/>
      <c r="AT157" s="28"/>
      <c r="AX157" s="64" t="str">
        <f t="shared" si="55"/>
        <v>canbeinvalid</v>
      </c>
      <c r="AY157" s="28"/>
      <c r="AZ157" s="181">
        <f t="shared" si="56"/>
        <v>0</v>
      </c>
      <c r="BA157" s="1">
        <f t="shared" si="57"/>
        <v>0</v>
      </c>
      <c r="BB157">
        <f t="shared" si="58"/>
        <v>0</v>
      </c>
      <c r="BC157">
        <f t="shared" si="59"/>
        <v>0</v>
      </c>
      <c r="BD157" t="str">
        <f t="shared" si="60"/>
        <v/>
      </c>
      <c r="BE157">
        <f t="shared" si="61"/>
        <v>0</v>
      </c>
      <c r="BF157">
        <f t="shared" si="62"/>
        <v>0</v>
      </c>
      <c r="BG157" t="str">
        <f t="shared" si="63"/>
        <v>no</v>
      </c>
      <c r="BH157">
        <f t="shared" si="64"/>
        <v>0</v>
      </c>
      <c r="BJ157" s="118">
        <f t="shared" si="65"/>
        <v>0</v>
      </c>
      <c r="BK157" s="119">
        <f t="shared" si="66"/>
        <v>0</v>
      </c>
      <c r="BL157">
        <f t="shared" si="67"/>
        <v>0</v>
      </c>
      <c r="BM157">
        <f t="shared" si="68"/>
        <v>0</v>
      </c>
      <c r="BN157" t="str">
        <f t="shared" si="69"/>
        <v/>
      </c>
      <c r="BO157" s="181">
        <f t="shared" si="70"/>
        <v>0</v>
      </c>
      <c r="BQ157" s="181">
        <f t="shared" si="71"/>
        <v>0</v>
      </c>
      <c r="BR157" s="181">
        <f t="shared" si="72"/>
        <v>0</v>
      </c>
      <c r="BS157" t="str">
        <f t="shared" si="73"/>
        <v/>
      </c>
      <c r="BT157">
        <f t="shared" si="74"/>
        <v>0</v>
      </c>
      <c r="BU157" s="181" t="str">
        <f t="shared" si="75"/>
        <v>data</v>
      </c>
      <c r="BV157" s="181">
        <f t="shared" si="84"/>
        <v>0</v>
      </c>
      <c r="BX157" t="str">
        <f t="shared" si="76"/>
        <v/>
      </c>
      <c r="BY157" t="str">
        <f t="shared" si="77"/>
        <v>No CO Data</v>
      </c>
      <c r="BZ157" s="181">
        <f t="shared" si="91"/>
        <v>0</v>
      </c>
      <c r="CA157" s="229">
        <f t="shared" si="96"/>
        <v>0</v>
      </c>
      <c r="CB157" s="6"/>
      <c r="CC157" s="6"/>
      <c r="CD157" s="226">
        <f t="shared" si="93"/>
        <v>0</v>
      </c>
      <c r="CE157" s="6"/>
      <c r="CF157" s="226">
        <f t="shared" si="86"/>
        <v>0</v>
      </c>
      <c r="CG157" s="226">
        <f t="shared" si="94"/>
        <v>0</v>
      </c>
      <c r="CH157" s="6"/>
      <c r="CI157" s="6"/>
      <c r="CJ157" s="226">
        <f t="shared" si="78"/>
        <v>0</v>
      </c>
      <c r="CK157" s="6"/>
      <c r="CL157" s="6"/>
      <c r="CM157" s="6"/>
      <c r="CN157" s="6"/>
      <c r="CO157" s="6"/>
      <c r="CP157" s="6"/>
      <c r="CQ157" s="6"/>
      <c r="CR157" s="6"/>
      <c r="CS157" s="6"/>
      <c r="CT157" s="6"/>
      <c r="CU157" s="6"/>
      <c r="CV157" s="6"/>
      <c r="CW157" s="6"/>
      <c r="CX157" s="6"/>
      <c r="CY157" s="6"/>
      <c r="CZ157" s="6"/>
      <c r="DA157" s="6"/>
      <c r="DB157" s="6"/>
      <c r="DC157" s="6"/>
      <c r="DD157" s="6"/>
      <c r="DE157" s="6"/>
      <c r="DF157" s="6"/>
      <c r="DG157" s="6"/>
      <c r="DH157" s="6"/>
      <c r="DI157" s="6"/>
      <c r="DJ157" s="6"/>
      <c r="DK157" s="6"/>
      <c r="DL157" s="6"/>
      <c r="DM157" s="6"/>
      <c r="DN157" s="6"/>
      <c r="DO157" s="6"/>
      <c r="DP157" s="6"/>
      <c r="DQ157" s="6"/>
      <c r="DR157" s="6"/>
      <c r="DS157" s="6"/>
      <c r="DT157" s="6"/>
      <c r="DU157" s="6"/>
      <c r="DV157" s="6"/>
      <c r="DW157" s="6"/>
      <c r="DX157" s="6"/>
      <c r="DY157" s="6"/>
      <c r="DZ157" s="6"/>
      <c r="EA157" s="6"/>
      <c r="EB157" s="6"/>
      <c r="EC157" s="6"/>
      <c r="ED157" s="6"/>
      <c r="EE157" s="6"/>
      <c r="EF157" s="6"/>
      <c r="EG157" s="6"/>
      <c r="EH157" s="6"/>
      <c r="EI157" s="6"/>
      <c r="EJ157" s="6"/>
      <c r="EK157" s="6"/>
      <c r="EL157" s="6"/>
      <c r="EM157" s="6"/>
      <c r="EN157" s="6"/>
      <c r="EO157" s="6"/>
      <c r="EP157" s="6"/>
      <c r="EQ157" s="6"/>
      <c r="ER157" s="6"/>
      <c r="ES157" s="6"/>
      <c r="ET157" s="6"/>
      <c r="EU157" s="6"/>
      <c r="EV157" s="6"/>
      <c r="EW157" s="6"/>
      <c r="EX157" s="6"/>
      <c r="EY157" s="6"/>
      <c r="EZ157" s="6"/>
      <c r="FA157" s="6"/>
      <c r="FB157" s="6"/>
    </row>
    <row r="158" spans="1:158">
      <c r="A158" s="13">
        <f t="shared" si="95"/>
        <v>125</v>
      </c>
      <c r="B158" s="66"/>
      <c r="C158" s="48"/>
      <c r="D158" s="348"/>
      <c r="E158" s="349"/>
      <c r="F158" s="353"/>
      <c r="G158" s="351"/>
      <c r="H158" s="348"/>
      <c r="I158" s="352"/>
      <c r="J158" s="352"/>
      <c r="K158" s="67"/>
      <c r="L158" s="68" t="str">
        <f t="shared" si="79"/>
        <v/>
      </c>
      <c r="M158" s="379"/>
      <c r="N158" s="379"/>
      <c r="O158" s="380" t="str">
        <f t="shared" si="80"/>
        <v/>
      </c>
      <c r="P158" s="382" t="str">
        <f t="shared" si="81"/>
        <v/>
      </c>
      <c r="Q158" s="112" t="str">
        <f t="shared" si="46"/>
        <v/>
      </c>
      <c r="R158" s="67"/>
      <c r="S158" s="68" t="str">
        <f t="shared" si="82"/>
        <v/>
      </c>
      <c r="T158" s="184"/>
      <c r="U158" s="68" t="str">
        <f t="shared" si="83"/>
        <v/>
      </c>
      <c r="V158" s="112" t="str">
        <f t="shared" si="47"/>
        <v>no</v>
      </c>
      <c r="W158" s="47"/>
      <c r="X158" s="47"/>
      <c r="Y158" s="47"/>
      <c r="Z158" s="66"/>
      <c r="AA158" s="19"/>
      <c r="AB158" s="242"/>
      <c r="AC158" s="242"/>
      <c r="AD158" s="242"/>
      <c r="AE158" s="242"/>
      <c r="AF158" s="242"/>
      <c r="AG158" s="243"/>
      <c r="AH158" s="17"/>
      <c r="AI158" s="6"/>
      <c r="AK158" s="28" t="str">
        <f t="shared" si="48"/>
        <v/>
      </c>
      <c r="AL158" s="28" t="str">
        <f t="shared" si="49"/>
        <v/>
      </c>
      <c r="AM158" s="28" t="str">
        <f t="shared" si="50"/>
        <v/>
      </c>
      <c r="AN158" s="28">
        <f t="shared" si="51"/>
        <v>0</v>
      </c>
      <c r="AO158" s="28">
        <f t="shared" si="52"/>
        <v>0</v>
      </c>
      <c r="AP158" s="28">
        <f t="shared" si="53"/>
        <v>0</v>
      </c>
      <c r="AQ158" s="28">
        <f t="shared" si="54"/>
        <v>0</v>
      </c>
      <c r="AR158" s="28"/>
      <c r="AS158" s="28"/>
      <c r="AT158" s="28"/>
      <c r="AX158" s="64" t="str">
        <f t="shared" si="55"/>
        <v>canbeinvalid</v>
      </c>
      <c r="AY158" s="28"/>
      <c r="AZ158" s="181">
        <f t="shared" si="56"/>
        <v>0</v>
      </c>
      <c r="BA158" s="1">
        <f t="shared" si="57"/>
        <v>0</v>
      </c>
      <c r="BB158">
        <f t="shared" si="58"/>
        <v>0</v>
      </c>
      <c r="BC158">
        <f t="shared" si="59"/>
        <v>0</v>
      </c>
      <c r="BD158" t="str">
        <f t="shared" si="60"/>
        <v/>
      </c>
      <c r="BE158">
        <f t="shared" si="61"/>
        <v>0</v>
      </c>
      <c r="BF158">
        <f t="shared" si="62"/>
        <v>0</v>
      </c>
      <c r="BG158" t="str">
        <f t="shared" si="63"/>
        <v>no</v>
      </c>
      <c r="BH158">
        <f t="shared" si="64"/>
        <v>0</v>
      </c>
      <c r="BJ158" s="118">
        <f t="shared" si="65"/>
        <v>0</v>
      </c>
      <c r="BK158" s="119">
        <f t="shared" si="66"/>
        <v>0</v>
      </c>
      <c r="BL158">
        <f t="shared" si="67"/>
        <v>0</v>
      </c>
      <c r="BM158">
        <f t="shared" si="68"/>
        <v>0</v>
      </c>
      <c r="BN158" t="str">
        <f t="shared" si="69"/>
        <v/>
      </c>
      <c r="BO158" s="181">
        <f t="shared" si="70"/>
        <v>0</v>
      </c>
      <c r="BQ158" s="181">
        <f t="shared" si="71"/>
        <v>0</v>
      </c>
      <c r="BR158" s="181">
        <f t="shared" si="72"/>
        <v>0</v>
      </c>
      <c r="BS158" t="str">
        <f t="shared" si="73"/>
        <v/>
      </c>
      <c r="BT158">
        <f t="shared" si="74"/>
        <v>0</v>
      </c>
      <c r="BU158" s="181" t="str">
        <f t="shared" si="75"/>
        <v>data</v>
      </c>
      <c r="BV158" s="181">
        <f t="shared" si="84"/>
        <v>0</v>
      </c>
      <c r="BX158" t="str">
        <f t="shared" si="76"/>
        <v/>
      </c>
      <c r="BY158" t="str">
        <f t="shared" si="77"/>
        <v>No CO Data</v>
      </c>
      <c r="BZ158" s="181">
        <f t="shared" si="91"/>
        <v>0</v>
      </c>
      <c r="CA158" s="229">
        <f t="shared" si="96"/>
        <v>0</v>
      </c>
      <c r="CB158" s="6"/>
      <c r="CC158" s="6"/>
      <c r="CD158" s="226">
        <f t="shared" si="93"/>
        <v>0</v>
      </c>
      <c r="CE158" s="6"/>
      <c r="CF158" s="226">
        <f t="shared" si="86"/>
        <v>0</v>
      </c>
      <c r="CG158" s="226">
        <f t="shared" si="94"/>
        <v>0</v>
      </c>
      <c r="CH158" s="6"/>
      <c r="CI158" s="6"/>
      <c r="CJ158" s="226">
        <f t="shared" si="78"/>
        <v>0</v>
      </c>
      <c r="CK158" s="6"/>
      <c r="CL158" s="6"/>
      <c r="CM158" s="6"/>
      <c r="CN158" s="6"/>
      <c r="CO158" s="6"/>
      <c r="CP158" s="6"/>
      <c r="CQ158" s="6"/>
      <c r="CR158" s="6"/>
      <c r="CS158" s="6"/>
      <c r="CT158" s="6"/>
      <c r="CU158" s="6"/>
      <c r="CV158" s="6"/>
      <c r="CW158" s="6"/>
      <c r="CX158" s="6"/>
      <c r="CY158" s="6"/>
      <c r="CZ158" s="6"/>
      <c r="DA158" s="6"/>
      <c r="DB158" s="6"/>
      <c r="DC158" s="6"/>
      <c r="DD158" s="6"/>
      <c r="DE158" s="6"/>
      <c r="DF158" s="6"/>
      <c r="DG158" s="6"/>
      <c r="DH158" s="6"/>
      <c r="DI158" s="6"/>
      <c r="DJ158" s="6"/>
      <c r="DK158" s="6"/>
      <c r="DL158" s="6"/>
      <c r="DM158" s="6"/>
      <c r="DN158" s="6"/>
      <c r="DO158" s="6"/>
      <c r="DP158" s="6"/>
      <c r="DQ158" s="6"/>
      <c r="DR158" s="6"/>
      <c r="DS158" s="6"/>
      <c r="DT158" s="6"/>
      <c r="DU158" s="6"/>
      <c r="DV158" s="6"/>
      <c r="DW158" s="6"/>
      <c r="DX158" s="6"/>
      <c r="DY158" s="6"/>
      <c r="DZ158" s="6"/>
      <c r="EA158" s="6"/>
      <c r="EB158" s="6"/>
      <c r="EC158" s="6"/>
      <c r="ED158" s="6"/>
      <c r="EE158" s="6"/>
      <c r="EF158" s="6"/>
      <c r="EG158" s="6"/>
      <c r="EH158" s="6"/>
      <c r="EI158" s="6"/>
      <c r="EJ158" s="6"/>
      <c r="EK158" s="6"/>
      <c r="EL158" s="6"/>
      <c r="EM158" s="6"/>
      <c r="EN158" s="6"/>
      <c r="EO158" s="6"/>
      <c r="EP158" s="6"/>
      <c r="EQ158" s="6"/>
      <c r="ER158" s="6"/>
      <c r="ES158" s="6"/>
      <c r="ET158" s="6"/>
      <c r="EU158" s="6"/>
      <c r="EV158" s="6"/>
      <c r="EW158" s="6"/>
      <c r="EX158" s="6"/>
      <c r="EY158" s="6"/>
      <c r="EZ158" s="6"/>
      <c r="FA158" s="6"/>
      <c r="FB158" s="6"/>
    </row>
    <row r="159" spans="1:158">
      <c r="A159" s="13">
        <f t="shared" si="95"/>
        <v>126</v>
      </c>
      <c r="B159" s="66"/>
      <c r="C159" s="48"/>
      <c r="D159" s="348"/>
      <c r="E159" s="349"/>
      <c r="F159" s="353"/>
      <c r="G159" s="351"/>
      <c r="H159" s="348"/>
      <c r="I159" s="352"/>
      <c r="J159" s="352"/>
      <c r="K159" s="67"/>
      <c r="L159" s="68" t="str">
        <f t="shared" si="79"/>
        <v/>
      </c>
      <c r="M159" s="379"/>
      <c r="N159" s="379"/>
      <c r="O159" s="380" t="str">
        <f t="shared" si="80"/>
        <v/>
      </c>
      <c r="P159" s="382" t="str">
        <f t="shared" si="81"/>
        <v/>
      </c>
      <c r="Q159" s="112" t="str">
        <f t="shared" si="46"/>
        <v/>
      </c>
      <c r="R159" s="67"/>
      <c r="S159" s="68" t="str">
        <f t="shared" si="82"/>
        <v/>
      </c>
      <c r="T159" s="184"/>
      <c r="U159" s="68" t="str">
        <f t="shared" si="83"/>
        <v/>
      </c>
      <c r="V159" s="112" t="str">
        <f t="shared" si="47"/>
        <v>no</v>
      </c>
      <c r="W159" s="47"/>
      <c r="X159" s="47"/>
      <c r="Y159" s="47"/>
      <c r="Z159" s="66"/>
      <c r="AA159" s="19"/>
      <c r="AB159" s="242"/>
      <c r="AC159" s="242"/>
      <c r="AD159" s="242"/>
      <c r="AE159" s="242"/>
      <c r="AF159" s="242"/>
      <c r="AG159" s="243"/>
      <c r="AH159" s="17"/>
      <c r="AI159" s="6"/>
      <c r="AK159" s="28" t="str">
        <f t="shared" si="48"/>
        <v/>
      </c>
      <c r="AL159" s="28" t="str">
        <f t="shared" si="49"/>
        <v/>
      </c>
      <c r="AM159" s="28" t="str">
        <f t="shared" si="50"/>
        <v/>
      </c>
      <c r="AN159" s="28">
        <f t="shared" si="51"/>
        <v>0</v>
      </c>
      <c r="AO159" s="28">
        <f t="shared" si="52"/>
        <v>0</v>
      </c>
      <c r="AP159" s="28">
        <f t="shared" si="53"/>
        <v>0</v>
      </c>
      <c r="AQ159" s="28">
        <f t="shared" si="54"/>
        <v>0</v>
      </c>
      <c r="AR159" s="28"/>
      <c r="AS159" s="28"/>
      <c r="AT159" s="28"/>
      <c r="AX159" s="64" t="str">
        <f t="shared" si="55"/>
        <v>canbeinvalid</v>
      </c>
      <c r="AY159" s="28"/>
      <c r="AZ159" s="181">
        <f t="shared" si="56"/>
        <v>0</v>
      </c>
      <c r="BA159" s="1">
        <f t="shared" si="57"/>
        <v>0</v>
      </c>
      <c r="BB159">
        <f t="shared" si="58"/>
        <v>0</v>
      </c>
      <c r="BC159">
        <f t="shared" si="59"/>
        <v>0</v>
      </c>
      <c r="BD159" t="str">
        <f t="shared" si="60"/>
        <v/>
      </c>
      <c r="BE159">
        <f t="shared" si="61"/>
        <v>0</v>
      </c>
      <c r="BF159">
        <f t="shared" si="62"/>
        <v>0</v>
      </c>
      <c r="BG159" t="str">
        <f t="shared" si="63"/>
        <v>no</v>
      </c>
      <c r="BH159">
        <f t="shared" si="64"/>
        <v>0</v>
      </c>
      <c r="BJ159" s="118">
        <f t="shared" si="65"/>
        <v>0</v>
      </c>
      <c r="BK159" s="119">
        <f t="shared" si="66"/>
        <v>0</v>
      </c>
      <c r="BL159">
        <f t="shared" si="67"/>
        <v>0</v>
      </c>
      <c r="BM159">
        <f t="shared" si="68"/>
        <v>0</v>
      </c>
      <c r="BN159" t="str">
        <f t="shared" si="69"/>
        <v/>
      </c>
      <c r="BO159" s="181">
        <f t="shared" si="70"/>
        <v>0</v>
      </c>
      <c r="BQ159" s="181">
        <f t="shared" si="71"/>
        <v>0</v>
      </c>
      <c r="BR159" s="181">
        <f t="shared" si="72"/>
        <v>0</v>
      </c>
      <c r="BS159" t="str">
        <f t="shared" si="73"/>
        <v/>
      </c>
      <c r="BT159">
        <f t="shared" si="74"/>
        <v>0</v>
      </c>
      <c r="BU159" s="181" t="str">
        <f t="shared" si="75"/>
        <v>data</v>
      </c>
      <c r="BV159" s="181">
        <f t="shared" si="84"/>
        <v>0</v>
      </c>
      <c r="BX159" t="str">
        <f t="shared" si="76"/>
        <v/>
      </c>
      <c r="BY159" t="str">
        <f t="shared" si="77"/>
        <v>No CO Data</v>
      </c>
      <c r="BZ159" s="181">
        <f t="shared" si="91"/>
        <v>0</v>
      </c>
      <c r="CA159" s="229">
        <f t="shared" si="96"/>
        <v>0</v>
      </c>
      <c r="CB159" s="6"/>
      <c r="CC159" s="6"/>
      <c r="CD159" s="226">
        <f t="shared" si="93"/>
        <v>0</v>
      </c>
      <c r="CE159" s="6"/>
      <c r="CF159" s="226">
        <f t="shared" si="86"/>
        <v>0</v>
      </c>
      <c r="CG159" s="226">
        <f t="shared" si="94"/>
        <v>0</v>
      </c>
      <c r="CH159" s="6"/>
      <c r="CI159" s="6"/>
      <c r="CJ159" s="226">
        <f t="shared" si="78"/>
        <v>0</v>
      </c>
      <c r="CK159" s="6"/>
      <c r="CL159" s="6"/>
      <c r="CM159" s="6"/>
      <c r="CN159" s="6"/>
      <c r="CO159" s="6"/>
      <c r="CP159" s="6"/>
      <c r="CQ159" s="6"/>
      <c r="CR159" s="6"/>
      <c r="CS159" s="6"/>
      <c r="CT159" s="6"/>
      <c r="CU159" s="6"/>
      <c r="CV159" s="6"/>
      <c r="CW159" s="6"/>
      <c r="CX159" s="6"/>
      <c r="CY159" s="6"/>
      <c r="CZ159" s="6"/>
      <c r="DA159" s="6"/>
      <c r="DB159" s="6"/>
      <c r="DC159" s="6"/>
      <c r="DD159" s="6"/>
      <c r="DE159" s="6"/>
      <c r="DF159" s="6"/>
      <c r="DG159" s="6"/>
      <c r="DH159" s="6"/>
      <c r="DI159" s="6"/>
      <c r="DJ159" s="6"/>
      <c r="DK159" s="6"/>
      <c r="DL159" s="6"/>
      <c r="DM159" s="6"/>
      <c r="DN159" s="6"/>
      <c r="DO159" s="6"/>
      <c r="DP159" s="6"/>
      <c r="DQ159" s="6"/>
      <c r="DR159" s="6"/>
      <c r="DS159" s="6"/>
      <c r="DT159" s="6"/>
      <c r="DU159" s="6"/>
      <c r="DV159" s="6"/>
      <c r="DW159" s="6"/>
      <c r="DX159" s="6"/>
      <c r="DY159" s="6"/>
      <c r="DZ159" s="6"/>
      <c r="EA159" s="6"/>
      <c r="EB159" s="6"/>
      <c r="EC159" s="6"/>
      <c r="ED159" s="6"/>
      <c r="EE159" s="6"/>
      <c r="EF159" s="6"/>
      <c r="EG159" s="6"/>
      <c r="EH159" s="6"/>
      <c r="EI159" s="6"/>
      <c r="EJ159" s="6"/>
      <c r="EK159" s="6"/>
      <c r="EL159" s="6"/>
      <c r="EM159" s="6"/>
      <c r="EN159" s="6"/>
      <c r="EO159" s="6"/>
      <c r="EP159" s="6"/>
      <c r="EQ159" s="6"/>
      <c r="ER159" s="6"/>
      <c r="ES159" s="6"/>
      <c r="ET159" s="6"/>
      <c r="EU159" s="6"/>
      <c r="EV159" s="6"/>
      <c r="EW159" s="6"/>
      <c r="EX159" s="6"/>
      <c r="EY159" s="6"/>
      <c r="EZ159" s="6"/>
      <c r="FA159" s="6"/>
      <c r="FB159" s="6"/>
    </row>
    <row r="160" spans="1:158">
      <c r="A160" s="13">
        <f t="shared" si="95"/>
        <v>127</v>
      </c>
      <c r="B160" s="66"/>
      <c r="C160" s="48"/>
      <c r="D160" s="348"/>
      <c r="E160" s="349"/>
      <c r="F160" s="353"/>
      <c r="G160" s="351"/>
      <c r="H160" s="348"/>
      <c r="I160" s="352"/>
      <c r="J160" s="352"/>
      <c r="K160" s="67"/>
      <c r="L160" s="68" t="str">
        <f t="shared" si="79"/>
        <v/>
      </c>
      <c r="M160" s="379"/>
      <c r="N160" s="379"/>
      <c r="O160" s="380" t="str">
        <f t="shared" si="80"/>
        <v/>
      </c>
      <c r="P160" s="382" t="str">
        <f t="shared" si="81"/>
        <v/>
      </c>
      <c r="Q160" s="112" t="str">
        <f t="shared" si="46"/>
        <v/>
      </c>
      <c r="R160" s="67"/>
      <c r="S160" s="68" t="str">
        <f t="shared" si="82"/>
        <v/>
      </c>
      <c r="T160" s="184"/>
      <c r="U160" s="68" t="str">
        <f t="shared" si="83"/>
        <v/>
      </c>
      <c r="V160" s="112" t="str">
        <f t="shared" si="47"/>
        <v>no</v>
      </c>
      <c r="W160" s="47"/>
      <c r="X160" s="47"/>
      <c r="Y160" s="47"/>
      <c r="Z160" s="66"/>
      <c r="AA160" s="19"/>
      <c r="AB160" s="242"/>
      <c r="AC160" s="242"/>
      <c r="AD160" s="242"/>
      <c r="AE160" s="242"/>
      <c r="AF160" s="242"/>
      <c r="AG160" s="243"/>
      <c r="AH160" s="17"/>
      <c r="AI160" s="6"/>
      <c r="AK160" s="28" t="str">
        <f t="shared" si="48"/>
        <v/>
      </c>
      <c r="AL160" s="28" t="str">
        <f t="shared" si="49"/>
        <v/>
      </c>
      <c r="AM160" s="28" t="str">
        <f t="shared" si="50"/>
        <v/>
      </c>
      <c r="AN160" s="28">
        <f t="shared" si="51"/>
        <v>0</v>
      </c>
      <c r="AO160" s="28">
        <f t="shared" si="52"/>
        <v>0</v>
      </c>
      <c r="AP160" s="28">
        <f t="shared" si="53"/>
        <v>0</v>
      </c>
      <c r="AQ160" s="28">
        <f t="shared" si="54"/>
        <v>0</v>
      </c>
      <c r="AR160" s="28"/>
      <c r="AS160" s="28"/>
      <c r="AT160" s="28"/>
      <c r="AX160" s="64" t="str">
        <f t="shared" si="55"/>
        <v>canbeinvalid</v>
      </c>
      <c r="AY160" s="28"/>
      <c r="AZ160" s="181">
        <f t="shared" si="56"/>
        <v>0</v>
      </c>
      <c r="BA160" s="1">
        <f t="shared" si="57"/>
        <v>0</v>
      </c>
      <c r="BB160">
        <f t="shared" si="58"/>
        <v>0</v>
      </c>
      <c r="BC160">
        <f t="shared" si="59"/>
        <v>0</v>
      </c>
      <c r="BD160" t="str">
        <f t="shared" si="60"/>
        <v/>
      </c>
      <c r="BE160">
        <f t="shared" si="61"/>
        <v>0</v>
      </c>
      <c r="BF160">
        <f t="shared" si="62"/>
        <v>0</v>
      </c>
      <c r="BG160" t="str">
        <f t="shared" si="63"/>
        <v>no</v>
      </c>
      <c r="BH160">
        <f t="shared" si="64"/>
        <v>0</v>
      </c>
      <c r="BJ160" s="118">
        <f t="shared" si="65"/>
        <v>0</v>
      </c>
      <c r="BK160" s="119">
        <f t="shared" si="66"/>
        <v>0</v>
      </c>
      <c r="BL160">
        <f t="shared" si="67"/>
        <v>0</v>
      </c>
      <c r="BM160">
        <f t="shared" si="68"/>
        <v>0</v>
      </c>
      <c r="BN160" t="str">
        <f t="shared" si="69"/>
        <v/>
      </c>
      <c r="BO160" s="181">
        <f t="shared" si="70"/>
        <v>0</v>
      </c>
      <c r="BQ160" s="181">
        <f t="shared" si="71"/>
        <v>0</v>
      </c>
      <c r="BR160" s="181">
        <f t="shared" si="72"/>
        <v>0</v>
      </c>
      <c r="BS160" t="str">
        <f t="shared" si="73"/>
        <v/>
      </c>
      <c r="BT160">
        <f t="shared" si="74"/>
        <v>0</v>
      </c>
      <c r="BU160" s="181" t="str">
        <f t="shared" si="75"/>
        <v>data</v>
      </c>
      <c r="BV160" s="181">
        <f t="shared" si="84"/>
        <v>0</v>
      </c>
      <c r="BX160" t="str">
        <f t="shared" si="76"/>
        <v/>
      </c>
      <c r="BY160" t="str">
        <f t="shared" si="77"/>
        <v>No CO Data</v>
      </c>
      <c r="BZ160" s="181">
        <f t="shared" si="91"/>
        <v>0</v>
      </c>
      <c r="CA160" s="229">
        <f t="shared" si="96"/>
        <v>0</v>
      </c>
      <c r="CB160" s="6"/>
      <c r="CC160" s="6"/>
      <c r="CD160" s="226">
        <f t="shared" si="93"/>
        <v>0</v>
      </c>
      <c r="CE160" s="6"/>
      <c r="CF160" s="226">
        <f t="shared" si="86"/>
        <v>0</v>
      </c>
      <c r="CG160" s="226">
        <f t="shared" si="94"/>
        <v>0</v>
      </c>
      <c r="CH160" s="6"/>
      <c r="CI160" s="6"/>
      <c r="CJ160" s="226">
        <f t="shared" si="78"/>
        <v>0</v>
      </c>
      <c r="CK160" s="6"/>
      <c r="CL160" s="6"/>
      <c r="CM160" s="6"/>
      <c r="CN160" s="6"/>
      <c r="CO160" s="6"/>
      <c r="CP160" s="6"/>
      <c r="CQ160" s="6"/>
      <c r="CR160" s="6"/>
      <c r="CS160" s="6"/>
      <c r="CT160" s="6"/>
      <c r="CU160" s="6"/>
      <c r="CV160" s="6"/>
      <c r="CW160" s="6"/>
      <c r="CX160" s="6"/>
      <c r="CY160" s="6"/>
      <c r="CZ160" s="6"/>
      <c r="DA160" s="6"/>
      <c r="DB160" s="6"/>
      <c r="DC160" s="6"/>
      <c r="DD160" s="6"/>
      <c r="DE160" s="6"/>
      <c r="DF160" s="6"/>
      <c r="DG160" s="6"/>
      <c r="DH160" s="6"/>
      <c r="DI160" s="6"/>
      <c r="DJ160" s="6"/>
      <c r="DK160" s="6"/>
      <c r="DL160" s="6"/>
      <c r="DM160" s="6"/>
      <c r="DN160" s="6"/>
      <c r="DO160" s="6"/>
      <c r="DP160" s="6"/>
      <c r="DQ160" s="6"/>
      <c r="DR160" s="6"/>
      <c r="DS160" s="6"/>
      <c r="DT160" s="6"/>
      <c r="DU160" s="6"/>
      <c r="DV160" s="6"/>
      <c r="DW160" s="6"/>
      <c r="DX160" s="6"/>
      <c r="DY160" s="6"/>
      <c r="DZ160" s="6"/>
      <c r="EA160" s="6"/>
      <c r="EB160" s="6"/>
      <c r="EC160" s="6"/>
      <c r="ED160" s="6"/>
      <c r="EE160" s="6"/>
      <c r="EF160" s="6"/>
      <c r="EG160" s="6"/>
      <c r="EH160" s="6"/>
      <c r="EI160" s="6"/>
      <c r="EJ160" s="6"/>
      <c r="EK160" s="6"/>
      <c r="EL160" s="6"/>
      <c r="EM160" s="6"/>
      <c r="EN160" s="6"/>
      <c r="EO160" s="6"/>
      <c r="EP160" s="6"/>
      <c r="EQ160" s="6"/>
      <c r="ER160" s="6"/>
      <c r="ES160" s="6"/>
      <c r="ET160" s="6"/>
      <c r="EU160" s="6"/>
      <c r="EV160" s="6"/>
      <c r="EW160" s="6"/>
      <c r="EX160" s="6"/>
      <c r="EY160" s="6"/>
      <c r="EZ160" s="6"/>
      <c r="FA160" s="6"/>
      <c r="FB160" s="6"/>
    </row>
    <row r="161" spans="1:158">
      <c r="A161" s="13">
        <f t="shared" si="95"/>
        <v>128</v>
      </c>
      <c r="B161" s="66"/>
      <c r="C161" s="48"/>
      <c r="D161" s="348"/>
      <c r="E161" s="349"/>
      <c r="F161" s="353"/>
      <c r="G161" s="351"/>
      <c r="H161" s="348"/>
      <c r="I161" s="352"/>
      <c r="J161" s="352"/>
      <c r="K161" s="67"/>
      <c r="L161" s="68" t="str">
        <f t="shared" si="79"/>
        <v/>
      </c>
      <c r="M161" s="379"/>
      <c r="N161" s="379"/>
      <c r="O161" s="380" t="str">
        <f t="shared" si="80"/>
        <v/>
      </c>
      <c r="P161" s="382" t="str">
        <f t="shared" si="81"/>
        <v/>
      </c>
      <c r="Q161" s="112" t="str">
        <f t="shared" si="46"/>
        <v/>
      </c>
      <c r="R161" s="67"/>
      <c r="S161" s="68" t="str">
        <f t="shared" si="82"/>
        <v/>
      </c>
      <c r="T161" s="184"/>
      <c r="U161" s="68" t="str">
        <f t="shared" si="83"/>
        <v/>
      </c>
      <c r="V161" s="112" t="str">
        <f t="shared" si="47"/>
        <v>no</v>
      </c>
      <c r="W161" s="47"/>
      <c r="X161" s="47"/>
      <c r="Y161" s="47"/>
      <c r="Z161" s="66"/>
      <c r="AA161" s="19"/>
      <c r="AB161" s="242"/>
      <c r="AC161" s="242"/>
      <c r="AD161" s="242"/>
      <c r="AE161" s="242"/>
      <c r="AF161" s="242"/>
      <c r="AG161" s="243"/>
      <c r="AH161" s="17"/>
      <c r="AI161" s="6"/>
      <c r="AK161" s="28" t="str">
        <f t="shared" si="48"/>
        <v/>
      </c>
      <c r="AL161" s="28" t="str">
        <f t="shared" si="49"/>
        <v/>
      </c>
      <c r="AM161" s="28" t="str">
        <f t="shared" si="50"/>
        <v/>
      </c>
      <c r="AN161" s="28">
        <f t="shared" si="51"/>
        <v>0</v>
      </c>
      <c r="AO161" s="28">
        <f t="shared" si="52"/>
        <v>0</v>
      </c>
      <c r="AP161" s="28">
        <f t="shared" si="53"/>
        <v>0</v>
      </c>
      <c r="AQ161" s="28">
        <f t="shared" si="54"/>
        <v>0</v>
      </c>
      <c r="AR161" s="28"/>
      <c r="AS161" s="28"/>
      <c r="AT161" s="28"/>
      <c r="AX161" s="64" t="str">
        <f t="shared" si="55"/>
        <v>canbeinvalid</v>
      </c>
      <c r="AY161" s="28"/>
      <c r="AZ161" s="181">
        <f t="shared" si="56"/>
        <v>0</v>
      </c>
      <c r="BA161" s="1">
        <f t="shared" si="57"/>
        <v>0</v>
      </c>
      <c r="BB161">
        <f t="shared" si="58"/>
        <v>0</v>
      </c>
      <c r="BC161">
        <f t="shared" si="59"/>
        <v>0</v>
      </c>
      <c r="BD161" t="str">
        <f t="shared" si="60"/>
        <v/>
      </c>
      <c r="BE161">
        <f t="shared" si="61"/>
        <v>0</v>
      </c>
      <c r="BF161">
        <f t="shared" si="62"/>
        <v>0</v>
      </c>
      <c r="BG161" t="str">
        <f t="shared" si="63"/>
        <v>no</v>
      </c>
      <c r="BH161">
        <f t="shared" si="64"/>
        <v>0</v>
      </c>
      <c r="BJ161" s="118">
        <f t="shared" si="65"/>
        <v>0</v>
      </c>
      <c r="BK161" s="119">
        <f t="shared" si="66"/>
        <v>0</v>
      </c>
      <c r="BL161">
        <f t="shared" si="67"/>
        <v>0</v>
      </c>
      <c r="BM161">
        <f t="shared" si="68"/>
        <v>0</v>
      </c>
      <c r="BN161" t="str">
        <f t="shared" si="69"/>
        <v/>
      </c>
      <c r="BO161" s="181">
        <f t="shared" si="70"/>
        <v>0</v>
      </c>
      <c r="BQ161" s="181">
        <f t="shared" si="71"/>
        <v>0</v>
      </c>
      <c r="BR161" s="181">
        <f t="shared" si="72"/>
        <v>0</v>
      </c>
      <c r="BS161" t="str">
        <f t="shared" si="73"/>
        <v/>
      </c>
      <c r="BT161">
        <f t="shared" si="74"/>
        <v>0</v>
      </c>
      <c r="BU161" s="181" t="str">
        <f t="shared" si="75"/>
        <v>data</v>
      </c>
      <c r="BV161" s="181">
        <f t="shared" si="84"/>
        <v>0</v>
      </c>
      <c r="BX161" t="str">
        <f t="shared" si="76"/>
        <v/>
      </c>
      <c r="BY161" t="str">
        <f t="shared" si="77"/>
        <v>No CO Data</v>
      </c>
      <c r="BZ161" s="181">
        <f t="shared" si="91"/>
        <v>0</v>
      </c>
      <c r="CA161" s="229">
        <f t="shared" si="96"/>
        <v>0</v>
      </c>
      <c r="CB161" s="6"/>
      <c r="CC161" s="6"/>
      <c r="CD161" s="226">
        <f t="shared" si="93"/>
        <v>0</v>
      </c>
      <c r="CE161" s="6"/>
      <c r="CF161" s="226">
        <f t="shared" si="86"/>
        <v>0</v>
      </c>
      <c r="CG161" s="226">
        <f t="shared" si="94"/>
        <v>0</v>
      </c>
      <c r="CH161" s="6"/>
      <c r="CI161" s="6"/>
      <c r="CJ161" s="226">
        <f t="shared" si="78"/>
        <v>0</v>
      </c>
      <c r="CK161" s="6"/>
      <c r="CL161" s="6"/>
      <c r="CM161" s="6"/>
      <c r="CN161" s="6"/>
      <c r="CO161" s="6"/>
      <c r="CP161" s="6"/>
      <c r="CQ161" s="6"/>
      <c r="CR161" s="6"/>
      <c r="CS161" s="6"/>
      <c r="CT161" s="6"/>
      <c r="CU161" s="6"/>
      <c r="CV161" s="6"/>
      <c r="CW161" s="6"/>
      <c r="CX161" s="6"/>
      <c r="CY161" s="6"/>
      <c r="CZ161" s="6"/>
      <c r="DA161" s="6"/>
      <c r="DB161" s="6"/>
      <c r="DC161" s="6"/>
      <c r="DD161" s="6"/>
      <c r="DE161" s="6"/>
      <c r="DF161" s="6"/>
      <c r="DG161" s="6"/>
      <c r="DH161" s="6"/>
      <c r="DI161" s="6"/>
      <c r="DJ161" s="6"/>
      <c r="DK161" s="6"/>
      <c r="DL161" s="6"/>
      <c r="DM161" s="6"/>
      <c r="DN161" s="6"/>
      <c r="DO161" s="6"/>
      <c r="DP161" s="6"/>
      <c r="DQ161" s="6"/>
      <c r="DR161" s="6"/>
      <c r="DS161" s="6"/>
      <c r="DT161" s="6"/>
      <c r="DU161" s="6"/>
      <c r="DV161" s="6"/>
      <c r="DW161" s="6"/>
      <c r="DX161" s="6"/>
      <c r="DY161" s="6"/>
      <c r="DZ161" s="6"/>
      <c r="EA161" s="6"/>
      <c r="EB161" s="6"/>
      <c r="EC161" s="6"/>
      <c r="ED161" s="6"/>
      <c r="EE161" s="6"/>
      <c r="EF161" s="6"/>
      <c r="EG161" s="6"/>
      <c r="EH161" s="6"/>
      <c r="EI161" s="6"/>
      <c r="EJ161" s="6"/>
      <c r="EK161" s="6"/>
      <c r="EL161" s="6"/>
      <c r="EM161" s="6"/>
      <c r="EN161" s="6"/>
      <c r="EO161" s="6"/>
      <c r="EP161" s="6"/>
      <c r="EQ161" s="6"/>
      <c r="ER161" s="6"/>
      <c r="ES161" s="6"/>
      <c r="ET161" s="6"/>
      <c r="EU161" s="6"/>
      <c r="EV161" s="6"/>
      <c r="EW161" s="6"/>
      <c r="EX161" s="6"/>
      <c r="EY161" s="6"/>
      <c r="EZ161" s="6"/>
      <c r="FA161" s="6"/>
      <c r="FB161" s="6"/>
    </row>
    <row r="162" spans="1:158">
      <c r="A162" s="13">
        <f t="shared" si="95"/>
        <v>129</v>
      </c>
      <c r="B162" s="66"/>
      <c r="C162" s="48"/>
      <c r="D162" s="348"/>
      <c r="E162" s="349"/>
      <c r="F162" s="353"/>
      <c r="G162" s="351"/>
      <c r="H162" s="348"/>
      <c r="I162" s="352"/>
      <c r="J162" s="352"/>
      <c r="K162" s="67"/>
      <c r="L162" s="68" t="str">
        <f t="shared" si="79"/>
        <v/>
      </c>
      <c r="M162" s="379"/>
      <c r="N162" s="379"/>
      <c r="O162" s="380" t="str">
        <f t="shared" si="80"/>
        <v/>
      </c>
      <c r="P162" s="382" t="str">
        <f t="shared" si="81"/>
        <v/>
      </c>
      <c r="Q162" s="112" t="str">
        <f t="shared" ref="Q162:Q225" si="97">IF(BD162="","",BD162)</f>
        <v/>
      </c>
      <c r="R162" s="67"/>
      <c r="S162" s="68" t="str">
        <f t="shared" si="82"/>
        <v/>
      </c>
      <c r="T162" s="184"/>
      <c r="U162" s="68" t="str">
        <f t="shared" si="83"/>
        <v/>
      </c>
      <c r="V162" s="112" t="str">
        <f t="shared" ref="V162:V225" si="98">IF(BG162="","",BG162)</f>
        <v>no</v>
      </c>
      <c r="W162" s="47"/>
      <c r="X162" s="47"/>
      <c r="Y162" s="47"/>
      <c r="Z162" s="66"/>
      <c r="AA162" s="19"/>
      <c r="AB162" s="242"/>
      <c r="AC162" s="242"/>
      <c r="AD162" s="242"/>
      <c r="AE162" s="242"/>
      <c r="AF162" s="242"/>
      <c r="AG162" s="243"/>
      <c r="AH162" s="17"/>
      <c r="AI162" s="6"/>
      <c r="AK162" s="28" t="str">
        <f t="shared" ref="AK162:AK225" si="99">IF(D162&lt;&gt;"",YEAR(D162),"")</f>
        <v/>
      </c>
      <c r="AL162" s="28" t="str">
        <f t="shared" ref="AL162:AL225" si="100">IF(D162&lt;&gt;"",MONTH(D162),"")</f>
        <v/>
      </c>
      <c r="AM162" s="28" t="str">
        <f t="shared" ref="AM162:AM225" si="101">IF(D162&lt;&gt;"",DAY(D162),"")</f>
        <v/>
      </c>
      <c r="AN162" s="28">
        <f t="shared" ref="AN162:AN225" si="102">IF(AND($C162="final",$F162=1,OR($Q162="yes",$V162="yes")),1,0)</f>
        <v>0</v>
      </c>
      <c r="AO162" s="28">
        <f t="shared" ref="AO162:AO225" si="103">IF(AND($C162="final",$F162=2,OR($Q162="yes",$V162="yes")),1,0)</f>
        <v>0</v>
      </c>
      <c r="AP162" s="28">
        <f t="shared" ref="AP162:AP225" si="104">IF(AND($C162="final",$F162=3,OR($Q162="yes",$V162="yes")),1,0)</f>
        <v>0</v>
      </c>
      <c r="AQ162" s="28">
        <f t="shared" ref="AQ162:AQ225" si="105">IF(AND($C162="final",$F162=4,OR($Q162="yes",$V162="yes")),1,0)</f>
        <v>0</v>
      </c>
      <c r="AR162" s="28"/>
      <c r="AS162" s="28"/>
      <c r="AT162" s="28"/>
      <c r="AX162" s="64" t="str">
        <f t="shared" ref="AX162:AX225" si="106">IF(OR($Q162="yes",$V162="yes"),"cantbeinvalid","canbeinvalid")</f>
        <v>canbeinvalid</v>
      </c>
      <c r="AY162" s="28"/>
      <c r="AZ162" s="181">
        <f t="shared" ref="AZ162:AZ225" si="107">IF(C162="",0,IF(AND(C162=$AR$51,O162="",BB162&lt;&gt;1),1,0))</f>
        <v>0</v>
      </c>
      <c r="BA162" s="1">
        <f t="shared" ref="BA162:BA225" si="108">IF(C162="",0,IF(C162=$AR$52,1,0))</f>
        <v>0</v>
      </c>
      <c r="BB162">
        <f t="shared" ref="BB162:BB225" si="109">IF(C162="",0,IF($P$17="yes",1,0))</f>
        <v>0</v>
      </c>
      <c r="BC162">
        <f t="shared" ref="BC162:BC225" si="110">IF(C162="",0,IF(C162=$AR$50,1,0))</f>
        <v>0</v>
      </c>
      <c r="BD162" t="str">
        <f t="shared" ref="BD162:BD225" si="111">IF(AND(C162="",E162="",F162=""),"",IF(OR($AV$26="message",BR162=1,CD162=1),"no",IF(OR(SUM(AZ162:BC162)&gt;=1,$BA$19&gt;0,$BR$334&gt;0,$CF$334&gt;0,$CJ$334=1,$BD$26=1),"no","yes")))</f>
        <v/>
      </c>
      <c r="BE162">
        <f t="shared" ref="BE162:BE225" si="112">IF(C162="",0,IF(C162=$AR$52,1,0))</f>
        <v>0</v>
      </c>
      <c r="BF162">
        <f t="shared" ref="BF162:BF225" si="113">IF(C162="",0,IF(C162=$AR$50,1,0))</f>
        <v>0</v>
      </c>
      <c r="BG162" t="str">
        <f t="shared" ref="BG162:BG225" si="114">IF(AND($CJ$334=1,BU162="data"),"no",IF(AND($R$28="",BU162="data"),"no",IF(AND(C162="",E162="",F162=""),"",IF(OR($AV$26="message",BR162=1,CD162=1),"no",IF(OR(BE162+BF162+BJ162=1,$BA$19&gt;0,$BR$334&gt;0,$CF$334&gt;0),"no","yes")))))</f>
        <v>no</v>
      </c>
      <c r="BH162">
        <f t="shared" ref="BH162:BH225" si="115">IF($J$16=$AS$60,0,IF(BU162="blank",0,IF($J$16&lt;&gt;E162,1,0)))</f>
        <v>0</v>
      </c>
      <c r="BJ162" s="118">
        <f t="shared" ref="BJ162:BJ225" si="116">IF(C162="",0,IF(AND(C162=$AR$51,T162=""),1,0))</f>
        <v>0</v>
      </c>
      <c r="BK162" s="119">
        <f t="shared" ref="BK162:BK225" si="117">IF(C162="",0,IF(AND(C162="initial",R162=""),1,0))</f>
        <v>0</v>
      </c>
      <c r="BL162">
        <f t="shared" ref="BL162:BL225" si="118">IF(AND(C162&lt;&gt;"",K162&lt;&gt;"",O162&lt;&gt;""),1,0)</f>
        <v>0</v>
      </c>
      <c r="BM162">
        <f t="shared" ref="BM162:BM225" si="119">IF(AND(C162&lt;&gt;"",R162&lt;&gt;"",T162&lt;&gt;""),1,0)</f>
        <v>0</v>
      </c>
      <c r="BN162" t="str">
        <f t="shared" ref="BN162:BN225" si="120">IF($C162="final",$P162,"")</f>
        <v/>
      </c>
      <c r="BO162" s="181">
        <f t="shared" ref="BO162:BO225" si="121">IF(C162="",0,IF(AND(C162="initial",K162=""),1,0))</f>
        <v>0</v>
      </c>
      <c r="BQ162" s="181">
        <f t="shared" ref="BQ162:BQ225" si="122">IF(AND(C162&lt;&gt;"",OR(F162="",G162="",H162="",I162="")),1,0)</f>
        <v>0</v>
      </c>
      <c r="BR162" s="181">
        <f t="shared" ref="BR162:BR225" si="123">IF(BU162="blank",0,IF(OR(BX162="HC Data",BY162="CO Data"),IF(C162="",1,0),0))</f>
        <v>0</v>
      </c>
      <c r="BS162" t="str">
        <f t="shared" ref="BS162:BS225" si="124">IF($C162="final",$U162,"")</f>
        <v/>
      </c>
      <c r="BT162">
        <f t="shared" ref="BT162:BT225" si="125">IF(BU162="blank",0,IF(OR(BX162="HC Data",BY162="CO Data"),IF(E162="",1,0),0))</f>
        <v>0</v>
      </c>
      <c r="BU162" s="181" t="str">
        <f t="shared" ref="BU162:BU225" si="126">IF(AND(C162="",E162="",OR(BX162="No HC Data",BX162="Wtime"),BY162="No CO Data"),"blank","data")</f>
        <v>data</v>
      </c>
      <c r="BV162" s="181">
        <f t="shared" si="84"/>
        <v>0</v>
      </c>
      <c r="BX162" t="str">
        <f t="shared" ref="BX162:BX225" si="127">IF(C162="invalid","invalid",IF(OR($P$17="no",$P$17=""),IF(OR(K162&lt;&gt;"",O162&lt;&gt;""),"HC Data","No HC Data"),IF($P$17="yes","Wtime","")))</f>
        <v/>
      </c>
      <c r="BY162" t="str">
        <f t="shared" ref="BY162:BY225" si="128">IF(C162="invalid","invalid",IF(OR(R162&lt;&gt;"",T162&lt;&gt;""),"CO Data","No CO Data"))</f>
        <v>No CO Data</v>
      </c>
      <c r="BZ162" s="181">
        <f t="shared" si="91"/>
        <v>0</v>
      </c>
      <c r="CA162" s="229">
        <f t="shared" si="96"/>
        <v>0</v>
      </c>
      <c r="CB162" s="6"/>
      <c r="CC162" s="6"/>
      <c r="CD162" s="226">
        <f t="shared" si="93"/>
        <v>0</v>
      </c>
      <c r="CE162" s="6"/>
      <c r="CF162" s="226">
        <f t="shared" si="86"/>
        <v>0</v>
      </c>
      <c r="CG162" s="226">
        <f t="shared" si="94"/>
        <v>0</v>
      </c>
      <c r="CH162" s="6"/>
      <c r="CI162" s="6"/>
      <c r="CJ162" s="226">
        <f t="shared" ref="CJ162:CJ225" si="129">IF(AND(C162="",BU162="data",BX162="No HC Data",BY162="No CO Data"),1,0)</f>
        <v>0</v>
      </c>
      <c r="CK162" s="6"/>
      <c r="CL162" s="6"/>
      <c r="CM162" s="6"/>
      <c r="CN162" s="6"/>
      <c r="CO162" s="6"/>
      <c r="CP162" s="6"/>
      <c r="CQ162" s="6"/>
      <c r="CR162" s="6"/>
      <c r="CS162" s="6"/>
      <c r="CT162" s="6"/>
      <c r="CU162" s="6"/>
      <c r="CV162" s="6"/>
      <c r="CW162" s="6"/>
      <c r="CX162" s="6"/>
      <c r="CY162" s="6"/>
      <c r="CZ162" s="6"/>
      <c r="DA162" s="6"/>
      <c r="DB162" s="6"/>
      <c r="DC162" s="6"/>
      <c r="DD162" s="6"/>
      <c r="DE162" s="6"/>
      <c r="DF162" s="6"/>
      <c r="DG162" s="6"/>
      <c r="DH162" s="6"/>
      <c r="DI162" s="6"/>
      <c r="DJ162" s="6"/>
      <c r="DK162" s="6"/>
      <c r="DL162" s="6"/>
      <c r="DM162" s="6"/>
      <c r="DN162" s="6"/>
      <c r="DO162" s="6"/>
      <c r="DP162" s="6"/>
      <c r="DQ162" s="6"/>
      <c r="DR162" s="6"/>
      <c r="DS162" s="6"/>
      <c r="DT162" s="6"/>
      <c r="DU162" s="6"/>
      <c r="DV162" s="6"/>
      <c r="DW162" s="6"/>
      <c r="DX162" s="6"/>
      <c r="DY162" s="6"/>
      <c r="DZ162" s="6"/>
      <c r="EA162" s="6"/>
      <c r="EB162" s="6"/>
      <c r="EC162" s="6"/>
      <c r="ED162" s="6"/>
      <c r="EE162" s="6"/>
      <c r="EF162" s="6"/>
      <c r="EG162" s="6"/>
      <c r="EH162" s="6"/>
      <c r="EI162" s="6"/>
      <c r="EJ162" s="6"/>
      <c r="EK162" s="6"/>
      <c r="EL162" s="6"/>
      <c r="EM162" s="6"/>
      <c r="EN162" s="6"/>
      <c r="EO162" s="6"/>
      <c r="EP162" s="6"/>
      <c r="EQ162" s="6"/>
      <c r="ER162" s="6"/>
      <c r="ES162" s="6"/>
      <c r="ET162" s="6"/>
      <c r="EU162" s="6"/>
      <c r="EV162" s="6"/>
      <c r="EW162" s="6"/>
      <c r="EX162" s="6"/>
      <c r="EY162" s="6"/>
      <c r="EZ162" s="6"/>
      <c r="FA162" s="6"/>
      <c r="FB162" s="6"/>
    </row>
    <row r="163" spans="1:158">
      <c r="A163" s="13">
        <f t="shared" si="95"/>
        <v>130</v>
      </c>
      <c r="B163" s="66"/>
      <c r="C163" s="48"/>
      <c r="D163" s="348"/>
      <c r="E163" s="349"/>
      <c r="F163" s="353"/>
      <c r="G163" s="351"/>
      <c r="H163" s="348"/>
      <c r="I163" s="352"/>
      <c r="J163" s="352"/>
      <c r="K163" s="67"/>
      <c r="L163" s="68" t="str">
        <f t="shared" si="79"/>
        <v/>
      </c>
      <c r="M163" s="379"/>
      <c r="N163" s="379"/>
      <c r="O163" s="380" t="str">
        <f t="shared" ref="O163:O226" si="130">IF(M163&lt;&gt;"",IF(P$17="HC",M163,M163+N163),"")</f>
        <v/>
      </c>
      <c r="P163" s="382" t="str">
        <f t="shared" ref="P163:P226" si="131">IF(M163="","",IF(AND($P$17="HC",$P$28="Additive"),M163+M$28,IF(AND($P$17="HC",$P$28="Multiplicative"),M163*M$28,IF(AND($P$17="HC+Nox",$P$28="Additive"),M163+M$28+N163+N$28,IF(AND($P$17="HC+Nox",$P$28="Multiplicative"),M163*M$28+N163*N$28,"")))))</f>
        <v/>
      </c>
      <c r="Q163" s="112" t="str">
        <f t="shared" si="97"/>
        <v/>
      </c>
      <c r="R163" s="67"/>
      <c r="S163" s="68" t="str">
        <f t="shared" si="82"/>
        <v/>
      </c>
      <c r="T163" s="184"/>
      <c r="U163" s="68" t="str">
        <f t="shared" si="83"/>
        <v/>
      </c>
      <c r="V163" s="112" t="str">
        <f t="shared" si="98"/>
        <v>no</v>
      </c>
      <c r="W163" s="47"/>
      <c r="X163" s="47"/>
      <c r="Y163" s="47"/>
      <c r="Z163" s="66"/>
      <c r="AA163" s="19"/>
      <c r="AB163" s="242"/>
      <c r="AC163" s="242"/>
      <c r="AD163" s="242"/>
      <c r="AE163" s="242"/>
      <c r="AF163" s="242"/>
      <c r="AG163" s="243"/>
      <c r="AH163" s="17"/>
      <c r="AI163" s="6"/>
      <c r="AK163" s="28" t="str">
        <f t="shared" si="99"/>
        <v/>
      </c>
      <c r="AL163" s="28" t="str">
        <f t="shared" si="100"/>
        <v/>
      </c>
      <c r="AM163" s="28" t="str">
        <f t="shared" si="101"/>
        <v/>
      </c>
      <c r="AN163" s="28">
        <f t="shared" si="102"/>
        <v>0</v>
      </c>
      <c r="AO163" s="28">
        <f t="shared" si="103"/>
        <v>0</v>
      </c>
      <c r="AP163" s="28">
        <f t="shared" si="104"/>
        <v>0</v>
      </c>
      <c r="AQ163" s="28">
        <f t="shared" si="105"/>
        <v>0</v>
      </c>
      <c r="AR163" s="28"/>
      <c r="AS163" s="28"/>
      <c r="AT163" s="28"/>
      <c r="AX163" s="64" t="str">
        <f t="shared" si="106"/>
        <v>canbeinvalid</v>
      </c>
      <c r="AY163" s="28"/>
      <c r="AZ163" s="181">
        <f t="shared" si="107"/>
        <v>0</v>
      </c>
      <c r="BA163" s="1">
        <f t="shared" si="108"/>
        <v>0</v>
      </c>
      <c r="BB163">
        <f t="shared" si="109"/>
        <v>0</v>
      </c>
      <c r="BC163">
        <f t="shared" si="110"/>
        <v>0</v>
      </c>
      <c r="BD163" t="str">
        <f t="shared" si="111"/>
        <v/>
      </c>
      <c r="BE163">
        <f t="shared" si="112"/>
        <v>0</v>
      </c>
      <c r="BF163">
        <f t="shared" si="113"/>
        <v>0</v>
      </c>
      <c r="BG163" t="str">
        <f t="shared" si="114"/>
        <v>no</v>
      </c>
      <c r="BH163">
        <f t="shared" si="115"/>
        <v>0</v>
      </c>
      <c r="BJ163" s="118">
        <f t="shared" si="116"/>
        <v>0</v>
      </c>
      <c r="BK163" s="119">
        <f t="shared" si="117"/>
        <v>0</v>
      </c>
      <c r="BL163">
        <f t="shared" si="118"/>
        <v>0</v>
      </c>
      <c r="BM163">
        <f t="shared" si="119"/>
        <v>0</v>
      </c>
      <c r="BN163" t="str">
        <f t="shared" si="120"/>
        <v/>
      </c>
      <c r="BO163" s="181">
        <f t="shared" si="121"/>
        <v>0</v>
      </c>
      <c r="BQ163" s="181">
        <f t="shared" si="122"/>
        <v>0</v>
      </c>
      <c r="BR163" s="181">
        <f t="shared" si="123"/>
        <v>0</v>
      </c>
      <c r="BS163" t="str">
        <f t="shared" si="124"/>
        <v/>
      </c>
      <c r="BT163">
        <f t="shared" si="125"/>
        <v>0</v>
      </c>
      <c r="BU163" s="181" t="str">
        <f t="shared" si="126"/>
        <v>data</v>
      </c>
      <c r="BV163" s="181">
        <f t="shared" ref="BV163:BV226" si="132">IF(AND(C163="final",BU163="data",F163=""),1,0)</f>
        <v>0</v>
      </c>
      <c r="BX163" t="str">
        <f t="shared" si="127"/>
        <v/>
      </c>
      <c r="BY163" t="str">
        <f t="shared" si="128"/>
        <v>No CO Data</v>
      </c>
      <c r="BZ163" s="181">
        <f t="shared" si="91"/>
        <v>0</v>
      </c>
      <c r="CA163" s="229">
        <f t="shared" si="96"/>
        <v>0</v>
      </c>
      <c r="CB163" s="6"/>
      <c r="CC163" s="6"/>
      <c r="CD163" s="226">
        <f t="shared" si="93"/>
        <v>0</v>
      </c>
      <c r="CE163" s="6"/>
      <c r="CF163" s="226">
        <f t="shared" ref="CF163:CF226" si="133">IF(D163="",0,IF(D163&gt;=D162,0,1))</f>
        <v>0</v>
      </c>
      <c r="CG163" s="226">
        <f t="shared" si="94"/>
        <v>0</v>
      </c>
      <c r="CH163" s="6"/>
      <c r="CI163" s="6"/>
      <c r="CJ163" s="226">
        <f t="shared" si="129"/>
        <v>0</v>
      </c>
      <c r="CK163" s="6"/>
      <c r="CL163" s="6"/>
      <c r="CM163" s="6"/>
      <c r="CN163" s="6"/>
      <c r="CO163" s="6"/>
      <c r="CP163" s="6"/>
      <c r="CQ163" s="6"/>
      <c r="CR163" s="6"/>
      <c r="CS163" s="6"/>
      <c r="CT163" s="6"/>
      <c r="CU163" s="6"/>
      <c r="CV163" s="6"/>
      <c r="CW163" s="6"/>
      <c r="CX163" s="6"/>
      <c r="CY163" s="6"/>
      <c r="CZ163" s="6"/>
      <c r="DA163" s="6"/>
      <c r="DB163" s="6"/>
      <c r="DC163" s="6"/>
      <c r="DD163" s="6"/>
      <c r="DE163" s="6"/>
      <c r="DF163" s="6"/>
      <c r="DG163" s="6"/>
      <c r="DH163" s="6"/>
      <c r="DI163" s="6"/>
      <c r="DJ163" s="6"/>
      <c r="DK163" s="6"/>
      <c r="DL163" s="6"/>
      <c r="DM163" s="6"/>
      <c r="DN163" s="6"/>
      <c r="DO163" s="6"/>
      <c r="DP163" s="6"/>
      <c r="DQ163" s="6"/>
      <c r="DR163" s="6"/>
      <c r="DS163" s="6"/>
      <c r="DT163" s="6"/>
      <c r="DU163" s="6"/>
      <c r="DV163" s="6"/>
      <c r="DW163" s="6"/>
      <c r="DX163" s="6"/>
      <c r="DY163" s="6"/>
      <c r="DZ163" s="6"/>
      <c r="EA163" s="6"/>
      <c r="EB163" s="6"/>
      <c r="EC163" s="6"/>
      <c r="ED163" s="6"/>
      <c r="EE163" s="6"/>
      <c r="EF163" s="6"/>
      <c r="EG163" s="6"/>
      <c r="EH163" s="6"/>
      <c r="EI163" s="6"/>
      <c r="EJ163" s="6"/>
      <c r="EK163" s="6"/>
      <c r="EL163" s="6"/>
      <c r="EM163" s="6"/>
      <c r="EN163" s="6"/>
      <c r="EO163" s="6"/>
      <c r="EP163" s="6"/>
      <c r="EQ163" s="6"/>
      <c r="ER163" s="6"/>
      <c r="ES163" s="6"/>
      <c r="ET163" s="6"/>
      <c r="EU163" s="6"/>
      <c r="EV163" s="6"/>
      <c r="EW163" s="6"/>
      <c r="EX163" s="6"/>
      <c r="EY163" s="6"/>
      <c r="EZ163" s="6"/>
      <c r="FA163" s="6"/>
      <c r="FB163" s="6"/>
    </row>
    <row r="164" spans="1:158">
      <c r="A164" s="13">
        <f t="shared" si="95"/>
        <v>131</v>
      </c>
      <c r="B164" s="66"/>
      <c r="C164" s="48"/>
      <c r="D164" s="348"/>
      <c r="E164" s="349"/>
      <c r="F164" s="353"/>
      <c r="G164" s="351"/>
      <c r="H164" s="348"/>
      <c r="I164" s="352"/>
      <c r="J164" s="352"/>
      <c r="K164" s="67"/>
      <c r="L164" s="68" t="str">
        <f t="shared" si="79"/>
        <v/>
      </c>
      <c r="M164" s="379"/>
      <c r="N164" s="379"/>
      <c r="O164" s="380" t="str">
        <f t="shared" si="130"/>
        <v/>
      </c>
      <c r="P164" s="382" t="str">
        <f t="shared" si="131"/>
        <v/>
      </c>
      <c r="Q164" s="112" t="str">
        <f t="shared" si="97"/>
        <v/>
      </c>
      <c r="R164" s="67"/>
      <c r="S164" s="68" t="str">
        <f t="shared" si="82"/>
        <v/>
      </c>
      <c r="T164" s="184"/>
      <c r="U164" s="68" t="str">
        <f t="shared" si="83"/>
        <v/>
      </c>
      <c r="V164" s="112" t="str">
        <f t="shared" si="98"/>
        <v>no</v>
      </c>
      <c r="W164" s="47"/>
      <c r="X164" s="47"/>
      <c r="Y164" s="47"/>
      <c r="Z164" s="66"/>
      <c r="AA164" s="19"/>
      <c r="AB164" s="242"/>
      <c r="AC164" s="242"/>
      <c r="AD164" s="242"/>
      <c r="AE164" s="242"/>
      <c r="AF164" s="242"/>
      <c r="AG164" s="243"/>
      <c r="AH164" s="17"/>
      <c r="AI164" s="6"/>
      <c r="AK164" s="28" t="str">
        <f t="shared" si="99"/>
        <v/>
      </c>
      <c r="AL164" s="28" t="str">
        <f t="shared" si="100"/>
        <v/>
      </c>
      <c r="AM164" s="28" t="str">
        <f t="shared" si="101"/>
        <v/>
      </c>
      <c r="AN164" s="28">
        <f t="shared" si="102"/>
        <v>0</v>
      </c>
      <c r="AO164" s="28">
        <f t="shared" si="103"/>
        <v>0</v>
      </c>
      <c r="AP164" s="28">
        <f t="shared" si="104"/>
        <v>0</v>
      </c>
      <c r="AQ164" s="28">
        <f t="shared" si="105"/>
        <v>0</v>
      </c>
      <c r="AR164" s="28"/>
      <c r="AS164" s="28"/>
      <c r="AT164" s="28"/>
      <c r="AX164" s="64" t="str">
        <f t="shared" si="106"/>
        <v>canbeinvalid</v>
      </c>
      <c r="AY164" s="28"/>
      <c r="AZ164" s="181">
        <f t="shared" si="107"/>
        <v>0</v>
      </c>
      <c r="BA164" s="1">
        <f t="shared" si="108"/>
        <v>0</v>
      </c>
      <c r="BB164">
        <f t="shared" si="109"/>
        <v>0</v>
      </c>
      <c r="BC164">
        <f t="shared" si="110"/>
        <v>0</v>
      </c>
      <c r="BD164" t="str">
        <f t="shared" si="111"/>
        <v/>
      </c>
      <c r="BE164">
        <f t="shared" si="112"/>
        <v>0</v>
      </c>
      <c r="BF164">
        <f t="shared" si="113"/>
        <v>0</v>
      </c>
      <c r="BG164" t="str">
        <f t="shared" si="114"/>
        <v>no</v>
      </c>
      <c r="BH164">
        <f t="shared" si="115"/>
        <v>0</v>
      </c>
      <c r="BJ164" s="118">
        <f t="shared" si="116"/>
        <v>0</v>
      </c>
      <c r="BK164" s="119">
        <f t="shared" si="117"/>
        <v>0</v>
      </c>
      <c r="BL164">
        <f t="shared" si="118"/>
        <v>0</v>
      </c>
      <c r="BM164">
        <f t="shared" si="119"/>
        <v>0</v>
      </c>
      <c r="BN164" t="str">
        <f t="shared" si="120"/>
        <v/>
      </c>
      <c r="BO164" s="181">
        <f t="shared" si="121"/>
        <v>0</v>
      </c>
      <c r="BQ164" s="181">
        <f t="shared" si="122"/>
        <v>0</v>
      </c>
      <c r="BR164" s="181">
        <f t="shared" si="123"/>
        <v>0</v>
      </c>
      <c r="BS164" t="str">
        <f t="shared" si="124"/>
        <v/>
      </c>
      <c r="BT164">
        <f t="shared" si="125"/>
        <v>0</v>
      </c>
      <c r="BU164" s="181" t="str">
        <f t="shared" si="126"/>
        <v>data</v>
      </c>
      <c r="BV164" s="181">
        <f t="shared" si="132"/>
        <v>0</v>
      </c>
      <c r="BX164" t="str">
        <f t="shared" si="127"/>
        <v/>
      </c>
      <c r="BY164" t="str">
        <f t="shared" si="128"/>
        <v>No CO Data</v>
      </c>
      <c r="BZ164" s="181">
        <f t="shared" si="91"/>
        <v>0</v>
      </c>
      <c r="CA164" s="229">
        <f t="shared" si="96"/>
        <v>0</v>
      </c>
      <c r="CB164" s="6"/>
      <c r="CC164" s="6"/>
      <c r="CD164" s="226">
        <f t="shared" si="93"/>
        <v>0</v>
      </c>
      <c r="CE164" s="6"/>
      <c r="CF164" s="226">
        <f t="shared" si="133"/>
        <v>0</v>
      </c>
      <c r="CG164" s="226">
        <f t="shared" si="94"/>
        <v>0</v>
      </c>
      <c r="CH164" s="6"/>
      <c r="CI164" s="6"/>
      <c r="CJ164" s="226">
        <f t="shared" si="129"/>
        <v>0</v>
      </c>
      <c r="CK164" s="6"/>
      <c r="CL164" s="6"/>
      <c r="CM164" s="6"/>
      <c r="CN164" s="6"/>
      <c r="CO164" s="6"/>
      <c r="CP164" s="6"/>
      <c r="CQ164" s="6"/>
      <c r="CR164" s="6"/>
      <c r="CS164" s="6"/>
      <c r="CT164" s="6"/>
      <c r="CU164" s="6"/>
      <c r="CV164" s="6"/>
      <c r="CW164" s="6"/>
      <c r="CX164" s="6"/>
      <c r="CY164" s="6"/>
      <c r="CZ164" s="6"/>
      <c r="DA164" s="6"/>
      <c r="DB164" s="6"/>
      <c r="DC164" s="6"/>
      <c r="DD164" s="6"/>
      <c r="DE164" s="6"/>
      <c r="DF164" s="6"/>
      <c r="DG164" s="6"/>
      <c r="DH164" s="6"/>
      <c r="DI164" s="6"/>
      <c r="DJ164" s="6"/>
      <c r="DK164" s="6"/>
      <c r="DL164" s="6"/>
      <c r="DM164" s="6"/>
      <c r="DN164" s="6"/>
      <c r="DO164" s="6"/>
      <c r="DP164" s="6"/>
      <c r="DQ164" s="6"/>
      <c r="DR164" s="6"/>
      <c r="DS164" s="6"/>
      <c r="DT164" s="6"/>
      <c r="DU164" s="6"/>
      <c r="DV164" s="6"/>
      <c r="DW164" s="6"/>
      <c r="DX164" s="6"/>
      <c r="DY164" s="6"/>
      <c r="DZ164" s="6"/>
      <c r="EA164" s="6"/>
      <c r="EB164" s="6"/>
      <c r="EC164" s="6"/>
      <c r="ED164" s="6"/>
      <c r="EE164" s="6"/>
      <c r="EF164" s="6"/>
      <c r="EG164" s="6"/>
      <c r="EH164" s="6"/>
      <c r="EI164" s="6"/>
      <c r="EJ164" s="6"/>
      <c r="EK164" s="6"/>
      <c r="EL164" s="6"/>
      <c r="EM164" s="6"/>
      <c r="EN164" s="6"/>
      <c r="EO164" s="6"/>
      <c r="EP164" s="6"/>
      <c r="EQ164" s="6"/>
      <c r="ER164" s="6"/>
      <c r="ES164" s="6"/>
      <c r="ET164" s="6"/>
      <c r="EU164" s="6"/>
      <c r="EV164" s="6"/>
      <c r="EW164" s="6"/>
      <c r="EX164" s="6"/>
      <c r="EY164" s="6"/>
      <c r="EZ164" s="6"/>
      <c r="FA164" s="6"/>
      <c r="FB164" s="6"/>
    </row>
    <row r="165" spans="1:158">
      <c r="A165" s="13">
        <f t="shared" si="95"/>
        <v>132</v>
      </c>
      <c r="B165" s="66"/>
      <c r="C165" s="48"/>
      <c r="D165" s="348"/>
      <c r="E165" s="349"/>
      <c r="F165" s="353"/>
      <c r="G165" s="351"/>
      <c r="H165" s="348"/>
      <c r="I165" s="352"/>
      <c r="J165" s="352"/>
      <c r="K165" s="67"/>
      <c r="L165" s="68" t="str">
        <f t="shared" si="79"/>
        <v/>
      </c>
      <c r="M165" s="379"/>
      <c r="N165" s="379"/>
      <c r="O165" s="380" t="str">
        <f t="shared" si="130"/>
        <v/>
      </c>
      <c r="P165" s="382" t="str">
        <f t="shared" si="131"/>
        <v/>
      </c>
      <c r="Q165" s="112" t="str">
        <f t="shared" si="97"/>
        <v/>
      </c>
      <c r="R165" s="67"/>
      <c r="S165" s="68" t="str">
        <f t="shared" si="82"/>
        <v/>
      </c>
      <c r="T165" s="184"/>
      <c r="U165" s="68" t="str">
        <f t="shared" si="83"/>
        <v/>
      </c>
      <c r="V165" s="112" t="str">
        <f t="shared" si="98"/>
        <v>no</v>
      </c>
      <c r="W165" s="47"/>
      <c r="X165" s="47"/>
      <c r="Y165" s="47"/>
      <c r="Z165" s="66"/>
      <c r="AA165" s="19"/>
      <c r="AB165" s="242"/>
      <c r="AC165" s="242"/>
      <c r="AD165" s="242"/>
      <c r="AE165" s="242"/>
      <c r="AF165" s="242"/>
      <c r="AG165" s="243"/>
      <c r="AH165" s="17"/>
      <c r="AI165" s="6"/>
      <c r="AK165" s="28" t="str">
        <f t="shared" si="99"/>
        <v/>
      </c>
      <c r="AL165" s="28" t="str">
        <f t="shared" si="100"/>
        <v/>
      </c>
      <c r="AM165" s="28" t="str">
        <f t="shared" si="101"/>
        <v/>
      </c>
      <c r="AN165" s="28">
        <f t="shared" si="102"/>
        <v>0</v>
      </c>
      <c r="AO165" s="28">
        <f t="shared" si="103"/>
        <v>0</v>
      </c>
      <c r="AP165" s="28">
        <f t="shared" si="104"/>
        <v>0</v>
      </c>
      <c r="AQ165" s="28">
        <f t="shared" si="105"/>
        <v>0</v>
      </c>
      <c r="AR165" s="28"/>
      <c r="AS165" s="28"/>
      <c r="AT165" s="28"/>
      <c r="AX165" s="64" t="str">
        <f t="shared" si="106"/>
        <v>canbeinvalid</v>
      </c>
      <c r="AY165" s="28"/>
      <c r="AZ165" s="181">
        <f t="shared" si="107"/>
        <v>0</v>
      </c>
      <c r="BA165" s="1">
        <f t="shared" si="108"/>
        <v>0</v>
      </c>
      <c r="BB165">
        <f t="shared" si="109"/>
        <v>0</v>
      </c>
      <c r="BC165">
        <f t="shared" si="110"/>
        <v>0</v>
      </c>
      <c r="BD165" t="str">
        <f t="shared" si="111"/>
        <v/>
      </c>
      <c r="BE165">
        <f t="shared" si="112"/>
        <v>0</v>
      </c>
      <c r="BF165">
        <f t="shared" si="113"/>
        <v>0</v>
      </c>
      <c r="BG165" t="str">
        <f t="shared" si="114"/>
        <v>no</v>
      </c>
      <c r="BH165">
        <f t="shared" si="115"/>
        <v>0</v>
      </c>
      <c r="BJ165" s="118">
        <f t="shared" si="116"/>
        <v>0</v>
      </c>
      <c r="BK165" s="119">
        <f t="shared" si="117"/>
        <v>0</v>
      </c>
      <c r="BL165">
        <f t="shared" si="118"/>
        <v>0</v>
      </c>
      <c r="BM165">
        <f t="shared" si="119"/>
        <v>0</v>
      </c>
      <c r="BN165" t="str">
        <f t="shared" si="120"/>
        <v/>
      </c>
      <c r="BO165" s="181">
        <f t="shared" si="121"/>
        <v>0</v>
      </c>
      <c r="BQ165" s="181">
        <f t="shared" si="122"/>
        <v>0</v>
      </c>
      <c r="BR165" s="181">
        <f t="shared" si="123"/>
        <v>0</v>
      </c>
      <c r="BS165" t="str">
        <f t="shared" si="124"/>
        <v/>
      </c>
      <c r="BT165">
        <f t="shared" si="125"/>
        <v>0</v>
      </c>
      <c r="BU165" s="181" t="str">
        <f t="shared" si="126"/>
        <v>data</v>
      </c>
      <c r="BV165" s="181">
        <f t="shared" si="132"/>
        <v>0</v>
      </c>
      <c r="BX165" t="str">
        <f t="shared" si="127"/>
        <v/>
      </c>
      <c r="BY165" t="str">
        <f t="shared" si="128"/>
        <v>No CO Data</v>
      </c>
      <c r="BZ165" s="181">
        <f t="shared" si="91"/>
        <v>0</v>
      </c>
      <c r="CA165" s="229">
        <f t="shared" si="96"/>
        <v>0</v>
      </c>
      <c r="CB165" s="6"/>
      <c r="CC165" s="6"/>
      <c r="CD165" s="226">
        <f t="shared" si="93"/>
        <v>0</v>
      </c>
      <c r="CE165" s="6"/>
      <c r="CF165" s="226">
        <f t="shared" si="133"/>
        <v>0</v>
      </c>
      <c r="CG165" s="226">
        <f t="shared" si="94"/>
        <v>0</v>
      </c>
      <c r="CH165" s="6"/>
      <c r="CI165" s="6"/>
      <c r="CJ165" s="226">
        <f t="shared" si="129"/>
        <v>0</v>
      </c>
      <c r="CK165" s="6"/>
      <c r="CL165" s="6"/>
      <c r="CM165" s="6"/>
      <c r="CN165" s="6"/>
      <c r="CO165" s="6"/>
      <c r="CP165" s="6"/>
      <c r="CQ165" s="6"/>
      <c r="CR165" s="6"/>
      <c r="CS165" s="6"/>
      <c r="CT165" s="6"/>
      <c r="CU165" s="6"/>
      <c r="CV165" s="6"/>
      <c r="CW165" s="6"/>
      <c r="CX165" s="6"/>
      <c r="CY165" s="6"/>
      <c r="CZ165" s="6"/>
      <c r="DA165" s="6"/>
      <c r="DB165" s="6"/>
      <c r="DC165" s="6"/>
      <c r="DD165" s="6"/>
      <c r="DE165" s="6"/>
      <c r="DF165" s="6"/>
      <c r="DG165" s="6"/>
      <c r="DH165" s="6"/>
      <c r="DI165" s="6"/>
      <c r="DJ165" s="6"/>
      <c r="DK165" s="6"/>
      <c r="DL165" s="6"/>
      <c r="DM165" s="6"/>
      <c r="DN165" s="6"/>
      <c r="DO165" s="6"/>
      <c r="DP165" s="6"/>
      <c r="DQ165" s="6"/>
      <c r="DR165" s="6"/>
      <c r="DS165" s="6"/>
      <c r="DT165" s="6"/>
      <c r="DU165" s="6"/>
      <c r="DV165" s="6"/>
      <c r="DW165" s="6"/>
      <c r="DX165" s="6"/>
      <c r="DY165" s="6"/>
      <c r="DZ165" s="6"/>
      <c r="EA165" s="6"/>
      <c r="EB165" s="6"/>
      <c r="EC165" s="6"/>
      <c r="ED165" s="6"/>
      <c r="EE165" s="6"/>
      <c r="EF165" s="6"/>
      <c r="EG165" s="6"/>
      <c r="EH165" s="6"/>
      <c r="EI165" s="6"/>
      <c r="EJ165" s="6"/>
      <c r="EK165" s="6"/>
      <c r="EL165" s="6"/>
      <c r="EM165" s="6"/>
      <c r="EN165" s="6"/>
      <c r="EO165" s="6"/>
      <c r="EP165" s="6"/>
      <c r="EQ165" s="6"/>
      <c r="ER165" s="6"/>
      <c r="ES165" s="6"/>
      <c r="ET165" s="6"/>
      <c r="EU165" s="6"/>
      <c r="EV165" s="6"/>
      <c r="EW165" s="6"/>
      <c r="EX165" s="6"/>
      <c r="EY165" s="6"/>
      <c r="EZ165" s="6"/>
      <c r="FA165" s="6"/>
      <c r="FB165" s="6"/>
    </row>
    <row r="166" spans="1:158">
      <c r="A166" s="13">
        <f t="shared" si="95"/>
        <v>133</v>
      </c>
      <c r="B166" s="66"/>
      <c r="C166" s="48"/>
      <c r="D166" s="348"/>
      <c r="E166" s="349"/>
      <c r="F166" s="353"/>
      <c r="G166" s="351"/>
      <c r="H166" s="348"/>
      <c r="I166" s="352"/>
      <c r="J166" s="352"/>
      <c r="K166" s="67"/>
      <c r="L166" s="68" t="str">
        <f t="shared" si="79"/>
        <v/>
      </c>
      <c r="M166" s="379"/>
      <c r="N166" s="379"/>
      <c r="O166" s="380" t="str">
        <f t="shared" si="130"/>
        <v/>
      </c>
      <c r="P166" s="382" t="str">
        <f t="shared" si="131"/>
        <v/>
      </c>
      <c r="Q166" s="112" t="str">
        <f t="shared" si="97"/>
        <v/>
      </c>
      <c r="R166" s="67"/>
      <c r="S166" s="68" t="str">
        <f t="shared" si="82"/>
        <v/>
      </c>
      <c r="T166" s="184"/>
      <c r="U166" s="68" t="str">
        <f t="shared" si="83"/>
        <v/>
      </c>
      <c r="V166" s="112" t="str">
        <f t="shared" si="98"/>
        <v>no</v>
      </c>
      <c r="W166" s="47"/>
      <c r="X166" s="47"/>
      <c r="Y166" s="47"/>
      <c r="Z166" s="66"/>
      <c r="AA166" s="19"/>
      <c r="AB166" s="242"/>
      <c r="AC166" s="242"/>
      <c r="AD166" s="242"/>
      <c r="AE166" s="242"/>
      <c r="AF166" s="242"/>
      <c r="AG166" s="243"/>
      <c r="AH166" s="17"/>
      <c r="AI166" s="6"/>
      <c r="AK166" s="28" t="str">
        <f t="shared" si="99"/>
        <v/>
      </c>
      <c r="AL166" s="28" t="str">
        <f t="shared" si="100"/>
        <v/>
      </c>
      <c r="AM166" s="28" t="str">
        <f t="shared" si="101"/>
        <v/>
      </c>
      <c r="AN166" s="28">
        <f t="shared" si="102"/>
        <v>0</v>
      </c>
      <c r="AO166" s="28">
        <f t="shared" si="103"/>
        <v>0</v>
      </c>
      <c r="AP166" s="28">
        <f t="shared" si="104"/>
        <v>0</v>
      </c>
      <c r="AQ166" s="28">
        <f t="shared" si="105"/>
        <v>0</v>
      </c>
      <c r="AR166" s="28"/>
      <c r="AS166" s="28"/>
      <c r="AT166" s="28"/>
      <c r="AX166" s="64" t="str">
        <f t="shared" si="106"/>
        <v>canbeinvalid</v>
      </c>
      <c r="AY166" s="28"/>
      <c r="AZ166" s="181">
        <f t="shared" si="107"/>
        <v>0</v>
      </c>
      <c r="BA166" s="1">
        <f t="shared" si="108"/>
        <v>0</v>
      </c>
      <c r="BB166">
        <f t="shared" si="109"/>
        <v>0</v>
      </c>
      <c r="BC166">
        <f t="shared" si="110"/>
        <v>0</v>
      </c>
      <c r="BD166" t="str">
        <f t="shared" si="111"/>
        <v/>
      </c>
      <c r="BE166">
        <f t="shared" si="112"/>
        <v>0</v>
      </c>
      <c r="BF166">
        <f t="shared" si="113"/>
        <v>0</v>
      </c>
      <c r="BG166" t="str">
        <f t="shared" si="114"/>
        <v>no</v>
      </c>
      <c r="BH166">
        <f t="shared" si="115"/>
        <v>0</v>
      </c>
      <c r="BJ166" s="118">
        <f t="shared" si="116"/>
        <v>0</v>
      </c>
      <c r="BK166" s="119">
        <f t="shared" si="117"/>
        <v>0</v>
      </c>
      <c r="BL166">
        <f t="shared" si="118"/>
        <v>0</v>
      </c>
      <c r="BM166">
        <f t="shared" si="119"/>
        <v>0</v>
      </c>
      <c r="BN166" t="str">
        <f t="shared" si="120"/>
        <v/>
      </c>
      <c r="BO166" s="181">
        <f t="shared" si="121"/>
        <v>0</v>
      </c>
      <c r="BQ166" s="181">
        <f t="shared" si="122"/>
        <v>0</v>
      </c>
      <c r="BR166" s="181">
        <f t="shared" si="123"/>
        <v>0</v>
      </c>
      <c r="BS166" t="str">
        <f t="shared" si="124"/>
        <v/>
      </c>
      <c r="BT166">
        <f t="shared" si="125"/>
        <v>0</v>
      </c>
      <c r="BU166" s="181" t="str">
        <f t="shared" si="126"/>
        <v>data</v>
      </c>
      <c r="BV166" s="181">
        <f t="shared" si="132"/>
        <v>0</v>
      </c>
      <c r="BX166" t="str">
        <f t="shared" si="127"/>
        <v/>
      </c>
      <c r="BY166" t="str">
        <f t="shared" si="128"/>
        <v>No CO Data</v>
      </c>
      <c r="BZ166" s="181">
        <f t="shared" si="91"/>
        <v>0</v>
      </c>
      <c r="CA166" s="229">
        <f t="shared" si="96"/>
        <v>0</v>
      </c>
      <c r="CB166" s="6"/>
      <c r="CC166" s="6"/>
      <c r="CD166" s="226">
        <f t="shared" si="93"/>
        <v>0</v>
      </c>
      <c r="CE166" s="6"/>
      <c r="CF166" s="226">
        <f t="shared" si="133"/>
        <v>0</v>
      </c>
      <c r="CG166" s="226">
        <f t="shared" si="94"/>
        <v>0</v>
      </c>
      <c r="CH166" s="6"/>
      <c r="CI166" s="6"/>
      <c r="CJ166" s="226">
        <f t="shared" si="129"/>
        <v>0</v>
      </c>
      <c r="CK166" s="6"/>
      <c r="CL166" s="6"/>
      <c r="CM166" s="6"/>
      <c r="CN166" s="6"/>
      <c r="CO166" s="6"/>
      <c r="CP166" s="6"/>
      <c r="CQ166" s="6"/>
      <c r="CR166" s="6"/>
      <c r="CS166" s="6"/>
      <c r="CT166" s="6"/>
      <c r="CU166" s="6"/>
      <c r="CV166" s="6"/>
      <c r="CW166" s="6"/>
      <c r="CX166" s="6"/>
      <c r="CY166" s="6"/>
      <c r="CZ166" s="6"/>
      <c r="DA166" s="6"/>
      <c r="DB166" s="6"/>
      <c r="DC166" s="6"/>
      <c r="DD166" s="6"/>
      <c r="DE166" s="6"/>
      <c r="DF166" s="6"/>
      <c r="DG166" s="6"/>
      <c r="DH166" s="6"/>
      <c r="DI166" s="6"/>
      <c r="DJ166" s="6"/>
      <c r="DK166" s="6"/>
      <c r="DL166" s="6"/>
      <c r="DM166" s="6"/>
      <c r="DN166" s="6"/>
      <c r="DO166" s="6"/>
      <c r="DP166" s="6"/>
      <c r="DQ166" s="6"/>
      <c r="DR166" s="6"/>
      <c r="DS166" s="6"/>
      <c r="DT166" s="6"/>
      <c r="DU166" s="6"/>
      <c r="DV166" s="6"/>
      <c r="DW166" s="6"/>
      <c r="DX166" s="6"/>
      <c r="DY166" s="6"/>
      <c r="DZ166" s="6"/>
      <c r="EA166" s="6"/>
      <c r="EB166" s="6"/>
      <c r="EC166" s="6"/>
      <c r="ED166" s="6"/>
      <c r="EE166" s="6"/>
      <c r="EF166" s="6"/>
      <c r="EG166" s="6"/>
      <c r="EH166" s="6"/>
      <c r="EI166" s="6"/>
      <c r="EJ166" s="6"/>
      <c r="EK166" s="6"/>
      <c r="EL166" s="6"/>
      <c r="EM166" s="6"/>
      <c r="EN166" s="6"/>
      <c r="EO166" s="6"/>
      <c r="EP166" s="6"/>
      <c r="EQ166" s="6"/>
      <c r="ER166" s="6"/>
      <c r="ES166" s="6"/>
      <c r="ET166" s="6"/>
      <c r="EU166" s="6"/>
      <c r="EV166" s="6"/>
      <c r="EW166" s="6"/>
      <c r="EX166" s="6"/>
      <c r="EY166" s="6"/>
      <c r="EZ166" s="6"/>
      <c r="FA166" s="6"/>
      <c r="FB166" s="6"/>
    </row>
    <row r="167" spans="1:158">
      <c r="A167" s="13">
        <f t="shared" si="95"/>
        <v>134</v>
      </c>
      <c r="B167" s="66"/>
      <c r="C167" s="48"/>
      <c r="D167" s="348"/>
      <c r="E167" s="349"/>
      <c r="F167" s="353"/>
      <c r="G167" s="351"/>
      <c r="H167" s="348"/>
      <c r="I167" s="352"/>
      <c r="J167" s="352"/>
      <c r="K167" s="67"/>
      <c r="L167" s="68" t="str">
        <f t="shared" si="79"/>
        <v/>
      </c>
      <c r="M167" s="379"/>
      <c r="N167" s="379"/>
      <c r="O167" s="380" t="str">
        <f t="shared" si="130"/>
        <v/>
      </c>
      <c r="P167" s="382" t="str">
        <f t="shared" si="131"/>
        <v/>
      </c>
      <c r="Q167" s="112" t="str">
        <f t="shared" si="97"/>
        <v/>
      </c>
      <c r="R167" s="67"/>
      <c r="S167" s="68" t="str">
        <f t="shared" si="82"/>
        <v/>
      </c>
      <c r="T167" s="184"/>
      <c r="U167" s="68" t="str">
        <f t="shared" si="83"/>
        <v/>
      </c>
      <c r="V167" s="112" t="str">
        <f t="shared" si="98"/>
        <v>no</v>
      </c>
      <c r="W167" s="47"/>
      <c r="X167" s="47"/>
      <c r="Y167" s="47"/>
      <c r="Z167" s="66"/>
      <c r="AA167" s="19"/>
      <c r="AB167" s="242"/>
      <c r="AC167" s="242"/>
      <c r="AD167" s="242"/>
      <c r="AE167" s="242"/>
      <c r="AF167" s="242"/>
      <c r="AG167" s="243"/>
      <c r="AH167" s="17"/>
      <c r="AI167" s="6"/>
      <c r="AK167" s="28" t="str">
        <f t="shared" si="99"/>
        <v/>
      </c>
      <c r="AL167" s="28" t="str">
        <f t="shared" si="100"/>
        <v/>
      </c>
      <c r="AM167" s="28" t="str">
        <f t="shared" si="101"/>
        <v/>
      </c>
      <c r="AN167" s="28">
        <f t="shared" si="102"/>
        <v>0</v>
      </c>
      <c r="AO167" s="28">
        <f t="shared" si="103"/>
        <v>0</v>
      </c>
      <c r="AP167" s="28">
        <f t="shared" si="104"/>
        <v>0</v>
      </c>
      <c r="AQ167" s="28">
        <f t="shared" si="105"/>
        <v>0</v>
      </c>
      <c r="AR167" s="28"/>
      <c r="AS167" s="28"/>
      <c r="AT167" s="28"/>
      <c r="AX167" s="64" t="str">
        <f t="shared" si="106"/>
        <v>canbeinvalid</v>
      </c>
      <c r="AY167" s="28"/>
      <c r="AZ167" s="181">
        <f t="shared" si="107"/>
        <v>0</v>
      </c>
      <c r="BA167" s="1">
        <f t="shared" si="108"/>
        <v>0</v>
      </c>
      <c r="BB167">
        <f t="shared" si="109"/>
        <v>0</v>
      </c>
      <c r="BC167">
        <f t="shared" si="110"/>
        <v>0</v>
      </c>
      <c r="BD167" t="str">
        <f t="shared" si="111"/>
        <v/>
      </c>
      <c r="BE167">
        <f t="shared" si="112"/>
        <v>0</v>
      </c>
      <c r="BF167">
        <f t="shared" si="113"/>
        <v>0</v>
      </c>
      <c r="BG167" t="str">
        <f t="shared" si="114"/>
        <v>no</v>
      </c>
      <c r="BH167">
        <f t="shared" si="115"/>
        <v>0</v>
      </c>
      <c r="BJ167" s="118">
        <f t="shared" si="116"/>
        <v>0</v>
      </c>
      <c r="BK167" s="119">
        <f t="shared" si="117"/>
        <v>0</v>
      </c>
      <c r="BL167">
        <f t="shared" si="118"/>
        <v>0</v>
      </c>
      <c r="BM167">
        <f t="shared" si="119"/>
        <v>0</v>
      </c>
      <c r="BN167" t="str">
        <f t="shared" si="120"/>
        <v/>
      </c>
      <c r="BO167" s="181">
        <f t="shared" si="121"/>
        <v>0</v>
      </c>
      <c r="BQ167" s="181">
        <f t="shared" si="122"/>
        <v>0</v>
      </c>
      <c r="BR167" s="181">
        <f t="shared" si="123"/>
        <v>0</v>
      </c>
      <c r="BS167" t="str">
        <f t="shared" si="124"/>
        <v/>
      </c>
      <c r="BT167">
        <f t="shared" si="125"/>
        <v>0</v>
      </c>
      <c r="BU167" s="181" t="str">
        <f t="shared" si="126"/>
        <v>data</v>
      </c>
      <c r="BV167" s="181">
        <f t="shared" si="132"/>
        <v>0</v>
      </c>
      <c r="BX167" t="str">
        <f t="shared" si="127"/>
        <v/>
      </c>
      <c r="BY167" t="str">
        <f t="shared" si="128"/>
        <v>No CO Data</v>
      </c>
      <c r="BZ167" s="181">
        <f t="shared" si="91"/>
        <v>0</v>
      </c>
      <c r="CA167" s="229">
        <f t="shared" si="96"/>
        <v>0</v>
      </c>
      <c r="CB167" s="6"/>
      <c r="CC167" s="6"/>
      <c r="CD167" s="226">
        <f t="shared" si="93"/>
        <v>0</v>
      </c>
      <c r="CE167" s="6"/>
      <c r="CF167" s="226">
        <f t="shared" si="133"/>
        <v>0</v>
      </c>
      <c r="CG167" s="226">
        <f t="shared" si="94"/>
        <v>0</v>
      </c>
      <c r="CH167" s="6"/>
      <c r="CI167" s="6"/>
      <c r="CJ167" s="226">
        <f t="shared" si="129"/>
        <v>0</v>
      </c>
      <c r="CK167" s="6"/>
      <c r="CL167" s="6"/>
      <c r="CM167" s="6"/>
      <c r="CN167" s="6"/>
      <c r="CO167" s="6"/>
      <c r="CP167" s="6"/>
      <c r="CQ167" s="6"/>
      <c r="CR167" s="6"/>
      <c r="CS167" s="6"/>
      <c r="CT167" s="6"/>
      <c r="CU167" s="6"/>
      <c r="CV167" s="6"/>
      <c r="CW167" s="6"/>
      <c r="CX167" s="6"/>
      <c r="CY167" s="6"/>
      <c r="CZ167" s="6"/>
      <c r="DA167" s="6"/>
      <c r="DB167" s="6"/>
      <c r="DC167" s="6"/>
      <c r="DD167" s="6"/>
      <c r="DE167" s="6"/>
      <c r="DF167" s="6"/>
      <c r="DG167" s="6"/>
      <c r="DH167" s="6"/>
      <c r="DI167" s="6"/>
      <c r="DJ167" s="6"/>
      <c r="DK167" s="6"/>
      <c r="DL167" s="6"/>
      <c r="DM167" s="6"/>
      <c r="DN167" s="6"/>
      <c r="DO167" s="6"/>
      <c r="DP167" s="6"/>
      <c r="DQ167" s="6"/>
      <c r="DR167" s="6"/>
      <c r="DS167" s="6"/>
      <c r="DT167" s="6"/>
      <c r="DU167" s="6"/>
      <c r="DV167" s="6"/>
      <c r="DW167" s="6"/>
      <c r="DX167" s="6"/>
      <c r="DY167" s="6"/>
      <c r="DZ167" s="6"/>
      <c r="EA167" s="6"/>
      <c r="EB167" s="6"/>
      <c r="EC167" s="6"/>
      <c r="ED167" s="6"/>
      <c r="EE167" s="6"/>
      <c r="EF167" s="6"/>
      <c r="EG167" s="6"/>
      <c r="EH167" s="6"/>
      <c r="EI167" s="6"/>
      <c r="EJ167" s="6"/>
      <c r="EK167" s="6"/>
      <c r="EL167" s="6"/>
      <c r="EM167" s="6"/>
      <c r="EN167" s="6"/>
      <c r="EO167" s="6"/>
      <c r="EP167" s="6"/>
      <c r="EQ167" s="6"/>
      <c r="ER167" s="6"/>
      <c r="ES167" s="6"/>
      <c r="ET167" s="6"/>
      <c r="EU167" s="6"/>
      <c r="EV167" s="6"/>
      <c r="EW167" s="6"/>
      <c r="EX167" s="6"/>
      <c r="EY167" s="6"/>
      <c r="EZ167" s="6"/>
      <c r="FA167" s="6"/>
      <c r="FB167" s="6"/>
    </row>
    <row r="168" spans="1:158">
      <c r="A168" s="13">
        <f t="shared" si="95"/>
        <v>135</v>
      </c>
      <c r="B168" s="66"/>
      <c r="C168" s="48"/>
      <c r="D168" s="348"/>
      <c r="E168" s="349"/>
      <c r="F168" s="353"/>
      <c r="G168" s="351"/>
      <c r="H168" s="348"/>
      <c r="I168" s="352"/>
      <c r="J168" s="352"/>
      <c r="K168" s="67"/>
      <c r="L168" s="68" t="str">
        <f t="shared" si="79"/>
        <v/>
      </c>
      <c r="M168" s="379"/>
      <c r="N168" s="379"/>
      <c r="O168" s="380" t="str">
        <f t="shared" si="130"/>
        <v/>
      </c>
      <c r="P168" s="382" t="str">
        <f t="shared" si="131"/>
        <v/>
      </c>
      <c r="Q168" s="112" t="str">
        <f t="shared" si="97"/>
        <v/>
      </c>
      <c r="R168" s="67"/>
      <c r="S168" s="68" t="str">
        <f t="shared" si="82"/>
        <v/>
      </c>
      <c r="T168" s="184"/>
      <c r="U168" s="68" t="str">
        <f t="shared" si="83"/>
        <v/>
      </c>
      <c r="V168" s="112" t="str">
        <f t="shared" si="98"/>
        <v>no</v>
      </c>
      <c r="W168" s="47"/>
      <c r="X168" s="47"/>
      <c r="Y168" s="47"/>
      <c r="Z168" s="66"/>
      <c r="AA168" s="19"/>
      <c r="AB168" s="242"/>
      <c r="AC168" s="242"/>
      <c r="AD168" s="242"/>
      <c r="AE168" s="242"/>
      <c r="AF168" s="242"/>
      <c r="AG168" s="243"/>
      <c r="AH168" s="17"/>
      <c r="AI168" s="6"/>
      <c r="AK168" s="28" t="str">
        <f t="shared" si="99"/>
        <v/>
      </c>
      <c r="AL168" s="28" t="str">
        <f t="shared" si="100"/>
        <v/>
      </c>
      <c r="AM168" s="28" t="str">
        <f t="shared" si="101"/>
        <v/>
      </c>
      <c r="AN168" s="28">
        <f t="shared" si="102"/>
        <v>0</v>
      </c>
      <c r="AO168" s="28">
        <f t="shared" si="103"/>
        <v>0</v>
      </c>
      <c r="AP168" s="28">
        <f t="shared" si="104"/>
        <v>0</v>
      </c>
      <c r="AQ168" s="28">
        <f t="shared" si="105"/>
        <v>0</v>
      </c>
      <c r="AR168" s="28"/>
      <c r="AS168" s="28"/>
      <c r="AT168" s="28"/>
      <c r="AX168" s="64" t="str">
        <f t="shared" si="106"/>
        <v>canbeinvalid</v>
      </c>
      <c r="AY168" s="28"/>
      <c r="AZ168" s="181">
        <f t="shared" si="107"/>
        <v>0</v>
      </c>
      <c r="BA168" s="1">
        <f t="shared" si="108"/>
        <v>0</v>
      </c>
      <c r="BB168">
        <f t="shared" si="109"/>
        <v>0</v>
      </c>
      <c r="BC168">
        <f t="shared" si="110"/>
        <v>0</v>
      </c>
      <c r="BD168" t="str">
        <f t="shared" si="111"/>
        <v/>
      </c>
      <c r="BE168">
        <f t="shared" si="112"/>
        <v>0</v>
      </c>
      <c r="BF168">
        <f t="shared" si="113"/>
        <v>0</v>
      </c>
      <c r="BG168" t="str">
        <f t="shared" si="114"/>
        <v>no</v>
      </c>
      <c r="BH168">
        <f t="shared" si="115"/>
        <v>0</v>
      </c>
      <c r="BJ168" s="118">
        <f t="shared" si="116"/>
        <v>0</v>
      </c>
      <c r="BK168" s="119">
        <f t="shared" si="117"/>
        <v>0</v>
      </c>
      <c r="BL168">
        <f t="shared" si="118"/>
        <v>0</v>
      </c>
      <c r="BM168">
        <f t="shared" si="119"/>
        <v>0</v>
      </c>
      <c r="BN168" t="str">
        <f t="shared" si="120"/>
        <v/>
      </c>
      <c r="BO168" s="181">
        <f t="shared" si="121"/>
        <v>0</v>
      </c>
      <c r="BQ168" s="181">
        <f t="shared" si="122"/>
        <v>0</v>
      </c>
      <c r="BR168" s="181">
        <f t="shared" si="123"/>
        <v>0</v>
      </c>
      <c r="BS168" t="str">
        <f t="shared" si="124"/>
        <v/>
      </c>
      <c r="BT168">
        <f t="shared" si="125"/>
        <v>0</v>
      </c>
      <c r="BU168" s="181" t="str">
        <f t="shared" si="126"/>
        <v>data</v>
      </c>
      <c r="BV168" s="181">
        <f t="shared" si="132"/>
        <v>0</v>
      </c>
      <c r="BX168" t="str">
        <f t="shared" si="127"/>
        <v/>
      </c>
      <c r="BY168" t="str">
        <f t="shared" si="128"/>
        <v>No CO Data</v>
      </c>
      <c r="BZ168" s="181">
        <f t="shared" si="91"/>
        <v>0</v>
      </c>
      <c r="CA168" s="229">
        <f t="shared" si="96"/>
        <v>0</v>
      </c>
      <c r="CB168" s="6"/>
      <c r="CC168" s="6"/>
      <c r="CD168" s="226">
        <f t="shared" si="93"/>
        <v>0</v>
      </c>
      <c r="CE168" s="6"/>
      <c r="CF168" s="226">
        <f t="shared" si="133"/>
        <v>0</v>
      </c>
      <c r="CG168" s="226">
        <f t="shared" si="94"/>
        <v>0</v>
      </c>
      <c r="CH168" s="6"/>
      <c r="CI168" s="6"/>
      <c r="CJ168" s="226">
        <f t="shared" si="129"/>
        <v>0</v>
      </c>
      <c r="CK168" s="6"/>
      <c r="CL168" s="6"/>
      <c r="CM168" s="6"/>
      <c r="CN168" s="6"/>
      <c r="CO168" s="6"/>
      <c r="CP168" s="6"/>
      <c r="CQ168" s="6"/>
      <c r="CR168" s="6"/>
      <c r="CS168" s="6"/>
      <c r="CT168" s="6"/>
      <c r="CU168" s="6"/>
      <c r="CV168" s="6"/>
      <c r="CW168" s="6"/>
      <c r="CX168" s="6"/>
      <c r="CY168" s="6"/>
      <c r="CZ168" s="6"/>
      <c r="DA168" s="6"/>
      <c r="DB168" s="6"/>
      <c r="DC168" s="6"/>
      <c r="DD168" s="6"/>
      <c r="DE168" s="6"/>
      <c r="DF168" s="6"/>
      <c r="DG168" s="6"/>
      <c r="DH168" s="6"/>
      <c r="DI168" s="6"/>
      <c r="DJ168" s="6"/>
      <c r="DK168" s="6"/>
      <c r="DL168" s="6"/>
      <c r="DM168" s="6"/>
      <c r="DN168" s="6"/>
      <c r="DO168" s="6"/>
      <c r="DP168" s="6"/>
      <c r="DQ168" s="6"/>
      <c r="DR168" s="6"/>
      <c r="DS168" s="6"/>
      <c r="DT168" s="6"/>
      <c r="DU168" s="6"/>
      <c r="DV168" s="6"/>
      <c r="DW168" s="6"/>
      <c r="DX168" s="6"/>
      <c r="DY168" s="6"/>
      <c r="DZ168" s="6"/>
      <c r="EA168" s="6"/>
      <c r="EB168" s="6"/>
      <c r="EC168" s="6"/>
      <c r="ED168" s="6"/>
      <c r="EE168" s="6"/>
      <c r="EF168" s="6"/>
      <c r="EG168" s="6"/>
      <c r="EH168" s="6"/>
      <c r="EI168" s="6"/>
      <c r="EJ168" s="6"/>
      <c r="EK168" s="6"/>
      <c r="EL168" s="6"/>
      <c r="EM168" s="6"/>
      <c r="EN168" s="6"/>
      <c r="EO168" s="6"/>
      <c r="EP168" s="6"/>
      <c r="EQ168" s="6"/>
      <c r="ER168" s="6"/>
      <c r="ES168" s="6"/>
      <c r="ET168" s="6"/>
      <c r="EU168" s="6"/>
      <c r="EV168" s="6"/>
      <c r="EW168" s="6"/>
      <c r="EX168" s="6"/>
      <c r="EY168" s="6"/>
      <c r="EZ168" s="6"/>
      <c r="FA168" s="6"/>
      <c r="FB168" s="6"/>
    </row>
    <row r="169" spans="1:158">
      <c r="A169" s="13">
        <f t="shared" si="95"/>
        <v>136</v>
      </c>
      <c r="B169" s="66"/>
      <c r="C169" s="48"/>
      <c r="D169" s="348"/>
      <c r="E169" s="349"/>
      <c r="F169" s="353"/>
      <c r="G169" s="351"/>
      <c r="H169" s="348"/>
      <c r="I169" s="352"/>
      <c r="J169" s="352"/>
      <c r="K169" s="67"/>
      <c r="L169" s="68" t="str">
        <f t="shared" si="79"/>
        <v/>
      </c>
      <c r="M169" s="379"/>
      <c r="N169" s="379"/>
      <c r="O169" s="380" t="str">
        <f t="shared" si="130"/>
        <v/>
      </c>
      <c r="P169" s="382" t="str">
        <f t="shared" si="131"/>
        <v/>
      </c>
      <c r="Q169" s="112" t="str">
        <f t="shared" si="97"/>
        <v/>
      </c>
      <c r="R169" s="67"/>
      <c r="S169" s="68" t="str">
        <f t="shared" si="82"/>
        <v/>
      </c>
      <c r="T169" s="184"/>
      <c r="U169" s="68" t="str">
        <f t="shared" si="83"/>
        <v/>
      </c>
      <c r="V169" s="112" t="str">
        <f t="shared" si="98"/>
        <v>no</v>
      </c>
      <c r="W169" s="47"/>
      <c r="X169" s="47"/>
      <c r="Y169" s="47"/>
      <c r="Z169" s="66"/>
      <c r="AA169" s="19"/>
      <c r="AB169" s="242"/>
      <c r="AC169" s="242"/>
      <c r="AD169" s="242"/>
      <c r="AE169" s="242"/>
      <c r="AF169" s="242"/>
      <c r="AG169" s="243"/>
      <c r="AH169" s="17"/>
      <c r="AI169" s="6"/>
      <c r="AK169" s="28" t="str">
        <f t="shared" si="99"/>
        <v/>
      </c>
      <c r="AL169" s="28" t="str">
        <f t="shared" si="100"/>
        <v/>
      </c>
      <c r="AM169" s="28" t="str">
        <f t="shared" si="101"/>
        <v/>
      </c>
      <c r="AN169" s="28">
        <f t="shared" si="102"/>
        <v>0</v>
      </c>
      <c r="AO169" s="28">
        <f t="shared" si="103"/>
        <v>0</v>
      </c>
      <c r="AP169" s="28">
        <f t="shared" si="104"/>
        <v>0</v>
      </c>
      <c r="AQ169" s="28">
        <f t="shared" si="105"/>
        <v>0</v>
      </c>
      <c r="AR169" s="28"/>
      <c r="AS169" s="28"/>
      <c r="AT169" s="28"/>
      <c r="AX169" s="64" t="str">
        <f t="shared" si="106"/>
        <v>canbeinvalid</v>
      </c>
      <c r="AY169" s="28"/>
      <c r="AZ169" s="181">
        <f t="shared" si="107"/>
        <v>0</v>
      </c>
      <c r="BA169" s="1">
        <f t="shared" si="108"/>
        <v>0</v>
      </c>
      <c r="BB169">
        <f t="shared" si="109"/>
        <v>0</v>
      </c>
      <c r="BC169">
        <f t="shared" si="110"/>
        <v>0</v>
      </c>
      <c r="BD169" t="str">
        <f t="shared" si="111"/>
        <v/>
      </c>
      <c r="BE169">
        <f t="shared" si="112"/>
        <v>0</v>
      </c>
      <c r="BF169">
        <f t="shared" si="113"/>
        <v>0</v>
      </c>
      <c r="BG169" t="str">
        <f t="shared" si="114"/>
        <v>no</v>
      </c>
      <c r="BH169">
        <f t="shared" si="115"/>
        <v>0</v>
      </c>
      <c r="BJ169" s="118">
        <f t="shared" si="116"/>
        <v>0</v>
      </c>
      <c r="BK169" s="119">
        <f t="shared" si="117"/>
        <v>0</v>
      </c>
      <c r="BL169">
        <f t="shared" si="118"/>
        <v>0</v>
      </c>
      <c r="BM169">
        <f t="shared" si="119"/>
        <v>0</v>
      </c>
      <c r="BN169" t="str">
        <f t="shared" si="120"/>
        <v/>
      </c>
      <c r="BO169" s="181">
        <f t="shared" si="121"/>
        <v>0</v>
      </c>
      <c r="BQ169" s="181">
        <f t="shared" si="122"/>
        <v>0</v>
      </c>
      <c r="BR169" s="181">
        <f t="shared" si="123"/>
        <v>0</v>
      </c>
      <c r="BS169" t="str">
        <f t="shared" si="124"/>
        <v/>
      </c>
      <c r="BT169">
        <f t="shared" si="125"/>
        <v>0</v>
      </c>
      <c r="BU169" s="181" t="str">
        <f t="shared" si="126"/>
        <v>data</v>
      </c>
      <c r="BV169" s="181">
        <f t="shared" si="132"/>
        <v>0</v>
      </c>
      <c r="BX169" t="str">
        <f t="shared" si="127"/>
        <v/>
      </c>
      <c r="BY169" t="str">
        <f t="shared" si="128"/>
        <v>No CO Data</v>
      </c>
      <c r="BZ169" s="181">
        <f t="shared" si="91"/>
        <v>0</v>
      </c>
      <c r="CA169" s="229">
        <f t="shared" si="96"/>
        <v>0</v>
      </c>
      <c r="CB169" s="6"/>
      <c r="CC169" s="6"/>
      <c r="CD169" s="226">
        <f t="shared" si="93"/>
        <v>0</v>
      </c>
      <c r="CE169" s="6"/>
      <c r="CF169" s="226">
        <f t="shared" si="133"/>
        <v>0</v>
      </c>
      <c r="CG169" s="226">
        <f t="shared" si="94"/>
        <v>0</v>
      </c>
      <c r="CH169" s="6"/>
      <c r="CI169" s="6"/>
      <c r="CJ169" s="226">
        <f t="shared" si="129"/>
        <v>0</v>
      </c>
      <c r="CK169" s="6"/>
      <c r="CL169" s="6"/>
      <c r="CM169" s="6"/>
      <c r="CN169" s="6"/>
      <c r="CO169" s="6"/>
      <c r="CP169" s="6"/>
      <c r="CQ169" s="6"/>
      <c r="CR169" s="6"/>
      <c r="CS169" s="6"/>
      <c r="CT169" s="6"/>
      <c r="CU169" s="6"/>
      <c r="CV169" s="6"/>
      <c r="CW169" s="6"/>
      <c r="CX169" s="6"/>
      <c r="CY169" s="6"/>
      <c r="CZ169" s="6"/>
      <c r="DA169" s="6"/>
      <c r="DB169" s="6"/>
      <c r="DC169" s="6"/>
      <c r="DD169" s="6"/>
      <c r="DE169" s="6"/>
      <c r="DF169" s="6"/>
      <c r="DG169" s="6"/>
      <c r="DH169" s="6"/>
      <c r="DI169" s="6"/>
      <c r="DJ169" s="6"/>
      <c r="DK169" s="6"/>
      <c r="DL169" s="6"/>
      <c r="DM169" s="6"/>
      <c r="DN169" s="6"/>
      <c r="DO169" s="6"/>
      <c r="DP169" s="6"/>
      <c r="DQ169" s="6"/>
      <c r="DR169" s="6"/>
      <c r="DS169" s="6"/>
      <c r="DT169" s="6"/>
      <c r="DU169" s="6"/>
      <c r="DV169" s="6"/>
      <c r="DW169" s="6"/>
      <c r="DX169" s="6"/>
      <c r="DY169" s="6"/>
      <c r="DZ169" s="6"/>
      <c r="EA169" s="6"/>
      <c r="EB169" s="6"/>
      <c r="EC169" s="6"/>
      <c r="ED169" s="6"/>
      <c r="EE169" s="6"/>
      <c r="EF169" s="6"/>
      <c r="EG169" s="6"/>
      <c r="EH169" s="6"/>
      <c r="EI169" s="6"/>
      <c r="EJ169" s="6"/>
      <c r="EK169" s="6"/>
      <c r="EL169" s="6"/>
      <c r="EM169" s="6"/>
      <c r="EN169" s="6"/>
      <c r="EO169" s="6"/>
      <c r="EP169" s="6"/>
      <c r="EQ169" s="6"/>
      <c r="ER169" s="6"/>
      <c r="ES169" s="6"/>
      <c r="ET169" s="6"/>
      <c r="EU169" s="6"/>
      <c r="EV169" s="6"/>
      <c r="EW169" s="6"/>
      <c r="EX169" s="6"/>
      <c r="EY169" s="6"/>
      <c r="EZ169" s="6"/>
      <c r="FA169" s="6"/>
      <c r="FB169" s="6"/>
    </row>
    <row r="170" spans="1:158">
      <c r="A170" s="13">
        <f t="shared" si="95"/>
        <v>137</v>
      </c>
      <c r="B170" s="66"/>
      <c r="C170" s="48"/>
      <c r="D170" s="348"/>
      <c r="E170" s="349"/>
      <c r="F170" s="353"/>
      <c r="G170" s="351"/>
      <c r="H170" s="348"/>
      <c r="I170" s="352"/>
      <c r="J170" s="352"/>
      <c r="K170" s="67"/>
      <c r="L170" s="68" t="str">
        <f t="shared" si="79"/>
        <v/>
      </c>
      <c r="M170" s="379"/>
      <c r="N170" s="379"/>
      <c r="O170" s="380" t="str">
        <f t="shared" si="130"/>
        <v/>
      </c>
      <c r="P170" s="382" t="str">
        <f t="shared" si="131"/>
        <v/>
      </c>
      <c r="Q170" s="112" t="str">
        <f t="shared" si="97"/>
        <v/>
      </c>
      <c r="R170" s="67"/>
      <c r="S170" s="68" t="str">
        <f t="shared" si="82"/>
        <v/>
      </c>
      <c r="T170" s="184"/>
      <c r="U170" s="68" t="str">
        <f t="shared" si="83"/>
        <v/>
      </c>
      <c r="V170" s="112" t="str">
        <f t="shared" si="98"/>
        <v>no</v>
      </c>
      <c r="W170" s="47"/>
      <c r="X170" s="47"/>
      <c r="Y170" s="47"/>
      <c r="Z170" s="66"/>
      <c r="AA170" s="19"/>
      <c r="AB170" s="242"/>
      <c r="AC170" s="242"/>
      <c r="AD170" s="242"/>
      <c r="AE170" s="242"/>
      <c r="AF170" s="242"/>
      <c r="AG170" s="243"/>
      <c r="AH170" s="17"/>
      <c r="AI170" s="6"/>
      <c r="AK170" s="28" t="str">
        <f t="shared" si="99"/>
        <v/>
      </c>
      <c r="AL170" s="28" t="str">
        <f t="shared" si="100"/>
        <v/>
      </c>
      <c r="AM170" s="28" t="str">
        <f t="shared" si="101"/>
        <v/>
      </c>
      <c r="AN170" s="28">
        <f t="shared" si="102"/>
        <v>0</v>
      </c>
      <c r="AO170" s="28">
        <f t="shared" si="103"/>
        <v>0</v>
      </c>
      <c r="AP170" s="28">
        <f t="shared" si="104"/>
        <v>0</v>
      </c>
      <c r="AQ170" s="28">
        <f t="shared" si="105"/>
        <v>0</v>
      </c>
      <c r="AR170" s="28"/>
      <c r="AS170" s="28"/>
      <c r="AT170" s="28"/>
      <c r="AX170" s="64" t="str">
        <f t="shared" si="106"/>
        <v>canbeinvalid</v>
      </c>
      <c r="AY170" s="28"/>
      <c r="AZ170" s="181">
        <f t="shared" si="107"/>
        <v>0</v>
      </c>
      <c r="BA170" s="1">
        <f t="shared" si="108"/>
        <v>0</v>
      </c>
      <c r="BB170">
        <f t="shared" si="109"/>
        <v>0</v>
      </c>
      <c r="BC170">
        <f t="shared" si="110"/>
        <v>0</v>
      </c>
      <c r="BD170" t="str">
        <f t="shared" si="111"/>
        <v/>
      </c>
      <c r="BE170">
        <f t="shared" si="112"/>
        <v>0</v>
      </c>
      <c r="BF170">
        <f t="shared" si="113"/>
        <v>0</v>
      </c>
      <c r="BG170" t="str">
        <f t="shared" si="114"/>
        <v>no</v>
      </c>
      <c r="BH170">
        <f t="shared" si="115"/>
        <v>0</v>
      </c>
      <c r="BJ170" s="118">
        <f t="shared" si="116"/>
        <v>0</v>
      </c>
      <c r="BK170" s="119">
        <f t="shared" si="117"/>
        <v>0</v>
      </c>
      <c r="BL170">
        <f t="shared" si="118"/>
        <v>0</v>
      </c>
      <c r="BM170">
        <f t="shared" si="119"/>
        <v>0</v>
      </c>
      <c r="BN170" t="str">
        <f t="shared" si="120"/>
        <v/>
      </c>
      <c r="BO170" s="181">
        <f t="shared" si="121"/>
        <v>0</v>
      </c>
      <c r="BQ170" s="181">
        <f t="shared" si="122"/>
        <v>0</v>
      </c>
      <c r="BR170" s="181">
        <f t="shared" si="123"/>
        <v>0</v>
      </c>
      <c r="BS170" t="str">
        <f t="shared" si="124"/>
        <v/>
      </c>
      <c r="BT170">
        <f t="shared" si="125"/>
        <v>0</v>
      </c>
      <c r="BU170" s="181" t="str">
        <f t="shared" si="126"/>
        <v>data</v>
      </c>
      <c r="BV170" s="181">
        <f t="shared" si="132"/>
        <v>0</v>
      </c>
      <c r="BX170" t="str">
        <f t="shared" si="127"/>
        <v/>
      </c>
      <c r="BY170" t="str">
        <f t="shared" si="128"/>
        <v>No CO Data</v>
      </c>
      <c r="BZ170" s="181">
        <f t="shared" si="91"/>
        <v>0</v>
      </c>
      <c r="CA170" s="229">
        <f t="shared" si="96"/>
        <v>0</v>
      </c>
      <c r="CB170" s="6"/>
      <c r="CC170" s="6"/>
      <c r="CD170" s="226">
        <f t="shared" si="93"/>
        <v>0</v>
      </c>
      <c r="CE170" s="6"/>
      <c r="CF170" s="226">
        <f t="shared" si="133"/>
        <v>0</v>
      </c>
      <c r="CG170" s="226">
        <f t="shared" si="94"/>
        <v>0</v>
      </c>
      <c r="CH170" s="6"/>
      <c r="CI170" s="6"/>
      <c r="CJ170" s="226">
        <f t="shared" si="129"/>
        <v>0</v>
      </c>
      <c r="CK170" s="6"/>
      <c r="CL170" s="6"/>
      <c r="CM170" s="6"/>
      <c r="CN170" s="6"/>
      <c r="CO170" s="6"/>
      <c r="CP170" s="6"/>
      <c r="CQ170" s="6"/>
      <c r="CR170" s="6"/>
      <c r="CS170" s="6"/>
      <c r="CT170" s="6"/>
      <c r="CU170" s="6"/>
      <c r="CV170" s="6"/>
      <c r="CW170" s="6"/>
      <c r="CX170" s="6"/>
      <c r="CY170" s="6"/>
      <c r="CZ170" s="6"/>
      <c r="DA170" s="6"/>
      <c r="DB170" s="6"/>
      <c r="DC170" s="6"/>
      <c r="DD170" s="6"/>
      <c r="DE170" s="6"/>
      <c r="DF170" s="6"/>
      <c r="DG170" s="6"/>
      <c r="DH170" s="6"/>
      <c r="DI170" s="6"/>
      <c r="DJ170" s="6"/>
      <c r="DK170" s="6"/>
      <c r="DL170" s="6"/>
      <c r="DM170" s="6"/>
      <c r="DN170" s="6"/>
      <c r="DO170" s="6"/>
      <c r="DP170" s="6"/>
      <c r="DQ170" s="6"/>
      <c r="DR170" s="6"/>
      <c r="DS170" s="6"/>
      <c r="DT170" s="6"/>
      <c r="DU170" s="6"/>
      <c r="DV170" s="6"/>
      <c r="DW170" s="6"/>
      <c r="DX170" s="6"/>
      <c r="DY170" s="6"/>
      <c r="DZ170" s="6"/>
      <c r="EA170" s="6"/>
      <c r="EB170" s="6"/>
      <c r="EC170" s="6"/>
      <c r="ED170" s="6"/>
      <c r="EE170" s="6"/>
      <c r="EF170" s="6"/>
      <c r="EG170" s="6"/>
      <c r="EH170" s="6"/>
      <c r="EI170" s="6"/>
      <c r="EJ170" s="6"/>
      <c r="EK170" s="6"/>
      <c r="EL170" s="6"/>
      <c r="EM170" s="6"/>
      <c r="EN170" s="6"/>
      <c r="EO170" s="6"/>
      <c r="EP170" s="6"/>
      <c r="EQ170" s="6"/>
      <c r="ER170" s="6"/>
      <c r="ES170" s="6"/>
      <c r="ET170" s="6"/>
      <c r="EU170" s="6"/>
      <c r="EV170" s="6"/>
      <c r="EW170" s="6"/>
      <c r="EX170" s="6"/>
      <c r="EY170" s="6"/>
      <c r="EZ170" s="6"/>
      <c r="FA170" s="6"/>
      <c r="FB170" s="6"/>
    </row>
    <row r="171" spans="1:158">
      <c r="A171" s="13">
        <f t="shared" si="95"/>
        <v>138</v>
      </c>
      <c r="B171" s="66"/>
      <c r="C171" s="48"/>
      <c r="D171" s="348"/>
      <c r="E171" s="349"/>
      <c r="F171" s="353"/>
      <c r="G171" s="351"/>
      <c r="H171" s="348"/>
      <c r="I171" s="352"/>
      <c r="J171" s="352"/>
      <c r="K171" s="67"/>
      <c r="L171" s="68" t="str">
        <f t="shared" si="79"/>
        <v/>
      </c>
      <c r="M171" s="379"/>
      <c r="N171" s="379"/>
      <c r="O171" s="380" t="str">
        <f t="shared" si="130"/>
        <v/>
      </c>
      <c r="P171" s="382" t="str">
        <f t="shared" si="131"/>
        <v/>
      </c>
      <c r="Q171" s="112" t="str">
        <f t="shared" si="97"/>
        <v/>
      </c>
      <c r="R171" s="67"/>
      <c r="S171" s="68" t="str">
        <f t="shared" si="82"/>
        <v/>
      </c>
      <c r="T171" s="184"/>
      <c r="U171" s="68" t="str">
        <f t="shared" si="83"/>
        <v/>
      </c>
      <c r="V171" s="112" t="str">
        <f t="shared" si="98"/>
        <v>no</v>
      </c>
      <c r="W171" s="47"/>
      <c r="X171" s="47"/>
      <c r="Y171" s="47"/>
      <c r="Z171" s="66"/>
      <c r="AA171" s="19"/>
      <c r="AB171" s="242"/>
      <c r="AC171" s="242"/>
      <c r="AD171" s="242"/>
      <c r="AE171" s="242"/>
      <c r="AF171" s="242"/>
      <c r="AG171" s="243"/>
      <c r="AH171" s="17"/>
      <c r="AI171" s="6"/>
      <c r="AK171" s="28" t="str">
        <f t="shared" si="99"/>
        <v/>
      </c>
      <c r="AL171" s="28" t="str">
        <f t="shared" si="100"/>
        <v/>
      </c>
      <c r="AM171" s="28" t="str">
        <f t="shared" si="101"/>
        <v/>
      </c>
      <c r="AN171" s="28">
        <f t="shared" si="102"/>
        <v>0</v>
      </c>
      <c r="AO171" s="28">
        <f t="shared" si="103"/>
        <v>0</v>
      </c>
      <c r="AP171" s="28">
        <f t="shared" si="104"/>
        <v>0</v>
      </c>
      <c r="AQ171" s="28">
        <f t="shared" si="105"/>
        <v>0</v>
      </c>
      <c r="AR171" s="28"/>
      <c r="AS171" s="28"/>
      <c r="AT171" s="28"/>
      <c r="AX171" s="64" t="str">
        <f t="shared" si="106"/>
        <v>canbeinvalid</v>
      </c>
      <c r="AY171" s="28"/>
      <c r="AZ171" s="181">
        <f t="shared" si="107"/>
        <v>0</v>
      </c>
      <c r="BA171" s="1">
        <f t="shared" si="108"/>
        <v>0</v>
      </c>
      <c r="BB171">
        <f t="shared" si="109"/>
        <v>0</v>
      </c>
      <c r="BC171">
        <f t="shared" si="110"/>
        <v>0</v>
      </c>
      <c r="BD171" t="str">
        <f t="shared" si="111"/>
        <v/>
      </c>
      <c r="BE171">
        <f t="shared" si="112"/>
        <v>0</v>
      </c>
      <c r="BF171">
        <f t="shared" si="113"/>
        <v>0</v>
      </c>
      <c r="BG171" t="str">
        <f t="shared" si="114"/>
        <v>no</v>
      </c>
      <c r="BH171">
        <f t="shared" si="115"/>
        <v>0</v>
      </c>
      <c r="BJ171" s="118">
        <f t="shared" si="116"/>
        <v>0</v>
      </c>
      <c r="BK171" s="119">
        <f t="shared" si="117"/>
        <v>0</v>
      </c>
      <c r="BL171">
        <f t="shared" si="118"/>
        <v>0</v>
      </c>
      <c r="BM171">
        <f t="shared" si="119"/>
        <v>0</v>
      </c>
      <c r="BN171" t="str">
        <f t="shared" si="120"/>
        <v/>
      </c>
      <c r="BO171" s="181">
        <f t="shared" si="121"/>
        <v>0</v>
      </c>
      <c r="BQ171" s="181">
        <f t="shared" si="122"/>
        <v>0</v>
      </c>
      <c r="BR171" s="181">
        <f t="shared" si="123"/>
        <v>0</v>
      </c>
      <c r="BS171" t="str">
        <f t="shared" si="124"/>
        <v/>
      </c>
      <c r="BT171">
        <f t="shared" si="125"/>
        <v>0</v>
      </c>
      <c r="BU171" s="181" t="str">
        <f t="shared" si="126"/>
        <v>data</v>
      </c>
      <c r="BV171" s="181">
        <f t="shared" si="132"/>
        <v>0</v>
      </c>
      <c r="BX171" t="str">
        <f t="shared" si="127"/>
        <v/>
      </c>
      <c r="BY171" t="str">
        <f t="shared" si="128"/>
        <v>No CO Data</v>
      </c>
      <c r="BZ171" s="181">
        <f t="shared" si="91"/>
        <v>0</v>
      </c>
      <c r="CA171" s="229">
        <f t="shared" si="96"/>
        <v>0</v>
      </c>
      <c r="CB171" s="6"/>
      <c r="CC171" s="6"/>
      <c r="CD171" s="226">
        <f t="shared" si="93"/>
        <v>0</v>
      </c>
      <c r="CE171" s="6"/>
      <c r="CF171" s="226">
        <f t="shared" si="133"/>
        <v>0</v>
      </c>
      <c r="CG171" s="226">
        <f t="shared" si="94"/>
        <v>0</v>
      </c>
      <c r="CH171" s="6"/>
      <c r="CI171" s="6"/>
      <c r="CJ171" s="226">
        <f t="shared" si="129"/>
        <v>0</v>
      </c>
      <c r="CK171" s="6"/>
      <c r="CL171" s="6"/>
      <c r="CM171" s="6"/>
      <c r="CN171" s="6"/>
      <c r="CO171" s="6"/>
      <c r="CP171" s="6"/>
      <c r="CQ171" s="6"/>
      <c r="CR171" s="6"/>
      <c r="CS171" s="6"/>
      <c r="CT171" s="6"/>
      <c r="CU171" s="6"/>
      <c r="CV171" s="6"/>
      <c r="CW171" s="6"/>
      <c r="CX171" s="6"/>
      <c r="CY171" s="6"/>
      <c r="CZ171" s="6"/>
      <c r="DA171" s="6"/>
      <c r="DB171" s="6"/>
      <c r="DC171" s="6"/>
      <c r="DD171" s="6"/>
      <c r="DE171" s="6"/>
      <c r="DF171" s="6"/>
      <c r="DG171" s="6"/>
      <c r="DH171" s="6"/>
      <c r="DI171" s="6"/>
      <c r="DJ171" s="6"/>
      <c r="DK171" s="6"/>
      <c r="DL171" s="6"/>
      <c r="DM171" s="6"/>
      <c r="DN171" s="6"/>
      <c r="DO171" s="6"/>
      <c r="DP171" s="6"/>
      <c r="DQ171" s="6"/>
      <c r="DR171" s="6"/>
      <c r="DS171" s="6"/>
      <c r="DT171" s="6"/>
      <c r="DU171" s="6"/>
      <c r="DV171" s="6"/>
      <c r="DW171" s="6"/>
      <c r="DX171" s="6"/>
      <c r="DY171" s="6"/>
      <c r="DZ171" s="6"/>
      <c r="EA171" s="6"/>
      <c r="EB171" s="6"/>
      <c r="EC171" s="6"/>
      <c r="ED171" s="6"/>
      <c r="EE171" s="6"/>
      <c r="EF171" s="6"/>
      <c r="EG171" s="6"/>
      <c r="EH171" s="6"/>
      <c r="EI171" s="6"/>
      <c r="EJ171" s="6"/>
      <c r="EK171" s="6"/>
      <c r="EL171" s="6"/>
      <c r="EM171" s="6"/>
      <c r="EN171" s="6"/>
      <c r="EO171" s="6"/>
      <c r="EP171" s="6"/>
      <c r="EQ171" s="6"/>
      <c r="ER171" s="6"/>
      <c r="ES171" s="6"/>
      <c r="ET171" s="6"/>
      <c r="EU171" s="6"/>
      <c r="EV171" s="6"/>
      <c r="EW171" s="6"/>
      <c r="EX171" s="6"/>
      <c r="EY171" s="6"/>
      <c r="EZ171" s="6"/>
      <c r="FA171" s="6"/>
      <c r="FB171" s="6"/>
    </row>
    <row r="172" spans="1:158">
      <c r="A172" s="13">
        <f t="shared" si="95"/>
        <v>139</v>
      </c>
      <c r="B172" s="66"/>
      <c r="C172" s="48"/>
      <c r="D172" s="348"/>
      <c r="E172" s="349"/>
      <c r="F172" s="353"/>
      <c r="G172" s="351"/>
      <c r="H172" s="348"/>
      <c r="I172" s="352"/>
      <c r="J172" s="352"/>
      <c r="K172" s="67"/>
      <c r="L172" s="68" t="str">
        <f t="shared" si="79"/>
        <v/>
      </c>
      <c r="M172" s="379"/>
      <c r="N172" s="379"/>
      <c r="O172" s="380" t="str">
        <f t="shared" si="130"/>
        <v/>
      </c>
      <c r="P172" s="382" t="str">
        <f t="shared" si="131"/>
        <v/>
      </c>
      <c r="Q172" s="112" t="str">
        <f t="shared" si="97"/>
        <v/>
      </c>
      <c r="R172" s="67"/>
      <c r="S172" s="68" t="str">
        <f t="shared" si="82"/>
        <v/>
      </c>
      <c r="T172" s="184"/>
      <c r="U172" s="68" t="str">
        <f t="shared" si="83"/>
        <v/>
      </c>
      <c r="V172" s="112" t="str">
        <f t="shared" si="98"/>
        <v>no</v>
      </c>
      <c r="W172" s="47"/>
      <c r="X172" s="47"/>
      <c r="Y172" s="47"/>
      <c r="Z172" s="66"/>
      <c r="AA172" s="19"/>
      <c r="AB172" s="242"/>
      <c r="AC172" s="242"/>
      <c r="AD172" s="242"/>
      <c r="AE172" s="242"/>
      <c r="AF172" s="242"/>
      <c r="AG172" s="243"/>
      <c r="AH172" s="17"/>
      <c r="AI172" s="6"/>
      <c r="AK172" s="28" t="str">
        <f t="shared" si="99"/>
        <v/>
      </c>
      <c r="AL172" s="28" t="str">
        <f t="shared" si="100"/>
        <v/>
      </c>
      <c r="AM172" s="28" t="str">
        <f t="shared" si="101"/>
        <v/>
      </c>
      <c r="AN172" s="28">
        <f t="shared" si="102"/>
        <v>0</v>
      </c>
      <c r="AO172" s="28">
        <f t="shared" si="103"/>
        <v>0</v>
      </c>
      <c r="AP172" s="28">
        <f t="shared" si="104"/>
        <v>0</v>
      </c>
      <c r="AQ172" s="28">
        <f t="shared" si="105"/>
        <v>0</v>
      </c>
      <c r="AR172" s="28"/>
      <c r="AS172" s="28"/>
      <c r="AT172" s="28"/>
      <c r="AX172" s="64" t="str">
        <f t="shared" si="106"/>
        <v>canbeinvalid</v>
      </c>
      <c r="AY172" s="28"/>
      <c r="AZ172" s="181">
        <f t="shared" si="107"/>
        <v>0</v>
      </c>
      <c r="BA172" s="1">
        <f t="shared" si="108"/>
        <v>0</v>
      </c>
      <c r="BB172">
        <f t="shared" si="109"/>
        <v>0</v>
      </c>
      <c r="BC172">
        <f t="shared" si="110"/>
        <v>0</v>
      </c>
      <c r="BD172" t="str">
        <f t="shared" si="111"/>
        <v/>
      </c>
      <c r="BE172">
        <f t="shared" si="112"/>
        <v>0</v>
      </c>
      <c r="BF172">
        <f t="shared" si="113"/>
        <v>0</v>
      </c>
      <c r="BG172" t="str">
        <f t="shared" si="114"/>
        <v>no</v>
      </c>
      <c r="BH172">
        <f t="shared" si="115"/>
        <v>0</v>
      </c>
      <c r="BJ172" s="118">
        <f t="shared" si="116"/>
        <v>0</v>
      </c>
      <c r="BK172" s="119">
        <f t="shared" si="117"/>
        <v>0</v>
      </c>
      <c r="BL172">
        <f t="shared" si="118"/>
        <v>0</v>
      </c>
      <c r="BM172">
        <f t="shared" si="119"/>
        <v>0</v>
      </c>
      <c r="BN172" t="str">
        <f t="shared" si="120"/>
        <v/>
      </c>
      <c r="BO172" s="181">
        <f t="shared" si="121"/>
        <v>0</v>
      </c>
      <c r="BQ172" s="181">
        <f t="shared" si="122"/>
        <v>0</v>
      </c>
      <c r="BR172" s="181">
        <f t="shared" si="123"/>
        <v>0</v>
      </c>
      <c r="BS172" t="str">
        <f t="shared" si="124"/>
        <v/>
      </c>
      <c r="BT172">
        <f t="shared" si="125"/>
        <v>0</v>
      </c>
      <c r="BU172" s="181" t="str">
        <f t="shared" si="126"/>
        <v>data</v>
      </c>
      <c r="BV172" s="181">
        <f t="shared" si="132"/>
        <v>0</v>
      </c>
      <c r="BX172" t="str">
        <f t="shared" si="127"/>
        <v/>
      </c>
      <c r="BY172" t="str">
        <f t="shared" si="128"/>
        <v>No CO Data</v>
      </c>
      <c r="BZ172" s="181">
        <f t="shared" si="91"/>
        <v>0</v>
      </c>
      <c r="CA172" s="229">
        <f t="shared" si="96"/>
        <v>0</v>
      </c>
      <c r="CB172" s="6"/>
      <c r="CC172" s="6"/>
      <c r="CD172" s="226">
        <f t="shared" si="93"/>
        <v>0</v>
      </c>
      <c r="CE172" s="6"/>
      <c r="CF172" s="226">
        <f t="shared" si="133"/>
        <v>0</v>
      </c>
      <c r="CG172" s="226">
        <f t="shared" si="94"/>
        <v>0</v>
      </c>
      <c r="CH172" s="6"/>
      <c r="CI172" s="6"/>
      <c r="CJ172" s="226">
        <f t="shared" si="129"/>
        <v>0</v>
      </c>
      <c r="CK172" s="6"/>
      <c r="CL172" s="6"/>
      <c r="CM172" s="6"/>
      <c r="CN172" s="6"/>
      <c r="CO172" s="6"/>
      <c r="CP172" s="6"/>
      <c r="CQ172" s="6"/>
      <c r="CR172" s="6"/>
      <c r="CS172" s="6"/>
      <c r="CT172" s="6"/>
      <c r="CU172" s="6"/>
      <c r="CV172" s="6"/>
      <c r="CW172" s="6"/>
      <c r="CX172" s="6"/>
      <c r="CY172" s="6"/>
      <c r="CZ172" s="6"/>
      <c r="DA172" s="6"/>
      <c r="DB172" s="6"/>
      <c r="DC172" s="6"/>
      <c r="DD172" s="6"/>
      <c r="DE172" s="6"/>
      <c r="DF172" s="6"/>
      <c r="DG172" s="6"/>
      <c r="DH172" s="6"/>
      <c r="DI172" s="6"/>
      <c r="DJ172" s="6"/>
      <c r="DK172" s="6"/>
      <c r="DL172" s="6"/>
      <c r="DM172" s="6"/>
      <c r="DN172" s="6"/>
      <c r="DO172" s="6"/>
      <c r="DP172" s="6"/>
      <c r="DQ172" s="6"/>
      <c r="DR172" s="6"/>
      <c r="DS172" s="6"/>
      <c r="DT172" s="6"/>
      <c r="DU172" s="6"/>
      <c r="DV172" s="6"/>
      <c r="DW172" s="6"/>
      <c r="DX172" s="6"/>
      <c r="DY172" s="6"/>
      <c r="DZ172" s="6"/>
      <c r="EA172" s="6"/>
      <c r="EB172" s="6"/>
      <c r="EC172" s="6"/>
      <c r="ED172" s="6"/>
      <c r="EE172" s="6"/>
      <c r="EF172" s="6"/>
      <c r="EG172" s="6"/>
      <c r="EH172" s="6"/>
      <c r="EI172" s="6"/>
      <c r="EJ172" s="6"/>
      <c r="EK172" s="6"/>
      <c r="EL172" s="6"/>
      <c r="EM172" s="6"/>
      <c r="EN172" s="6"/>
      <c r="EO172" s="6"/>
      <c r="EP172" s="6"/>
      <c r="EQ172" s="6"/>
      <c r="ER172" s="6"/>
      <c r="ES172" s="6"/>
      <c r="ET172" s="6"/>
      <c r="EU172" s="6"/>
      <c r="EV172" s="6"/>
      <c r="EW172" s="6"/>
      <c r="EX172" s="6"/>
      <c r="EY172" s="6"/>
      <c r="EZ172" s="6"/>
      <c r="FA172" s="6"/>
      <c r="FB172" s="6"/>
    </row>
    <row r="173" spans="1:158">
      <c r="A173" s="13">
        <f t="shared" si="95"/>
        <v>140</v>
      </c>
      <c r="B173" s="66"/>
      <c r="C173" s="48"/>
      <c r="D173" s="348"/>
      <c r="E173" s="349"/>
      <c r="F173" s="353"/>
      <c r="G173" s="351"/>
      <c r="H173" s="348"/>
      <c r="I173" s="352"/>
      <c r="J173" s="352"/>
      <c r="K173" s="67"/>
      <c r="L173" s="68" t="str">
        <f t="shared" si="79"/>
        <v/>
      </c>
      <c r="M173" s="379"/>
      <c r="N173" s="379"/>
      <c r="O173" s="380" t="str">
        <f t="shared" si="130"/>
        <v/>
      </c>
      <c r="P173" s="382" t="str">
        <f t="shared" si="131"/>
        <v/>
      </c>
      <c r="Q173" s="112" t="str">
        <f t="shared" si="97"/>
        <v/>
      </c>
      <c r="R173" s="67"/>
      <c r="S173" s="68" t="str">
        <f t="shared" si="82"/>
        <v/>
      </c>
      <c r="T173" s="184"/>
      <c r="U173" s="68" t="str">
        <f t="shared" si="83"/>
        <v/>
      </c>
      <c r="V173" s="112" t="str">
        <f t="shared" si="98"/>
        <v>no</v>
      </c>
      <c r="W173" s="47"/>
      <c r="X173" s="47"/>
      <c r="Y173" s="47"/>
      <c r="Z173" s="66"/>
      <c r="AA173" s="19"/>
      <c r="AB173" s="242"/>
      <c r="AC173" s="242"/>
      <c r="AD173" s="242"/>
      <c r="AE173" s="242"/>
      <c r="AF173" s="242"/>
      <c r="AG173" s="243"/>
      <c r="AH173" s="17"/>
      <c r="AI173" s="6"/>
      <c r="AK173" s="28" t="str">
        <f t="shared" si="99"/>
        <v/>
      </c>
      <c r="AL173" s="28" t="str">
        <f t="shared" si="100"/>
        <v/>
      </c>
      <c r="AM173" s="28" t="str">
        <f t="shared" si="101"/>
        <v/>
      </c>
      <c r="AN173" s="28">
        <f t="shared" si="102"/>
        <v>0</v>
      </c>
      <c r="AO173" s="28">
        <f t="shared" si="103"/>
        <v>0</v>
      </c>
      <c r="AP173" s="28">
        <f t="shared" si="104"/>
        <v>0</v>
      </c>
      <c r="AQ173" s="28">
        <f t="shared" si="105"/>
        <v>0</v>
      </c>
      <c r="AR173" s="28"/>
      <c r="AS173" s="28"/>
      <c r="AT173" s="28"/>
      <c r="AX173" s="64" t="str">
        <f t="shared" si="106"/>
        <v>canbeinvalid</v>
      </c>
      <c r="AY173" s="28"/>
      <c r="AZ173" s="181">
        <f t="shared" si="107"/>
        <v>0</v>
      </c>
      <c r="BA173" s="1">
        <f t="shared" si="108"/>
        <v>0</v>
      </c>
      <c r="BB173">
        <f t="shared" si="109"/>
        <v>0</v>
      </c>
      <c r="BC173">
        <f t="shared" si="110"/>
        <v>0</v>
      </c>
      <c r="BD173" t="str">
        <f t="shared" si="111"/>
        <v/>
      </c>
      <c r="BE173">
        <f t="shared" si="112"/>
        <v>0</v>
      </c>
      <c r="BF173">
        <f t="shared" si="113"/>
        <v>0</v>
      </c>
      <c r="BG173" t="str">
        <f t="shared" si="114"/>
        <v>no</v>
      </c>
      <c r="BH173">
        <f t="shared" si="115"/>
        <v>0</v>
      </c>
      <c r="BJ173" s="118">
        <f t="shared" si="116"/>
        <v>0</v>
      </c>
      <c r="BK173" s="119">
        <f t="shared" si="117"/>
        <v>0</v>
      </c>
      <c r="BL173">
        <f t="shared" si="118"/>
        <v>0</v>
      </c>
      <c r="BM173">
        <f t="shared" si="119"/>
        <v>0</v>
      </c>
      <c r="BN173" t="str">
        <f t="shared" si="120"/>
        <v/>
      </c>
      <c r="BO173" s="181">
        <f t="shared" si="121"/>
        <v>0</v>
      </c>
      <c r="BQ173" s="181">
        <f t="shared" si="122"/>
        <v>0</v>
      </c>
      <c r="BR173" s="181">
        <f t="shared" si="123"/>
        <v>0</v>
      </c>
      <c r="BS173" t="str">
        <f t="shared" si="124"/>
        <v/>
      </c>
      <c r="BT173">
        <f t="shared" si="125"/>
        <v>0</v>
      </c>
      <c r="BU173" s="181" t="str">
        <f t="shared" si="126"/>
        <v>data</v>
      </c>
      <c r="BV173" s="181">
        <f t="shared" si="132"/>
        <v>0</v>
      </c>
      <c r="BX173" t="str">
        <f t="shared" si="127"/>
        <v/>
      </c>
      <c r="BY173" t="str">
        <f t="shared" si="128"/>
        <v>No CO Data</v>
      </c>
      <c r="BZ173" s="181">
        <f t="shared" si="91"/>
        <v>0</v>
      </c>
      <c r="CA173" s="229">
        <f t="shared" ref="CA173:CA204" si="134">IF(AND(BZ384=1,BZ173=0),1,0)</f>
        <v>0</v>
      </c>
      <c r="CB173" s="6"/>
      <c r="CC173" s="6"/>
      <c r="CD173" s="226">
        <f t="shared" si="93"/>
        <v>0</v>
      </c>
      <c r="CE173" s="6"/>
      <c r="CF173" s="226">
        <f t="shared" si="133"/>
        <v>0</v>
      </c>
      <c r="CG173" s="226">
        <f t="shared" si="94"/>
        <v>0</v>
      </c>
      <c r="CH173" s="6"/>
      <c r="CI173" s="6"/>
      <c r="CJ173" s="226">
        <f t="shared" si="129"/>
        <v>0</v>
      </c>
      <c r="CK173" s="6"/>
      <c r="CL173" s="6"/>
      <c r="CM173" s="6"/>
      <c r="CN173" s="6"/>
      <c r="CO173" s="6"/>
      <c r="CP173" s="6"/>
      <c r="CQ173" s="6"/>
      <c r="CR173" s="6"/>
      <c r="CS173" s="6"/>
      <c r="CT173" s="6"/>
      <c r="CU173" s="6"/>
      <c r="CV173" s="6"/>
      <c r="CW173" s="6"/>
      <c r="CX173" s="6"/>
      <c r="CY173" s="6"/>
      <c r="CZ173" s="6"/>
      <c r="DA173" s="6"/>
      <c r="DB173" s="6"/>
      <c r="DC173" s="6"/>
      <c r="DD173" s="6"/>
      <c r="DE173" s="6"/>
      <c r="DF173" s="6"/>
      <c r="DG173" s="6"/>
      <c r="DH173" s="6"/>
      <c r="DI173" s="6"/>
      <c r="DJ173" s="6"/>
      <c r="DK173" s="6"/>
      <c r="DL173" s="6"/>
      <c r="DM173" s="6"/>
      <c r="DN173" s="6"/>
      <c r="DO173" s="6"/>
      <c r="DP173" s="6"/>
      <c r="DQ173" s="6"/>
      <c r="DR173" s="6"/>
      <c r="DS173" s="6"/>
      <c r="DT173" s="6"/>
      <c r="DU173" s="6"/>
      <c r="DV173" s="6"/>
      <c r="DW173" s="6"/>
      <c r="DX173" s="6"/>
      <c r="DY173" s="6"/>
      <c r="DZ173" s="6"/>
      <c r="EA173" s="6"/>
      <c r="EB173" s="6"/>
      <c r="EC173" s="6"/>
      <c r="ED173" s="6"/>
      <c r="EE173" s="6"/>
      <c r="EF173" s="6"/>
      <c r="EG173" s="6"/>
      <c r="EH173" s="6"/>
      <c r="EI173" s="6"/>
      <c r="EJ173" s="6"/>
      <c r="EK173" s="6"/>
      <c r="EL173" s="6"/>
      <c r="EM173" s="6"/>
      <c r="EN173" s="6"/>
      <c r="EO173" s="6"/>
      <c r="EP173" s="6"/>
      <c r="EQ173" s="6"/>
      <c r="ER173" s="6"/>
      <c r="ES173" s="6"/>
      <c r="ET173" s="6"/>
      <c r="EU173" s="6"/>
      <c r="EV173" s="6"/>
      <c r="EW173" s="6"/>
      <c r="EX173" s="6"/>
      <c r="EY173" s="6"/>
      <c r="EZ173" s="6"/>
      <c r="FA173" s="6"/>
      <c r="FB173" s="6"/>
    </row>
    <row r="174" spans="1:158">
      <c r="A174" s="13">
        <f t="shared" si="95"/>
        <v>141</v>
      </c>
      <c r="B174" s="66"/>
      <c r="C174" s="48"/>
      <c r="D174" s="348"/>
      <c r="E174" s="349"/>
      <c r="F174" s="353"/>
      <c r="G174" s="351"/>
      <c r="H174" s="348"/>
      <c r="I174" s="352"/>
      <c r="J174" s="352"/>
      <c r="K174" s="67"/>
      <c r="L174" s="68" t="str">
        <f t="shared" si="79"/>
        <v/>
      </c>
      <c r="M174" s="379"/>
      <c r="N174" s="379"/>
      <c r="O174" s="380" t="str">
        <f t="shared" si="130"/>
        <v/>
      </c>
      <c r="P174" s="382" t="str">
        <f t="shared" si="131"/>
        <v/>
      </c>
      <c r="Q174" s="112" t="str">
        <f t="shared" si="97"/>
        <v/>
      </c>
      <c r="R174" s="67"/>
      <c r="S174" s="68" t="str">
        <f t="shared" si="82"/>
        <v/>
      </c>
      <c r="T174" s="184"/>
      <c r="U174" s="68" t="str">
        <f t="shared" si="83"/>
        <v/>
      </c>
      <c r="V174" s="112" t="str">
        <f t="shared" si="98"/>
        <v>no</v>
      </c>
      <c r="W174" s="47"/>
      <c r="X174" s="47"/>
      <c r="Y174" s="47"/>
      <c r="Z174" s="66"/>
      <c r="AA174" s="19"/>
      <c r="AB174" s="242"/>
      <c r="AC174" s="242"/>
      <c r="AD174" s="242"/>
      <c r="AE174" s="242"/>
      <c r="AF174" s="242"/>
      <c r="AG174" s="243"/>
      <c r="AH174" s="17"/>
      <c r="AI174" s="6"/>
      <c r="AK174" s="28" t="str">
        <f t="shared" si="99"/>
        <v/>
      </c>
      <c r="AL174" s="28" t="str">
        <f t="shared" si="100"/>
        <v/>
      </c>
      <c r="AM174" s="28" t="str">
        <f t="shared" si="101"/>
        <v/>
      </c>
      <c r="AN174" s="28">
        <f t="shared" si="102"/>
        <v>0</v>
      </c>
      <c r="AO174" s="28">
        <f t="shared" si="103"/>
        <v>0</v>
      </c>
      <c r="AP174" s="28">
        <f t="shared" si="104"/>
        <v>0</v>
      </c>
      <c r="AQ174" s="28">
        <f t="shared" si="105"/>
        <v>0</v>
      </c>
      <c r="AR174" s="28"/>
      <c r="AS174" s="28"/>
      <c r="AT174" s="28"/>
      <c r="AX174" s="64" t="str">
        <f t="shared" si="106"/>
        <v>canbeinvalid</v>
      </c>
      <c r="AY174" s="28"/>
      <c r="AZ174" s="181">
        <f t="shared" si="107"/>
        <v>0</v>
      </c>
      <c r="BA174" s="1">
        <f t="shared" si="108"/>
        <v>0</v>
      </c>
      <c r="BB174">
        <f t="shared" si="109"/>
        <v>0</v>
      </c>
      <c r="BC174">
        <f t="shared" si="110"/>
        <v>0</v>
      </c>
      <c r="BD174" t="str">
        <f t="shared" si="111"/>
        <v/>
      </c>
      <c r="BE174">
        <f t="shared" si="112"/>
        <v>0</v>
      </c>
      <c r="BF174">
        <f t="shared" si="113"/>
        <v>0</v>
      </c>
      <c r="BG174" t="str">
        <f t="shared" si="114"/>
        <v>no</v>
      </c>
      <c r="BH174">
        <f t="shared" si="115"/>
        <v>0</v>
      </c>
      <c r="BJ174" s="118">
        <f t="shared" si="116"/>
        <v>0</v>
      </c>
      <c r="BK174" s="119">
        <f t="shared" si="117"/>
        <v>0</v>
      </c>
      <c r="BL174">
        <f t="shared" si="118"/>
        <v>0</v>
      </c>
      <c r="BM174">
        <f t="shared" si="119"/>
        <v>0</v>
      </c>
      <c r="BN174" t="str">
        <f t="shared" si="120"/>
        <v/>
      </c>
      <c r="BO174" s="181">
        <f t="shared" si="121"/>
        <v>0</v>
      </c>
      <c r="BQ174" s="181">
        <f t="shared" si="122"/>
        <v>0</v>
      </c>
      <c r="BR174" s="181">
        <f t="shared" si="123"/>
        <v>0</v>
      </c>
      <c r="BS174" t="str">
        <f t="shared" si="124"/>
        <v/>
      </c>
      <c r="BT174">
        <f t="shared" si="125"/>
        <v>0</v>
      </c>
      <c r="BU174" s="181" t="str">
        <f t="shared" si="126"/>
        <v>data</v>
      </c>
      <c r="BV174" s="181">
        <f t="shared" si="132"/>
        <v>0</v>
      </c>
      <c r="BX174" t="str">
        <f t="shared" si="127"/>
        <v/>
      </c>
      <c r="BY174" t="str">
        <f t="shared" si="128"/>
        <v>No CO Data</v>
      </c>
      <c r="BZ174" s="181">
        <f t="shared" si="91"/>
        <v>0</v>
      </c>
      <c r="CA174" s="229">
        <f t="shared" si="134"/>
        <v>0</v>
      </c>
      <c r="CB174" s="6"/>
      <c r="CC174" s="6"/>
      <c r="CD174" s="226">
        <f t="shared" si="93"/>
        <v>0</v>
      </c>
      <c r="CE174" s="6"/>
      <c r="CF174" s="226">
        <f t="shared" si="133"/>
        <v>0</v>
      </c>
      <c r="CG174" s="226">
        <f t="shared" si="94"/>
        <v>0</v>
      </c>
      <c r="CH174" s="6"/>
      <c r="CI174" s="6"/>
      <c r="CJ174" s="226">
        <f t="shared" si="129"/>
        <v>0</v>
      </c>
      <c r="CK174" s="6"/>
      <c r="CL174" s="6"/>
      <c r="CM174" s="6"/>
      <c r="CN174" s="6"/>
      <c r="CO174" s="6"/>
      <c r="CP174" s="6"/>
      <c r="CQ174" s="6"/>
      <c r="CR174" s="6"/>
      <c r="CS174" s="6"/>
      <c r="CT174" s="6"/>
      <c r="CU174" s="6"/>
      <c r="CV174" s="6"/>
      <c r="CW174" s="6"/>
      <c r="CX174" s="6"/>
      <c r="CY174" s="6"/>
      <c r="CZ174" s="6"/>
      <c r="DA174" s="6"/>
      <c r="DB174" s="6"/>
      <c r="DC174" s="6"/>
      <c r="DD174" s="6"/>
      <c r="DE174" s="6"/>
      <c r="DF174" s="6"/>
      <c r="DG174" s="6"/>
      <c r="DH174" s="6"/>
      <c r="DI174" s="6"/>
      <c r="DJ174" s="6"/>
      <c r="DK174" s="6"/>
      <c r="DL174" s="6"/>
      <c r="DM174" s="6"/>
      <c r="DN174" s="6"/>
      <c r="DO174" s="6"/>
      <c r="DP174" s="6"/>
      <c r="DQ174" s="6"/>
      <c r="DR174" s="6"/>
      <c r="DS174" s="6"/>
      <c r="DT174" s="6"/>
      <c r="DU174" s="6"/>
      <c r="DV174" s="6"/>
      <c r="DW174" s="6"/>
      <c r="DX174" s="6"/>
      <c r="DY174" s="6"/>
      <c r="DZ174" s="6"/>
      <c r="EA174" s="6"/>
      <c r="EB174" s="6"/>
      <c r="EC174" s="6"/>
      <c r="ED174" s="6"/>
      <c r="EE174" s="6"/>
      <c r="EF174" s="6"/>
      <c r="EG174" s="6"/>
      <c r="EH174" s="6"/>
      <c r="EI174" s="6"/>
      <c r="EJ174" s="6"/>
      <c r="EK174" s="6"/>
      <c r="EL174" s="6"/>
      <c r="EM174" s="6"/>
      <c r="EN174" s="6"/>
      <c r="EO174" s="6"/>
      <c r="EP174" s="6"/>
      <c r="EQ174" s="6"/>
      <c r="ER174" s="6"/>
      <c r="ES174" s="6"/>
      <c r="ET174" s="6"/>
      <c r="EU174" s="6"/>
      <c r="EV174" s="6"/>
      <c r="EW174" s="6"/>
      <c r="EX174" s="6"/>
      <c r="EY174" s="6"/>
      <c r="EZ174" s="6"/>
      <c r="FA174" s="6"/>
      <c r="FB174" s="6"/>
    </row>
    <row r="175" spans="1:158">
      <c r="A175" s="13">
        <f t="shared" si="95"/>
        <v>142</v>
      </c>
      <c r="B175" s="66"/>
      <c r="C175" s="48"/>
      <c r="D175" s="348"/>
      <c r="E175" s="349"/>
      <c r="F175" s="353"/>
      <c r="G175" s="351"/>
      <c r="H175" s="348"/>
      <c r="I175" s="352"/>
      <c r="J175" s="352"/>
      <c r="K175" s="67"/>
      <c r="L175" s="68" t="str">
        <f t="shared" si="79"/>
        <v/>
      </c>
      <c r="M175" s="379"/>
      <c r="N175" s="379"/>
      <c r="O175" s="380" t="str">
        <f t="shared" si="130"/>
        <v/>
      </c>
      <c r="P175" s="382" t="str">
        <f t="shared" si="131"/>
        <v/>
      </c>
      <c r="Q175" s="112" t="str">
        <f t="shared" si="97"/>
        <v/>
      </c>
      <c r="R175" s="67"/>
      <c r="S175" s="68" t="str">
        <f t="shared" si="82"/>
        <v/>
      </c>
      <c r="T175" s="184"/>
      <c r="U175" s="68" t="str">
        <f t="shared" si="83"/>
        <v/>
      </c>
      <c r="V175" s="112" t="str">
        <f t="shared" si="98"/>
        <v>no</v>
      </c>
      <c r="W175" s="47"/>
      <c r="X175" s="47"/>
      <c r="Y175" s="47"/>
      <c r="Z175" s="66"/>
      <c r="AA175" s="19"/>
      <c r="AB175" s="242"/>
      <c r="AC175" s="242"/>
      <c r="AD175" s="242"/>
      <c r="AE175" s="242"/>
      <c r="AF175" s="242"/>
      <c r="AG175" s="243"/>
      <c r="AH175" s="17"/>
      <c r="AI175" s="6"/>
      <c r="AK175" s="28" t="str">
        <f t="shared" si="99"/>
        <v/>
      </c>
      <c r="AL175" s="28" t="str">
        <f t="shared" si="100"/>
        <v/>
      </c>
      <c r="AM175" s="28" t="str">
        <f t="shared" si="101"/>
        <v/>
      </c>
      <c r="AN175" s="28">
        <f t="shared" si="102"/>
        <v>0</v>
      </c>
      <c r="AO175" s="28">
        <f t="shared" si="103"/>
        <v>0</v>
      </c>
      <c r="AP175" s="28">
        <f t="shared" si="104"/>
        <v>0</v>
      </c>
      <c r="AQ175" s="28">
        <f t="shared" si="105"/>
        <v>0</v>
      </c>
      <c r="AR175" s="28"/>
      <c r="AS175" s="28"/>
      <c r="AT175" s="28"/>
      <c r="AX175" s="64" t="str">
        <f t="shared" si="106"/>
        <v>canbeinvalid</v>
      </c>
      <c r="AY175" s="28"/>
      <c r="AZ175" s="181">
        <f t="shared" si="107"/>
        <v>0</v>
      </c>
      <c r="BA175" s="1">
        <f t="shared" si="108"/>
        <v>0</v>
      </c>
      <c r="BB175">
        <f t="shared" si="109"/>
        <v>0</v>
      </c>
      <c r="BC175">
        <f t="shared" si="110"/>
        <v>0</v>
      </c>
      <c r="BD175" t="str">
        <f t="shared" si="111"/>
        <v/>
      </c>
      <c r="BE175">
        <f t="shared" si="112"/>
        <v>0</v>
      </c>
      <c r="BF175">
        <f t="shared" si="113"/>
        <v>0</v>
      </c>
      <c r="BG175" t="str">
        <f t="shared" si="114"/>
        <v>no</v>
      </c>
      <c r="BH175">
        <f t="shared" si="115"/>
        <v>0</v>
      </c>
      <c r="BJ175" s="118">
        <f t="shared" si="116"/>
        <v>0</v>
      </c>
      <c r="BK175" s="119">
        <f t="shared" si="117"/>
        <v>0</v>
      </c>
      <c r="BL175">
        <f t="shared" si="118"/>
        <v>0</v>
      </c>
      <c r="BM175">
        <f t="shared" si="119"/>
        <v>0</v>
      </c>
      <c r="BN175" t="str">
        <f t="shared" si="120"/>
        <v/>
      </c>
      <c r="BO175" s="181">
        <f t="shared" si="121"/>
        <v>0</v>
      </c>
      <c r="BQ175" s="181">
        <f t="shared" si="122"/>
        <v>0</v>
      </c>
      <c r="BR175" s="181">
        <f t="shared" si="123"/>
        <v>0</v>
      </c>
      <c r="BS175" t="str">
        <f t="shared" si="124"/>
        <v/>
      </c>
      <c r="BT175">
        <f t="shared" si="125"/>
        <v>0</v>
      </c>
      <c r="BU175" s="181" t="str">
        <f t="shared" si="126"/>
        <v>data</v>
      </c>
      <c r="BV175" s="181">
        <f t="shared" si="132"/>
        <v>0</v>
      </c>
      <c r="BX175" t="str">
        <f t="shared" si="127"/>
        <v/>
      </c>
      <c r="BY175" t="str">
        <f t="shared" si="128"/>
        <v>No CO Data</v>
      </c>
      <c r="BZ175" s="181">
        <f t="shared" si="91"/>
        <v>0</v>
      </c>
      <c r="CA175" s="229">
        <f t="shared" si="134"/>
        <v>0</v>
      </c>
      <c r="CB175" s="6"/>
      <c r="CC175" s="6"/>
      <c r="CD175" s="226">
        <f t="shared" si="93"/>
        <v>0</v>
      </c>
      <c r="CE175" s="6"/>
      <c r="CF175" s="226">
        <f t="shared" si="133"/>
        <v>0</v>
      </c>
      <c r="CG175" s="226">
        <f t="shared" si="94"/>
        <v>0</v>
      </c>
      <c r="CH175" s="6"/>
      <c r="CI175" s="6"/>
      <c r="CJ175" s="226">
        <f t="shared" si="129"/>
        <v>0</v>
      </c>
      <c r="CK175" s="6"/>
      <c r="CL175" s="6"/>
      <c r="CM175" s="6"/>
      <c r="CN175" s="6"/>
      <c r="CO175" s="6"/>
      <c r="CP175" s="6"/>
      <c r="CQ175" s="6"/>
      <c r="CR175" s="6"/>
      <c r="CS175" s="6"/>
      <c r="CT175" s="6"/>
      <c r="CU175" s="6"/>
      <c r="CV175" s="6"/>
      <c r="CW175" s="6"/>
      <c r="CX175" s="6"/>
      <c r="CY175" s="6"/>
      <c r="CZ175" s="6"/>
      <c r="DA175" s="6"/>
      <c r="DB175" s="6"/>
      <c r="DC175" s="6"/>
      <c r="DD175" s="6"/>
      <c r="DE175" s="6"/>
      <c r="DF175" s="6"/>
      <c r="DG175" s="6"/>
      <c r="DH175" s="6"/>
      <c r="DI175" s="6"/>
      <c r="DJ175" s="6"/>
      <c r="DK175" s="6"/>
      <c r="DL175" s="6"/>
      <c r="DM175" s="6"/>
      <c r="DN175" s="6"/>
      <c r="DO175" s="6"/>
      <c r="DP175" s="6"/>
      <c r="DQ175" s="6"/>
      <c r="DR175" s="6"/>
      <c r="DS175" s="6"/>
      <c r="DT175" s="6"/>
      <c r="DU175" s="6"/>
      <c r="DV175" s="6"/>
      <c r="DW175" s="6"/>
      <c r="DX175" s="6"/>
      <c r="DY175" s="6"/>
      <c r="DZ175" s="6"/>
      <c r="EA175" s="6"/>
      <c r="EB175" s="6"/>
      <c r="EC175" s="6"/>
      <c r="ED175" s="6"/>
      <c r="EE175" s="6"/>
      <c r="EF175" s="6"/>
      <c r="EG175" s="6"/>
      <c r="EH175" s="6"/>
      <c r="EI175" s="6"/>
      <c r="EJ175" s="6"/>
      <c r="EK175" s="6"/>
      <c r="EL175" s="6"/>
      <c r="EM175" s="6"/>
      <c r="EN175" s="6"/>
      <c r="EO175" s="6"/>
      <c r="EP175" s="6"/>
      <c r="EQ175" s="6"/>
      <c r="ER175" s="6"/>
      <c r="ES175" s="6"/>
      <c r="ET175" s="6"/>
      <c r="EU175" s="6"/>
      <c r="EV175" s="6"/>
      <c r="EW175" s="6"/>
      <c r="EX175" s="6"/>
      <c r="EY175" s="6"/>
      <c r="EZ175" s="6"/>
      <c r="FA175" s="6"/>
      <c r="FB175" s="6"/>
    </row>
    <row r="176" spans="1:158">
      <c r="A176" s="13">
        <f t="shared" si="95"/>
        <v>143</v>
      </c>
      <c r="B176" s="66"/>
      <c r="C176" s="48"/>
      <c r="D176" s="348"/>
      <c r="E176" s="349"/>
      <c r="F176" s="353"/>
      <c r="G176" s="351"/>
      <c r="H176" s="348"/>
      <c r="I176" s="352"/>
      <c r="J176" s="352"/>
      <c r="K176" s="67"/>
      <c r="L176" s="68" t="str">
        <f t="shared" si="79"/>
        <v/>
      </c>
      <c r="M176" s="379"/>
      <c r="N176" s="379"/>
      <c r="O176" s="380" t="str">
        <f t="shared" si="130"/>
        <v/>
      </c>
      <c r="P176" s="382" t="str">
        <f t="shared" si="131"/>
        <v/>
      </c>
      <c r="Q176" s="112" t="str">
        <f t="shared" si="97"/>
        <v/>
      </c>
      <c r="R176" s="67"/>
      <c r="S176" s="68" t="str">
        <f t="shared" si="82"/>
        <v/>
      </c>
      <c r="T176" s="184"/>
      <c r="U176" s="68" t="str">
        <f t="shared" si="83"/>
        <v/>
      </c>
      <c r="V176" s="112" t="str">
        <f t="shared" si="98"/>
        <v>no</v>
      </c>
      <c r="W176" s="47"/>
      <c r="X176" s="47"/>
      <c r="Y176" s="47"/>
      <c r="Z176" s="66"/>
      <c r="AA176" s="19"/>
      <c r="AB176" s="242"/>
      <c r="AC176" s="242"/>
      <c r="AD176" s="242"/>
      <c r="AE176" s="242"/>
      <c r="AF176" s="242"/>
      <c r="AG176" s="243"/>
      <c r="AH176" s="17"/>
      <c r="AI176" s="6"/>
      <c r="AK176" s="28" t="str">
        <f t="shared" si="99"/>
        <v/>
      </c>
      <c r="AL176" s="28" t="str">
        <f t="shared" si="100"/>
        <v/>
      </c>
      <c r="AM176" s="28" t="str">
        <f t="shared" si="101"/>
        <v/>
      </c>
      <c r="AN176" s="28">
        <f t="shared" si="102"/>
        <v>0</v>
      </c>
      <c r="AO176" s="28">
        <f t="shared" si="103"/>
        <v>0</v>
      </c>
      <c r="AP176" s="28">
        <f t="shared" si="104"/>
        <v>0</v>
      </c>
      <c r="AQ176" s="28">
        <f t="shared" si="105"/>
        <v>0</v>
      </c>
      <c r="AR176" s="28"/>
      <c r="AS176" s="28"/>
      <c r="AT176" s="28"/>
      <c r="AX176" s="64" t="str">
        <f t="shared" si="106"/>
        <v>canbeinvalid</v>
      </c>
      <c r="AY176" s="28"/>
      <c r="AZ176" s="181">
        <f t="shared" si="107"/>
        <v>0</v>
      </c>
      <c r="BA176" s="1">
        <f t="shared" si="108"/>
        <v>0</v>
      </c>
      <c r="BB176">
        <f t="shared" si="109"/>
        <v>0</v>
      </c>
      <c r="BC176">
        <f t="shared" si="110"/>
        <v>0</v>
      </c>
      <c r="BD176" t="str">
        <f t="shared" si="111"/>
        <v/>
      </c>
      <c r="BE176">
        <f t="shared" si="112"/>
        <v>0</v>
      </c>
      <c r="BF176">
        <f t="shared" si="113"/>
        <v>0</v>
      </c>
      <c r="BG176" t="str">
        <f t="shared" si="114"/>
        <v>no</v>
      </c>
      <c r="BH176">
        <f t="shared" si="115"/>
        <v>0</v>
      </c>
      <c r="BJ176" s="118">
        <f t="shared" si="116"/>
        <v>0</v>
      </c>
      <c r="BK176" s="119">
        <f t="shared" si="117"/>
        <v>0</v>
      </c>
      <c r="BL176">
        <f t="shared" si="118"/>
        <v>0</v>
      </c>
      <c r="BM176">
        <f t="shared" si="119"/>
        <v>0</v>
      </c>
      <c r="BN176" t="str">
        <f t="shared" si="120"/>
        <v/>
      </c>
      <c r="BO176" s="181">
        <f t="shared" si="121"/>
        <v>0</v>
      </c>
      <c r="BQ176" s="181">
        <f t="shared" si="122"/>
        <v>0</v>
      </c>
      <c r="BR176" s="181">
        <f t="shared" si="123"/>
        <v>0</v>
      </c>
      <c r="BS176" t="str">
        <f t="shared" si="124"/>
        <v/>
      </c>
      <c r="BT176">
        <f t="shared" si="125"/>
        <v>0</v>
      </c>
      <c r="BU176" s="181" t="str">
        <f t="shared" si="126"/>
        <v>data</v>
      </c>
      <c r="BV176" s="181">
        <f t="shared" si="132"/>
        <v>0</v>
      </c>
      <c r="BX176" t="str">
        <f t="shared" si="127"/>
        <v/>
      </c>
      <c r="BY176" t="str">
        <f t="shared" si="128"/>
        <v>No CO Data</v>
      </c>
      <c r="BZ176" s="181">
        <f t="shared" si="91"/>
        <v>0</v>
      </c>
      <c r="CA176" s="229">
        <f t="shared" si="134"/>
        <v>0</v>
      </c>
      <c r="CB176" s="6"/>
      <c r="CC176" s="6"/>
      <c r="CD176" s="226">
        <f t="shared" si="93"/>
        <v>0</v>
      </c>
      <c r="CE176" s="6"/>
      <c r="CF176" s="226">
        <f t="shared" si="133"/>
        <v>0</v>
      </c>
      <c r="CG176" s="226">
        <f t="shared" si="94"/>
        <v>0</v>
      </c>
      <c r="CH176" s="6"/>
      <c r="CI176" s="6"/>
      <c r="CJ176" s="226">
        <f t="shared" si="129"/>
        <v>0</v>
      </c>
      <c r="CK176" s="6"/>
      <c r="CL176" s="6"/>
      <c r="CM176" s="6"/>
      <c r="CN176" s="6"/>
      <c r="CO176" s="6"/>
      <c r="CP176" s="6"/>
      <c r="CQ176" s="6"/>
      <c r="CR176" s="6"/>
      <c r="CS176" s="6"/>
      <c r="CT176" s="6"/>
      <c r="CU176" s="6"/>
      <c r="CV176" s="6"/>
      <c r="CW176" s="6"/>
      <c r="CX176" s="6"/>
      <c r="CY176" s="6"/>
      <c r="CZ176" s="6"/>
      <c r="DA176" s="6"/>
      <c r="DB176" s="6"/>
      <c r="DC176" s="6"/>
      <c r="DD176" s="6"/>
      <c r="DE176" s="6"/>
      <c r="DF176" s="6"/>
      <c r="DG176" s="6"/>
      <c r="DH176" s="6"/>
      <c r="DI176" s="6"/>
      <c r="DJ176" s="6"/>
      <c r="DK176" s="6"/>
      <c r="DL176" s="6"/>
      <c r="DM176" s="6"/>
      <c r="DN176" s="6"/>
      <c r="DO176" s="6"/>
      <c r="DP176" s="6"/>
      <c r="DQ176" s="6"/>
      <c r="DR176" s="6"/>
      <c r="DS176" s="6"/>
      <c r="DT176" s="6"/>
      <c r="DU176" s="6"/>
      <c r="DV176" s="6"/>
      <c r="DW176" s="6"/>
      <c r="DX176" s="6"/>
      <c r="DY176" s="6"/>
      <c r="DZ176" s="6"/>
      <c r="EA176" s="6"/>
      <c r="EB176" s="6"/>
      <c r="EC176" s="6"/>
      <c r="ED176" s="6"/>
      <c r="EE176" s="6"/>
      <c r="EF176" s="6"/>
      <c r="EG176" s="6"/>
      <c r="EH176" s="6"/>
      <c r="EI176" s="6"/>
      <c r="EJ176" s="6"/>
      <c r="EK176" s="6"/>
      <c r="EL176" s="6"/>
      <c r="EM176" s="6"/>
      <c r="EN176" s="6"/>
      <c r="EO176" s="6"/>
      <c r="EP176" s="6"/>
      <c r="EQ176" s="6"/>
      <c r="ER176" s="6"/>
      <c r="ES176" s="6"/>
      <c r="ET176" s="6"/>
      <c r="EU176" s="6"/>
      <c r="EV176" s="6"/>
      <c r="EW176" s="6"/>
      <c r="EX176" s="6"/>
      <c r="EY176" s="6"/>
      <c r="EZ176" s="6"/>
      <c r="FA176" s="6"/>
      <c r="FB176" s="6"/>
    </row>
    <row r="177" spans="1:158">
      <c r="A177" s="13">
        <f t="shared" si="95"/>
        <v>144</v>
      </c>
      <c r="B177" s="66"/>
      <c r="C177" s="48"/>
      <c r="D177" s="348"/>
      <c r="E177" s="349"/>
      <c r="F177" s="353"/>
      <c r="G177" s="351"/>
      <c r="H177" s="348"/>
      <c r="I177" s="352"/>
      <c r="J177" s="352"/>
      <c r="K177" s="67"/>
      <c r="L177" s="68" t="str">
        <f t="shared" si="79"/>
        <v/>
      </c>
      <c r="M177" s="379"/>
      <c r="N177" s="379"/>
      <c r="O177" s="380" t="str">
        <f t="shared" si="130"/>
        <v/>
      </c>
      <c r="P177" s="382" t="str">
        <f t="shared" si="131"/>
        <v/>
      </c>
      <c r="Q177" s="112" t="str">
        <f t="shared" si="97"/>
        <v/>
      </c>
      <c r="R177" s="67"/>
      <c r="S177" s="68" t="str">
        <f t="shared" si="82"/>
        <v/>
      </c>
      <c r="T177" s="184"/>
      <c r="U177" s="68" t="str">
        <f t="shared" si="83"/>
        <v/>
      </c>
      <c r="V177" s="112" t="str">
        <f t="shared" si="98"/>
        <v>no</v>
      </c>
      <c r="W177" s="47"/>
      <c r="X177" s="47"/>
      <c r="Y177" s="47"/>
      <c r="Z177" s="66"/>
      <c r="AA177" s="19"/>
      <c r="AB177" s="242"/>
      <c r="AC177" s="242"/>
      <c r="AD177" s="242"/>
      <c r="AE177" s="242"/>
      <c r="AF177" s="242"/>
      <c r="AG177" s="243"/>
      <c r="AH177" s="17"/>
      <c r="AI177" s="6"/>
      <c r="AK177" s="28" t="str">
        <f t="shared" si="99"/>
        <v/>
      </c>
      <c r="AL177" s="28" t="str">
        <f t="shared" si="100"/>
        <v/>
      </c>
      <c r="AM177" s="28" t="str">
        <f t="shared" si="101"/>
        <v/>
      </c>
      <c r="AN177" s="28">
        <f t="shared" si="102"/>
        <v>0</v>
      </c>
      <c r="AO177" s="28">
        <f t="shared" si="103"/>
        <v>0</v>
      </c>
      <c r="AP177" s="28">
        <f t="shared" si="104"/>
        <v>0</v>
      </c>
      <c r="AQ177" s="28">
        <f t="shared" si="105"/>
        <v>0</v>
      </c>
      <c r="AR177" s="28"/>
      <c r="AS177" s="28"/>
      <c r="AT177" s="28"/>
      <c r="AX177" s="64" t="str">
        <f t="shared" si="106"/>
        <v>canbeinvalid</v>
      </c>
      <c r="AY177" s="28"/>
      <c r="AZ177" s="181">
        <f t="shared" si="107"/>
        <v>0</v>
      </c>
      <c r="BA177" s="1">
        <f t="shared" si="108"/>
        <v>0</v>
      </c>
      <c r="BB177">
        <f t="shared" si="109"/>
        <v>0</v>
      </c>
      <c r="BC177">
        <f t="shared" si="110"/>
        <v>0</v>
      </c>
      <c r="BD177" t="str">
        <f t="shared" si="111"/>
        <v/>
      </c>
      <c r="BE177">
        <f t="shared" si="112"/>
        <v>0</v>
      </c>
      <c r="BF177">
        <f t="shared" si="113"/>
        <v>0</v>
      </c>
      <c r="BG177" t="str">
        <f t="shared" si="114"/>
        <v>no</v>
      </c>
      <c r="BH177">
        <f t="shared" si="115"/>
        <v>0</v>
      </c>
      <c r="BJ177" s="118">
        <f t="shared" si="116"/>
        <v>0</v>
      </c>
      <c r="BK177" s="119">
        <f t="shared" si="117"/>
        <v>0</v>
      </c>
      <c r="BL177">
        <f t="shared" si="118"/>
        <v>0</v>
      </c>
      <c r="BM177">
        <f t="shared" si="119"/>
        <v>0</v>
      </c>
      <c r="BN177" t="str">
        <f t="shared" si="120"/>
        <v/>
      </c>
      <c r="BO177" s="181">
        <f t="shared" si="121"/>
        <v>0</v>
      </c>
      <c r="BQ177" s="181">
        <f t="shared" si="122"/>
        <v>0</v>
      </c>
      <c r="BR177" s="181">
        <f t="shared" si="123"/>
        <v>0</v>
      </c>
      <c r="BS177" t="str">
        <f t="shared" si="124"/>
        <v/>
      </c>
      <c r="BT177">
        <f t="shared" si="125"/>
        <v>0</v>
      </c>
      <c r="BU177" s="181" t="str">
        <f t="shared" si="126"/>
        <v>data</v>
      </c>
      <c r="BV177" s="181">
        <f t="shared" si="132"/>
        <v>0</v>
      </c>
      <c r="BX177" t="str">
        <f t="shared" si="127"/>
        <v/>
      </c>
      <c r="BY177" t="str">
        <f t="shared" si="128"/>
        <v>No CO Data</v>
      </c>
      <c r="BZ177" s="181">
        <f t="shared" si="91"/>
        <v>0</v>
      </c>
      <c r="CA177" s="229">
        <f t="shared" si="134"/>
        <v>0</v>
      </c>
      <c r="CB177" s="6"/>
      <c r="CC177" s="6"/>
      <c r="CD177" s="226">
        <f t="shared" si="93"/>
        <v>0</v>
      </c>
      <c r="CE177" s="6"/>
      <c r="CF177" s="226">
        <f t="shared" si="133"/>
        <v>0</v>
      </c>
      <c r="CG177" s="226">
        <f t="shared" si="94"/>
        <v>0</v>
      </c>
      <c r="CH177" s="6"/>
      <c r="CI177" s="6"/>
      <c r="CJ177" s="226">
        <f t="shared" si="129"/>
        <v>0</v>
      </c>
      <c r="CK177" s="6"/>
      <c r="CL177" s="6"/>
      <c r="CM177" s="6"/>
      <c r="CN177" s="6"/>
      <c r="CO177" s="6"/>
      <c r="CP177" s="6"/>
      <c r="CQ177" s="6"/>
      <c r="CR177" s="6"/>
      <c r="CS177" s="6"/>
      <c r="CT177" s="6"/>
      <c r="CU177" s="6"/>
      <c r="CV177" s="6"/>
      <c r="CW177" s="6"/>
      <c r="CX177" s="6"/>
      <c r="CY177" s="6"/>
      <c r="CZ177" s="6"/>
      <c r="DA177" s="6"/>
      <c r="DB177" s="6"/>
      <c r="DC177" s="6"/>
      <c r="DD177" s="6"/>
      <c r="DE177" s="6"/>
      <c r="DF177" s="6"/>
      <c r="DG177" s="6"/>
      <c r="DH177" s="6"/>
      <c r="DI177" s="6"/>
      <c r="DJ177" s="6"/>
      <c r="DK177" s="6"/>
      <c r="DL177" s="6"/>
      <c r="DM177" s="6"/>
      <c r="DN177" s="6"/>
      <c r="DO177" s="6"/>
      <c r="DP177" s="6"/>
      <c r="DQ177" s="6"/>
      <c r="DR177" s="6"/>
      <c r="DS177" s="6"/>
      <c r="DT177" s="6"/>
      <c r="DU177" s="6"/>
      <c r="DV177" s="6"/>
      <c r="DW177" s="6"/>
      <c r="DX177" s="6"/>
      <c r="DY177" s="6"/>
      <c r="DZ177" s="6"/>
      <c r="EA177" s="6"/>
      <c r="EB177" s="6"/>
      <c r="EC177" s="6"/>
      <c r="ED177" s="6"/>
      <c r="EE177" s="6"/>
      <c r="EF177" s="6"/>
      <c r="EG177" s="6"/>
      <c r="EH177" s="6"/>
      <c r="EI177" s="6"/>
      <c r="EJ177" s="6"/>
      <c r="EK177" s="6"/>
      <c r="EL177" s="6"/>
      <c r="EM177" s="6"/>
      <c r="EN177" s="6"/>
      <c r="EO177" s="6"/>
      <c r="EP177" s="6"/>
      <c r="EQ177" s="6"/>
      <c r="ER177" s="6"/>
      <c r="ES177" s="6"/>
      <c r="ET177" s="6"/>
      <c r="EU177" s="6"/>
      <c r="EV177" s="6"/>
      <c r="EW177" s="6"/>
      <c r="EX177" s="6"/>
      <c r="EY177" s="6"/>
      <c r="EZ177" s="6"/>
      <c r="FA177" s="6"/>
      <c r="FB177" s="6"/>
    </row>
    <row r="178" spans="1:158">
      <c r="A178" s="13">
        <f t="shared" si="95"/>
        <v>145</v>
      </c>
      <c r="B178" s="66"/>
      <c r="C178" s="48"/>
      <c r="D178" s="348"/>
      <c r="E178" s="349"/>
      <c r="F178" s="353"/>
      <c r="G178" s="351"/>
      <c r="H178" s="348"/>
      <c r="I178" s="352"/>
      <c r="J178" s="352"/>
      <c r="K178" s="67"/>
      <c r="L178" s="68" t="str">
        <f t="shared" si="79"/>
        <v/>
      </c>
      <c r="M178" s="379"/>
      <c r="N178" s="379"/>
      <c r="O178" s="380" t="str">
        <f t="shared" si="130"/>
        <v/>
      </c>
      <c r="P178" s="382" t="str">
        <f t="shared" si="131"/>
        <v/>
      </c>
      <c r="Q178" s="112" t="str">
        <f t="shared" si="97"/>
        <v/>
      </c>
      <c r="R178" s="67"/>
      <c r="S178" s="68" t="str">
        <f t="shared" si="82"/>
        <v/>
      </c>
      <c r="T178" s="184"/>
      <c r="U178" s="68" t="str">
        <f t="shared" si="83"/>
        <v/>
      </c>
      <c r="V178" s="112" t="str">
        <f t="shared" si="98"/>
        <v>no</v>
      </c>
      <c r="W178" s="47"/>
      <c r="X178" s="47"/>
      <c r="Y178" s="47"/>
      <c r="Z178" s="66"/>
      <c r="AA178" s="19"/>
      <c r="AB178" s="242"/>
      <c r="AC178" s="242"/>
      <c r="AD178" s="242"/>
      <c r="AE178" s="242"/>
      <c r="AF178" s="242"/>
      <c r="AG178" s="243"/>
      <c r="AH178" s="17"/>
      <c r="AI178" s="6"/>
      <c r="AK178" s="28" t="str">
        <f t="shared" si="99"/>
        <v/>
      </c>
      <c r="AL178" s="28" t="str">
        <f t="shared" si="100"/>
        <v/>
      </c>
      <c r="AM178" s="28" t="str">
        <f t="shared" si="101"/>
        <v/>
      </c>
      <c r="AN178" s="28">
        <f t="shared" si="102"/>
        <v>0</v>
      </c>
      <c r="AO178" s="28">
        <f t="shared" si="103"/>
        <v>0</v>
      </c>
      <c r="AP178" s="28">
        <f t="shared" si="104"/>
        <v>0</v>
      </c>
      <c r="AQ178" s="28">
        <f t="shared" si="105"/>
        <v>0</v>
      </c>
      <c r="AR178" s="28"/>
      <c r="AS178" s="28"/>
      <c r="AT178" s="28"/>
      <c r="AX178" s="64" t="str">
        <f t="shared" si="106"/>
        <v>canbeinvalid</v>
      </c>
      <c r="AY178" s="28"/>
      <c r="AZ178" s="181">
        <f t="shared" si="107"/>
        <v>0</v>
      </c>
      <c r="BA178" s="1">
        <f t="shared" si="108"/>
        <v>0</v>
      </c>
      <c r="BB178">
        <f t="shared" si="109"/>
        <v>0</v>
      </c>
      <c r="BC178">
        <f t="shared" si="110"/>
        <v>0</v>
      </c>
      <c r="BD178" t="str">
        <f t="shared" si="111"/>
        <v/>
      </c>
      <c r="BE178">
        <f t="shared" si="112"/>
        <v>0</v>
      </c>
      <c r="BF178">
        <f t="shared" si="113"/>
        <v>0</v>
      </c>
      <c r="BG178" t="str">
        <f t="shared" si="114"/>
        <v>no</v>
      </c>
      <c r="BH178">
        <f t="shared" si="115"/>
        <v>0</v>
      </c>
      <c r="BJ178" s="118">
        <f t="shared" si="116"/>
        <v>0</v>
      </c>
      <c r="BK178" s="119">
        <f t="shared" si="117"/>
        <v>0</v>
      </c>
      <c r="BL178">
        <f t="shared" si="118"/>
        <v>0</v>
      </c>
      <c r="BM178">
        <f t="shared" si="119"/>
        <v>0</v>
      </c>
      <c r="BN178" t="str">
        <f t="shared" si="120"/>
        <v/>
      </c>
      <c r="BO178" s="181">
        <f t="shared" si="121"/>
        <v>0</v>
      </c>
      <c r="BQ178" s="181">
        <f t="shared" si="122"/>
        <v>0</v>
      </c>
      <c r="BR178" s="181">
        <f t="shared" si="123"/>
        <v>0</v>
      </c>
      <c r="BS178" t="str">
        <f t="shared" si="124"/>
        <v/>
      </c>
      <c r="BT178">
        <f t="shared" si="125"/>
        <v>0</v>
      </c>
      <c r="BU178" s="181" t="str">
        <f t="shared" si="126"/>
        <v>data</v>
      </c>
      <c r="BV178" s="181">
        <f t="shared" si="132"/>
        <v>0</v>
      </c>
      <c r="BX178" t="str">
        <f t="shared" si="127"/>
        <v/>
      </c>
      <c r="BY178" t="str">
        <f t="shared" si="128"/>
        <v>No CO Data</v>
      </c>
      <c r="BZ178" s="181">
        <f t="shared" si="91"/>
        <v>0</v>
      </c>
      <c r="CA178" s="229">
        <f t="shared" si="134"/>
        <v>0</v>
      </c>
      <c r="CB178" s="6"/>
      <c r="CC178" s="6"/>
      <c r="CD178" s="226">
        <f t="shared" si="93"/>
        <v>0</v>
      </c>
      <c r="CE178" s="6"/>
      <c r="CF178" s="226">
        <f t="shared" si="133"/>
        <v>0</v>
      </c>
      <c r="CG178" s="226">
        <f t="shared" si="94"/>
        <v>0</v>
      </c>
      <c r="CH178" s="6"/>
      <c r="CI178" s="6"/>
      <c r="CJ178" s="226">
        <f t="shared" si="129"/>
        <v>0</v>
      </c>
      <c r="CK178" s="6"/>
      <c r="CL178" s="6"/>
      <c r="CM178" s="6"/>
      <c r="CN178" s="6"/>
      <c r="CO178" s="6"/>
      <c r="CP178" s="6"/>
      <c r="CQ178" s="6"/>
      <c r="CR178" s="6"/>
      <c r="CS178" s="6"/>
      <c r="CT178" s="6"/>
      <c r="CU178" s="6"/>
      <c r="CV178" s="6"/>
      <c r="CW178" s="6"/>
      <c r="CX178" s="6"/>
      <c r="CY178" s="6"/>
      <c r="CZ178" s="6"/>
      <c r="DA178" s="6"/>
      <c r="DB178" s="6"/>
      <c r="DC178" s="6"/>
      <c r="DD178" s="6"/>
      <c r="DE178" s="6"/>
      <c r="DF178" s="6"/>
      <c r="DG178" s="6"/>
      <c r="DH178" s="6"/>
      <c r="DI178" s="6"/>
      <c r="DJ178" s="6"/>
      <c r="DK178" s="6"/>
      <c r="DL178" s="6"/>
      <c r="DM178" s="6"/>
      <c r="DN178" s="6"/>
      <c r="DO178" s="6"/>
      <c r="DP178" s="6"/>
      <c r="DQ178" s="6"/>
      <c r="DR178" s="6"/>
      <c r="DS178" s="6"/>
      <c r="DT178" s="6"/>
      <c r="DU178" s="6"/>
      <c r="DV178" s="6"/>
      <c r="DW178" s="6"/>
      <c r="DX178" s="6"/>
      <c r="DY178" s="6"/>
      <c r="DZ178" s="6"/>
      <c r="EA178" s="6"/>
      <c r="EB178" s="6"/>
      <c r="EC178" s="6"/>
      <c r="ED178" s="6"/>
      <c r="EE178" s="6"/>
      <c r="EF178" s="6"/>
      <c r="EG178" s="6"/>
      <c r="EH178" s="6"/>
      <c r="EI178" s="6"/>
      <c r="EJ178" s="6"/>
      <c r="EK178" s="6"/>
      <c r="EL178" s="6"/>
      <c r="EM178" s="6"/>
      <c r="EN178" s="6"/>
      <c r="EO178" s="6"/>
      <c r="EP178" s="6"/>
      <c r="EQ178" s="6"/>
      <c r="ER178" s="6"/>
      <c r="ES178" s="6"/>
      <c r="ET178" s="6"/>
      <c r="EU178" s="6"/>
      <c r="EV178" s="6"/>
      <c r="EW178" s="6"/>
      <c r="EX178" s="6"/>
      <c r="EY178" s="6"/>
      <c r="EZ178" s="6"/>
      <c r="FA178" s="6"/>
      <c r="FB178" s="6"/>
    </row>
    <row r="179" spans="1:158">
      <c r="A179" s="13">
        <f t="shared" si="95"/>
        <v>146</v>
      </c>
      <c r="B179" s="66"/>
      <c r="C179" s="48"/>
      <c r="D179" s="348"/>
      <c r="E179" s="349"/>
      <c r="F179" s="353"/>
      <c r="G179" s="351"/>
      <c r="H179" s="348"/>
      <c r="I179" s="352"/>
      <c r="J179" s="352"/>
      <c r="K179" s="67"/>
      <c r="L179" s="68" t="str">
        <f t="shared" si="79"/>
        <v/>
      </c>
      <c r="M179" s="379"/>
      <c r="N179" s="379"/>
      <c r="O179" s="380" t="str">
        <f t="shared" si="130"/>
        <v/>
      </c>
      <c r="P179" s="382" t="str">
        <f t="shared" si="131"/>
        <v/>
      </c>
      <c r="Q179" s="112" t="str">
        <f t="shared" si="97"/>
        <v/>
      </c>
      <c r="R179" s="67"/>
      <c r="S179" s="68" t="str">
        <f t="shared" si="82"/>
        <v/>
      </c>
      <c r="T179" s="184"/>
      <c r="U179" s="68" t="str">
        <f t="shared" si="83"/>
        <v/>
      </c>
      <c r="V179" s="112" t="str">
        <f t="shared" si="98"/>
        <v>no</v>
      </c>
      <c r="W179" s="47"/>
      <c r="X179" s="47"/>
      <c r="Y179" s="47"/>
      <c r="Z179" s="66"/>
      <c r="AA179" s="19"/>
      <c r="AB179" s="242"/>
      <c r="AC179" s="242"/>
      <c r="AD179" s="242"/>
      <c r="AE179" s="242"/>
      <c r="AF179" s="242"/>
      <c r="AG179" s="243"/>
      <c r="AH179" s="17"/>
      <c r="AI179" s="6"/>
      <c r="AK179" s="28" t="str">
        <f t="shared" si="99"/>
        <v/>
      </c>
      <c r="AL179" s="28" t="str">
        <f t="shared" si="100"/>
        <v/>
      </c>
      <c r="AM179" s="28" t="str">
        <f t="shared" si="101"/>
        <v/>
      </c>
      <c r="AN179" s="28">
        <f t="shared" si="102"/>
        <v>0</v>
      </c>
      <c r="AO179" s="28">
        <f t="shared" si="103"/>
        <v>0</v>
      </c>
      <c r="AP179" s="28">
        <f t="shared" si="104"/>
        <v>0</v>
      </c>
      <c r="AQ179" s="28">
        <f t="shared" si="105"/>
        <v>0</v>
      </c>
      <c r="AR179" s="28"/>
      <c r="AS179" s="28"/>
      <c r="AT179" s="28"/>
      <c r="AX179" s="64" t="str">
        <f t="shared" si="106"/>
        <v>canbeinvalid</v>
      </c>
      <c r="AY179" s="28"/>
      <c r="AZ179" s="181">
        <f t="shared" si="107"/>
        <v>0</v>
      </c>
      <c r="BA179" s="1">
        <f t="shared" si="108"/>
        <v>0</v>
      </c>
      <c r="BB179">
        <f t="shared" si="109"/>
        <v>0</v>
      </c>
      <c r="BC179">
        <f t="shared" si="110"/>
        <v>0</v>
      </c>
      <c r="BD179" t="str">
        <f t="shared" si="111"/>
        <v/>
      </c>
      <c r="BE179">
        <f t="shared" si="112"/>
        <v>0</v>
      </c>
      <c r="BF179">
        <f t="shared" si="113"/>
        <v>0</v>
      </c>
      <c r="BG179" t="str">
        <f t="shared" si="114"/>
        <v>no</v>
      </c>
      <c r="BH179">
        <f t="shared" si="115"/>
        <v>0</v>
      </c>
      <c r="BJ179" s="118">
        <f t="shared" si="116"/>
        <v>0</v>
      </c>
      <c r="BK179" s="119">
        <f t="shared" si="117"/>
        <v>0</v>
      </c>
      <c r="BL179">
        <f t="shared" si="118"/>
        <v>0</v>
      </c>
      <c r="BM179">
        <f t="shared" si="119"/>
        <v>0</v>
      </c>
      <c r="BN179" t="str">
        <f t="shared" si="120"/>
        <v/>
      </c>
      <c r="BO179" s="181">
        <f t="shared" si="121"/>
        <v>0</v>
      </c>
      <c r="BQ179" s="181">
        <f t="shared" si="122"/>
        <v>0</v>
      </c>
      <c r="BR179" s="181">
        <f t="shared" si="123"/>
        <v>0</v>
      </c>
      <c r="BS179" t="str">
        <f t="shared" si="124"/>
        <v/>
      </c>
      <c r="BT179">
        <f t="shared" si="125"/>
        <v>0</v>
      </c>
      <c r="BU179" s="181" t="str">
        <f t="shared" si="126"/>
        <v>data</v>
      </c>
      <c r="BV179" s="181">
        <f t="shared" si="132"/>
        <v>0</v>
      </c>
      <c r="BX179" t="str">
        <f t="shared" si="127"/>
        <v/>
      </c>
      <c r="BY179" t="str">
        <f t="shared" si="128"/>
        <v>No CO Data</v>
      </c>
      <c r="BZ179" s="181">
        <f t="shared" si="91"/>
        <v>0</v>
      </c>
      <c r="CA179" s="229">
        <f t="shared" si="134"/>
        <v>0</v>
      </c>
      <c r="CB179" s="6"/>
      <c r="CC179" s="6"/>
      <c r="CD179" s="226">
        <f t="shared" si="93"/>
        <v>0</v>
      </c>
      <c r="CE179" s="6"/>
      <c r="CF179" s="226">
        <f t="shared" si="133"/>
        <v>0</v>
      </c>
      <c r="CG179" s="226">
        <f t="shared" si="94"/>
        <v>0</v>
      </c>
      <c r="CH179" s="6"/>
      <c r="CI179" s="6"/>
      <c r="CJ179" s="226">
        <f t="shared" si="129"/>
        <v>0</v>
      </c>
      <c r="CK179" s="6"/>
      <c r="CL179" s="6"/>
      <c r="CM179" s="6"/>
      <c r="CN179" s="6"/>
      <c r="CO179" s="6"/>
      <c r="CP179" s="6"/>
      <c r="CQ179" s="6"/>
      <c r="CR179" s="6"/>
      <c r="CS179" s="6"/>
      <c r="CT179" s="6"/>
      <c r="CU179" s="6"/>
      <c r="CV179" s="6"/>
      <c r="CW179" s="6"/>
      <c r="CX179" s="6"/>
      <c r="CY179" s="6"/>
      <c r="CZ179" s="6"/>
      <c r="DA179" s="6"/>
      <c r="DB179" s="6"/>
      <c r="DC179" s="6"/>
      <c r="DD179" s="6"/>
      <c r="DE179" s="6"/>
      <c r="DF179" s="6"/>
      <c r="DG179" s="6"/>
      <c r="DH179" s="6"/>
      <c r="DI179" s="6"/>
      <c r="DJ179" s="6"/>
      <c r="DK179" s="6"/>
      <c r="DL179" s="6"/>
      <c r="DM179" s="6"/>
      <c r="DN179" s="6"/>
      <c r="DO179" s="6"/>
      <c r="DP179" s="6"/>
      <c r="DQ179" s="6"/>
      <c r="DR179" s="6"/>
      <c r="DS179" s="6"/>
      <c r="DT179" s="6"/>
      <c r="DU179" s="6"/>
      <c r="DV179" s="6"/>
      <c r="DW179" s="6"/>
      <c r="DX179" s="6"/>
      <c r="DY179" s="6"/>
      <c r="DZ179" s="6"/>
      <c r="EA179" s="6"/>
      <c r="EB179" s="6"/>
      <c r="EC179" s="6"/>
      <c r="ED179" s="6"/>
      <c r="EE179" s="6"/>
      <c r="EF179" s="6"/>
      <c r="EG179" s="6"/>
      <c r="EH179" s="6"/>
      <c r="EI179" s="6"/>
      <c r="EJ179" s="6"/>
      <c r="EK179" s="6"/>
      <c r="EL179" s="6"/>
      <c r="EM179" s="6"/>
      <c r="EN179" s="6"/>
      <c r="EO179" s="6"/>
      <c r="EP179" s="6"/>
      <c r="EQ179" s="6"/>
      <c r="ER179" s="6"/>
      <c r="ES179" s="6"/>
      <c r="ET179" s="6"/>
      <c r="EU179" s="6"/>
      <c r="EV179" s="6"/>
      <c r="EW179" s="6"/>
      <c r="EX179" s="6"/>
      <c r="EY179" s="6"/>
      <c r="EZ179" s="6"/>
      <c r="FA179" s="6"/>
      <c r="FB179" s="6"/>
    </row>
    <row r="180" spans="1:158">
      <c r="A180" s="13">
        <f t="shared" si="95"/>
        <v>147</v>
      </c>
      <c r="B180" s="66"/>
      <c r="C180" s="48"/>
      <c r="D180" s="348"/>
      <c r="E180" s="349"/>
      <c r="F180" s="353"/>
      <c r="G180" s="351"/>
      <c r="H180" s="348"/>
      <c r="I180" s="352"/>
      <c r="J180" s="352"/>
      <c r="K180" s="67"/>
      <c r="L180" s="68" t="str">
        <f t="shared" si="79"/>
        <v/>
      </c>
      <c r="M180" s="379"/>
      <c r="N180" s="379"/>
      <c r="O180" s="380" t="str">
        <f t="shared" si="130"/>
        <v/>
      </c>
      <c r="P180" s="382" t="str">
        <f t="shared" si="131"/>
        <v/>
      </c>
      <c r="Q180" s="112" t="str">
        <f t="shared" si="97"/>
        <v/>
      </c>
      <c r="R180" s="67"/>
      <c r="S180" s="68" t="str">
        <f t="shared" si="82"/>
        <v/>
      </c>
      <c r="T180" s="184"/>
      <c r="U180" s="68" t="str">
        <f t="shared" si="83"/>
        <v/>
      </c>
      <c r="V180" s="112" t="str">
        <f t="shared" si="98"/>
        <v>no</v>
      </c>
      <c r="W180" s="47"/>
      <c r="X180" s="47"/>
      <c r="Y180" s="47"/>
      <c r="Z180" s="66"/>
      <c r="AA180" s="19"/>
      <c r="AB180" s="242"/>
      <c r="AC180" s="242"/>
      <c r="AD180" s="242"/>
      <c r="AE180" s="242"/>
      <c r="AF180" s="242"/>
      <c r="AG180" s="243"/>
      <c r="AH180" s="17"/>
      <c r="AI180" s="6"/>
      <c r="AK180" s="28" t="str">
        <f t="shared" si="99"/>
        <v/>
      </c>
      <c r="AL180" s="28" t="str">
        <f t="shared" si="100"/>
        <v/>
      </c>
      <c r="AM180" s="28" t="str">
        <f t="shared" si="101"/>
        <v/>
      </c>
      <c r="AN180" s="28">
        <f t="shared" si="102"/>
        <v>0</v>
      </c>
      <c r="AO180" s="28">
        <f t="shared" si="103"/>
        <v>0</v>
      </c>
      <c r="AP180" s="28">
        <f t="shared" si="104"/>
        <v>0</v>
      </c>
      <c r="AQ180" s="28">
        <f t="shared" si="105"/>
        <v>0</v>
      </c>
      <c r="AR180" s="28"/>
      <c r="AS180" s="28"/>
      <c r="AT180" s="28"/>
      <c r="AX180" s="64" t="str">
        <f t="shared" si="106"/>
        <v>canbeinvalid</v>
      </c>
      <c r="AY180" s="28"/>
      <c r="AZ180" s="181">
        <f t="shared" si="107"/>
        <v>0</v>
      </c>
      <c r="BA180" s="1">
        <f t="shared" si="108"/>
        <v>0</v>
      </c>
      <c r="BB180">
        <f t="shared" si="109"/>
        <v>0</v>
      </c>
      <c r="BC180">
        <f t="shared" si="110"/>
        <v>0</v>
      </c>
      <c r="BD180" t="str">
        <f t="shared" si="111"/>
        <v/>
      </c>
      <c r="BE180">
        <f t="shared" si="112"/>
        <v>0</v>
      </c>
      <c r="BF180">
        <f t="shared" si="113"/>
        <v>0</v>
      </c>
      <c r="BG180" t="str">
        <f t="shared" si="114"/>
        <v>no</v>
      </c>
      <c r="BH180">
        <f t="shared" si="115"/>
        <v>0</v>
      </c>
      <c r="BJ180" s="118">
        <f t="shared" si="116"/>
        <v>0</v>
      </c>
      <c r="BK180" s="119">
        <f t="shared" si="117"/>
        <v>0</v>
      </c>
      <c r="BL180">
        <f t="shared" si="118"/>
        <v>0</v>
      </c>
      <c r="BM180">
        <f t="shared" si="119"/>
        <v>0</v>
      </c>
      <c r="BN180" t="str">
        <f t="shared" si="120"/>
        <v/>
      </c>
      <c r="BO180" s="181">
        <f t="shared" si="121"/>
        <v>0</v>
      </c>
      <c r="BQ180" s="181">
        <f t="shared" si="122"/>
        <v>0</v>
      </c>
      <c r="BR180" s="181">
        <f t="shared" si="123"/>
        <v>0</v>
      </c>
      <c r="BS180" t="str">
        <f t="shared" si="124"/>
        <v/>
      </c>
      <c r="BT180">
        <f t="shared" si="125"/>
        <v>0</v>
      </c>
      <c r="BU180" s="181" t="str">
        <f t="shared" si="126"/>
        <v>data</v>
      </c>
      <c r="BV180" s="181">
        <f t="shared" si="132"/>
        <v>0</v>
      </c>
      <c r="BX180" t="str">
        <f t="shared" si="127"/>
        <v/>
      </c>
      <c r="BY180" t="str">
        <f t="shared" si="128"/>
        <v>No CO Data</v>
      </c>
      <c r="BZ180" s="181">
        <f t="shared" si="91"/>
        <v>0</v>
      </c>
      <c r="CA180" s="229">
        <f t="shared" si="134"/>
        <v>0</v>
      </c>
      <c r="CB180" s="6"/>
      <c r="CC180" s="6"/>
      <c r="CD180" s="226">
        <f t="shared" si="93"/>
        <v>0</v>
      </c>
      <c r="CE180" s="6"/>
      <c r="CF180" s="226">
        <f t="shared" si="133"/>
        <v>0</v>
      </c>
      <c r="CG180" s="226">
        <f t="shared" si="94"/>
        <v>0</v>
      </c>
      <c r="CH180" s="6"/>
      <c r="CI180" s="6"/>
      <c r="CJ180" s="226">
        <f t="shared" si="129"/>
        <v>0</v>
      </c>
      <c r="CK180" s="6"/>
      <c r="CL180" s="6"/>
      <c r="CM180" s="6"/>
      <c r="CN180" s="6"/>
      <c r="CO180" s="6"/>
      <c r="CP180" s="6"/>
      <c r="CQ180" s="6"/>
      <c r="CR180" s="6"/>
      <c r="CS180" s="6"/>
      <c r="CT180" s="6"/>
      <c r="CU180" s="6"/>
      <c r="CV180" s="6"/>
      <c r="CW180" s="6"/>
      <c r="CX180" s="6"/>
      <c r="CY180" s="6"/>
      <c r="CZ180" s="6"/>
      <c r="DA180" s="6"/>
      <c r="DB180" s="6"/>
      <c r="DC180" s="6"/>
      <c r="DD180" s="6"/>
      <c r="DE180" s="6"/>
      <c r="DF180" s="6"/>
      <c r="DG180" s="6"/>
      <c r="DH180" s="6"/>
      <c r="DI180" s="6"/>
      <c r="DJ180" s="6"/>
      <c r="DK180" s="6"/>
      <c r="DL180" s="6"/>
      <c r="DM180" s="6"/>
      <c r="DN180" s="6"/>
      <c r="DO180" s="6"/>
      <c r="DP180" s="6"/>
      <c r="DQ180" s="6"/>
      <c r="DR180" s="6"/>
      <c r="DS180" s="6"/>
      <c r="DT180" s="6"/>
      <c r="DU180" s="6"/>
      <c r="DV180" s="6"/>
      <c r="DW180" s="6"/>
      <c r="DX180" s="6"/>
      <c r="DY180" s="6"/>
      <c r="DZ180" s="6"/>
      <c r="EA180" s="6"/>
      <c r="EB180" s="6"/>
      <c r="EC180" s="6"/>
      <c r="ED180" s="6"/>
      <c r="EE180" s="6"/>
      <c r="EF180" s="6"/>
      <c r="EG180" s="6"/>
      <c r="EH180" s="6"/>
      <c r="EI180" s="6"/>
      <c r="EJ180" s="6"/>
      <c r="EK180" s="6"/>
      <c r="EL180" s="6"/>
      <c r="EM180" s="6"/>
      <c r="EN180" s="6"/>
      <c r="EO180" s="6"/>
      <c r="EP180" s="6"/>
      <c r="EQ180" s="6"/>
      <c r="ER180" s="6"/>
      <c r="ES180" s="6"/>
      <c r="ET180" s="6"/>
      <c r="EU180" s="6"/>
      <c r="EV180" s="6"/>
      <c r="EW180" s="6"/>
      <c r="EX180" s="6"/>
      <c r="EY180" s="6"/>
      <c r="EZ180" s="6"/>
      <c r="FA180" s="6"/>
      <c r="FB180" s="6"/>
    </row>
    <row r="181" spans="1:158">
      <c r="A181" s="13">
        <f t="shared" si="95"/>
        <v>148</v>
      </c>
      <c r="B181" s="66"/>
      <c r="C181" s="48"/>
      <c r="D181" s="348"/>
      <c r="E181" s="349"/>
      <c r="F181" s="353"/>
      <c r="G181" s="351"/>
      <c r="H181" s="348"/>
      <c r="I181" s="352"/>
      <c r="J181" s="352"/>
      <c r="K181" s="67"/>
      <c r="L181" s="68" t="str">
        <f t="shared" si="79"/>
        <v/>
      </c>
      <c r="M181" s="379"/>
      <c r="N181" s="379"/>
      <c r="O181" s="380" t="str">
        <f t="shared" si="130"/>
        <v/>
      </c>
      <c r="P181" s="382" t="str">
        <f t="shared" si="131"/>
        <v/>
      </c>
      <c r="Q181" s="112" t="str">
        <f t="shared" si="97"/>
        <v/>
      </c>
      <c r="R181" s="67"/>
      <c r="S181" s="68" t="str">
        <f t="shared" si="82"/>
        <v/>
      </c>
      <c r="T181" s="184"/>
      <c r="U181" s="68" t="str">
        <f t="shared" si="83"/>
        <v/>
      </c>
      <c r="V181" s="112" t="str">
        <f t="shared" si="98"/>
        <v>no</v>
      </c>
      <c r="W181" s="47"/>
      <c r="X181" s="47"/>
      <c r="Y181" s="47"/>
      <c r="Z181" s="66"/>
      <c r="AA181" s="19"/>
      <c r="AB181" s="242"/>
      <c r="AC181" s="242"/>
      <c r="AD181" s="242"/>
      <c r="AE181" s="242"/>
      <c r="AF181" s="242"/>
      <c r="AG181" s="243"/>
      <c r="AH181" s="17"/>
      <c r="AI181" s="6"/>
      <c r="AK181" s="28" t="str">
        <f t="shared" si="99"/>
        <v/>
      </c>
      <c r="AL181" s="28" t="str">
        <f t="shared" si="100"/>
        <v/>
      </c>
      <c r="AM181" s="28" t="str">
        <f t="shared" si="101"/>
        <v/>
      </c>
      <c r="AN181" s="28">
        <f t="shared" si="102"/>
        <v>0</v>
      </c>
      <c r="AO181" s="28">
        <f t="shared" si="103"/>
        <v>0</v>
      </c>
      <c r="AP181" s="28">
        <f t="shared" si="104"/>
        <v>0</v>
      </c>
      <c r="AQ181" s="28">
        <f t="shared" si="105"/>
        <v>0</v>
      </c>
      <c r="AR181" s="28"/>
      <c r="AS181" s="28"/>
      <c r="AT181" s="28"/>
      <c r="AX181" s="64" t="str">
        <f t="shared" si="106"/>
        <v>canbeinvalid</v>
      </c>
      <c r="AY181" s="28"/>
      <c r="AZ181" s="181">
        <f t="shared" si="107"/>
        <v>0</v>
      </c>
      <c r="BA181" s="1">
        <f t="shared" si="108"/>
        <v>0</v>
      </c>
      <c r="BB181">
        <f t="shared" si="109"/>
        <v>0</v>
      </c>
      <c r="BC181">
        <f t="shared" si="110"/>
        <v>0</v>
      </c>
      <c r="BD181" t="str">
        <f t="shared" si="111"/>
        <v/>
      </c>
      <c r="BE181">
        <f t="shared" si="112"/>
        <v>0</v>
      </c>
      <c r="BF181">
        <f t="shared" si="113"/>
        <v>0</v>
      </c>
      <c r="BG181" t="str">
        <f t="shared" si="114"/>
        <v>no</v>
      </c>
      <c r="BH181">
        <f t="shared" si="115"/>
        <v>0</v>
      </c>
      <c r="BJ181" s="118">
        <f t="shared" si="116"/>
        <v>0</v>
      </c>
      <c r="BK181" s="119">
        <f t="shared" si="117"/>
        <v>0</v>
      </c>
      <c r="BL181">
        <f t="shared" si="118"/>
        <v>0</v>
      </c>
      <c r="BM181">
        <f t="shared" si="119"/>
        <v>0</v>
      </c>
      <c r="BN181" t="str">
        <f t="shared" si="120"/>
        <v/>
      </c>
      <c r="BO181" s="181">
        <f t="shared" si="121"/>
        <v>0</v>
      </c>
      <c r="BQ181" s="181">
        <f t="shared" si="122"/>
        <v>0</v>
      </c>
      <c r="BR181" s="181">
        <f t="shared" si="123"/>
        <v>0</v>
      </c>
      <c r="BS181" t="str">
        <f t="shared" si="124"/>
        <v/>
      </c>
      <c r="BT181">
        <f t="shared" si="125"/>
        <v>0</v>
      </c>
      <c r="BU181" s="181" t="str">
        <f t="shared" si="126"/>
        <v>data</v>
      </c>
      <c r="BV181" s="181">
        <f t="shared" si="132"/>
        <v>0</v>
      </c>
      <c r="BX181" t="str">
        <f t="shared" si="127"/>
        <v/>
      </c>
      <c r="BY181" t="str">
        <f t="shared" si="128"/>
        <v>No CO Data</v>
      </c>
      <c r="BZ181" s="181">
        <f t="shared" si="91"/>
        <v>0</v>
      </c>
      <c r="CA181" s="229">
        <f t="shared" si="134"/>
        <v>0</v>
      </c>
      <c r="CB181" s="6"/>
      <c r="CC181" s="6"/>
      <c r="CD181" s="226">
        <f t="shared" si="93"/>
        <v>0</v>
      </c>
      <c r="CE181" s="6"/>
      <c r="CF181" s="226">
        <f t="shared" si="133"/>
        <v>0</v>
      </c>
      <c r="CG181" s="226">
        <f t="shared" si="94"/>
        <v>0</v>
      </c>
      <c r="CH181" s="6"/>
      <c r="CI181" s="6"/>
      <c r="CJ181" s="226">
        <f t="shared" si="129"/>
        <v>0</v>
      </c>
      <c r="CK181" s="6"/>
      <c r="CL181" s="6"/>
      <c r="CM181" s="6"/>
      <c r="CN181" s="6"/>
      <c r="CO181" s="6"/>
      <c r="CP181" s="6"/>
      <c r="CQ181" s="6"/>
      <c r="CR181" s="6"/>
      <c r="CS181" s="6"/>
      <c r="CT181" s="6"/>
      <c r="CU181" s="6"/>
      <c r="CV181" s="6"/>
      <c r="CW181" s="6"/>
      <c r="CX181" s="6"/>
      <c r="CY181" s="6"/>
      <c r="CZ181" s="6"/>
      <c r="DA181" s="6"/>
      <c r="DB181" s="6"/>
      <c r="DC181" s="6"/>
      <c r="DD181" s="6"/>
      <c r="DE181" s="6"/>
      <c r="DF181" s="6"/>
      <c r="DG181" s="6"/>
      <c r="DH181" s="6"/>
      <c r="DI181" s="6"/>
      <c r="DJ181" s="6"/>
      <c r="DK181" s="6"/>
      <c r="DL181" s="6"/>
      <c r="DM181" s="6"/>
      <c r="DN181" s="6"/>
      <c r="DO181" s="6"/>
      <c r="DP181" s="6"/>
      <c r="DQ181" s="6"/>
      <c r="DR181" s="6"/>
      <c r="DS181" s="6"/>
      <c r="DT181" s="6"/>
      <c r="DU181" s="6"/>
      <c r="DV181" s="6"/>
      <c r="DW181" s="6"/>
      <c r="DX181" s="6"/>
      <c r="DY181" s="6"/>
      <c r="DZ181" s="6"/>
      <c r="EA181" s="6"/>
      <c r="EB181" s="6"/>
      <c r="EC181" s="6"/>
      <c r="ED181" s="6"/>
      <c r="EE181" s="6"/>
      <c r="EF181" s="6"/>
      <c r="EG181" s="6"/>
      <c r="EH181" s="6"/>
      <c r="EI181" s="6"/>
      <c r="EJ181" s="6"/>
      <c r="EK181" s="6"/>
      <c r="EL181" s="6"/>
      <c r="EM181" s="6"/>
      <c r="EN181" s="6"/>
      <c r="EO181" s="6"/>
      <c r="EP181" s="6"/>
      <c r="EQ181" s="6"/>
      <c r="ER181" s="6"/>
      <c r="ES181" s="6"/>
      <c r="ET181" s="6"/>
      <c r="EU181" s="6"/>
      <c r="EV181" s="6"/>
      <c r="EW181" s="6"/>
      <c r="EX181" s="6"/>
      <c r="EY181" s="6"/>
      <c r="EZ181" s="6"/>
      <c r="FA181" s="6"/>
      <c r="FB181" s="6"/>
    </row>
    <row r="182" spans="1:158">
      <c r="A182" s="13">
        <f t="shared" si="95"/>
        <v>149</v>
      </c>
      <c r="B182" s="66"/>
      <c r="C182" s="48"/>
      <c r="D182" s="348"/>
      <c r="E182" s="349"/>
      <c r="F182" s="353"/>
      <c r="G182" s="351"/>
      <c r="H182" s="348"/>
      <c r="I182" s="352"/>
      <c r="J182" s="352"/>
      <c r="K182" s="67"/>
      <c r="L182" s="68" t="str">
        <f t="shared" si="79"/>
        <v/>
      </c>
      <c r="M182" s="379"/>
      <c r="N182" s="379"/>
      <c r="O182" s="380" t="str">
        <f t="shared" si="130"/>
        <v/>
      </c>
      <c r="P182" s="382" t="str">
        <f t="shared" si="131"/>
        <v/>
      </c>
      <c r="Q182" s="112" t="str">
        <f t="shared" si="97"/>
        <v/>
      </c>
      <c r="R182" s="67"/>
      <c r="S182" s="68" t="str">
        <f t="shared" si="82"/>
        <v/>
      </c>
      <c r="T182" s="184"/>
      <c r="U182" s="68" t="str">
        <f t="shared" si="83"/>
        <v/>
      </c>
      <c r="V182" s="112" t="str">
        <f t="shared" si="98"/>
        <v>no</v>
      </c>
      <c r="W182" s="47"/>
      <c r="X182" s="47"/>
      <c r="Y182" s="47"/>
      <c r="Z182" s="66"/>
      <c r="AA182" s="19"/>
      <c r="AB182" s="242"/>
      <c r="AC182" s="242"/>
      <c r="AD182" s="242"/>
      <c r="AE182" s="242"/>
      <c r="AF182" s="242"/>
      <c r="AG182" s="243"/>
      <c r="AH182" s="17"/>
      <c r="AI182" s="6"/>
      <c r="AK182" s="28" t="str">
        <f t="shared" si="99"/>
        <v/>
      </c>
      <c r="AL182" s="28" t="str">
        <f t="shared" si="100"/>
        <v/>
      </c>
      <c r="AM182" s="28" t="str">
        <f t="shared" si="101"/>
        <v/>
      </c>
      <c r="AN182" s="28">
        <f t="shared" si="102"/>
        <v>0</v>
      </c>
      <c r="AO182" s="28">
        <f t="shared" si="103"/>
        <v>0</v>
      </c>
      <c r="AP182" s="28">
        <f t="shared" si="104"/>
        <v>0</v>
      </c>
      <c r="AQ182" s="28">
        <f t="shared" si="105"/>
        <v>0</v>
      </c>
      <c r="AR182" s="28"/>
      <c r="AS182" s="28"/>
      <c r="AT182" s="28"/>
      <c r="AX182" s="64" t="str">
        <f t="shared" si="106"/>
        <v>canbeinvalid</v>
      </c>
      <c r="AY182" s="28"/>
      <c r="AZ182" s="181">
        <f t="shared" si="107"/>
        <v>0</v>
      </c>
      <c r="BA182" s="1">
        <f t="shared" si="108"/>
        <v>0</v>
      </c>
      <c r="BB182">
        <f t="shared" si="109"/>
        <v>0</v>
      </c>
      <c r="BC182">
        <f t="shared" si="110"/>
        <v>0</v>
      </c>
      <c r="BD182" t="str">
        <f t="shared" si="111"/>
        <v/>
      </c>
      <c r="BE182">
        <f t="shared" si="112"/>
        <v>0</v>
      </c>
      <c r="BF182">
        <f t="shared" si="113"/>
        <v>0</v>
      </c>
      <c r="BG182" t="str">
        <f t="shared" si="114"/>
        <v>no</v>
      </c>
      <c r="BH182">
        <f t="shared" si="115"/>
        <v>0</v>
      </c>
      <c r="BJ182" s="118">
        <f t="shared" si="116"/>
        <v>0</v>
      </c>
      <c r="BK182" s="119">
        <f t="shared" si="117"/>
        <v>0</v>
      </c>
      <c r="BL182">
        <f t="shared" si="118"/>
        <v>0</v>
      </c>
      <c r="BM182">
        <f t="shared" si="119"/>
        <v>0</v>
      </c>
      <c r="BN182" t="str">
        <f t="shared" si="120"/>
        <v/>
      </c>
      <c r="BO182" s="181">
        <f t="shared" si="121"/>
        <v>0</v>
      </c>
      <c r="BQ182" s="181">
        <f t="shared" si="122"/>
        <v>0</v>
      </c>
      <c r="BR182" s="181">
        <f t="shared" si="123"/>
        <v>0</v>
      </c>
      <c r="BS182" t="str">
        <f t="shared" si="124"/>
        <v/>
      </c>
      <c r="BT182">
        <f t="shared" si="125"/>
        <v>0</v>
      </c>
      <c r="BU182" s="181" t="str">
        <f t="shared" si="126"/>
        <v>data</v>
      </c>
      <c r="BV182" s="181">
        <f t="shared" si="132"/>
        <v>0</v>
      </c>
      <c r="BX182" t="str">
        <f t="shared" si="127"/>
        <v/>
      </c>
      <c r="BY182" t="str">
        <f t="shared" si="128"/>
        <v>No CO Data</v>
      </c>
      <c r="BZ182" s="181">
        <f t="shared" si="91"/>
        <v>0</v>
      </c>
      <c r="CA182" s="229">
        <f t="shared" si="134"/>
        <v>0</v>
      </c>
      <c r="CB182" s="6"/>
      <c r="CC182" s="6"/>
      <c r="CD182" s="226">
        <f t="shared" si="93"/>
        <v>0</v>
      </c>
      <c r="CE182" s="6"/>
      <c r="CF182" s="226">
        <f t="shared" si="133"/>
        <v>0</v>
      </c>
      <c r="CG182" s="226">
        <f t="shared" si="94"/>
        <v>0</v>
      </c>
      <c r="CH182" s="6"/>
      <c r="CI182" s="6"/>
      <c r="CJ182" s="226">
        <f t="shared" si="129"/>
        <v>0</v>
      </c>
      <c r="CK182" s="6"/>
      <c r="CL182" s="6"/>
      <c r="CM182" s="6"/>
      <c r="CN182" s="6"/>
      <c r="CO182" s="6"/>
      <c r="CP182" s="6"/>
      <c r="CQ182" s="6"/>
      <c r="CR182" s="6"/>
      <c r="CS182" s="6"/>
      <c r="CT182" s="6"/>
      <c r="CU182" s="6"/>
      <c r="CV182" s="6"/>
      <c r="CW182" s="6"/>
      <c r="CX182" s="6"/>
      <c r="CY182" s="6"/>
      <c r="CZ182" s="6"/>
      <c r="DA182" s="6"/>
      <c r="DB182" s="6"/>
      <c r="DC182" s="6"/>
      <c r="DD182" s="6"/>
      <c r="DE182" s="6"/>
      <c r="DF182" s="6"/>
      <c r="DG182" s="6"/>
      <c r="DH182" s="6"/>
      <c r="DI182" s="6"/>
      <c r="DJ182" s="6"/>
      <c r="DK182" s="6"/>
      <c r="DL182" s="6"/>
      <c r="DM182" s="6"/>
      <c r="DN182" s="6"/>
      <c r="DO182" s="6"/>
      <c r="DP182" s="6"/>
      <c r="DQ182" s="6"/>
      <c r="DR182" s="6"/>
      <c r="DS182" s="6"/>
      <c r="DT182" s="6"/>
      <c r="DU182" s="6"/>
      <c r="DV182" s="6"/>
      <c r="DW182" s="6"/>
      <c r="DX182" s="6"/>
      <c r="DY182" s="6"/>
      <c r="DZ182" s="6"/>
      <c r="EA182" s="6"/>
      <c r="EB182" s="6"/>
      <c r="EC182" s="6"/>
      <c r="ED182" s="6"/>
      <c r="EE182" s="6"/>
      <c r="EF182" s="6"/>
      <c r="EG182" s="6"/>
      <c r="EH182" s="6"/>
      <c r="EI182" s="6"/>
      <c r="EJ182" s="6"/>
      <c r="EK182" s="6"/>
      <c r="EL182" s="6"/>
      <c r="EM182" s="6"/>
      <c r="EN182" s="6"/>
      <c r="EO182" s="6"/>
      <c r="EP182" s="6"/>
      <c r="EQ182" s="6"/>
      <c r="ER182" s="6"/>
      <c r="ES182" s="6"/>
      <c r="ET182" s="6"/>
      <c r="EU182" s="6"/>
      <c r="EV182" s="6"/>
      <c r="EW182" s="6"/>
      <c r="EX182" s="6"/>
      <c r="EY182" s="6"/>
      <c r="EZ182" s="6"/>
      <c r="FA182" s="6"/>
      <c r="FB182" s="6"/>
    </row>
    <row r="183" spans="1:158">
      <c r="A183" s="13">
        <f t="shared" si="95"/>
        <v>150</v>
      </c>
      <c r="B183" s="66"/>
      <c r="C183" s="48"/>
      <c r="D183" s="348"/>
      <c r="E183" s="349"/>
      <c r="F183" s="353"/>
      <c r="G183" s="351"/>
      <c r="H183" s="348"/>
      <c r="I183" s="352"/>
      <c r="J183" s="352"/>
      <c r="K183" s="67"/>
      <c r="L183" s="68" t="str">
        <f t="shared" si="79"/>
        <v/>
      </c>
      <c r="M183" s="379"/>
      <c r="N183" s="379"/>
      <c r="O183" s="380" t="str">
        <f t="shared" si="130"/>
        <v/>
      </c>
      <c r="P183" s="382" t="str">
        <f t="shared" si="131"/>
        <v/>
      </c>
      <c r="Q183" s="112" t="str">
        <f t="shared" si="97"/>
        <v/>
      </c>
      <c r="R183" s="67"/>
      <c r="S183" s="68" t="str">
        <f t="shared" si="82"/>
        <v/>
      </c>
      <c r="T183" s="184"/>
      <c r="U183" s="68" t="str">
        <f t="shared" si="83"/>
        <v/>
      </c>
      <c r="V183" s="112" t="str">
        <f t="shared" si="98"/>
        <v>no</v>
      </c>
      <c r="W183" s="47"/>
      <c r="X183" s="47"/>
      <c r="Y183" s="47"/>
      <c r="Z183" s="66"/>
      <c r="AA183" s="19"/>
      <c r="AB183" s="242"/>
      <c r="AC183" s="242"/>
      <c r="AD183" s="242"/>
      <c r="AE183" s="242"/>
      <c r="AF183" s="242"/>
      <c r="AG183" s="243"/>
      <c r="AH183" s="17"/>
      <c r="AI183" s="6"/>
      <c r="AK183" s="28" t="str">
        <f t="shared" si="99"/>
        <v/>
      </c>
      <c r="AL183" s="28" t="str">
        <f t="shared" si="100"/>
        <v/>
      </c>
      <c r="AM183" s="28" t="str">
        <f t="shared" si="101"/>
        <v/>
      </c>
      <c r="AN183" s="28">
        <f t="shared" si="102"/>
        <v>0</v>
      </c>
      <c r="AO183" s="28">
        <f t="shared" si="103"/>
        <v>0</v>
      </c>
      <c r="AP183" s="28">
        <f t="shared" si="104"/>
        <v>0</v>
      </c>
      <c r="AQ183" s="28">
        <f t="shared" si="105"/>
        <v>0</v>
      </c>
      <c r="AR183" s="28"/>
      <c r="AS183" s="28"/>
      <c r="AT183" s="28"/>
      <c r="AX183" s="64" t="str">
        <f t="shared" si="106"/>
        <v>canbeinvalid</v>
      </c>
      <c r="AY183" s="28"/>
      <c r="AZ183" s="181">
        <f t="shared" si="107"/>
        <v>0</v>
      </c>
      <c r="BA183" s="1">
        <f t="shared" si="108"/>
        <v>0</v>
      </c>
      <c r="BB183">
        <f t="shared" si="109"/>
        <v>0</v>
      </c>
      <c r="BC183">
        <f t="shared" si="110"/>
        <v>0</v>
      </c>
      <c r="BD183" t="str">
        <f t="shared" si="111"/>
        <v/>
      </c>
      <c r="BE183">
        <f t="shared" si="112"/>
        <v>0</v>
      </c>
      <c r="BF183">
        <f t="shared" si="113"/>
        <v>0</v>
      </c>
      <c r="BG183" t="str">
        <f t="shared" si="114"/>
        <v>no</v>
      </c>
      <c r="BH183">
        <f t="shared" si="115"/>
        <v>0</v>
      </c>
      <c r="BJ183" s="118">
        <f t="shared" si="116"/>
        <v>0</v>
      </c>
      <c r="BK183" s="119">
        <f t="shared" si="117"/>
        <v>0</v>
      </c>
      <c r="BL183">
        <f t="shared" si="118"/>
        <v>0</v>
      </c>
      <c r="BM183">
        <f t="shared" si="119"/>
        <v>0</v>
      </c>
      <c r="BN183" t="str">
        <f t="shared" si="120"/>
        <v/>
      </c>
      <c r="BO183" s="181">
        <f t="shared" si="121"/>
        <v>0</v>
      </c>
      <c r="BQ183" s="181">
        <f t="shared" si="122"/>
        <v>0</v>
      </c>
      <c r="BR183" s="181">
        <f t="shared" si="123"/>
        <v>0</v>
      </c>
      <c r="BS183" t="str">
        <f t="shared" si="124"/>
        <v/>
      </c>
      <c r="BT183">
        <f t="shared" si="125"/>
        <v>0</v>
      </c>
      <c r="BU183" s="181" t="str">
        <f t="shared" si="126"/>
        <v>data</v>
      </c>
      <c r="BV183" s="181">
        <f t="shared" si="132"/>
        <v>0</v>
      </c>
      <c r="BX183" t="str">
        <f t="shared" si="127"/>
        <v/>
      </c>
      <c r="BY183" t="str">
        <f t="shared" si="128"/>
        <v>No CO Data</v>
      </c>
      <c r="BZ183" s="181">
        <f t="shared" si="91"/>
        <v>0</v>
      </c>
      <c r="CA183" s="229">
        <f t="shared" si="134"/>
        <v>0</v>
      </c>
      <c r="CB183" s="6"/>
      <c r="CC183" s="6"/>
      <c r="CD183" s="226">
        <f t="shared" si="93"/>
        <v>0</v>
      </c>
      <c r="CE183" s="6"/>
      <c r="CF183" s="226">
        <f t="shared" si="133"/>
        <v>0</v>
      </c>
      <c r="CG183" s="226">
        <f t="shared" si="94"/>
        <v>0</v>
      </c>
      <c r="CH183" s="6"/>
      <c r="CI183" s="6"/>
      <c r="CJ183" s="226">
        <f t="shared" si="129"/>
        <v>0</v>
      </c>
      <c r="CK183" s="6"/>
      <c r="CL183" s="6"/>
      <c r="CM183" s="6"/>
      <c r="CN183" s="6"/>
      <c r="CO183" s="6"/>
      <c r="CP183" s="6"/>
      <c r="CQ183" s="6"/>
      <c r="CR183" s="6"/>
      <c r="CS183" s="6"/>
      <c r="CT183" s="6"/>
      <c r="CU183" s="6"/>
      <c r="CV183" s="6"/>
      <c r="CW183" s="6"/>
      <c r="CX183" s="6"/>
      <c r="CY183" s="6"/>
      <c r="CZ183" s="6"/>
      <c r="DA183" s="6"/>
      <c r="DB183" s="6"/>
      <c r="DC183" s="6"/>
      <c r="DD183" s="6"/>
      <c r="DE183" s="6"/>
      <c r="DF183" s="6"/>
      <c r="DG183" s="6"/>
      <c r="DH183" s="6"/>
      <c r="DI183" s="6"/>
      <c r="DJ183" s="6"/>
      <c r="DK183" s="6"/>
      <c r="DL183" s="6"/>
      <c r="DM183" s="6"/>
      <c r="DN183" s="6"/>
      <c r="DO183" s="6"/>
      <c r="DP183" s="6"/>
      <c r="DQ183" s="6"/>
      <c r="DR183" s="6"/>
      <c r="DS183" s="6"/>
      <c r="DT183" s="6"/>
      <c r="DU183" s="6"/>
      <c r="DV183" s="6"/>
      <c r="DW183" s="6"/>
      <c r="DX183" s="6"/>
      <c r="DY183" s="6"/>
      <c r="DZ183" s="6"/>
      <c r="EA183" s="6"/>
      <c r="EB183" s="6"/>
      <c r="EC183" s="6"/>
      <c r="ED183" s="6"/>
      <c r="EE183" s="6"/>
      <c r="EF183" s="6"/>
      <c r="EG183" s="6"/>
      <c r="EH183" s="6"/>
      <c r="EI183" s="6"/>
      <c r="EJ183" s="6"/>
      <c r="EK183" s="6"/>
      <c r="EL183" s="6"/>
      <c r="EM183" s="6"/>
      <c r="EN183" s="6"/>
      <c r="EO183" s="6"/>
      <c r="EP183" s="6"/>
      <c r="EQ183" s="6"/>
      <c r="ER183" s="6"/>
      <c r="ES183" s="6"/>
      <c r="ET183" s="6"/>
      <c r="EU183" s="6"/>
      <c r="EV183" s="6"/>
      <c r="EW183" s="6"/>
      <c r="EX183" s="6"/>
      <c r="EY183" s="6"/>
      <c r="EZ183" s="6"/>
      <c r="FA183" s="6"/>
      <c r="FB183" s="6"/>
    </row>
    <row r="184" spans="1:158">
      <c r="A184" s="13">
        <f t="shared" si="95"/>
        <v>151</v>
      </c>
      <c r="B184" s="66"/>
      <c r="C184" s="48"/>
      <c r="D184" s="348"/>
      <c r="E184" s="349"/>
      <c r="F184" s="353"/>
      <c r="G184" s="351"/>
      <c r="H184" s="348"/>
      <c r="I184" s="352"/>
      <c r="J184" s="352"/>
      <c r="K184" s="67"/>
      <c r="L184" s="68" t="str">
        <f t="shared" si="79"/>
        <v/>
      </c>
      <c r="M184" s="379"/>
      <c r="N184" s="379"/>
      <c r="O184" s="380" t="str">
        <f t="shared" si="130"/>
        <v/>
      </c>
      <c r="P184" s="382" t="str">
        <f t="shared" si="131"/>
        <v/>
      </c>
      <c r="Q184" s="112" t="str">
        <f t="shared" si="97"/>
        <v/>
      </c>
      <c r="R184" s="67"/>
      <c r="S184" s="68" t="str">
        <f t="shared" si="82"/>
        <v/>
      </c>
      <c r="T184" s="184"/>
      <c r="U184" s="68" t="str">
        <f t="shared" si="83"/>
        <v/>
      </c>
      <c r="V184" s="112" t="str">
        <f t="shared" si="98"/>
        <v>no</v>
      </c>
      <c r="W184" s="47"/>
      <c r="X184" s="47"/>
      <c r="Y184" s="47"/>
      <c r="Z184" s="66"/>
      <c r="AA184" s="19"/>
      <c r="AB184" s="242"/>
      <c r="AC184" s="242"/>
      <c r="AD184" s="242"/>
      <c r="AE184" s="242"/>
      <c r="AF184" s="242"/>
      <c r="AG184" s="243"/>
      <c r="AH184" s="17"/>
      <c r="AI184" s="6"/>
      <c r="AK184" s="28" t="str">
        <f t="shared" si="99"/>
        <v/>
      </c>
      <c r="AL184" s="28" t="str">
        <f t="shared" si="100"/>
        <v/>
      </c>
      <c r="AM184" s="28" t="str">
        <f t="shared" si="101"/>
        <v/>
      </c>
      <c r="AN184" s="28">
        <f t="shared" si="102"/>
        <v>0</v>
      </c>
      <c r="AO184" s="28">
        <f t="shared" si="103"/>
        <v>0</v>
      </c>
      <c r="AP184" s="28">
        <f t="shared" si="104"/>
        <v>0</v>
      </c>
      <c r="AQ184" s="28">
        <f t="shared" si="105"/>
        <v>0</v>
      </c>
      <c r="AR184" s="28"/>
      <c r="AS184" s="28"/>
      <c r="AT184" s="28"/>
      <c r="AX184" s="64" t="str">
        <f t="shared" si="106"/>
        <v>canbeinvalid</v>
      </c>
      <c r="AY184" s="28"/>
      <c r="AZ184" s="181">
        <f t="shared" si="107"/>
        <v>0</v>
      </c>
      <c r="BA184" s="1">
        <f t="shared" si="108"/>
        <v>0</v>
      </c>
      <c r="BB184">
        <f t="shared" si="109"/>
        <v>0</v>
      </c>
      <c r="BC184">
        <f t="shared" si="110"/>
        <v>0</v>
      </c>
      <c r="BD184" t="str">
        <f t="shared" si="111"/>
        <v/>
      </c>
      <c r="BE184">
        <f t="shared" si="112"/>
        <v>0</v>
      </c>
      <c r="BF184">
        <f t="shared" si="113"/>
        <v>0</v>
      </c>
      <c r="BG184" t="str">
        <f t="shared" si="114"/>
        <v>no</v>
      </c>
      <c r="BH184">
        <f t="shared" si="115"/>
        <v>0</v>
      </c>
      <c r="BJ184" s="118">
        <f t="shared" si="116"/>
        <v>0</v>
      </c>
      <c r="BK184" s="119">
        <f t="shared" si="117"/>
        <v>0</v>
      </c>
      <c r="BL184">
        <f t="shared" si="118"/>
        <v>0</v>
      </c>
      <c r="BM184">
        <f t="shared" si="119"/>
        <v>0</v>
      </c>
      <c r="BN184" t="str">
        <f t="shared" si="120"/>
        <v/>
      </c>
      <c r="BO184" s="181">
        <f t="shared" si="121"/>
        <v>0</v>
      </c>
      <c r="BQ184" s="181">
        <f t="shared" si="122"/>
        <v>0</v>
      </c>
      <c r="BR184" s="181">
        <f t="shared" si="123"/>
        <v>0</v>
      </c>
      <c r="BS184" t="str">
        <f t="shared" si="124"/>
        <v/>
      </c>
      <c r="BT184">
        <f t="shared" si="125"/>
        <v>0</v>
      </c>
      <c r="BU184" s="181" t="str">
        <f t="shared" si="126"/>
        <v>data</v>
      </c>
      <c r="BV184" s="181">
        <f t="shared" si="132"/>
        <v>0</v>
      </c>
      <c r="BX184" t="str">
        <f t="shared" si="127"/>
        <v/>
      </c>
      <c r="BY184" t="str">
        <f t="shared" si="128"/>
        <v>No CO Data</v>
      </c>
      <c r="BZ184" s="181">
        <f t="shared" si="91"/>
        <v>0</v>
      </c>
      <c r="CA184" s="229">
        <f t="shared" si="134"/>
        <v>0</v>
      </c>
      <c r="CB184" s="6"/>
      <c r="CC184" s="6"/>
      <c r="CD184" s="226">
        <f t="shared" si="93"/>
        <v>0</v>
      </c>
      <c r="CE184" s="6"/>
      <c r="CF184" s="226">
        <f t="shared" si="133"/>
        <v>0</v>
      </c>
      <c r="CG184" s="226">
        <f t="shared" si="94"/>
        <v>0</v>
      </c>
      <c r="CH184" s="6"/>
      <c r="CI184" s="6"/>
      <c r="CJ184" s="226">
        <f t="shared" si="129"/>
        <v>0</v>
      </c>
      <c r="CK184" s="6"/>
      <c r="CL184" s="6"/>
      <c r="CM184" s="6"/>
      <c r="CN184" s="6"/>
      <c r="CO184" s="6"/>
      <c r="CP184" s="6"/>
      <c r="CQ184" s="6"/>
      <c r="CR184" s="6"/>
      <c r="CS184" s="6"/>
      <c r="CT184" s="6"/>
      <c r="CU184" s="6"/>
      <c r="CV184" s="6"/>
      <c r="CW184" s="6"/>
      <c r="CX184" s="6"/>
      <c r="CY184" s="6"/>
      <c r="CZ184" s="6"/>
      <c r="DA184" s="6"/>
      <c r="DB184" s="6"/>
      <c r="DC184" s="6"/>
      <c r="DD184" s="6"/>
      <c r="DE184" s="6"/>
      <c r="DF184" s="6"/>
      <c r="DG184" s="6"/>
      <c r="DH184" s="6"/>
      <c r="DI184" s="6"/>
      <c r="DJ184" s="6"/>
      <c r="DK184" s="6"/>
      <c r="DL184" s="6"/>
      <c r="DM184" s="6"/>
      <c r="DN184" s="6"/>
      <c r="DO184" s="6"/>
      <c r="DP184" s="6"/>
      <c r="DQ184" s="6"/>
      <c r="DR184" s="6"/>
      <c r="DS184" s="6"/>
      <c r="DT184" s="6"/>
      <c r="DU184" s="6"/>
      <c r="DV184" s="6"/>
      <c r="DW184" s="6"/>
      <c r="DX184" s="6"/>
      <c r="DY184" s="6"/>
      <c r="DZ184" s="6"/>
      <c r="EA184" s="6"/>
      <c r="EB184" s="6"/>
      <c r="EC184" s="6"/>
      <c r="ED184" s="6"/>
      <c r="EE184" s="6"/>
      <c r="EF184" s="6"/>
      <c r="EG184" s="6"/>
      <c r="EH184" s="6"/>
      <c r="EI184" s="6"/>
      <c r="EJ184" s="6"/>
      <c r="EK184" s="6"/>
      <c r="EL184" s="6"/>
      <c r="EM184" s="6"/>
      <c r="EN184" s="6"/>
      <c r="EO184" s="6"/>
      <c r="EP184" s="6"/>
      <c r="EQ184" s="6"/>
      <c r="ER184" s="6"/>
      <c r="ES184" s="6"/>
      <c r="ET184" s="6"/>
      <c r="EU184" s="6"/>
      <c r="EV184" s="6"/>
      <c r="EW184" s="6"/>
      <c r="EX184" s="6"/>
      <c r="EY184" s="6"/>
      <c r="EZ184" s="6"/>
      <c r="FA184" s="6"/>
      <c r="FB184" s="6"/>
    </row>
    <row r="185" spans="1:158">
      <c r="A185" s="13">
        <f t="shared" si="95"/>
        <v>152</v>
      </c>
      <c r="B185" s="66"/>
      <c r="C185" s="48"/>
      <c r="D185" s="348"/>
      <c r="E185" s="349"/>
      <c r="F185" s="353"/>
      <c r="G185" s="351"/>
      <c r="H185" s="348"/>
      <c r="I185" s="352"/>
      <c r="J185" s="352"/>
      <c r="K185" s="67"/>
      <c r="L185" s="68" t="str">
        <f t="shared" si="79"/>
        <v/>
      </c>
      <c r="M185" s="379"/>
      <c r="N185" s="379"/>
      <c r="O185" s="380" t="str">
        <f t="shared" si="130"/>
        <v/>
      </c>
      <c r="P185" s="382" t="str">
        <f t="shared" si="131"/>
        <v/>
      </c>
      <c r="Q185" s="112" t="str">
        <f t="shared" si="97"/>
        <v/>
      </c>
      <c r="R185" s="67"/>
      <c r="S185" s="68" t="str">
        <f t="shared" si="82"/>
        <v/>
      </c>
      <c r="T185" s="184"/>
      <c r="U185" s="68" t="str">
        <f t="shared" si="83"/>
        <v/>
      </c>
      <c r="V185" s="112" t="str">
        <f t="shared" si="98"/>
        <v>no</v>
      </c>
      <c r="W185" s="47"/>
      <c r="X185" s="47"/>
      <c r="Y185" s="47"/>
      <c r="Z185" s="66"/>
      <c r="AA185" s="19"/>
      <c r="AB185" s="242"/>
      <c r="AC185" s="242"/>
      <c r="AD185" s="242"/>
      <c r="AE185" s="242"/>
      <c r="AF185" s="242"/>
      <c r="AG185" s="243"/>
      <c r="AH185" s="17"/>
      <c r="AI185" s="6"/>
      <c r="AK185" s="28" t="str">
        <f t="shared" si="99"/>
        <v/>
      </c>
      <c r="AL185" s="28" t="str">
        <f t="shared" si="100"/>
        <v/>
      </c>
      <c r="AM185" s="28" t="str">
        <f t="shared" si="101"/>
        <v/>
      </c>
      <c r="AN185" s="28">
        <f t="shared" si="102"/>
        <v>0</v>
      </c>
      <c r="AO185" s="28">
        <f t="shared" si="103"/>
        <v>0</v>
      </c>
      <c r="AP185" s="28">
        <f t="shared" si="104"/>
        <v>0</v>
      </c>
      <c r="AQ185" s="28">
        <f t="shared" si="105"/>
        <v>0</v>
      </c>
      <c r="AR185" s="28"/>
      <c r="AS185" s="28"/>
      <c r="AT185" s="28"/>
      <c r="AX185" s="64" t="str">
        <f t="shared" si="106"/>
        <v>canbeinvalid</v>
      </c>
      <c r="AY185" s="28"/>
      <c r="AZ185" s="181">
        <f t="shared" si="107"/>
        <v>0</v>
      </c>
      <c r="BA185" s="1">
        <f t="shared" si="108"/>
        <v>0</v>
      </c>
      <c r="BB185">
        <f t="shared" si="109"/>
        <v>0</v>
      </c>
      <c r="BC185">
        <f t="shared" si="110"/>
        <v>0</v>
      </c>
      <c r="BD185" t="str">
        <f t="shared" si="111"/>
        <v/>
      </c>
      <c r="BE185">
        <f t="shared" si="112"/>
        <v>0</v>
      </c>
      <c r="BF185">
        <f t="shared" si="113"/>
        <v>0</v>
      </c>
      <c r="BG185" t="str">
        <f t="shared" si="114"/>
        <v>no</v>
      </c>
      <c r="BH185">
        <f t="shared" si="115"/>
        <v>0</v>
      </c>
      <c r="BJ185" s="118">
        <f t="shared" si="116"/>
        <v>0</v>
      </c>
      <c r="BK185" s="119">
        <f t="shared" si="117"/>
        <v>0</v>
      </c>
      <c r="BL185">
        <f t="shared" si="118"/>
        <v>0</v>
      </c>
      <c r="BM185">
        <f t="shared" si="119"/>
        <v>0</v>
      </c>
      <c r="BN185" t="str">
        <f t="shared" si="120"/>
        <v/>
      </c>
      <c r="BO185" s="181">
        <f t="shared" si="121"/>
        <v>0</v>
      </c>
      <c r="BQ185" s="181">
        <f t="shared" si="122"/>
        <v>0</v>
      </c>
      <c r="BR185" s="181">
        <f t="shared" si="123"/>
        <v>0</v>
      </c>
      <c r="BS185" t="str">
        <f t="shared" si="124"/>
        <v/>
      </c>
      <c r="BT185">
        <f t="shared" si="125"/>
        <v>0</v>
      </c>
      <c r="BU185" s="181" t="str">
        <f t="shared" si="126"/>
        <v>data</v>
      </c>
      <c r="BV185" s="181">
        <f t="shared" si="132"/>
        <v>0</v>
      </c>
      <c r="BX185" t="str">
        <f t="shared" si="127"/>
        <v/>
      </c>
      <c r="BY185" t="str">
        <f t="shared" si="128"/>
        <v>No CO Data</v>
      </c>
      <c r="BZ185" s="181">
        <f t="shared" si="91"/>
        <v>0</v>
      </c>
      <c r="CA185" s="229">
        <f t="shared" si="134"/>
        <v>0</v>
      </c>
      <c r="CB185" s="6"/>
      <c r="CC185" s="6"/>
      <c r="CD185" s="226">
        <f t="shared" si="93"/>
        <v>0</v>
      </c>
      <c r="CE185" s="6"/>
      <c r="CF185" s="226">
        <f t="shared" si="133"/>
        <v>0</v>
      </c>
      <c r="CG185" s="226">
        <f t="shared" si="94"/>
        <v>0</v>
      </c>
      <c r="CH185" s="6"/>
      <c r="CI185" s="6"/>
      <c r="CJ185" s="226">
        <f t="shared" si="129"/>
        <v>0</v>
      </c>
      <c r="CK185" s="6"/>
      <c r="CL185" s="6"/>
      <c r="CM185" s="6"/>
      <c r="CN185" s="6"/>
      <c r="CO185" s="6"/>
      <c r="CP185" s="6"/>
      <c r="CQ185" s="6"/>
      <c r="CR185" s="6"/>
      <c r="CS185" s="6"/>
      <c r="CT185" s="6"/>
      <c r="CU185" s="6"/>
      <c r="CV185" s="6"/>
      <c r="CW185" s="6"/>
      <c r="CX185" s="6"/>
      <c r="CY185" s="6"/>
      <c r="CZ185" s="6"/>
      <c r="DA185" s="6"/>
      <c r="DB185" s="6"/>
      <c r="DC185" s="6"/>
      <c r="DD185" s="6"/>
      <c r="DE185" s="6"/>
      <c r="DF185" s="6"/>
      <c r="DG185" s="6"/>
      <c r="DH185" s="6"/>
      <c r="DI185" s="6"/>
      <c r="DJ185" s="6"/>
      <c r="DK185" s="6"/>
      <c r="DL185" s="6"/>
      <c r="DM185" s="6"/>
      <c r="DN185" s="6"/>
      <c r="DO185" s="6"/>
      <c r="DP185" s="6"/>
      <c r="DQ185" s="6"/>
      <c r="DR185" s="6"/>
      <c r="DS185" s="6"/>
      <c r="DT185" s="6"/>
      <c r="DU185" s="6"/>
      <c r="DV185" s="6"/>
      <c r="DW185" s="6"/>
      <c r="DX185" s="6"/>
      <c r="DY185" s="6"/>
      <c r="DZ185" s="6"/>
      <c r="EA185" s="6"/>
      <c r="EB185" s="6"/>
      <c r="EC185" s="6"/>
      <c r="ED185" s="6"/>
      <c r="EE185" s="6"/>
      <c r="EF185" s="6"/>
      <c r="EG185" s="6"/>
      <c r="EH185" s="6"/>
      <c r="EI185" s="6"/>
      <c r="EJ185" s="6"/>
      <c r="EK185" s="6"/>
      <c r="EL185" s="6"/>
      <c r="EM185" s="6"/>
      <c r="EN185" s="6"/>
      <c r="EO185" s="6"/>
      <c r="EP185" s="6"/>
      <c r="EQ185" s="6"/>
      <c r="ER185" s="6"/>
      <c r="ES185" s="6"/>
      <c r="ET185" s="6"/>
      <c r="EU185" s="6"/>
      <c r="EV185" s="6"/>
      <c r="EW185" s="6"/>
      <c r="EX185" s="6"/>
      <c r="EY185" s="6"/>
      <c r="EZ185" s="6"/>
      <c r="FA185" s="6"/>
      <c r="FB185" s="6"/>
    </row>
    <row r="186" spans="1:158">
      <c r="A186" s="13">
        <f t="shared" si="95"/>
        <v>153</v>
      </c>
      <c r="B186" s="66"/>
      <c r="C186" s="48"/>
      <c r="D186" s="348"/>
      <c r="E186" s="349"/>
      <c r="F186" s="353"/>
      <c r="G186" s="351"/>
      <c r="H186" s="348"/>
      <c r="I186" s="352"/>
      <c r="J186" s="352"/>
      <c r="K186" s="67"/>
      <c r="L186" s="68" t="str">
        <f t="shared" si="79"/>
        <v/>
      </c>
      <c r="M186" s="379"/>
      <c r="N186" s="379"/>
      <c r="O186" s="380" t="str">
        <f t="shared" si="130"/>
        <v/>
      </c>
      <c r="P186" s="382" t="str">
        <f t="shared" si="131"/>
        <v/>
      </c>
      <c r="Q186" s="112" t="str">
        <f t="shared" si="97"/>
        <v/>
      </c>
      <c r="R186" s="67"/>
      <c r="S186" s="68" t="str">
        <f t="shared" si="82"/>
        <v/>
      </c>
      <c r="T186" s="184"/>
      <c r="U186" s="68" t="str">
        <f t="shared" si="83"/>
        <v/>
      </c>
      <c r="V186" s="112" t="str">
        <f t="shared" si="98"/>
        <v>no</v>
      </c>
      <c r="W186" s="47"/>
      <c r="X186" s="47"/>
      <c r="Y186" s="47"/>
      <c r="Z186" s="66"/>
      <c r="AA186" s="19"/>
      <c r="AB186" s="242"/>
      <c r="AC186" s="242"/>
      <c r="AD186" s="242"/>
      <c r="AE186" s="242"/>
      <c r="AF186" s="242"/>
      <c r="AG186" s="243"/>
      <c r="AH186" s="17"/>
      <c r="AI186" s="6"/>
      <c r="AK186" s="28" t="str">
        <f t="shared" si="99"/>
        <v/>
      </c>
      <c r="AL186" s="28" t="str">
        <f t="shared" si="100"/>
        <v/>
      </c>
      <c r="AM186" s="28" t="str">
        <f t="shared" si="101"/>
        <v/>
      </c>
      <c r="AN186" s="28">
        <f t="shared" si="102"/>
        <v>0</v>
      </c>
      <c r="AO186" s="28">
        <f t="shared" si="103"/>
        <v>0</v>
      </c>
      <c r="AP186" s="28">
        <f t="shared" si="104"/>
        <v>0</v>
      </c>
      <c r="AQ186" s="28">
        <f t="shared" si="105"/>
        <v>0</v>
      </c>
      <c r="AR186" s="28"/>
      <c r="AS186" s="28"/>
      <c r="AT186" s="28"/>
      <c r="AX186" s="64" t="str">
        <f t="shared" si="106"/>
        <v>canbeinvalid</v>
      </c>
      <c r="AY186" s="28"/>
      <c r="AZ186" s="181">
        <f t="shared" si="107"/>
        <v>0</v>
      </c>
      <c r="BA186" s="1">
        <f t="shared" si="108"/>
        <v>0</v>
      </c>
      <c r="BB186">
        <f t="shared" si="109"/>
        <v>0</v>
      </c>
      <c r="BC186">
        <f t="shared" si="110"/>
        <v>0</v>
      </c>
      <c r="BD186" t="str">
        <f t="shared" si="111"/>
        <v/>
      </c>
      <c r="BE186">
        <f t="shared" si="112"/>
        <v>0</v>
      </c>
      <c r="BF186">
        <f t="shared" si="113"/>
        <v>0</v>
      </c>
      <c r="BG186" t="str">
        <f t="shared" si="114"/>
        <v>no</v>
      </c>
      <c r="BH186">
        <f t="shared" si="115"/>
        <v>0</v>
      </c>
      <c r="BJ186" s="118">
        <f t="shared" si="116"/>
        <v>0</v>
      </c>
      <c r="BK186" s="119">
        <f t="shared" si="117"/>
        <v>0</v>
      </c>
      <c r="BL186">
        <f t="shared" si="118"/>
        <v>0</v>
      </c>
      <c r="BM186">
        <f t="shared" si="119"/>
        <v>0</v>
      </c>
      <c r="BN186" t="str">
        <f t="shared" si="120"/>
        <v/>
      </c>
      <c r="BO186" s="181">
        <f t="shared" si="121"/>
        <v>0</v>
      </c>
      <c r="BQ186" s="181">
        <f t="shared" si="122"/>
        <v>0</v>
      </c>
      <c r="BR186" s="181">
        <f t="shared" si="123"/>
        <v>0</v>
      </c>
      <c r="BS186" t="str">
        <f t="shared" si="124"/>
        <v/>
      </c>
      <c r="BT186">
        <f t="shared" si="125"/>
        <v>0</v>
      </c>
      <c r="BU186" s="181" t="str">
        <f t="shared" si="126"/>
        <v>data</v>
      </c>
      <c r="BV186" s="181">
        <f t="shared" si="132"/>
        <v>0</v>
      </c>
      <c r="BX186" t="str">
        <f t="shared" si="127"/>
        <v/>
      </c>
      <c r="BY186" t="str">
        <f t="shared" si="128"/>
        <v>No CO Data</v>
      </c>
      <c r="BZ186" s="181">
        <f t="shared" si="91"/>
        <v>0</v>
      </c>
      <c r="CA186" s="229">
        <f t="shared" si="134"/>
        <v>0</v>
      </c>
      <c r="CB186" s="6"/>
      <c r="CC186" s="6"/>
      <c r="CD186" s="226">
        <f t="shared" si="93"/>
        <v>0</v>
      </c>
      <c r="CE186" s="6"/>
      <c r="CF186" s="226">
        <f t="shared" si="133"/>
        <v>0</v>
      </c>
      <c r="CG186" s="226">
        <f t="shared" si="94"/>
        <v>0</v>
      </c>
      <c r="CH186" s="6"/>
      <c r="CI186" s="6"/>
      <c r="CJ186" s="226">
        <f t="shared" si="129"/>
        <v>0</v>
      </c>
      <c r="CK186" s="6"/>
      <c r="CL186" s="6"/>
      <c r="CM186" s="6"/>
      <c r="CN186" s="6"/>
      <c r="CO186" s="6"/>
      <c r="CP186" s="6"/>
      <c r="CQ186" s="6"/>
      <c r="CR186" s="6"/>
      <c r="CS186" s="6"/>
      <c r="CT186" s="6"/>
      <c r="CU186" s="6"/>
      <c r="CV186" s="6"/>
      <c r="CW186" s="6"/>
      <c r="CX186" s="6"/>
      <c r="CY186" s="6"/>
      <c r="CZ186" s="6"/>
      <c r="DA186" s="6"/>
      <c r="DB186" s="6"/>
      <c r="DC186" s="6"/>
      <c r="DD186" s="6"/>
      <c r="DE186" s="6"/>
      <c r="DF186" s="6"/>
      <c r="DG186" s="6"/>
      <c r="DH186" s="6"/>
      <c r="DI186" s="6"/>
      <c r="DJ186" s="6"/>
      <c r="DK186" s="6"/>
      <c r="DL186" s="6"/>
      <c r="DM186" s="6"/>
      <c r="DN186" s="6"/>
      <c r="DO186" s="6"/>
      <c r="DP186" s="6"/>
      <c r="DQ186" s="6"/>
      <c r="DR186" s="6"/>
      <c r="DS186" s="6"/>
      <c r="DT186" s="6"/>
      <c r="DU186" s="6"/>
      <c r="DV186" s="6"/>
      <c r="DW186" s="6"/>
      <c r="DX186" s="6"/>
      <c r="DY186" s="6"/>
      <c r="DZ186" s="6"/>
      <c r="EA186" s="6"/>
      <c r="EB186" s="6"/>
      <c r="EC186" s="6"/>
      <c r="ED186" s="6"/>
      <c r="EE186" s="6"/>
      <c r="EF186" s="6"/>
      <c r="EG186" s="6"/>
      <c r="EH186" s="6"/>
      <c r="EI186" s="6"/>
      <c r="EJ186" s="6"/>
      <c r="EK186" s="6"/>
      <c r="EL186" s="6"/>
      <c r="EM186" s="6"/>
      <c r="EN186" s="6"/>
      <c r="EO186" s="6"/>
      <c r="EP186" s="6"/>
      <c r="EQ186" s="6"/>
      <c r="ER186" s="6"/>
      <c r="ES186" s="6"/>
      <c r="ET186" s="6"/>
      <c r="EU186" s="6"/>
      <c r="EV186" s="6"/>
      <c r="EW186" s="6"/>
      <c r="EX186" s="6"/>
      <c r="EY186" s="6"/>
      <c r="EZ186" s="6"/>
      <c r="FA186" s="6"/>
      <c r="FB186" s="6"/>
    </row>
    <row r="187" spans="1:158">
      <c r="A187" s="13">
        <f t="shared" si="95"/>
        <v>154</v>
      </c>
      <c r="B187" s="66"/>
      <c r="C187" s="48"/>
      <c r="D187" s="348"/>
      <c r="E187" s="349"/>
      <c r="F187" s="353"/>
      <c r="G187" s="351"/>
      <c r="H187" s="348"/>
      <c r="I187" s="352"/>
      <c r="J187" s="352"/>
      <c r="K187" s="67"/>
      <c r="L187" s="68" t="str">
        <f t="shared" si="79"/>
        <v/>
      </c>
      <c r="M187" s="379"/>
      <c r="N187" s="379"/>
      <c r="O187" s="380" t="str">
        <f t="shared" si="130"/>
        <v/>
      </c>
      <c r="P187" s="382" t="str">
        <f t="shared" si="131"/>
        <v/>
      </c>
      <c r="Q187" s="112" t="str">
        <f t="shared" si="97"/>
        <v/>
      </c>
      <c r="R187" s="67"/>
      <c r="S187" s="68" t="str">
        <f t="shared" si="82"/>
        <v/>
      </c>
      <c r="T187" s="184"/>
      <c r="U187" s="68" t="str">
        <f t="shared" si="83"/>
        <v/>
      </c>
      <c r="V187" s="112" t="str">
        <f t="shared" si="98"/>
        <v>no</v>
      </c>
      <c r="W187" s="47"/>
      <c r="X187" s="47"/>
      <c r="Y187" s="47"/>
      <c r="Z187" s="66"/>
      <c r="AA187" s="19"/>
      <c r="AB187" s="242"/>
      <c r="AC187" s="242"/>
      <c r="AD187" s="242"/>
      <c r="AE187" s="242"/>
      <c r="AF187" s="242"/>
      <c r="AG187" s="243"/>
      <c r="AH187" s="17"/>
      <c r="AI187" s="6"/>
      <c r="AK187" s="28" t="str">
        <f t="shared" si="99"/>
        <v/>
      </c>
      <c r="AL187" s="28" t="str">
        <f t="shared" si="100"/>
        <v/>
      </c>
      <c r="AM187" s="28" t="str">
        <f t="shared" si="101"/>
        <v/>
      </c>
      <c r="AN187" s="28">
        <f t="shared" si="102"/>
        <v>0</v>
      </c>
      <c r="AO187" s="28">
        <f t="shared" si="103"/>
        <v>0</v>
      </c>
      <c r="AP187" s="28">
        <f t="shared" si="104"/>
        <v>0</v>
      </c>
      <c r="AQ187" s="28">
        <f t="shared" si="105"/>
        <v>0</v>
      </c>
      <c r="AR187" s="28"/>
      <c r="AS187" s="28"/>
      <c r="AT187" s="28"/>
      <c r="AX187" s="64" t="str">
        <f t="shared" si="106"/>
        <v>canbeinvalid</v>
      </c>
      <c r="AY187" s="28"/>
      <c r="AZ187" s="181">
        <f t="shared" si="107"/>
        <v>0</v>
      </c>
      <c r="BA187" s="1">
        <f t="shared" si="108"/>
        <v>0</v>
      </c>
      <c r="BB187">
        <f t="shared" si="109"/>
        <v>0</v>
      </c>
      <c r="BC187">
        <f t="shared" si="110"/>
        <v>0</v>
      </c>
      <c r="BD187" t="str">
        <f t="shared" si="111"/>
        <v/>
      </c>
      <c r="BE187">
        <f t="shared" si="112"/>
        <v>0</v>
      </c>
      <c r="BF187">
        <f t="shared" si="113"/>
        <v>0</v>
      </c>
      <c r="BG187" t="str">
        <f t="shared" si="114"/>
        <v>no</v>
      </c>
      <c r="BH187">
        <f t="shared" si="115"/>
        <v>0</v>
      </c>
      <c r="BJ187" s="118">
        <f t="shared" si="116"/>
        <v>0</v>
      </c>
      <c r="BK187" s="119">
        <f t="shared" si="117"/>
        <v>0</v>
      </c>
      <c r="BL187">
        <f t="shared" si="118"/>
        <v>0</v>
      </c>
      <c r="BM187">
        <f t="shared" si="119"/>
        <v>0</v>
      </c>
      <c r="BN187" t="str">
        <f t="shared" si="120"/>
        <v/>
      </c>
      <c r="BO187" s="181">
        <f t="shared" si="121"/>
        <v>0</v>
      </c>
      <c r="BQ187" s="181">
        <f t="shared" si="122"/>
        <v>0</v>
      </c>
      <c r="BR187" s="181">
        <f t="shared" si="123"/>
        <v>0</v>
      </c>
      <c r="BS187" t="str">
        <f t="shared" si="124"/>
        <v/>
      </c>
      <c r="BT187">
        <f t="shared" si="125"/>
        <v>0</v>
      </c>
      <c r="BU187" s="181" t="str">
        <f t="shared" si="126"/>
        <v>data</v>
      </c>
      <c r="BV187" s="181">
        <f t="shared" si="132"/>
        <v>0</v>
      </c>
      <c r="BX187" t="str">
        <f t="shared" si="127"/>
        <v/>
      </c>
      <c r="BY187" t="str">
        <f t="shared" si="128"/>
        <v>No CO Data</v>
      </c>
      <c r="BZ187" s="181">
        <f t="shared" ref="BZ187:BZ250" si="135">IF(AND(BU187="data",BU186="blank"),1,0)</f>
        <v>0</v>
      </c>
      <c r="CA187" s="229">
        <f t="shared" si="134"/>
        <v>0</v>
      </c>
      <c r="CB187" s="6"/>
      <c r="CC187" s="6"/>
      <c r="CD187" s="226">
        <f t="shared" ref="CD187:CD250" si="136">IF(OR(CA187=1,CD186=1),1,0)</f>
        <v>0</v>
      </c>
      <c r="CE187" s="6"/>
      <c r="CF187" s="226">
        <f t="shared" si="133"/>
        <v>0</v>
      </c>
      <c r="CG187" s="226">
        <f t="shared" ref="CG187:CG250" si="137">IF(OR(CF187=1,CG186=1),1,0)</f>
        <v>0</v>
      </c>
      <c r="CH187" s="6"/>
      <c r="CI187" s="6"/>
      <c r="CJ187" s="226">
        <f t="shared" si="129"/>
        <v>0</v>
      </c>
      <c r="CK187" s="6"/>
      <c r="CL187" s="6"/>
      <c r="CM187" s="6"/>
      <c r="CN187" s="6"/>
      <c r="CO187" s="6"/>
      <c r="CP187" s="6"/>
      <c r="CQ187" s="6"/>
      <c r="CR187" s="6"/>
      <c r="CS187" s="6"/>
      <c r="CT187" s="6"/>
      <c r="CU187" s="6"/>
      <c r="CV187" s="6"/>
      <c r="CW187" s="6"/>
      <c r="CX187" s="6"/>
      <c r="CY187" s="6"/>
      <c r="CZ187" s="6"/>
      <c r="DA187" s="6"/>
      <c r="DB187" s="6"/>
      <c r="DC187" s="6"/>
      <c r="DD187" s="6"/>
      <c r="DE187" s="6"/>
      <c r="DF187" s="6"/>
      <c r="DG187" s="6"/>
      <c r="DH187" s="6"/>
      <c r="DI187" s="6"/>
      <c r="DJ187" s="6"/>
      <c r="DK187" s="6"/>
      <c r="DL187" s="6"/>
      <c r="DM187" s="6"/>
      <c r="DN187" s="6"/>
      <c r="DO187" s="6"/>
      <c r="DP187" s="6"/>
      <c r="DQ187" s="6"/>
      <c r="DR187" s="6"/>
      <c r="DS187" s="6"/>
      <c r="DT187" s="6"/>
      <c r="DU187" s="6"/>
      <c r="DV187" s="6"/>
      <c r="DW187" s="6"/>
      <c r="DX187" s="6"/>
      <c r="DY187" s="6"/>
      <c r="DZ187" s="6"/>
      <c r="EA187" s="6"/>
      <c r="EB187" s="6"/>
      <c r="EC187" s="6"/>
      <c r="ED187" s="6"/>
      <c r="EE187" s="6"/>
      <c r="EF187" s="6"/>
      <c r="EG187" s="6"/>
      <c r="EH187" s="6"/>
      <c r="EI187" s="6"/>
      <c r="EJ187" s="6"/>
      <c r="EK187" s="6"/>
      <c r="EL187" s="6"/>
      <c r="EM187" s="6"/>
      <c r="EN187" s="6"/>
      <c r="EO187" s="6"/>
      <c r="EP187" s="6"/>
      <c r="EQ187" s="6"/>
      <c r="ER187" s="6"/>
      <c r="ES187" s="6"/>
      <c r="ET187" s="6"/>
      <c r="EU187" s="6"/>
      <c r="EV187" s="6"/>
      <c r="EW187" s="6"/>
      <c r="EX187" s="6"/>
      <c r="EY187" s="6"/>
      <c r="EZ187" s="6"/>
      <c r="FA187" s="6"/>
      <c r="FB187" s="6"/>
    </row>
    <row r="188" spans="1:158">
      <c r="A188" s="13">
        <f t="shared" si="95"/>
        <v>155</v>
      </c>
      <c r="B188" s="66"/>
      <c r="C188" s="48"/>
      <c r="D188" s="348"/>
      <c r="E188" s="349"/>
      <c r="F188" s="353"/>
      <c r="G188" s="351"/>
      <c r="H188" s="348"/>
      <c r="I188" s="352"/>
      <c r="J188" s="352"/>
      <c r="K188" s="67"/>
      <c r="L188" s="68" t="str">
        <f t="shared" si="79"/>
        <v/>
      </c>
      <c r="M188" s="379"/>
      <c r="N188" s="379"/>
      <c r="O188" s="380" t="str">
        <f t="shared" si="130"/>
        <v/>
      </c>
      <c r="P188" s="382" t="str">
        <f t="shared" si="131"/>
        <v/>
      </c>
      <c r="Q188" s="112" t="str">
        <f t="shared" si="97"/>
        <v/>
      </c>
      <c r="R188" s="67"/>
      <c r="S188" s="68" t="str">
        <f t="shared" si="82"/>
        <v/>
      </c>
      <c r="T188" s="184"/>
      <c r="U188" s="68" t="str">
        <f t="shared" si="83"/>
        <v/>
      </c>
      <c r="V188" s="112" t="str">
        <f t="shared" si="98"/>
        <v>no</v>
      </c>
      <c r="W188" s="47"/>
      <c r="X188" s="47"/>
      <c r="Y188" s="47"/>
      <c r="Z188" s="66"/>
      <c r="AA188" s="19"/>
      <c r="AB188" s="242"/>
      <c r="AC188" s="242"/>
      <c r="AD188" s="242"/>
      <c r="AE188" s="242"/>
      <c r="AF188" s="242"/>
      <c r="AG188" s="243"/>
      <c r="AH188" s="17"/>
      <c r="AI188" s="6"/>
      <c r="AK188" s="28" t="str">
        <f t="shared" si="99"/>
        <v/>
      </c>
      <c r="AL188" s="28" t="str">
        <f t="shared" si="100"/>
        <v/>
      </c>
      <c r="AM188" s="28" t="str">
        <f t="shared" si="101"/>
        <v/>
      </c>
      <c r="AN188" s="28">
        <f t="shared" si="102"/>
        <v>0</v>
      </c>
      <c r="AO188" s="28">
        <f t="shared" si="103"/>
        <v>0</v>
      </c>
      <c r="AP188" s="28">
        <f t="shared" si="104"/>
        <v>0</v>
      </c>
      <c r="AQ188" s="28">
        <f t="shared" si="105"/>
        <v>0</v>
      </c>
      <c r="AR188" s="28"/>
      <c r="AS188" s="28"/>
      <c r="AT188" s="28"/>
      <c r="AX188" s="64" t="str">
        <f t="shared" si="106"/>
        <v>canbeinvalid</v>
      </c>
      <c r="AY188" s="28"/>
      <c r="AZ188" s="181">
        <f t="shared" si="107"/>
        <v>0</v>
      </c>
      <c r="BA188" s="1">
        <f t="shared" si="108"/>
        <v>0</v>
      </c>
      <c r="BB188">
        <f t="shared" si="109"/>
        <v>0</v>
      </c>
      <c r="BC188">
        <f t="shared" si="110"/>
        <v>0</v>
      </c>
      <c r="BD188" t="str">
        <f t="shared" si="111"/>
        <v/>
      </c>
      <c r="BE188">
        <f t="shared" si="112"/>
        <v>0</v>
      </c>
      <c r="BF188">
        <f t="shared" si="113"/>
        <v>0</v>
      </c>
      <c r="BG188" t="str">
        <f t="shared" si="114"/>
        <v>no</v>
      </c>
      <c r="BH188">
        <f t="shared" si="115"/>
        <v>0</v>
      </c>
      <c r="BJ188" s="118">
        <f t="shared" si="116"/>
        <v>0</v>
      </c>
      <c r="BK188" s="119">
        <f t="shared" si="117"/>
        <v>0</v>
      </c>
      <c r="BL188">
        <f t="shared" si="118"/>
        <v>0</v>
      </c>
      <c r="BM188">
        <f t="shared" si="119"/>
        <v>0</v>
      </c>
      <c r="BN188" t="str">
        <f t="shared" si="120"/>
        <v/>
      </c>
      <c r="BO188" s="181">
        <f t="shared" si="121"/>
        <v>0</v>
      </c>
      <c r="BQ188" s="181">
        <f t="shared" si="122"/>
        <v>0</v>
      </c>
      <c r="BR188" s="181">
        <f t="shared" si="123"/>
        <v>0</v>
      </c>
      <c r="BS188" t="str">
        <f t="shared" si="124"/>
        <v/>
      </c>
      <c r="BT188">
        <f t="shared" si="125"/>
        <v>0</v>
      </c>
      <c r="BU188" s="181" t="str">
        <f t="shared" si="126"/>
        <v>data</v>
      </c>
      <c r="BV188" s="181">
        <f t="shared" si="132"/>
        <v>0</v>
      </c>
      <c r="BX188" t="str">
        <f t="shared" si="127"/>
        <v/>
      </c>
      <c r="BY188" t="str">
        <f t="shared" si="128"/>
        <v>No CO Data</v>
      </c>
      <c r="BZ188" s="181">
        <f t="shared" si="135"/>
        <v>0</v>
      </c>
      <c r="CA188" s="229">
        <f t="shared" si="134"/>
        <v>0</v>
      </c>
      <c r="CB188" s="6"/>
      <c r="CC188" s="6"/>
      <c r="CD188" s="226">
        <f t="shared" si="136"/>
        <v>0</v>
      </c>
      <c r="CE188" s="6"/>
      <c r="CF188" s="226">
        <f t="shared" si="133"/>
        <v>0</v>
      </c>
      <c r="CG188" s="226">
        <f t="shared" si="137"/>
        <v>0</v>
      </c>
      <c r="CH188" s="6"/>
      <c r="CI188" s="6"/>
      <c r="CJ188" s="226">
        <f t="shared" si="129"/>
        <v>0</v>
      </c>
      <c r="CK188" s="6"/>
      <c r="CL188" s="6"/>
      <c r="CM188" s="6"/>
      <c r="CN188" s="6"/>
      <c r="CO188" s="6"/>
      <c r="CP188" s="6"/>
      <c r="CQ188" s="6"/>
      <c r="CR188" s="6"/>
      <c r="CS188" s="6"/>
      <c r="CT188" s="6"/>
      <c r="CU188" s="6"/>
      <c r="CV188" s="6"/>
      <c r="CW188" s="6"/>
      <c r="CX188" s="6"/>
      <c r="CY188" s="6"/>
      <c r="CZ188" s="6"/>
      <c r="DA188" s="6"/>
      <c r="DB188" s="6"/>
      <c r="DC188" s="6"/>
      <c r="DD188" s="6"/>
      <c r="DE188" s="6"/>
      <c r="DF188" s="6"/>
      <c r="DG188" s="6"/>
      <c r="DH188" s="6"/>
      <c r="DI188" s="6"/>
      <c r="DJ188" s="6"/>
      <c r="DK188" s="6"/>
      <c r="DL188" s="6"/>
      <c r="DM188" s="6"/>
      <c r="DN188" s="6"/>
      <c r="DO188" s="6"/>
      <c r="DP188" s="6"/>
      <c r="DQ188" s="6"/>
      <c r="DR188" s="6"/>
      <c r="DS188" s="6"/>
      <c r="DT188" s="6"/>
      <c r="DU188" s="6"/>
      <c r="DV188" s="6"/>
      <c r="DW188" s="6"/>
      <c r="DX188" s="6"/>
      <c r="DY188" s="6"/>
      <c r="DZ188" s="6"/>
      <c r="EA188" s="6"/>
      <c r="EB188" s="6"/>
      <c r="EC188" s="6"/>
      <c r="ED188" s="6"/>
      <c r="EE188" s="6"/>
      <c r="EF188" s="6"/>
      <c r="EG188" s="6"/>
      <c r="EH188" s="6"/>
      <c r="EI188" s="6"/>
      <c r="EJ188" s="6"/>
      <c r="EK188" s="6"/>
      <c r="EL188" s="6"/>
      <c r="EM188" s="6"/>
      <c r="EN188" s="6"/>
      <c r="EO188" s="6"/>
      <c r="EP188" s="6"/>
      <c r="EQ188" s="6"/>
      <c r="ER188" s="6"/>
      <c r="ES188" s="6"/>
      <c r="ET188" s="6"/>
      <c r="EU188" s="6"/>
      <c r="EV188" s="6"/>
      <c r="EW188" s="6"/>
      <c r="EX188" s="6"/>
      <c r="EY188" s="6"/>
      <c r="EZ188" s="6"/>
      <c r="FA188" s="6"/>
      <c r="FB188" s="6"/>
    </row>
    <row r="189" spans="1:158">
      <c r="A189" s="13">
        <f t="shared" si="95"/>
        <v>156</v>
      </c>
      <c r="B189" s="66"/>
      <c r="C189" s="48"/>
      <c r="D189" s="348"/>
      <c r="E189" s="349"/>
      <c r="F189" s="353"/>
      <c r="G189" s="351"/>
      <c r="H189" s="348"/>
      <c r="I189" s="352"/>
      <c r="J189" s="352"/>
      <c r="K189" s="67"/>
      <c r="L189" s="68" t="str">
        <f t="shared" si="79"/>
        <v/>
      </c>
      <c r="M189" s="379"/>
      <c r="N189" s="379"/>
      <c r="O189" s="380" t="str">
        <f t="shared" si="130"/>
        <v/>
      </c>
      <c r="P189" s="382" t="str">
        <f t="shared" si="131"/>
        <v/>
      </c>
      <c r="Q189" s="112" t="str">
        <f t="shared" si="97"/>
        <v/>
      </c>
      <c r="R189" s="67"/>
      <c r="S189" s="68" t="str">
        <f t="shared" si="82"/>
        <v/>
      </c>
      <c r="T189" s="184"/>
      <c r="U189" s="68" t="str">
        <f t="shared" si="83"/>
        <v/>
      </c>
      <c r="V189" s="112" t="str">
        <f t="shared" si="98"/>
        <v>no</v>
      </c>
      <c r="W189" s="47"/>
      <c r="X189" s="47"/>
      <c r="Y189" s="47"/>
      <c r="Z189" s="66"/>
      <c r="AA189" s="19"/>
      <c r="AB189" s="242"/>
      <c r="AC189" s="242"/>
      <c r="AD189" s="242"/>
      <c r="AE189" s="242"/>
      <c r="AF189" s="242"/>
      <c r="AG189" s="243"/>
      <c r="AH189" s="17"/>
      <c r="AI189" s="6"/>
      <c r="AK189" s="28" t="str">
        <f t="shared" si="99"/>
        <v/>
      </c>
      <c r="AL189" s="28" t="str">
        <f t="shared" si="100"/>
        <v/>
      </c>
      <c r="AM189" s="28" t="str">
        <f t="shared" si="101"/>
        <v/>
      </c>
      <c r="AN189" s="28">
        <f t="shared" si="102"/>
        <v>0</v>
      </c>
      <c r="AO189" s="28">
        <f t="shared" si="103"/>
        <v>0</v>
      </c>
      <c r="AP189" s="28">
        <f t="shared" si="104"/>
        <v>0</v>
      </c>
      <c r="AQ189" s="28">
        <f t="shared" si="105"/>
        <v>0</v>
      </c>
      <c r="AR189" s="28"/>
      <c r="AS189" s="28"/>
      <c r="AT189" s="28"/>
      <c r="AX189" s="64" t="str">
        <f t="shared" si="106"/>
        <v>canbeinvalid</v>
      </c>
      <c r="AY189" s="28"/>
      <c r="AZ189" s="181">
        <f t="shared" si="107"/>
        <v>0</v>
      </c>
      <c r="BA189" s="1">
        <f t="shared" si="108"/>
        <v>0</v>
      </c>
      <c r="BB189">
        <f t="shared" si="109"/>
        <v>0</v>
      </c>
      <c r="BC189">
        <f t="shared" si="110"/>
        <v>0</v>
      </c>
      <c r="BD189" t="str">
        <f t="shared" si="111"/>
        <v/>
      </c>
      <c r="BE189">
        <f t="shared" si="112"/>
        <v>0</v>
      </c>
      <c r="BF189">
        <f t="shared" si="113"/>
        <v>0</v>
      </c>
      <c r="BG189" t="str">
        <f t="shared" si="114"/>
        <v>no</v>
      </c>
      <c r="BH189">
        <f t="shared" si="115"/>
        <v>0</v>
      </c>
      <c r="BJ189" s="118">
        <f t="shared" si="116"/>
        <v>0</v>
      </c>
      <c r="BK189" s="119">
        <f t="shared" si="117"/>
        <v>0</v>
      </c>
      <c r="BL189">
        <f t="shared" si="118"/>
        <v>0</v>
      </c>
      <c r="BM189">
        <f t="shared" si="119"/>
        <v>0</v>
      </c>
      <c r="BN189" t="str">
        <f t="shared" si="120"/>
        <v/>
      </c>
      <c r="BO189" s="181">
        <f t="shared" si="121"/>
        <v>0</v>
      </c>
      <c r="BQ189" s="181">
        <f t="shared" si="122"/>
        <v>0</v>
      </c>
      <c r="BR189" s="181">
        <f t="shared" si="123"/>
        <v>0</v>
      </c>
      <c r="BS189" t="str">
        <f t="shared" si="124"/>
        <v/>
      </c>
      <c r="BT189">
        <f t="shared" si="125"/>
        <v>0</v>
      </c>
      <c r="BU189" s="181" t="str">
        <f t="shared" si="126"/>
        <v>data</v>
      </c>
      <c r="BV189" s="181">
        <f t="shared" si="132"/>
        <v>0</v>
      </c>
      <c r="BX189" t="str">
        <f t="shared" si="127"/>
        <v/>
      </c>
      <c r="BY189" t="str">
        <f t="shared" si="128"/>
        <v>No CO Data</v>
      </c>
      <c r="BZ189" s="181">
        <f t="shared" si="135"/>
        <v>0</v>
      </c>
      <c r="CA189" s="229">
        <f t="shared" si="134"/>
        <v>0</v>
      </c>
      <c r="CB189" s="6"/>
      <c r="CC189" s="6"/>
      <c r="CD189" s="226">
        <f t="shared" si="136"/>
        <v>0</v>
      </c>
      <c r="CE189" s="6"/>
      <c r="CF189" s="226">
        <f t="shared" si="133"/>
        <v>0</v>
      </c>
      <c r="CG189" s="226">
        <f t="shared" si="137"/>
        <v>0</v>
      </c>
      <c r="CH189" s="6"/>
      <c r="CI189" s="6"/>
      <c r="CJ189" s="226">
        <f t="shared" si="129"/>
        <v>0</v>
      </c>
      <c r="CK189" s="6"/>
      <c r="CL189" s="6"/>
      <c r="CM189" s="6"/>
      <c r="CN189" s="6"/>
      <c r="CO189" s="6"/>
      <c r="CP189" s="6"/>
      <c r="CQ189" s="6"/>
      <c r="CR189" s="6"/>
      <c r="CS189" s="6"/>
      <c r="CT189" s="6"/>
      <c r="CU189" s="6"/>
      <c r="CV189" s="6"/>
      <c r="CW189" s="6"/>
      <c r="CX189" s="6"/>
      <c r="CY189" s="6"/>
      <c r="CZ189" s="6"/>
      <c r="DA189" s="6"/>
      <c r="DB189" s="6"/>
      <c r="DC189" s="6"/>
      <c r="DD189" s="6"/>
      <c r="DE189" s="6"/>
      <c r="DF189" s="6"/>
      <c r="DG189" s="6"/>
      <c r="DH189" s="6"/>
      <c r="DI189" s="6"/>
      <c r="DJ189" s="6"/>
      <c r="DK189" s="6"/>
      <c r="DL189" s="6"/>
      <c r="DM189" s="6"/>
      <c r="DN189" s="6"/>
      <c r="DO189" s="6"/>
      <c r="DP189" s="6"/>
      <c r="DQ189" s="6"/>
      <c r="DR189" s="6"/>
      <c r="DS189" s="6"/>
      <c r="DT189" s="6"/>
      <c r="DU189" s="6"/>
      <c r="DV189" s="6"/>
      <c r="DW189" s="6"/>
      <c r="DX189" s="6"/>
      <c r="DY189" s="6"/>
      <c r="DZ189" s="6"/>
      <c r="EA189" s="6"/>
      <c r="EB189" s="6"/>
      <c r="EC189" s="6"/>
      <c r="ED189" s="6"/>
      <c r="EE189" s="6"/>
      <c r="EF189" s="6"/>
      <c r="EG189" s="6"/>
      <c r="EH189" s="6"/>
      <c r="EI189" s="6"/>
      <c r="EJ189" s="6"/>
      <c r="EK189" s="6"/>
      <c r="EL189" s="6"/>
      <c r="EM189" s="6"/>
      <c r="EN189" s="6"/>
      <c r="EO189" s="6"/>
      <c r="EP189" s="6"/>
      <c r="EQ189" s="6"/>
      <c r="ER189" s="6"/>
      <c r="ES189" s="6"/>
      <c r="ET189" s="6"/>
      <c r="EU189" s="6"/>
      <c r="EV189" s="6"/>
      <c r="EW189" s="6"/>
      <c r="EX189" s="6"/>
      <c r="EY189" s="6"/>
      <c r="EZ189" s="6"/>
      <c r="FA189" s="6"/>
      <c r="FB189" s="6"/>
    </row>
    <row r="190" spans="1:158">
      <c r="A190" s="13">
        <f t="shared" si="95"/>
        <v>157</v>
      </c>
      <c r="B190" s="66"/>
      <c r="C190" s="48"/>
      <c r="D190" s="348"/>
      <c r="E190" s="349"/>
      <c r="F190" s="353"/>
      <c r="G190" s="351"/>
      <c r="H190" s="348"/>
      <c r="I190" s="352"/>
      <c r="J190" s="352"/>
      <c r="K190" s="67"/>
      <c r="L190" s="68" t="str">
        <f t="shared" si="79"/>
        <v/>
      </c>
      <c r="M190" s="379"/>
      <c r="N190" s="379"/>
      <c r="O190" s="380" t="str">
        <f t="shared" si="130"/>
        <v/>
      </c>
      <c r="P190" s="382" t="str">
        <f t="shared" si="131"/>
        <v/>
      </c>
      <c r="Q190" s="112" t="str">
        <f t="shared" si="97"/>
        <v/>
      </c>
      <c r="R190" s="67"/>
      <c r="S190" s="68" t="str">
        <f t="shared" si="82"/>
        <v/>
      </c>
      <c r="T190" s="184"/>
      <c r="U190" s="68" t="str">
        <f t="shared" si="83"/>
        <v/>
      </c>
      <c r="V190" s="112" t="str">
        <f t="shared" si="98"/>
        <v>no</v>
      </c>
      <c r="W190" s="47"/>
      <c r="X190" s="47"/>
      <c r="Y190" s="47"/>
      <c r="Z190" s="66"/>
      <c r="AA190" s="19"/>
      <c r="AB190" s="242"/>
      <c r="AC190" s="242"/>
      <c r="AD190" s="242"/>
      <c r="AE190" s="242"/>
      <c r="AF190" s="242"/>
      <c r="AG190" s="243"/>
      <c r="AH190" s="17"/>
      <c r="AI190" s="6"/>
      <c r="AK190" s="28" t="str">
        <f t="shared" si="99"/>
        <v/>
      </c>
      <c r="AL190" s="28" t="str">
        <f t="shared" si="100"/>
        <v/>
      </c>
      <c r="AM190" s="28" t="str">
        <f t="shared" si="101"/>
        <v/>
      </c>
      <c r="AN190" s="28">
        <f t="shared" si="102"/>
        <v>0</v>
      </c>
      <c r="AO190" s="28">
        <f t="shared" si="103"/>
        <v>0</v>
      </c>
      <c r="AP190" s="28">
        <f t="shared" si="104"/>
        <v>0</v>
      </c>
      <c r="AQ190" s="28">
        <f t="shared" si="105"/>
        <v>0</v>
      </c>
      <c r="AR190" s="28"/>
      <c r="AS190" s="28"/>
      <c r="AT190" s="28"/>
      <c r="AX190" s="64" t="str">
        <f t="shared" si="106"/>
        <v>canbeinvalid</v>
      </c>
      <c r="AY190" s="28"/>
      <c r="AZ190" s="181">
        <f t="shared" si="107"/>
        <v>0</v>
      </c>
      <c r="BA190" s="1">
        <f t="shared" si="108"/>
        <v>0</v>
      </c>
      <c r="BB190">
        <f t="shared" si="109"/>
        <v>0</v>
      </c>
      <c r="BC190">
        <f t="shared" si="110"/>
        <v>0</v>
      </c>
      <c r="BD190" t="str">
        <f t="shared" si="111"/>
        <v/>
      </c>
      <c r="BE190">
        <f t="shared" si="112"/>
        <v>0</v>
      </c>
      <c r="BF190">
        <f t="shared" si="113"/>
        <v>0</v>
      </c>
      <c r="BG190" t="str">
        <f t="shared" si="114"/>
        <v>no</v>
      </c>
      <c r="BH190">
        <f t="shared" si="115"/>
        <v>0</v>
      </c>
      <c r="BJ190" s="118">
        <f t="shared" si="116"/>
        <v>0</v>
      </c>
      <c r="BK190" s="119">
        <f t="shared" si="117"/>
        <v>0</v>
      </c>
      <c r="BL190">
        <f t="shared" si="118"/>
        <v>0</v>
      </c>
      <c r="BM190">
        <f t="shared" si="119"/>
        <v>0</v>
      </c>
      <c r="BN190" t="str">
        <f t="shared" si="120"/>
        <v/>
      </c>
      <c r="BO190" s="181">
        <f t="shared" si="121"/>
        <v>0</v>
      </c>
      <c r="BQ190" s="181">
        <f t="shared" si="122"/>
        <v>0</v>
      </c>
      <c r="BR190" s="181">
        <f t="shared" si="123"/>
        <v>0</v>
      </c>
      <c r="BS190" t="str">
        <f t="shared" si="124"/>
        <v/>
      </c>
      <c r="BT190">
        <f t="shared" si="125"/>
        <v>0</v>
      </c>
      <c r="BU190" s="181" t="str">
        <f t="shared" si="126"/>
        <v>data</v>
      </c>
      <c r="BV190" s="181">
        <f t="shared" si="132"/>
        <v>0</v>
      </c>
      <c r="BX190" t="str">
        <f t="shared" si="127"/>
        <v/>
      </c>
      <c r="BY190" t="str">
        <f t="shared" si="128"/>
        <v>No CO Data</v>
      </c>
      <c r="BZ190" s="181">
        <f t="shared" si="135"/>
        <v>0</v>
      </c>
      <c r="CA190" s="229">
        <f t="shared" si="134"/>
        <v>0</v>
      </c>
      <c r="CB190" s="6"/>
      <c r="CC190" s="6"/>
      <c r="CD190" s="226">
        <f t="shared" si="136"/>
        <v>0</v>
      </c>
      <c r="CE190" s="6"/>
      <c r="CF190" s="226">
        <f t="shared" si="133"/>
        <v>0</v>
      </c>
      <c r="CG190" s="226">
        <f t="shared" si="137"/>
        <v>0</v>
      </c>
      <c r="CH190" s="6"/>
      <c r="CI190" s="6"/>
      <c r="CJ190" s="226">
        <f t="shared" si="129"/>
        <v>0</v>
      </c>
      <c r="CK190" s="6"/>
      <c r="CL190" s="6"/>
      <c r="CM190" s="6"/>
      <c r="CN190" s="6"/>
      <c r="CO190" s="6"/>
      <c r="CP190" s="6"/>
      <c r="CQ190" s="6"/>
      <c r="CR190" s="6"/>
      <c r="CS190" s="6"/>
      <c r="CT190" s="6"/>
      <c r="CU190" s="6"/>
      <c r="CV190" s="6"/>
      <c r="CW190" s="6"/>
      <c r="CX190" s="6"/>
      <c r="CY190" s="6"/>
      <c r="CZ190" s="6"/>
      <c r="DA190" s="6"/>
      <c r="DB190" s="6"/>
      <c r="DC190" s="6"/>
      <c r="DD190" s="6"/>
      <c r="DE190" s="6"/>
      <c r="DF190" s="6"/>
      <c r="DG190" s="6"/>
      <c r="DH190" s="6"/>
      <c r="DI190" s="6"/>
      <c r="DJ190" s="6"/>
      <c r="DK190" s="6"/>
      <c r="DL190" s="6"/>
      <c r="DM190" s="6"/>
      <c r="DN190" s="6"/>
      <c r="DO190" s="6"/>
      <c r="DP190" s="6"/>
      <c r="DQ190" s="6"/>
      <c r="DR190" s="6"/>
      <c r="DS190" s="6"/>
      <c r="DT190" s="6"/>
      <c r="DU190" s="6"/>
      <c r="DV190" s="6"/>
      <c r="DW190" s="6"/>
      <c r="DX190" s="6"/>
      <c r="DY190" s="6"/>
      <c r="DZ190" s="6"/>
      <c r="EA190" s="6"/>
      <c r="EB190" s="6"/>
      <c r="EC190" s="6"/>
      <c r="ED190" s="6"/>
      <c r="EE190" s="6"/>
      <c r="EF190" s="6"/>
      <c r="EG190" s="6"/>
      <c r="EH190" s="6"/>
      <c r="EI190" s="6"/>
      <c r="EJ190" s="6"/>
      <c r="EK190" s="6"/>
      <c r="EL190" s="6"/>
      <c r="EM190" s="6"/>
      <c r="EN190" s="6"/>
      <c r="EO190" s="6"/>
      <c r="EP190" s="6"/>
      <c r="EQ190" s="6"/>
      <c r="ER190" s="6"/>
      <c r="ES190" s="6"/>
      <c r="ET190" s="6"/>
      <c r="EU190" s="6"/>
      <c r="EV190" s="6"/>
      <c r="EW190" s="6"/>
      <c r="EX190" s="6"/>
      <c r="EY190" s="6"/>
      <c r="EZ190" s="6"/>
      <c r="FA190" s="6"/>
      <c r="FB190" s="6"/>
    </row>
    <row r="191" spans="1:158">
      <c r="A191" s="13">
        <f t="shared" si="95"/>
        <v>158</v>
      </c>
      <c r="B191" s="66"/>
      <c r="C191" s="48"/>
      <c r="D191" s="348"/>
      <c r="E191" s="349"/>
      <c r="F191" s="353"/>
      <c r="G191" s="351"/>
      <c r="H191" s="348"/>
      <c r="I191" s="352"/>
      <c r="J191" s="352"/>
      <c r="K191" s="67"/>
      <c r="L191" s="68" t="str">
        <f t="shared" si="79"/>
        <v/>
      </c>
      <c r="M191" s="379"/>
      <c r="N191" s="379"/>
      <c r="O191" s="380" t="str">
        <f t="shared" si="130"/>
        <v/>
      </c>
      <c r="P191" s="382" t="str">
        <f t="shared" si="131"/>
        <v/>
      </c>
      <c r="Q191" s="112" t="str">
        <f t="shared" si="97"/>
        <v/>
      </c>
      <c r="R191" s="67"/>
      <c r="S191" s="68" t="str">
        <f t="shared" si="82"/>
        <v/>
      </c>
      <c r="T191" s="184"/>
      <c r="U191" s="68" t="str">
        <f t="shared" si="83"/>
        <v/>
      </c>
      <c r="V191" s="112" t="str">
        <f t="shared" si="98"/>
        <v>no</v>
      </c>
      <c r="W191" s="47"/>
      <c r="X191" s="47"/>
      <c r="Y191" s="47"/>
      <c r="Z191" s="66"/>
      <c r="AA191" s="19"/>
      <c r="AB191" s="242"/>
      <c r="AC191" s="242"/>
      <c r="AD191" s="242"/>
      <c r="AE191" s="242"/>
      <c r="AF191" s="242"/>
      <c r="AG191" s="243"/>
      <c r="AH191" s="17"/>
      <c r="AI191" s="6"/>
      <c r="AK191" s="28" t="str">
        <f t="shared" si="99"/>
        <v/>
      </c>
      <c r="AL191" s="28" t="str">
        <f t="shared" si="100"/>
        <v/>
      </c>
      <c r="AM191" s="28" t="str">
        <f t="shared" si="101"/>
        <v/>
      </c>
      <c r="AN191" s="28">
        <f t="shared" si="102"/>
        <v>0</v>
      </c>
      <c r="AO191" s="28">
        <f t="shared" si="103"/>
        <v>0</v>
      </c>
      <c r="AP191" s="28">
        <f t="shared" si="104"/>
        <v>0</v>
      </c>
      <c r="AQ191" s="28">
        <f t="shared" si="105"/>
        <v>0</v>
      </c>
      <c r="AR191" s="28"/>
      <c r="AS191" s="28"/>
      <c r="AT191" s="28"/>
      <c r="AX191" s="64" t="str">
        <f t="shared" si="106"/>
        <v>canbeinvalid</v>
      </c>
      <c r="AY191" s="28"/>
      <c r="AZ191" s="181">
        <f t="shared" si="107"/>
        <v>0</v>
      </c>
      <c r="BA191" s="1">
        <f t="shared" si="108"/>
        <v>0</v>
      </c>
      <c r="BB191">
        <f t="shared" si="109"/>
        <v>0</v>
      </c>
      <c r="BC191">
        <f t="shared" si="110"/>
        <v>0</v>
      </c>
      <c r="BD191" t="str">
        <f t="shared" si="111"/>
        <v/>
      </c>
      <c r="BE191">
        <f t="shared" si="112"/>
        <v>0</v>
      </c>
      <c r="BF191">
        <f t="shared" si="113"/>
        <v>0</v>
      </c>
      <c r="BG191" t="str">
        <f t="shared" si="114"/>
        <v>no</v>
      </c>
      <c r="BH191">
        <f t="shared" si="115"/>
        <v>0</v>
      </c>
      <c r="BJ191" s="118">
        <f t="shared" si="116"/>
        <v>0</v>
      </c>
      <c r="BK191" s="119">
        <f t="shared" si="117"/>
        <v>0</v>
      </c>
      <c r="BL191">
        <f t="shared" si="118"/>
        <v>0</v>
      </c>
      <c r="BM191">
        <f t="shared" si="119"/>
        <v>0</v>
      </c>
      <c r="BN191" t="str">
        <f t="shared" si="120"/>
        <v/>
      </c>
      <c r="BO191" s="181">
        <f t="shared" si="121"/>
        <v>0</v>
      </c>
      <c r="BQ191" s="181">
        <f t="shared" si="122"/>
        <v>0</v>
      </c>
      <c r="BR191" s="181">
        <f t="shared" si="123"/>
        <v>0</v>
      </c>
      <c r="BS191" t="str">
        <f t="shared" si="124"/>
        <v/>
      </c>
      <c r="BT191">
        <f t="shared" si="125"/>
        <v>0</v>
      </c>
      <c r="BU191" s="181" t="str">
        <f t="shared" si="126"/>
        <v>data</v>
      </c>
      <c r="BV191" s="181">
        <f t="shared" si="132"/>
        <v>0</v>
      </c>
      <c r="BX191" t="str">
        <f t="shared" si="127"/>
        <v/>
      </c>
      <c r="BY191" t="str">
        <f t="shared" si="128"/>
        <v>No CO Data</v>
      </c>
      <c r="BZ191" s="181">
        <f t="shared" si="135"/>
        <v>0</v>
      </c>
      <c r="CA191" s="229">
        <f t="shared" si="134"/>
        <v>0</v>
      </c>
      <c r="CB191" s="6"/>
      <c r="CC191" s="6"/>
      <c r="CD191" s="226">
        <f t="shared" si="136"/>
        <v>0</v>
      </c>
      <c r="CE191" s="6"/>
      <c r="CF191" s="226">
        <f t="shared" si="133"/>
        <v>0</v>
      </c>
      <c r="CG191" s="226">
        <f t="shared" si="137"/>
        <v>0</v>
      </c>
      <c r="CH191" s="6"/>
      <c r="CI191" s="6"/>
      <c r="CJ191" s="226">
        <f t="shared" si="129"/>
        <v>0</v>
      </c>
      <c r="CK191" s="6"/>
      <c r="CL191" s="6"/>
      <c r="CM191" s="6"/>
      <c r="CN191" s="6"/>
      <c r="CO191" s="6"/>
      <c r="CP191" s="6"/>
      <c r="CQ191" s="6"/>
      <c r="CR191" s="6"/>
      <c r="CS191" s="6"/>
      <c r="CT191" s="6"/>
      <c r="CU191" s="6"/>
      <c r="CV191" s="6"/>
      <c r="CW191" s="6"/>
      <c r="CX191" s="6"/>
      <c r="CY191" s="6"/>
      <c r="CZ191" s="6"/>
      <c r="DA191" s="6"/>
      <c r="DB191" s="6"/>
      <c r="DC191" s="6"/>
      <c r="DD191" s="6"/>
      <c r="DE191" s="6"/>
      <c r="DF191" s="6"/>
      <c r="DG191" s="6"/>
      <c r="DH191" s="6"/>
      <c r="DI191" s="6"/>
      <c r="DJ191" s="6"/>
      <c r="DK191" s="6"/>
      <c r="DL191" s="6"/>
      <c r="DM191" s="6"/>
      <c r="DN191" s="6"/>
      <c r="DO191" s="6"/>
      <c r="DP191" s="6"/>
      <c r="DQ191" s="6"/>
      <c r="DR191" s="6"/>
      <c r="DS191" s="6"/>
      <c r="DT191" s="6"/>
      <c r="DU191" s="6"/>
      <c r="DV191" s="6"/>
      <c r="DW191" s="6"/>
      <c r="DX191" s="6"/>
      <c r="DY191" s="6"/>
      <c r="DZ191" s="6"/>
      <c r="EA191" s="6"/>
      <c r="EB191" s="6"/>
      <c r="EC191" s="6"/>
      <c r="ED191" s="6"/>
      <c r="EE191" s="6"/>
      <c r="EF191" s="6"/>
      <c r="EG191" s="6"/>
      <c r="EH191" s="6"/>
      <c r="EI191" s="6"/>
      <c r="EJ191" s="6"/>
      <c r="EK191" s="6"/>
      <c r="EL191" s="6"/>
      <c r="EM191" s="6"/>
      <c r="EN191" s="6"/>
      <c r="EO191" s="6"/>
      <c r="EP191" s="6"/>
      <c r="EQ191" s="6"/>
      <c r="ER191" s="6"/>
      <c r="ES191" s="6"/>
      <c r="ET191" s="6"/>
      <c r="EU191" s="6"/>
      <c r="EV191" s="6"/>
      <c r="EW191" s="6"/>
      <c r="EX191" s="6"/>
      <c r="EY191" s="6"/>
      <c r="EZ191" s="6"/>
      <c r="FA191" s="6"/>
      <c r="FB191" s="6"/>
    </row>
    <row r="192" spans="1:158">
      <c r="A192" s="13">
        <f t="shared" si="95"/>
        <v>159</v>
      </c>
      <c r="B192" s="66"/>
      <c r="C192" s="48"/>
      <c r="D192" s="348"/>
      <c r="E192" s="349"/>
      <c r="F192" s="353"/>
      <c r="G192" s="351"/>
      <c r="H192" s="348"/>
      <c r="I192" s="352"/>
      <c r="J192" s="352"/>
      <c r="K192" s="67"/>
      <c r="L192" s="68" t="str">
        <f t="shared" si="79"/>
        <v/>
      </c>
      <c r="M192" s="379"/>
      <c r="N192" s="379"/>
      <c r="O192" s="380" t="str">
        <f t="shared" si="130"/>
        <v/>
      </c>
      <c r="P192" s="382" t="str">
        <f t="shared" si="131"/>
        <v/>
      </c>
      <c r="Q192" s="112" t="str">
        <f t="shared" si="97"/>
        <v/>
      </c>
      <c r="R192" s="67"/>
      <c r="S192" s="68" t="str">
        <f t="shared" si="82"/>
        <v/>
      </c>
      <c r="T192" s="184"/>
      <c r="U192" s="68" t="str">
        <f t="shared" si="83"/>
        <v/>
      </c>
      <c r="V192" s="112" t="str">
        <f t="shared" si="98"/>
        <v>no</v>
      </c>
      <c r="W192" s="47"/>
      <c r="X192" s="47"/>
      <c r="Y192" s="47"/>
      <c r="Z192" s="66"/>
      <c r="AA192" s="19"/>
      <c r="AB192" s="242"/>
      <c r="AC192" s="242"/>
      <c r="AD192" s="242"/>
      <c r="AE192" s="242"/>
      <c r="AF192" s="242"/>
      <c r="AG192" s="243"/>
      <c r="AH192" s="17"/>
      <c r="AI192" s="6"/>
      <c r="AK192" s="28" t="str">
        <f t="shared" si="99"/>
        <v/>
      </c>
      <c r="AL192" s="28" t="str">
        <f t="shared" si="100"/>
        <v/>
      </c>
      <c r="AM192" s="28" t="str">
        <f t="shared" si="101"/>
        <v/>
      </c>
      <c r="AN192" s="28">
        <f t="shared" si="102"/>
        <v>0</v>
      </c>
      <c r="AO192" s="28">
        <f t="shared" si="103"/>
        <v>0</v>
      </c>
      <c r="AP192" s="28">
        <f t="shared" si="104"/>
        <v>0</v>
      </c>
      <c r="AQ192" s="28">
        <f t="shared" si="105"/>
        <v>0</v>
      </c>
      <c r="AR192" s="28"/>
      <c r="AS192" s="28"/>
      <c r="AT192" s="28"/>
      <c r="AX192" s="64" t="str">
        <f t="shared" si="106"/>
        <v>canbeinvalid</v>
      </c>
      <c r="AY192" s="28"/>
      <c r="AZ192" s="181">
        <f t="shared" si="107"/>
        <v>0</v>
      </c>
      <c r="BA192" s="1">
        <f t="shared" si="108"/>
        <v>0</v>
      </c>
      <c r="BB192">
        <f t="shared" si="109"/>
        <v>0</v>
      </c>
      <c r="BC192">
        <f t="shared" si="110"/>
        <v>0</v>
      </c>
      <c r="BD192" t="str">
        <f t="shared" si="111"/>
        <v/>
      </c>
      <c r="BE192">
        <f t="shared" si="112"/>
        <v>0</v>
      </c>
      <c r="BF192">
        <f t="shared" si="113"/>
        <v>0</v>
      </c>
      <c r="BG192" t="str">
        <f t="shared" si="114"/>
        <v>no</v>
      </c>
      <c r="BH192">
        <f t="shared" si="115"/>
        <v>0</v>
      </c>
      <c r="BJ192" s="118">
        <f t="shared" si="116"/>
        <v>0</v>
      </c>
      <c r="BK192" s="119">
        <f t="shared" si="117"/>
        <v>0</v>
      </c>
      <c r="BL192">
        <f t="shared" si="118"/>
        <v>0</v>
      </c>
      <c r="BM192">
        <f t="shared" si="119"/>
        <v>0</v>
      </c>
      <c r="BN192" t="str">
        <f t="shared" si="120"/>
        <v/>
      </c>
      <c r="BO192" s="181">
        <f t="shared" si="121"/>
        <v>0</v>
      </c>
      <c r="BQ192" s="181">
        <f t="shared" si="122"/>
        <v>0</v>
      </c>
      <c r="BR192" s="181">
        <f t="shared" si="123"/>
        <v>0</v>
      </c>
      <c r="BS192" t="str">
        <f t="shared" si="124"/>
        <v/>
      </c>
      <c r="BT192">
        <f t="shared" si="125"/>
        <v>0</v>
      </c>
      <c r="BU192" s="181" t="str">
        <f t="shared" si="126"/>
        <v>data</v>
      </c>
      <c r="BV192" s="181">
        <f t="shared" si="132"/>
        <v>0</v>
      </c>
      <c r="BX192" t="str">
        <f t="shared" si="127"/>
        <v/>
      </c>
      <c r="BY192" t="str">
        <f t="shared" si="128"/>
        <v>No CO Data</v>
      </c>
      <c r="BZ192" s="181">
        <f t="shared" si="135"/>
        <v>0</v>
      </c>
      <c r="CA192" s="229">
        <f t="shared" si="134"/>
        <v>0</v>
      </c>
      <c r="CB192" s="6"/>
      <c r="CC192" s="6"/>
      <c r="CD192" s="226">
        <f t="shared" si="136"/>
        <v>0</v>
      </c>
      <c r="CE192" s="6"/>
      <c r="CF192" s="226">
        <f t="shared" si="133"/>
        <v>0</v>
      </c>
      <c r="CG192" s="226">
        <f t="shared" si="137"/>
        <v>0</v>
      </c>
      <c r="CH192" s="6"/>
      <c r="CI192" s="6"/>
      <c r="CJ192" s="226">
        <f t="shared" si="129"/>
        <v>0</v>
      </c>
      <c r="CK192" s="6"/>
      <c r="CL192" s="6"/>
      <c r="CM192" s="6"/>
      <c r="CN192" s="6"/>
      <c r="CO192" s="6"/>
      <c r="CP192" s="6"/>
      <c r="CQ192" s="6"/>
      <c r="CR192" s="6"/>
      <c r="CS192" s="6"/>
      <c r="CT192" s="6"/>
      <c r="CU192" s="6"/>
      <c r="CV192" s="6"/>
      <c r="CW192" s="6"/>
      <c r="CX192" s="6"/>
      <c r="CY192" s="6"/>
      <c r="CZ192" s="6"/>
      <c r="DA192" s="6"/>
      <c r="DB192" s="6"/>
      <c r="DC192" s="6"/>
      <c r="DD192" s="6"/>
      <c r="DE192" s="6"/>
      <c r="DF192" s="6"/>
      <c r="DG192" s="6"/>
      <c r="DH192" s="6"/>
      <c r="DI192" s="6"/>
      <c r="DJ192" s="6"/>
      <c r="DK192" s="6"/>
      <c r="DL192" s="6"/>
      <c r="DM192" s="6"/>
      <c r="DN192" s="6"/>
      <c r="DO192" s="6"/>
      <c r="DP192" s="6"/>
      <c r="DQ192" s="6"/>
      <c r="DR192" s="6"/>
      <c r="DS192" s="6"/>
      <c r="DT192" s="6"/>
      <c r="DU192" s="6"/>
      <c r="DV192" s="6"/>
      <c r="DW192" s="6"/>
      <c r="DX192" s="6"/>
      <c r="DY192" s="6"/>
      <c r="DZ192" s="6"/>
      <c r="EA192" s="6"/>
      <c r="EB192" s="6"/>
      <c r="EC192" s="6"/>
      <c r="ED192" s="6"/>
      <c r="EE192" s="6"/>
      <c r="EF192" s="6"/>
      <c r="EG192" s="6"/>
      <c r="EH192" s="6"/>
      <c r="EI192" s="6"/>
      <c r="EJ192" s="6"/>
      <c r="EK192" s="6"/>
      <c r="EL192" s="6"/>
      <c r="EM192" s="6"/>
      <c r="EN192" s="6"/>
      <c r="EO192" s="6"/>
      <c r="EP192" s="6"/>
      <c r="EQ192" s="6"/>
      <c r="ER192" s="6"/>
      <c r="ES192" s="6"/>
      <c r="ET192" s="6"/>
      <c r="EU192" s="6"/>
      <c r="EV192" s="6"/>
      <c r="EW192" s="6"/>
      <c r="EX192" s="6"/>
      <c r="EY192" s="6"/>
      <c r="EZ192" s="6"/>
      <c r="FA192" s="6"/>
      <c r="FB192" s="6"/>
    </row>
    <row r="193" spans="1:158">
      <c r="A193" s="13">
        <f t="shared" si="95"/>
        <v>160</v>
      </c>
      <c r="B193" s="66"/>
      <c r="C193" s="48"/>
      <c r="D193" s="348"/>
      <c r="E193" s="349"/>
      <c r="F193" s="353"/>
      <c r="G193" s="351"/>
      <c r="H193" s="348"/>
      <c r="I193" s="352"/>
      <c r="J193" s="352"/>
      <c r="K193" s="67"/>
      <c r="L193" s="68" t="str">
        <f t="shared" si="79"/>
        <v/>
      </c>
      <c r="M193" s="379"/>
      <c r="N193" s="379"/>
      <c r="O193" s="380" t="str">
        <f t="shared" si="130"/>
        <v/>
      </c>
      <c r="P193" s="382" t="str">
        <f t="shared" si="131"/>
        <v/>
      </c>
      <c r="Q193" s="112" t="str">
        <f t="shared" si="97"/>
        <v/>
      </c>
      <c r="R193" s="67"/>
      <c r="S193" s="68" t="str">
        <f t="shared" si="82"/>
        <v/>
      </c>
      <c r="T193" s="184"/>
      <c r="U193" s="68" t="str">
        <f t="shared" si="83"/>
        <v/>
      </c>
      <c r="V193" s="112" t="str">
        <f t="shared" si="98"/>
        <v>no</v>
      </c>
      <c r="W193" s="47"/>
      <c r="X193" s="47"/>
      <c r="Y193" s="47"/>
      <c r="Z193" s="66"/>
      <c r="AA193" s="19"/>
      <c r="AB193" s="242"/>
      <c r="AC193" s="242"/>
      <c r="AD193" s="242"/>
      <c r="AE193" s="242"/>
      <c r="AF193" s="242"/>
      <c r="AG193" s="243"/>
      <c r="AH193" s="17"/>
      <c r="AI193" s="6"/>
      <c r="AK193" s="28" t="str">
        <f t="shared" si="99"/>
        <v/>
      </c>
      <c r="AL193" s="28" t="str">
        <f t="shared" si="100"/>
        <v/>
      </c>
      <c r="AM193" s="28" t="str">
        <f t="shared" si="101"/>
        <v/>
      </c>
      <c r="AN193" s="28">
        <f t="shared" si="102"/>
        <v>0</v>
      </c>
      <c r="AO193" s="28">
        <f t="shared" si="103"/>
        <v>0</v>
      </c>
      <c r="AP193" s="28">
        <f t="shared" si="104"/>
        <v>0</v>
      </c>
      <c r="AQ193" s="28">
        <f t="shared" si="105"/>
        <v>0</v>
      </c>
      <c r="AR193" s="28"/>
      <c r="AS193" s="28"/>
      <c r="AT193" s="28"/>
      <c r="AX193" s="64" t="str">
        <f t="shared" si="106"/>
        <v>canbeinvalid</v>
      </c>
      <c r="AY193" s="28"/>
      <c r="AZ193" s="181">
        <f t="shared" si="107"/>
        <v>0</v>
      </c>
      <c r="BA193" s="1">
        <f t="shared" si="108"/>
        <v>0</v>
      </c>
      <c r="BB193">
        <f t="shared" si="109"/>
        <v>0</v>
      </c>
      <c r="BC193">
        <f t="shared" si="110"/>
        <v>0</v>
      </c>
      <c r="BD193" t="str">
        <f t="shared" si="111"/>
        <v/>
      </c>
      <c r="BE193">
        <f t="shared" si="112"/>
        <v>0</v>
      </c>
      <c r="BF193">
        <f t="shared" si="113"/>
        <v>0</v>
      </c>
      <c r="BG193" t="str">
        <f t="shared" si="114"/>
        <v>no</v>
      </c>
      <c r="BH193">
        <f t="shared" si="115"/>
        <v>0</v>
      </c>
      <c r="BJ193" s="118">
        <f t="shared" si="116"/>
        <v>0</v>
      </c>
      <c r="BK193" s="119">
        <f t="shared" si="117"/>
        <v>0</v>
      </c>
      <c r="BL193">
        <f t="shared" si="118"/>
        <v>0</v>
      </c>
      <c r="BM193">
        <f t="shared" si="119"/>
        <v>0</v>
      </c>
      <c r="BN193" t="str">
        <f t="shared" si="120"/>
        <v/>
      </c>
      <c r="BO193" s="181">
        <f t="shared" si="121"/>
        <v>0</v>
      </c>
      <c r="BQ193" s="181">
        <f t="shared" si="122"/>
        <v>0</v>
      </c>
      <c r="BR193" s="181">
        <f t="shared" si="123"/>
        <v>0</v>
      </c>
      <c r="BS193" t="str">
        <f t="shared" si="124"/>
        <v/>
      </c>
      <c r="BT193">
        <f t="shared" si="125"/>
        <v>0</v>
      </c>
      <c r="BU193" s="181" t="str">
        <f t="shared" si="126"/>
        <v>data</v>
      </c>
      <c r="BV193" s="181">
        <f t="shared" si="132"/>
        <v>0</v>
      </c>
      <c r="BX193" t="str">
        <f t="shared" si="127"/>
        <v/>
      </c>
      <c r="BY193" t="str">
        <f t="shared" si="128"/>
        <v>No CO Data</v>
      </c>
      <c r="BZ193" s="181">
        <f t="shared" si="135"/>
        <v>0</v>
      </c>
      <c r="CA193" s="229">
        <f t="shared" si="134"/>
        <v>0</v>
      </c>
      <c r="CB193" s="6"/>
      <c r="CC193" s="6"/>
      <c r="CD193" s="226">
        <f t="shared" si="136"/>
        <v>0</v>
      </c>
      <c r="CE193" s="6"/>
      <c r="CF193" s="226">
        <f t="shared" si="133"/>
        <v>0</v>
      </c>
      <c r="CG193" s="226">
        <f t="shared" si="137"/>
        <v>0</v>
      </c>
      <c r="CH193" s="6"/>
      <c r="CI193" s="6"/>
      <c r="CJ193" s="226">
        <f t="shared" si="129"/>
        <v>0</v>
      </c>
      <c r="CK193" s="6"/>
      <c r="CL193" s="6"/>
      <c r="CM193" s="6"/>
      <c r="CN193" s="6"/>
      <c r="CO193" s="6"/>
      <c r="CP193" s="6"/>
      <c r="CQ193" s="6"/>
      <c r="CR193" s="6"/>
      <c r="CS193" s="6"/>
      <c r="CT193" s="6"/>
      <c r="CU193" s="6"/>
      <c r="CV193" s="6"/>
      <c r="CW193" s="6"/>
      <c r="CX193" s="6"/>
      <c r="CY193" s="6"/>
      <c r="CZ193" s="6"/>
      <c r="DA193" s="6"/>
      <c r="DB193" s="6"/>
      <c r="DC193" s="6"/>
      <c r="DD193" s="6"/>
      <c r="DE193" s="6"/>
      <c r="DF193" s="6"/>
      <c r="DG193" s="6"/>
      <c r="DH193" s="6"/>
      <c r="DI193" s="6"/>
      <c r="DJ193" s="6"/>
      <c r="DK193" s="6"/>
      <c r="DL193" s="6"/>
      <c r="DM193" s="6"/>
      <c r="DN193" s="6"/>
      <c r="DO193" s="6"/>
      <c r="DP193" s="6"/>
      <c r="DQ193" s="6"/>
      <c r="DR193" s="6"/>
      <c r="DS193" s="6"/>
      <c r="DT193" s="6"/>
      <c r="DU193" s="6"/>
      <c r="DV193" s="6"/>
      <c r="DW193" s="6"/>
      <c r="DX193" s="6"/>
      <c r="DY193" s="6"/>
      <c r="DZ193" s="6"/>
      <c r="EA193" s="6"/>
      <c r="EB193" s="6"/>
      <c r="EC193" s="6"/>
      <c r="ED193" s="6"/>
      <c r="EE193" s="6"/>
      <c r="EF193" s="6"/>
      <c r="EG193" s="6"/>
      <c r="EH193" s="6"/>
      <c r="EI193" s="6"/>
      <c r="EJ193" s="6"/>
      <c r="EK193" s="6"/>
      <c r="EL193" s="6"/>
      <c r="EM193" s="6"/>
      <c r="EN193" s="6"/>
      <c r="EO193" s="6"/>
      <c r="EP193" s="6"/>
      <c r="EQ193" s="6"/>
      <c r="ER193" s="6"/>
      <c r="ES193" s="6"/>
      <c r="ET193" s="6"/>
      <c r="EU193" s="6"/>
      <c r="EV193" s="6"/>
      <c r="EW193" s="6"/>
      <c r="EX193" s="6"/>
      <c r="EY193" s="6"/>
      <c r="EZ193" s="6"/>
      <c r="FA193" s="6"/>
      <c r="FB193" s="6"/>
    </row>
    <row r="194" spans="1:158">
      <c r="A194" s="13">
        <f t="shared" si="95"/>
        <v>161</v>
      </c>
      <c r="B194" s="66"/>
      <c r="C194" s="48"/>
      <c r="D194" s="348"/>
      <c r="E194" s="349"/>
      <c r="F194" s="353"/>
      <c r="G194" s="351"/>
      <c r="H194" s="348"/>
      <c r="I194" s="352"/>
      <c r="J194" s="352"/>
      <c r="K194" s="67"/>
      <c r="L194" s="68" t="str">
        <f t="shared" si="79"/>
        <v/>
      </c>
      <c r="M194" s="379"/>
      <c r="N194" s="379"/>
      <c r="O194" s="380" t="str">
        <f t="shared" si="130"/>
        <v/>
      </c>
      <c r="P194" s="382" t="str">
        <f t="shared" si="131"/>
        <v/>
      </c>
      <c r="Q194" s="112" t="str">
        <f t="shared" si="97"/>
        <v/>
      </c>
      <c r="R194" s="67"/>
      <c r="S194" s="68" t="str">
        <f t="shared" si="82"/>
        <v/>
      </c>
      <c r="T194" s="184"/>
      <c r="U194" s="68" t="str">
        <f t="shared" si="83"/>
        <v/>
      </c>
      <c r="V194" s="112" t="str">
        <f t="shared" si="98"/>
        <v>no</v>
      </c>
      <c r="W194" s="47"/>
      <c r="X194" s="47"/>
      <c r="Y194" s="47"/>
      <c r="Z194" s="66"/>
      <c r="AA194" s="19"/>
      <c r="AB194" s="242"/>
      <c r="AC194" s="242"/>
      <c r="AD194" s="242"/>
      <c r="AE194" s="242"/>
      <c r="AF194" s="242"/>
      <c r="AG194" s="243"/>
      <c r="AH194" s="17"/>
      <c r="AI194" s="6"/>
      <c r="AK194" s="28" t="str">
        <f t="shared" si="99"/>
        <v/>
      </c>
      <c r="AL194" s="28" t="str">
        <f t="shared" si="100"/>
        <v/>
      </c>
      <c r="AM194" s="28" t="str">
        <f t="shared" si="101"/>
        <v/>
      </c>
      <c r="AN194" s="28">
        <f t="shared" si="102"/>
        <v>0</v>
      </c>
      <c r="AO194" s="28">
        <f t="shared" si="103"/>
        <v>0</v>
      </c>
      <c r="AP194" s="28">
        <f t="shared" si="104"/>
        <v>0</v>
      </c>
      <c r="AQ194" s="28">
        <f t="shared" si="105"/>
        <v>0</v>
      </c>
      <c r="AR194" s="28"/>
      <c r="AS194" s="28"/>
      <c r="AT194" s="28"/>
      <c r="AX194" s="64" t="str">
        <f t="shared" si="106"/>
        <v>canbeinvalid</v>
      </c>
      <c r="AY194" s="28"/>
      <c r="AZ194" s="181">
        <f t="shared" si="107"/>
        <v>0</v>
      </c>
      <c r="BA194" s="1">
        <f t="shared" si="108"/>
        <v>0</v>
      </c>
      <c r="BB194">
        <f t="shared" si="109"/>
        <v>0</v>
      </c>
      <c r="BC194">
        <f t="shared" si="110"/>
        <v>0</v>
      </c>
      <c r="BD194" t="str">
        <f t="shared" si="111"/>
        <v/>
      </c>
      <c r="BE194">
        <f t="shared" si="112"/>
        <v>0</v>
      </c>
      <c r="BF194">
        <f t="shared" si="113"/>
        <v>0</v>
      </c>
      <c r="BG194" t="str">
        <f t="shared" si="114"/>
        <v>no</v>
      </c>
      <c r="BH194">
        <f t="shared" si="115"/>
        <v>0</v>
      </c>
      <c r="BJ194" s="118">
        <f t="shared" si="116"/>
        <v>0</v>
      </c>
      <c r="BK194" s="119">
        <f t="shared" si="117"/>
        <v>0</v>
      </c>
      <c r="BL194">
        <f t="shared" si="118"/>
        <v>0</v>
      </c>
      <c r="BM194">
        <f t="shared" si="119"/>
        <v>0</v>
      </c>
      <c r="BN194" t="str">
        <f t="shared" si="120"/>
        <v/>
      </c>
      <c r="BO194" s="181">
        <f t="shared" si="121"/>
        <v>0</v>
      </c>
      <c r="BQ194" s="181">
        <f t="shared" si="122"/>
        <v>0</v>
      </c>
      <c r="BR194" s="181">
        <f t="shared" si="123"/>
        <v>0</v>
      </c>
      <c r="BS194" t="str">
        <f t="shared" si="124"/>
        <v/>
      </c>
      <c r="BT194">
        <f t="shared" si="125"/>
        <v>0</v>
      </c>
      <c r="BU194" s="181" t="str">
        <f t="shared" si="126"/>
        <v>data</v>
      </c>
      <c r="BV194" s="181">
        <f t="shared" si="132"/>
        <v>0</v>
      </c>
      <c r="BX194" t="str">
        <f t="shared" si="127"/>
        <v/>
      </c>
      <c r="BY194" t="str">
        <f t="shared" si="128"/>
        <v>No CO Data</v>
      </c>
      <c r="BZ194" s="181">
        <f t="shared" si="135"/>
        <v>0</v>
      </c>
      <c r="CA194" s="229">
        <f t="shared" si="134"/>
        <v>0</v>
      </c>
      <c r="CB194" s="6"/>
      <c r="CC194" s="6"/>
      <c r="CD194" s="226">
        <f t="shared" si="136"/>
        <v>0</v>
      </c>
      <c r="CE194" s="6"/>
      <c r="CF194" s="226">
        <f t="shared" si="133"/>
        <v>0</v>
      </c>
      <c r="CG194" s="226">
        <f t="shared" si="137"/>
        <v>0</v>
      </c>
      <c r="CH194" s="6"/>
      <c r="CI194" s="6"/>
      <c r="CJ194" s="226">
        <f t="shared" si="129"/>
        <v>0</v>
      </c>
      <c r="CK194" s="6"/>
      <c r="CL194" s="6"/>
      <c r="CM194" s="6"/>
      <c r="CN194" s="6"/>
      <c r="CO194" s="6"/>
      <c r="CP194" s="6"/>
      <c r="CQ194" s="6"/>
      <c r="CR194" s="6"/>
      <c r="CS194" s="6"/>
      <c r="CT194" s="6"/>
      <c r="CU194" s="6"/>
      <c r="CV194" s="6"/>
      <c r="CW194" s="6"/>
      <c r="CX194" s="6"/>
      <c r="CY194" s="6"/>
      <c r="CZ194" s="6"/>
      <c r="DA194" s="6"/>
      <c r="DB194" s="6"/>
      <c r="DC194" s="6"/>
      <c r="DD194" s="6"/>
      <c r="DE194" s="6"/>
      <c r="DF194" s="6"/>
      <c r="DG194" s="6"/>
      <c r="DH194" s="6"/>
      <c r="DI194" s="6"/>
      <c r="DJ194" s="6"/>
      <c r="DK194" s="6"/>
      <c r="DL194" s="6"/>
      <c r="DM194" s="6"/>
      <c r="DN194" s="6"/>
      <c r="DO194" s="6"/>
      <c r="DP194" s="6"/>
      <c r="DQ194" s="6"/>
      <c r="DR194" s="6"/>
      <c r="DS194" s="6"/>
      <c r="DT194" s="6"/>
      <c r="DU194" s="6"/>
      <c r="DV194" s="6"/>
      <c r="DW194" s="6"/>
      <c r="DX194" s="6"/>
      <c r="DY194" s="6"/>
      <c r="DZ194" s="6"/>
      <c r="EA194" s="6"/>
      <c r="EB194" s="6"/>
      <c r="EC194" s="6"/>
      <c r="ED194" s="6"/>
      <c r="EE194" s="6"/>
      <c r="EF194" s="6"/>
      <c r="EG194" s="6"/>
      <c r="EH194" s="6"/>
      <c r="EI194" s="6"/>
      <c r="EJ194" s="6"/>
      <c r="EK194" s="6"/>
      <c r="EL194" s="6"/>
      <c r="EM194" s="6"/>
      <c r="EN194" s="6"/>
      <c r="EO194" s="6"/>
      <c r="EP194" s="6"/>
      <c r="EQ194" s="6"/>
      <c r="ER194" s="6"/>
      <c r="ES194" s="6"/>
      <c r="ET194" s="6"/>
      <c r="EU194" s="6"/>
      <c r="EV194" s="6"/>
      <c r="EW194" s="6"/>
      <c r="EX194" s="6"/>
      <c r="EY194" s="6"/>
      <c r="EZ194" s="6"/>
      <c r="FA194" s="6"/>
      <c r="FB194" s="6"/>
    </row>
    <row r="195" spans="1:158">
      <c r="A195" s="13">
        <f t="shared" si="95"/>
        <v>162</v>
      </c>
      <c r="B195" s="66"/>
      <c r="C195" s="48"/>
      <c r="D195" s="348"/>
      <c r="E195" s="349"/>
      <c r="F195" s="353"/>
      <c r="G195" s="351"/>
      <c r="H195" s="348"/>
      <c r="I195" s="352"/>
      <c r="J195" s="352"/>
      <c r="K195" s="67"/>
      <c r="L195" s="68" t="str">
        <f t="shared" si="79"/>
        <v/>
      </c>
      <c r="M195" s="379"/>
      <c r="N195" s="379"/>
      <c r="O195" s="380" t="str">
        <f t="shared" si="130"/>
        <v/>
      </c>
      <c r="P195" s="382" t="str">
        <f t="shared" si="131"/>
        <v/>
      </c>
      <c r="Q195" s="112" t="str">
        <f t="shared" si="97"/>
        <v/>
      </c>
      <c r="R195" s="67"/>
      <c r="S195" s="68" t="str">
        <f t="shared" si="82"/>
        <v/>
      </c>
      <c r="T195" s="184"/>
      <c r="U195" s="68" t="str">
        <f t="shared" si="83"/>
        <v/>
      </c>
      <c r="V195" s="112" t="str">
        <f t="shared" si="98"/>
        <v>no</v>
      </c>
      <c r="W195" s="47"/>
      <c r="X195" s="47"/>
      <c r="Y195" s="47"/>
      <c r="Z195" s="66"/>
      <c r="AA195" s="19"/>
      <c r="AB195" s="242"/>
      <c r="AC195" s="242"/>
      <c r="AD195" s="242"/>
      <c r="AE195" s="242"/>
      <c r="AF195" s="242"/>
      <c r="AG195" s="243"/>
      <c r="AH195" s="17"/>
      <c r="AI195" s="6"/>
      <c r="AK195" s="28" t="str">
        <f t="shared" si="99"/>
        <v/>
      </c>
      <c r="AL195" s="28" t="str">
        <f t="shared" si="100"/>
        <v/>
      </c>
      <c r="AM195" s="28" t="str">
        <f t="shared" si="101"/>
        <v/>
      </c>
      <c r="AN195" s="28">
        <f t="shared" si="102"/>
        <v>0</v>
      </c>
      <c r="AO195" s="28">
        <f t="shared" si="103"/>
        <v>0</v>
      </c>
      <c r="AP195" s="28">
        <f t="shared" si="104"/>
        <v>0</v>
      </c>
      <c r="AQ195" s="28">
        <f t="shared" si="105"/>
        <v>0</v>
      </c>
      <c r="AR195" s="28"/>
      <c r="AS195" s="28"/>
      <c r="AT195" s="28"/>
      <c r="AX195" s="64" t="str">
        <f t="shared" si="106"/>
        <v>canbeinvalid</v>
      </c>
      <c r="AY195" s="28"/>
      <c r="AZ195" s="181">
        <f t="shared" si="107"/>
        <v>0</v>
      </c>
      <c r="BA195" s="1">
        <f t="shared" si="108"/>
        <v>0</v>
      </c>
      <c r="BB195">
        <f t="shared" si="109"/>
        <v>0</v>
      </c>
      <c r="BC195">
        <f t="shared" si="110"/>
        <v>0</v>
      </c>
      <c r="BD195" t="str">
        <f t="shared" si="111"/>
        <v/>
      </c>
      <c r="BE195">
        <f t="shared" si="112"/>
        <v>0</v>
      </c>
      <c r="BF195">
        <f t="shared" si="113"/>
        <v>0</v>
      </c>
      <c r="BG195" t="str">
        <f t="shared" si="114"/>
        <v>no</v>
      </c>
      <c r="BH195">
        <f t="shared" si="115"/>
        <v>0</v>
      </c>
      <c r="BJ195" s="118">
        <f t="shared" si="116"/>
        <v>0</v>
      </c>
      <c r="BK195" s="119">
        <f t="shared" si="117"/>
        <v>0</v>
      </c>
      <c r="BL195">
        <f t="shared" si="118"/>
        <v>0</v>
      </c>
      <c r="BM195">
        <f t="shared" si="119"/>
        <v>0</v>
      </c>
      <c r="BN195" t="str">
        <f t="shared" si="120"/>
        <v/>
      </c>
      <c r="BO195" s="181">
        <f t="shared" si="121"/>
        <v>0</v>
      </c>
      <c r="BQ195" s="181">
        <f t="shared" si="122"/>
        <v>0</v>
      </c>
      <c r="BR195" s="181">
        <f t="shared" si="123"/>
        <v>0</v>
      </c>
      <c r="BS195" t="str">
        <f t="shared" si="124"/>
        <v/>
      </c>
      <c r="BT195">
        <f t="shared" si="125"/>
        <v>0</v>
      </c>
      <c r="BU195" s="181" t="str">
        <f t="shared" si="126"/>
        <v>data</v>
      </c>
      <c r="BV195" s="181">
        <f t="shared" si="132"/>
        <v>0</v>
      </c>
      <c r="BX195" t="str">
        <f t="shared" si="127"/>
        <v/>
      </c>
      <c r="BY195" t="str">
        <f t="shared" si="128"/>
        <v>No CO Data</v>
      </c>
      <c r="BZ195" s="181">
        <f t="shared" si="135"/>
        <v>0</v>
      </c>
      <c r="CA195" s="229">
        <f t="shared" si="134"/>
        <v>0</v>
      </c>
      <c r="CB195" s="6"/>
      <c r="CC195" s="6"/>
      <c r="CD195" s="226">
        <f t="shared" si="136"/>
        <v>0</v>
      </c>
      <c r="CE195" s="6"/>
      <c r="CF195" s="226">
        <f t="shared" si="133"/>
        <v>0</v>
      </c>
      <c r="CG195" s="226">
        <f t="shared" si="137"/>
        <v>0</v>
      </c>
      <c r="CH195" s="6"/>
      <c r="CI195" s="6"/>
      <c r="CJ195" s="226">
        <f t="shared" si="129"/>
        <v>0</v>
      </c>
      <c r="CK195" s="6"/>
      <c r="CL195" s="6"/>
      <c r="CM195" s="6"/>
      <c r="CN195" s="6"/>
      <c r="CO195" s="6"/>
      <c r="CP195" s="6"/>
      <c r="CQ195" s="6"/>
      <c r="CR195" s="6"/>
      <c r="CS195" s="6"/>
      <c r="CT195" s="6"/>
      <c r="CU195" s="6"/>
      <c r="CV195" s="6"/>
      <c r="CW195" s="6"/>
      <c r="CX195" s="6"/>
      <c r="CY195" s="6"/>
      <c r="CZ195" s="6"/>
      <c r="DA195" s="6"/>
      <c r="DB195" s="6"/>
      <c r="DC195" s="6"/>
      <c r="DD195" s="6"/>
      <c r="DE195" s="6"/>
      <c r="DF195" s="6"/>
      <c r="DG195" s="6"/>
      <c r="DH195" s="6"/>
      <c r="DI195" s="6"/>
      <c r="DJ195" s="6"/>
      <c r="DK195" s="6"/>
      <c r="DL195" s="6"/>
      <c r="DM195" s="6"/>
      <c r="DN195" s="6"/>
      <c r="DO195" s="6"/>
      <c r="DP195" s="6"/>
      <c r="DQ195" s="6"/>
      <c r="DR195" s="6"/>
      <c r="DS195" s="6"/>
      <c r="DT195" s="6"/>
      <c r="DU195" s="6"/>
      <c r="DV195" s="6"/>
      <c r="DW195" s="6"/>
      <c r="DX195" s="6"/>
      <c r="DY195" s="6"/>
      <c r="DZ195" s="6"/>
      <c r="EA195" s="6"/>
      <c r="EB195" s="6"/>
      <c r="EC195" s="6"/>
      <c r="ED195" s="6"/>
      <c r="EE195" s="6"/>
      <c r="EF195" s="6"/>
      <c r="EG195" s="6"/>
      <c r="EH195" s="6"/>
      <c r="EI195" s="6"/>
      <c r="EJ195" s="6"/>
      <c r="EK195" s="6"/>
      <c r="EL195" s="6"/>
      <c r="EM195" s="6"/>
      <c r="EN195" s="6"/>
      <c r="EO195" s="6"/>
      <c r="EP195" s="6"/>
      <c r="EQ195" s="6"/>
      <c r="ER195" s="6"/>
      <c r="ES195" s="6"/>
      <c r="ET195" s="6"/>
      <c r="EU195" s="6"/>
      <c r="EV195" s="6"/>
      <c r="EW195" s="6"/>
      <c r="EX195" s="6"/>
      <c r="EY195" s="6"/>
      <c r="EZ195" s="6"/>
      <c r="FA195" s="6"/>
      <c r="FB195" s="6"/>
    </row>
    <row r="196" spans="1:158">
      <c r="A196" s="13">
        <f t="shared" si="95"/>
        <v>163</v>
      </c>
      <c r="B196" s="66"/>
      <c r="C196" s="48"/>
      <c r="D196" s="348"/>
      <c r="E196" s="349"/>
      <c r="F196" s="353"/>
      <c r="G196" s="351"/>
      <c r="H196" s="348"/>
      <c r="I196" s="352"/>
      <c r="J196" s="352"/>
      <c r="K196" s="67"/>
      <c r="L196" s="68" t="str">
        <f t="shared" si="79"/>
        <v/>
      </c>
      <c r="M196" s="379"/>
      <c r="N196" s="379"/>
      <c r="O196" s="380" t="str">
        <f t="shared" si="130"/>
        <v/>
      </c>
      <c r="P196" s="382" t="str">
        <f t="shared" si="131"/>
        <v/>
      </c>
      <c r="Q196" s="112" t="str">
        <f t="shared" si="97"/>
        <v/>
      </c>
      <c r="R196" s="67"/>
      <c r="S196" s="68" t="str">
        <f t="shared" si="82"/>
        <v/>
      </c>
      <c r="T196" s="184"/>
      <c r="U196" s="68" t="str">
        <f t="shared" si="83"/>
        <v/>
      </c>
      <c r="V196" s="112" t="str">
        <f t="shared" si="98"/>
        <v>no</v>
      </c>
      <c r="W196" s="47"/>
      <c r="X196" s="47"/>
      <c r="Y196" s="47"/>
      <c r="Z196" s="66"/>
      <c r="AA196" s="19"/>
      <c r="AB196" s="242"/>
      <c r="AC196" s="242"/>
      <c r="AD196" s="242"/>
      <c r="AE196" s="242"/>
      <c r="AF196" s="242"/>
      <c r="AG196" s="243"/>
      <c r="AH196" s="17"/>
      <c r="AI196" s="6"/>
      <c r="AK196" s="28" t="str">
        <f t="shared" si="99"/>
        <v/>
      </c>
      <c r="AL196" s="28" t="str">
        <f t="shared" si="100"/>
        <v/>
      </c>
      <c r="AM196" s="28" t="str">
        <f t="shared" si="101"/>
        <v/>
      </c>
      <c r="AN196" s="28">
        <f t="shared" si="102"/>
        <v>0</v>
      </c>
      <c r="AO196" s="28">
        <f t="shared" si="103"/>
        <v>0</v>
      </c>
      <c r="AP196" s="28">
        <f t="shared" si="104"/>
        <v>0</v>
      </c>
      <c r="AQ196" s="28">
        <f t="shared" si="105"/>
        <v>0</v>
      </c>
      <c r="AR196" s="28"/>
      <c r="AS196" s="28"/>
      <c r="AT196" s="28"/>
      <c r="AX196" s="64" t="str">
        <f t="shared" si="106"/>
        <v>canbeinvalid</v>
      </c>
      <c r="AY196" s="28"/>
      <c r="AZ196" s="181">
        <f t="shared" si="107"/>
        <v>0</v>
      </c>
      <c r="BA196" s="1">
        <f t="shared" si="108"/>
        <v>0</v>
      </c>
      <c r="BB196">
        <f t="shared" si="109"/>
        <v>0</v>
      </c>
      <c r="BC196">
        <f t="shared" si="110"/>
        <v>0</v>
      </c>
      <c r="BD196" t="str">
        <f t="shared" si="111"/>
        <v/>
      </c>
      <c r="BE196">
        <f t="shared" si="112"/>
        <v>0</v>
      </c>
      <c r="BF196">
        <f t="shared" si="113"/>
        <v>0</v>
      </c>
      <c r="BG196" t="str">
        <f t="shared" si="114"/>
        <v>no</v>
      </c>
      <c r="BH196">
        <f t="shared" si="115"/>
        <v>0</v>
      </c>
      <c r="BJ196" s="118">
        <f t="shared" si="116"/>
        <v>0</v>
      </c>
      <c r="BK196" s="119">
        <f t="shared" si="117"/>
        <v>0</v>
      </c>
      <c r="BL196">
        <f t="shared" si="118"/>
        <v>0</v>
      </c>
      <c r="BM196">
        <f t="shared" si="119"/>
        <v>0</v>
      </c>
      <c r="BN196" t="str">
        <f t="shared" si="120"/>
        <v/>
      </c>
      <c r="BO196" s="181">
        <f t="shared" si="121"/>
        <v>0</v>
      </c>
      <c r="BQ196" s="181">
        <f t="shared" si="122"/>
        <v>0</v>
      </c>
      <c r="BR196" s="181">
        <f t="shared" si="123"/>
        <v>0</v>
      </c>
      <c r="BS196" t="str">
        <f t="shared" si="124"/>
        <v/>
      </c>
      <c r="BT196">
        <f t="shared" si="125"/>
        <v>0</v>
      </c>
      <c r="BU196" s="181" t="str">
        <f t="shared" si="126"/>
        <v>data</v>
      </c>
      <c r="BV196" s="181">
        <f t="shared" si="132"/>
        <v>0</v>
      </c>
      <c r="BX196" t="str">
        <f t="shared" si="127"/>
        <v/>
      </c>
      <c r="BY196" t="str">
        <f t="shared" si="128"/>
        <v>No CO Data</v>
      </c>
      <c r="BZ196" s="181">
        <f t="shared" si="135"/>
        <v>0</v>
      </c>
      <c r="CA196" s="229">
        <f t="shared" si="134"/>
        <v>0</v>
      </c>
      <c r="CB196" s="6"/>
      <c r="CC196" s="6"/>
      <c r="CD196" s="226">
        <f t="shared" si="136"/>
        <v>0</v>
      </c>
      <c r="CE196" s="6"/>
      <c r="CF196" s="226">
        <f t="shared" si="133"/>
        <v>0</v>
      </c>
      <c r="CG196" s="226">
        <f t="shared" si="137"/>
        <v>0</v>
      </c>
      <c r="CH196" s="6"/>
      <c r="CI196" s="6"/>
      <c r="CJ196" s="226">
        <f t="shared" si="129"/>
        <v>0</v>
      </c>
      <c r="CK196" s="6"/>
      <c r="CL196" s="6"/>
      <c r="CM196" s="6"/>
      <c r="CN196" s="6"/>
      <c r="CO196" s="6"/>
      <c r="CP196" s="6"/>
      <c r="CQ196" s="6"/>
      <c r="CR196" s="6"/>
      <c r="CS196" s="6"/>
      <c r="CT196" s="6"/>
      <c r="CU196" s="6"/>
      <c r="CV196" s="6"/>
      <c r="CW196" s="6"/>
      <c r="CX196" s="6"/>
      <c r="CY196" s="6"/>
      <c r="CZ196" s="6"/>
      <c r="DA196" s="6"/>
      <c r="DB196" s="6"/>
      <c r="DC196" s="6"/>
      <c r="DD196" s="6"/>
      <c r="DE196" s="6"/>
      <c r="DF196" s="6"/>
      <c r="DG196" s="6"/>
      <c r="DH196" s="6"/>
      <c r="DI196" s="6"/>
      <c r="DJ196" s="6"/>
      <c r="DK196" s="6"/>
      <c r="DL196" s="6"/>
      <c r="DM196" s="6"/>
      <c r="DN196" s="6"/>
      <c r="DO196" s="6"/>
      <c r="DP196" s="6"/>
      <c r="DQ196" s="6"/>
      <c r="DR196" s="6"/>
      <c r="DS196" s="6"/>
      <c r="DT196" s="6"/>
      <c r="DU196" s="6"/>
      <c r="DV196" s="6"/>
      <c r="DW196" s="6"/>
      <c r="DX196" s="6"/>
      <c r="DY196" s="6"/>
      <c r="DZ196" s="6"/>
      <c r="EA196" s="6"/>
      <c r="EB196" s="6"/>
      <c r="EC196" s="6"/>
      <c r="ED196" s="6"/>
      <c r="EE196" s="6"/>
      <c r="EF196" s="6"/>
      <c r="EG196" s="6"/>
      <c r="EH196" s="6"/>
      <c r="EI196" s="6"/>
      <c r="EJ196" s="6"/>
      <c r="EK196" s="6"/>
      <c r="EL196" s="6"/>
      <c r="EM196" s="6"/>
      <c r="EN196" s="6"/>
      <c r="EO196" s="6"/>
      <c r="EP196" s="6"/>
      <c r="EQ196" s="6"/>
      <c r="ER196" s="6"/>
      <c r="ES196" s="6"/>
      <c r="ET196" s="6"/>
      <c r="EU196" s="6"/>
      <c r="EV196" s="6"/>
      <c r="EW196" s="6"/>
      <c r="EX196" s="6"/>
      <c r="EY196" s="6"/>
      <c r="EZ196" s="6"/>
      <c r="FA196" s="6"/>
      <c r="FB196" s="6"/>
    </row>
    <row r="197" spans="1:158">
      <c r="A197" s="13">
        <f t="shared" si="95"/>
        <v>164</v>
      </c>
      <c r="B197" s="66"/>
      <c r="C197" s="48"/>
      <c r="D197" s="348"/>
      <c r="E197" s="349"/>
      <c r="F197" s="353"/>
      <c r="G197" s="351"/>
      <c r="H197" s="348"/>
      <c r="I197" s="352"/>
      <c r="J197" s="352"/>
      <c r="K197" s="67"/>
      <c r="L197" s="68" t="str">
        <f t="shared" si="79"/>
        <v/>
      </c>
      <c r="M197" s="379"/>
      <c r="N197" s="379"/>
      <c r="O197" s="380" t="str">
        <f t="shared" si="130"/>
        <v/>
      </c>
      <c r="P197" s="382" t="str">
        <f t="shared" si="131"/>
        <v/>
      </c>
      <c r="Q197" s="112" t="str">
        <f t="shared" si="97"/>
        <v/>
      </c>
      <c r="R197" s="67"/>
      <c r="S197" s="68" t="str">
        <f t="shared" si="82"/>
        <v/>
      </c>
      <c r="T197" s="184"/>
      <c r="U197" s="68" t="str">
        <f t="shared" si="83"/>
        <v/>
      </c>
      <c r="V197" s="112" t="str">
        <f t="shared" si="98"/>
        <v>no</v>
      </c>
      <c r="W197" s="47"/>
      <c r="X197" s="47"/>
      <c r="Y197" s="47"/>
      <c r="Z197" s="66"/>
      <c r="AA197" s="19"/>
      <c r="AB197" s="242"/>
      <c r="AC197" s="242"/>
      <c r="AD197" s="242"/>
      <c r="AE197" s="242"/>
      <c r="AF197" s="242"/>
      <c r="AG197" s="243"/>
      <c r="AH197" s="17"/>
      <c r="AI197" s="6"/>
      <c r="AK197" s="28" t="str">
        <f t="shared" si="99"/>
        <v/>
      </c>
      <c r="AL197" s="28" t="str">
        <f t="shared" si="100"/>
        <v/>
      </c>
      <c r="AM197" s="28" t="str">
        <f t="shared" si="101"/>
        <v/>
      </c>
      <c r="AN197" s="28">
        <f t="shared" si="102"/>
        <v>0</v>
      </c>
      <c r="AO197" s="28">
        <f t="shared" si="103"/>
        <v>0</v>
      </c>
      <c r="AP197" s="28">
        <f t="shared" si="104"/>
        <v>0</v>
      </c>
      <c r="AQ197" s="28">
        <f t="shared" si="105"/>
        <v>0</v>
      </c>
      <c r="AR197" s="28"/>
      <c r="AS197" s="28"/>
      <c r="AT197" s="28"/>
      <c r="AX197" s="64" t="str">
        <f t="shared" si="106"/>
        <v>canbeinvalid</v>
      </c>
      <c r="AY197" s="28"/>
      <c r="AZ197" s="181">
        <f t="shared" si="107"/>
        <v>0</v>
      </c>
      <c r="BA197" s="1">
        <f t="shared" si="108"/>
        <v>0</v>
      </c>
      <c r="BB197">
        <f t="shared" si="109"/>
        <v>0</v>
      </c>
      <c r="BC197">
        <f t="shared" si="110"/>
        <v>0</v>
      </c>
      <c r="BD197" t="str">
        <f t="shared" si="111"/>
        <v/>
      </c>
      <c r="BE197">
        <f t="shared" si="112"/>
        <v>0</v>
      </c>
      <c r="BF197">
        <f t="shared" si="113"/>
        <v>0</v>
      </c>
      <c r="BG197" t="str">
        <f t="shared" si="114"/>
        <v>no</v>
      </c>
      <c r="BH197">
        <f t="shared" si="115"/>
        <v>0</v>
      </c>
      <c r="BJ197" s="118">
        <f t="shared" si="116"/>
        <v>0</v>
      </c>
      <c r="BK197" s="119">
        <f t="shared" si="117"/>
        <v>0</v>
      </c>
      <c r="BL197">
        <f t="shared" si="118"/>
        <v>0</v>
      </c>
      <c r="BM197">
        <f t="shared" si="119"/>
        <v>0</v>
      </c>
      <c r="BN197" t="str">
        <f t="shared" si="120"/>
        <v/>
      </c>
      <c r="BO197" s="181">
        <f t="shared" si="121"/>
        <v>0</v>
      </c>
      <c r="BQ197" s="181">
        <f t="shared" si="122"/>
        <v>0</v>
      </c>
      <c r="BR197" s="181">
        <f t="shared" si="123"/>
        <v>0</v>
      </c>
      <c r="BS197" t="str">
        <f t="shared" si="124"/>
        <v/>
      </c>
      <c r="BT197">
        <f t="shared" si="125"/>
        <v>0</v>
      </c>
      <c r="BU197" s="181" t="str">
        <f t="shared" si="126"/>
        <v>data</v>
      </c>
      <c r="BV197" s="181">
        <f t="shared" si="132"/>
        <v>0</v>
      </c>
      <c r="BX197" t="str">
        <f t="shared" si="127"/>
        <v/>
      </c>
      <c r="BY197" t="str">
        <f t="shared" si="128"/>
        <v>No CO Data</v>
      </c>
      <c r="BZ197" s="181">
        <f t="shared" si="135"/>
        <v>0</v>
      </c>
      <c r="CA197" s="229">
        <f t="shared" si="134"/>
        <v>0</v>
      </c>
      <c r="CB197" s="6"/>
      <c r="CC197" s="6"/>
      <c r="CD197" s="226">
        <f t="shared" si="136"/>
        <v>0</v>
      </c>
      <c r="CE197" s="6"/>
      <c r="CF197" s="226">
        <f t="shared" si="133"/>
        <v>0</v>
      </c>
      <c r="CG197" s="226">
        <f t="shared" si="137"/>
        <v>0</v>
      </c>
      <c r="CH197" s="6"/>
      <c r="CI197" s="6"/>
      <c r="CJ197" s="226">
        <f t="shared" si="129"/>
        <v>0</v>
      </c>
      <c r="CK197" s="6"/>
      <c r="CL197" s="6"/>
      <c r="CM197" s="6"/>
      <c r="CN197" s="6"/>
      <c r="CO197" s="6"/>
      <c r="CP197" s="6"/>
      <c r="CQ197" s="6"/>
      <c r="CR197" s="6"/>
      <c r="CS197" s="6"/>
      <c r="CT197" s="6"/>
      <c r="CU197" s="6"/>
      <c r="CV197" s="6"/>
      <c r="CW197" s="6"/>
      <c r="CX197" s="6"/>
      <c r="CY197" s="6"/>
      <c r="CZ197" s="6"/>
      <c r="DA197" s="6"/>
      <c r="DB197" s="6"/>
      <c r="DC197" s="6"/>
      <c r="DD197" s="6"/>
      <c r="DE197" s="6"/>
      <c r="DF197" s="6"/>
      <c r="DG197" s="6"/>
      <c r="DH197" s="6"/>
      <c r="DI197" s="6"/>
      <c r="DJ197" s="6"/>
      <c r="DK197" s="6"/>
      <c r="DL197" s="6"/>
      <c r="DM197" s="6"/>
      <c r="DN197" s="6"/>
      <c r="DO197" s="6"/>
      <c r="DP197" s="6"/>
      <c r="DQ197" s="6"/>
      <c r="DR197" s="6"/>
      <c r="DS197" s="6"/>
      <c r="DT197" s="6"/>
      <c r="DU197" s="6"/>
      <c r="DV197" s="6"/>
      <c r="DW197" s="6"/>
      <c r="DX197" s="6"/>
      <c r="DY197" s="6"/>
      <c r="DZ197" s="6"/>
      <c r="EA197" s="6"/>
      <c r="EB197" s="6"/>
      <c r="EC197" s="6"/>
      <c r="ED197" s="6"/>
      <c r="EE197" s="6"/>
      <c r="EF197" s="6"/>
      <c r="EG197" s="6"/>
      <c r="EH197" s="6"/>
      <c r="EI197" s="6"/>
      <c r="EJ197" s="6"/>
      <c r="EK197" s="6"/>
      <c r="EL197" s="6"/>
      <c r="EM197" s="6"/>
      <c r="EN197" s="6"/>
      <c r="EO197" s="6"/>
      <c r="EP197" s="6"/>
      <c r="EQ197" s="6"/>
      <c r="ER197" s="6"/>
      <c r="ES197" s="6"/>
      <c r="ET197" s="6"/>
      <c r="EU197" s="6"/>
      <c r="EV197" s="6"/>
      <c r="EW197" s="6"/>
      <c r="EX197" s="6"/>
      <c r="EY197" s="6"/>
      <c r="EZ197" s="6"/>
      <c r="FA197" s="6"/>
      <c r="FB197" s="6"/>
    </row>
    <row r="198" spans="1:158">
      <c r="A198" s="13">
        <f t="shared" si="95"/>
        <v>165</v>
      </c>
      <c r="B198" s="66"/>
      <c r="C198" s="48"/>
      <c r="D198" s="348"/>
      <c r="E198" s="349"/>
      <c r="F198" s="353"/>
      <c r="G198" s="351"/>
      <c r="H198" s="348"/>
      <c r="I198" s="352"/>
      <c r="J198" s="352"/>
      <c r="K198" s="67"/>
      <c r="L198" s="68" t="str">
        <f t="shared" si="79"/>
        <v/>
      </c>
      <c r="M198" s="379"/>
      <c r="N198" s="379"/>
      <c r="O198" s="380" t="str">
        <f t="shared" si="130"/>
        <v/>
      </c>
      <c r="P198" s="382" t="str">
        <f t="shared" si="131"/>
        <v/>
      </c>
      <c r="Q198" s="112" t="str">
        <f t="shared" si="97"/>
        <v/>
      </c>
      <c r="R198" s="67"/>
      <c r="S198" s="68" t="str">
        <f t="shared" si="82"/>
        <v/>
      </c>
      <c r="T198" s="184"/>
      <c r="U198" s="68" t="str">
        <f t="shared" si="83"/>
        <v/>
      </c>
      <c r="V198" s="112" t="str">
        <f t="shared" si="98"/>
        <v>no</v>
      </c>
      <c r="W198" s="47"/>
      <c r="X198" s="47"/>
      <c r="Y198" s="47"/>
      <c r="Z198" s="66"/>
      <c r="AA198" s="19"/>
      <c r="AB198" s="242"/>
      <c r="AC198" s="242"/>
      <c r="AD198" s="242"/>
      <c r="AE198" s="242"/>
      <c r="AF198" s="242"/>
      <c r="AG198" s="243"/>
      <c r="AH198" s="17"/>
      <c r="AI198" s="6"/>
      <c r="AK198" s="28" t="str">
        <f t="shared" si="99"/>
        <v/>
      </c>
      <c r="AL198" s="28" t="str">
        <f t="shared" si="100"/>
        <v/>
      </c>
      <c r="AM198" s="28" t="str">
        <f t="shared" si="101"/>
        <v/>
      </c>
      <c r="AN198" s="28">
        <f t="shared" si="102"/>
        <v>0</v>
      </c>
      <c r="AO198" s="28">
        <f t="shared" si="103"/>
        <v>0</v>
      </c>
      <c r="AP198" s="28">
        <f t="shared" si="104"/>
        <v>0</v>
      </c>
      <c r="AQ198" s="28">
        <f t="shared" si="105"/>
        <v>0</v>
      </c>
      <c r="AR198" s="28"/>
      <c r="AS198" s="28"/>
      <c r="AT198" s="28"/>
      <c r="AX198" s="64" t="str">
        <f t="shared" si="106"/>
        <v>canbeinvalid</v>
      </c>
      <c r="AY198" s="28"/>
      <c r="AZ198" s="181">
        <f t="shared" si="107"/>
        <v>0</v>
      </c>
      <c r="BA198" s="1">
        <f t="shared" si="108"/>
        <v>0</v>
      </c>
      <c r="BB198">
        <f t="shared" si="109"/>
        <v>0</v>
      </c>
      <c r="BC198">
        <f t="shared" si="110"/>
        <v>0</v>
      </c>
      <c r="BD198" t="str">
        <f t="shared" si="111"/>
        <v/>
      </c>
      <c r="BE198">
        <f t="shared" si="112"/>
        <v>0</v>
      </c>
      <c r="BF198">
        <f t="shared" si="113"/>
        <v>0</v>
      </c>
      <c r="BG198" t="str">
        <f t="shared" si="114"/>
        <v>no</v>
      </c>
      <c r="BH198">
        <f t="shared" si="115"/>
        <v>0</v>
      </c>
      <c r="BJ198" s="118">
        <f t="shared" si="116"/>
        <v>0</v>
      </c>
      <c r="BK198" s="119">
        <f t="shared" si="117"/>
        <v>0</v>
      </c>
      <c r="BL198">
        <f t="shared" si="118"/>
        <v>0</v>
      </c>
      <c r="BM198">
        <f t="shared" si="119"/>
        <v>0</v>
      </c>
      <c r="BN198" t="str">
        <f t="shared" si="120"/>
        <v/>
      </c>
      <c r="BO198" s="181">
        <f t="shared" si="121"/>
        <v>0</v>
      </c>
      <c r="BQ198" s="181">
        <f t="shared" si="122"/>
        <v>0</v>
      </c>
      <c r="BR198" s="181">
        <f t="shared" si="123"/>
        <v>0</v>
      </c>
      <c r="BS198" t="str">
        <f t="shared" si="124"/>
        <v/>
      </c>
      <c r="BT198">
        <f t="shared" si="125"/>
        <v>0</v>
      </c>
      <c r="BU198" s="181" t="str">
        <f t="shared" si="126"/>
        <v>data</v>
      </c>
      <c r="BV198" s="181">
        <f t="shared" si="132"/>
        <v>0</v>
      </c>
      <c r="BX198" t="str">
        <f t="shared" si="127"/>
        <v/>
      </c>
      <c r="BY198" t="str">
        <f t="shared" si="128"/>
        <v>No CO Data</v>
      </c>
      <c r="BZ198" s="181">
        <f t="shared" si="135"/>
        <v>0</v>
      </c>
      <c r="CA198" s="229">
        <f t="shared" si="134"/>
        <v>0</v>
      </c>
      <c r="CB198" s="6"/>
      <c r="CC198" s="6"/>
      <c r="CD198" s="226">
        <f t="shared" si="136"/>
        <v>0</v>
      </c>
      <c r="CE198" s="6"/>
      <c r="CF198" s="226">
        <f t="shared" si="133"/>
        <v>0</v>
      </c>
      <c r="CG198" s="226">
        <f t="shared" si="137"/>
        <v>0</v>
      </c>
      <c r="CH198" s="6"/>
      <c r="CI198" s="6"/>
      <c r="CJ198" s="226">
        <f t="shared" si="129"/>
        <v>0</v>
      </c>
      <c r="CK198" s="6"/>
      <c r="CL198" s="6"/>
      <c r="CM198" s="6"/>
      <c r="CN198" s="6"/>
      <c r="CO198" s="6"/>
      <c r="CP198" s="6"/>
      <c r="CQ198" s="6"/>
      <c r="CR198" s="6"/>
      <c r="CS198" s="6"/>
      <c r="CT198" s="6"/>
      <c r="CU198" s="6"/>
      <c r="CV198" s="6"/>
      <c r="CW198" s="6"/>
      <c r="CX198" s="6"/>
      <c r="CY198" s="6"/>
      <c r="CZ198" s="6"/>
      <c r="DA198" s="6"/>
      <c r="DB198" s="6"/>
      <c r="DC198" s="6"/>
      <c r="DD198" s="6"/>
      <c r="DE198" s="6"/>
      <c r="DF198" s="6"/>
      <c r="DG198" s="6"/>
      <c r="DH198" s="6"/>
      <c r="DI198" s="6"/>
      <c r="DJ198" s="6"/>
      <c r="DK198" s="6"/>
      <c r="DL198" s="6"/>
      <c r="DM198" s="6"/>
      <c r="DN198" s="6"/>
      <c r="DO198" s="6"/>
      <c r="DP198" s="6"/>
      <c r="DQ198" s="6"/>
      <c r="DR198" s="6"/>
      <c r="DS198" s="6"/>
      <c r="DT198" s="6"/>
      <c r="DU198" s="6"/>
      <c r="DV198" s="6"/>
      <c r="DW198" s="6"/>
      <c r="DX198" s="6"/>
      <c r="DY198" s="6"/>
      <c r="DZ198" s="6"/>
      <c r="EA198" s="6"/>
      <c r="EB198" s="6"/>
      <c r="EC198" s="6"/>
      <c r="ED198" s="6"/>
      <c r="EE198" s="6"/>
      <c r="EF198" s="6"/>
      <c r="EG198" s="6"/>
      <c r="EH198" s="6"/>
      <c r="EI198" s="6"/>
      <c r="EJ198" s="6"/>
      <c r="EK198" s="6"/>
      <c r="EL198" s="6"/>
      <c r="EM198" s="6"/>
      <c r="EN198" s="6"/>
      <c r="EO198" s="6"/>
      <c r="EP198" s="6"/>
      <c r="EQ198" s="6"/>
      <c r="ER198" s="6"/>
      <c r="ES198" s="6"/>
      <c r="ET198" s="6"/>
      <c r="EU198" s="6"/>
      <c r="EV198" s="6"/>
      <c r="EW198" s="6"/>
      <c r="EX198" s="6"/>
      <c r="EY198" s="6"/>
      <c r="EZ198" s="6"/>
      <c r="FA198" s="6"/>
      <c r="FB198" s="6"/>
    </row>
    <row r="199" spans="1:158">
      <c r="A199" s="13">
        <f t="shared" si="95"/>
        <v>166</v>
      </c>
      <c r="B199" s="66"/>
      <c r="C199" s="48"/>
      <c r="D199" s="348"/>
      <c r="E199" s="349"/>
      <c r="F199" s="353"/>
      <c r="G199" s="351"/>
      <c r="H199" s="348"/>
      <c r="I199" s="352"/>
      <c r="J199" s="352"/>
      <c r="K199" s="67"/>
      <c r="L199" s="68" t="str">
        <f t="shared" si="79"/>
        <v/>
      </c>
      <c r="M199" s="379"/>
      <c r="N199" s="379"/>
      <c r="O199" s="380" t="str">
        <f t="shared" si="130"/>
        <v/>
      </c>
      <c r="P199" s="382" t="str">
        <f t="shared" si="131"/>
        <v/>
      </c>
      <c r="Q199" s="112" t="str">
        <f t="shared" si="97"/>
        <v/>
      </c>
      <c r="R199" s="67"/>
      <c r="S199" s="68" t="str">
        <f t="shared" si="82"/>
        <v/>
      </c>
      <c r="T199" s="184"/>
      <c r="U199" s="68" t="str">
        <f t="shared" si="83"/>
        <v/>
      </c>
      <c r="V199" s="112" t="str">
        <f t="shared" si="98"/>
        <v>no</v>
      </c>
      <c r="W199" s="47"/>
      <c r="X199" s="47"/>
      <c r="Y199" s="47"/>
      <c r="Z199" s="66"/>
      <c r="AA199" s="19"/>
      <c r="AB199" s="242"/>
      <c r="AC199" s="242"/>
      <c r="AD199" s="242"/>
      <c r="AE199" s="242"/>
      <c r="AF199" s="242"/>
      <c r="AG199" s="243"/>
      <c r="AH199" s="17"/>
      <c r="AI199" s="6"/>
      <c r="AK199" s="28" t="str">
        <f t="shared" si="99"/>
        <v/>
      </c>
      <c r="AL199" s="28" t="str">
        <f t="shared" si="100"/>
        <v/>
      </c>
      <c r="AM199" s="28" t="str">
        <f t="shared" si="101"/>
        <v/>
      </c>
      <c r="AN199" s="28">
        <f t="shared" si="102"/>
        <v>0</v>
      </c>
      <c r="AO199" s="28">
        <f t="shared" si="103"/>
        <v>0</v>
      </c>
      <c r="AP199" s="28">
        <f t="shared" si="104"/>
        <v>0</v>
      </c>
      <c r="AQ199" s="28">
        <f t="shared" si="105"/>
        <v>0</v>
      </c>
      <c r="AR199" s="28"/>
      <c r="AS199" s="28"/>
      <c r="AT199" s="28"/>
      <c r="AX199" s="64" t="str">
        <f t="shared" si="106"/>
        <v>canbeinvalid</v>
      </c>
      <c r="AY199" s="28"/>
      <c r="AZ199" s="181">
        <f t="shared" si="107"/>
        <v>0</v>
      </c>
      <c r="BA199" s="1">
        <f t="shared" si="108"/>
        <v>0</v>
      </c>
      <c r="BB199">
        <f t="shared" si="109"/>
        <v>0</v>
      </c>
      <c r="BC199">
        <f t="shared" si="110"/>
        <v>0</v>
      </c>
      <c r="BD199" t="str">
        <f t="shared" si="111"/>
        <v/>
      </c>
      <c r="BE199">
        <f t="shared" si="112"/>
        <v>0</v>
      </c>
      <c r="BF199">
        <f t="shared" si="113"/>
        <v>0</v>
      </c>
      <c r="BG199" t="str">
        <f t="shared" si="114"/>
        <v>no</v>
      </c>
      <c r="BH199">
        <f t="shared" si="115"/>
        <v>0</v>
      </c>
      <c r="BJ199" s="118">
        <f t="shared" si="116"/>
        <v>0</v>
      </c>
      <c r="BK199" s="119">
        <f t="shared" si="117"/>
        <v>0</v>
      </c>
      <c r="BL199">
        <f t="shared" si="118"/>
        <v>0</v>
      </c>
      <c r="BM199">
        <f t="shared" si="119"/>
        <v>0</v>
      </c>
      <c r="BN199" t="str">
        <f t="shared" si="120"/>
        <v/>
      </c>
      <c r="BO199" s="181">
        <f t="shared" si="121"/>
        <v>0</v>
      </c>
      <c r="BQ199" s="181">
        <f t="shared" si="122"/>
        <v>0</v>
      </c>
      <c r="BR199" s="181">
        <f t="shared" si="123"/>
        <v>0</v>
      </c>
      <c r="BS199" t="str">
        <f t="shared" si="124"/>
        <v/>
      </c>
      <c r="BT199">
        <f t="shared" si="125"/>
        <v>0</v>
      </c>
      <c r="BU199" s="181" t="str">
        <f t="shared" si="126"/>
        <v>data</v>
      </c>
      <c r="BV199" s="181">
        <f t="shared" si="132"/>
        <v>0</v>
      </c>
      <c r="BX199" t="str">
        <f t="shared" si="127"/>
        <v/>
      </c>
      <c r="BY199" t="str">
        <f t="shared" si="128"/>
        <v>No CO Data</v>
      </c>
      <c r="BZ199" s="181">
        <f t="shared" si="135"/>
        <v>0</v>
      </c>
      <c r="CA199" s="229">
        <f t="shared" si="134"/>
        <v>0</v>
      </c>
      <c r="CB199" s="6"/>
      <c r="CC199" s="6"/>
      <c r="CD199" s="226">
        <f t="shared" si="136"/>
        <v>0</v>
      </c>
      <c r="CE199" s="6"/>
      <c r="CF199" s="226">
        <f t="shared" si="133"/>
        <v>0</v>
      </c>
      <c r="CG199" s="226">
        <f t="shared" si="137"/>
        <v>0</v>
      </c>
      <c r="CH199" s="6"/>
      <c r="CI199" s="6"/>
      <c r="CJ199" s="226">
        <f t="shared" si="129"/>
        <v>0</v>
      </c>
      <c r="CK199" s="6"/>
      <c r="CL199" s="6"/>
      <c r="CM199" s="6"/>
      <c r="CN199" s="6"/>
      <c r="CO199" s="6"/>
      <c r="CP199" s="6"/>
      <c r="CQ199" s="6"/>
      <c r="CR199" s="6"/>
      <c r="CS199" s="6"/>
      <c r="CT199" s="6"/>
      <c r="CU199" s="6"/>
      <c r="CV199" s="6"/>
      <c r="CW199" s="6"/>
      <c r="CX199" s="6"/>
      <c r="CY199" s="6"/>
      <c r="CZ199" s="6"/>
      <c r="DA199" s="6"/>
      <c r="DB199" s="6"/>
      <c r="DC199" s="6"/>
      <c r="DD199" s="6"/>
      <c r="DE199" s="6"/>
      <c r="DF199" s="6"/>
      <c r="DG199" s="6"/>
      <c r="DH199" s="6"/>
      <c r="DI199" s="6"/>
      <c r="DJ199" s="6"/>
      <c r="DK199" s="6"/>
      <c r="DL199" s="6"/>
      <c r="DM199" s="6"/>
      <c r="DN199" s="6"/>
      <c r="DO199" s="6"/>
      <c r="DP199" s="6"/>
      <c r="DQ199" s="6"/>
      <c r="DR199" s="6"/>
      <c r="DS199" s="6"/>
      <c r="DT199" s="6"/>
      <c r="DU199" s="6"/>
      <c r="DV199" s="6"/>
      <c r="DW199" s="6"/>
      <c r="DX199" s="6"/>
      <c r="DY199" s="6"/>
      <c r="DZ199" s="6"/>
      <c r="EA199" s="6"/>
      <c r="EB199" s="6"/>
      <c r="EC199" s="6"/>
      <c r="ED199" s="6"/>
      <c r="EE199" s="6"/>
      <c r="EF199" s="6"/>
      <c r="EG199" s="6"/>
      <c r="EH199" s="6"/>
      <c r="EI199" s="6"/>
      <c r="EJ199" s="6"/>
      <c r="EK199" s="6"/>
      <c r="EL199" s="6"/>
      <c r="EM199" s="6"/>
      <c r="EN199" s="6"/>
      <c r="EO199" s="6"/>
      <c r="EP199" s="6"/>
      <c r="EQ199" s="6"/>
      <c r="ER199" s="6"/>
      <c r="ES199" s="6"/>
      <c r="ET199" s="6"/>
      <c r="EU199" s="6"/>
      <c r="EV199" s="6"/>
      <c r="EW199" s="6"/>
      <c r="EX199" s="6"/>
      <c r="EY199" s="6"/>
      <c r="EZ199" s="6"/>
      <c r="FA199" s="6"/>
      <c r="FB199" s="6"/>
    </row>
    <row r="200" spans="1:158">
      <c r="A200" s="13">
        <f t="shared" si="95"/>
        <v>167</v>
      </c>
      <c r="B200" s="66"/>
      <c r="C200" s="48"/>
      <c r="D200" s="348"/>
      <c r="E200" s="349"/>
      <c r="F200" s="353"/>
      <c r="G200" s="351"/>
      <c r="H200" s="348"/>
      <c r="I200" s="352"/>
      <c r="J200" s="352"/>
      <c r="K200" s="67"/>
      <c r="L200" s="68" t="str">
        <f t="shared" si="79"/>
        <v/>
      </c>
      <c r="M200" s="379"/>
      <c r="N200" s="379"/>
      <c r="O200" s="380" t="str">
        <f t="shared" si="130"/>
        <v/>
      </c>
      <c r="P200" s="382" t="str">
        <f t="shared" si="131"/>
        <v/>
      </c>
      <c r="Q200" s="112" t="str">
        <f t="shared" si="97"/>
        <v/>
      </c>
      <c r="R200" s="67"/>
      <c r="S200" s="68" t="str">
        <f t="shared" si="82"/>
        <v/>
      </c>
      <c r="T200" s="184"/>
      <c r="U200" s="68" t="str">
        <f t="shared" si="83"/>
        <v/>
      </c>
      <c r="V200" s="112" t="str">
        <f t="shared" si="98"/>
        <v>no</v>
      </c>
      <c r="W200" s="47"/>
      <c r="X200" s="47"/>
      <c r="Y200" s="47"/>
      <c r="Z200" s="66"/>
      <c r="AA200" s="19"/>
      <c r="AB200" s="242"/>
      <c r="AC200" s="242"/>
      <c r="AD200" s="242"/>
      <c r="AE200" s="242"/>
      <c r="AF200" s="242"/>
      <c r="AG200" s="243"/>
      <c r="AH200" s="17"/>
      <c r="AI200" s="6"/>
      <c r="AK200" s="28" t="str">
        <f t="shared" si="99"/>
        <v/>
      </c>
      <c r="AL200" s="28" t="str">
        <f t="shared" si="100"/>
        <v/>
      </c>
      <c r="AM200" s="28" t="str">
        <f t="shared" si="101"/>
        <v/>
      </c>
      <c r="AN200" s="28">
        <f t="shared" si="102"/>
        <v>0</v>
      </c>
      <c r="AO200" s="28">
        <f t="shared" si="103"/>
        <v>0</v>
      </c>
      <c r="AP200" s="28">
        <f t="shared" si="104"/>
        <v>0</v>
      </c>
      <c r="AQ200" s="28">
        <f t="shared" si="105"/>
        <v>0</v>
      </c>
      <c r="AR200" s="28"/>
      <c r="AS200" s="28"/>
      <c r="AT200" s="28"/>
      <c r="AX200" s="64" t="str">
        <f t="shared" si="106"/>
        <v>canbeinvalid</v>
      </c>
      <c r="AY200" s="28"/>
      <c r="AZ200" s="181">
        <f t="shared" si="107"/>
        <v>0</v>
      </c>
      <c r="BA200" s="1">
        <f t="shared" si="108"/>
        <v>0</v>
      </c>
      <c r="BB200">
        <f t="shared" si="109"/>
        <v>0</v>
      </c>
      <c r="BC200">
        <f t="shared" si="110"/>
        <v>0</v>
      </c>
      <c r="BD200" t="str">
        <f t="shared" si="111"/>
        <v/>
      </c>
      <c r="BE200">
        <f t="shared" si="112"/>
        <v>0</v>
      </c>
      <c r="BF200">
        <f t="shared" si="113"/>
        <v>0</v>
      </c>
      <c r="BG200" t="str">
        <f t="shared" si="114"/>
        <v>no</v>
      </c>
      <c r="BH200">
        <f t="shared" si="115"/>
        <v>0</v>
      </c>
      <c r="BJ200" s="118">
        <f t="shared" si="116"/>
        <v>0</v>
      </c>
      <c r="BK200" s="119">
        <f t="shared" si="117"/>
        <v>0</v>
      </c>
      <c r="BL200">
        <f t="shared" si="118"/>
        <v>0</v>
      </c>
      <c r="BM200">
        <f t="shared" si="119"/>
        <v>0</v>
      </c>
      <c r="BN200" t="str">
        <f t="shared" si="120"/>
        <v/>
      </c>
      <c r="BO200" s="181">
        <f t="shared" si="121"/>
        <v>0</v>
      </c>
      <c r="BQ200" s="181">
        <f t="shared" si="122"/>
        <v>0</v>
      </c>
      <c r="BR200" s="181">
        <f t="shared" si="123"/>
        <v>0</v>
      </c>
      <c r="BS200" t="str">
        <f t="shared" si="124"/>
        <v/>
      </c>
      <c r="BT200">
        <f t="shared" si="125"/>
        <v>0</v>
      </c>
      <c r="BU200" s="181" t="str">
        <f t="shared" si="126"/>
        <v>data</v>
      </c>
      <c r="BV200" s="181">
        <f t="shared" si="132"/>
        <v>0</v>
      </c>
      <c r="BX200" t="str">
        <f t="shared" si="127"/>
        <v/>
      </c>
      <c r="BY200" t="str">
        <f t="shared" si="128"/>
        <v>No CO Data</v>
      </c>
      <c r="BZ200" s="181">
        <f t="shared" si="135"/>
        <v>0</v>
      </c>
      <c r="CA200" s="229">
        <f t="shared" si="134"/>
        <v>0</v>
      </c>
      <c r="CB200" s="6"/>
      <c r="CC200" s="6"/>
      <c r="CD200" s="226">
        <f t="shared" si="136"/>
        <v>0</v>
      </c>
      <c r="CE200" s="6"/>
      <c r="CF200" s="226">
        <f t="shared" si="133"/>
        <v>0</v>
      </c>
      <c r="CG200" s="226">
        <f t="shared" si="137"/>
        <v>0</v>
      </c>
      <c r="CH200" s="6"/>
      <c r="CI200" s="6"/>
      <c r="CJ200" s="226">
        <f t="shared" si="129"/>
        <v>0</v>
      </c>
      <c r="CK200" s="6"/>
      <c r="CL200" s="6"/>
      <c r="CM200" s="6"/>
      <c r="CN200" s="6"/>
      <c r="CO200" s="6"/>
      <c r="CP200" s="6"/>
      <c r="CQ200" s="6"/>
      <c r="CR200" s="6"/>
      <c r="CS200" s="6"/>
      <c r="CT200" s="6"/>
      <c r="CU200" s="6"/>
      <c r="CV200" s="6"/>
      <c r="CW200" s="6"/>
      <c r="CX200" s="6"/>
      <c r="CY200" s="6"/>
      <c r="CZ200" s="6"/>
      <c r="DA200" s="6"/>
      <c r="DB200" s="6"/>
      <c r="DC200" s="6"/>
      <c r="DD200" s="6"/>
      <c r="DE200" s="6"/>
      <c r="DF200" s="6"/>
      <c r="DG200" s="6"/>
      <c r="DH200" s="6"/>
      <c r="DI200" s="6"/>
      <c r="DJ200" s="6"/>
      <c r="DK200" s="6"/>
      <c r="DL200" s="6"/>
      <c r="DM200" s="6"/>
      <c r="DN200" s="6"/>
      <c r="DO200" s="6"/>
      <c r="DP200" s="6"/>
      <c r="DQ200" s="6"/>
      <c r="DR200" s="6"/>
      <c r="DS200" s="6"/>
      <c r="DT200" s="6"/>
      <c r="DU200" s="6"/>
      <c r="DV200" s="6"/>
      <c r="DW200" s="6"/>
      <c r="DX200" s="6"/>
      <c r="DY200" s="6"/>
      <c r="DZ200" s="6"/>
      <c r="EA200" s="6"/>
      <c r="EB200" s="6"/>
      <c r="EC200" s="6"/>
      <c r="ED200" s="6"/>
      <c r="EE200" s="6"/>
      <c r="EF200" s="6"/>
      <c r="EG200" s="6"/>
      <c r="EH200" s="6"/>
      <c r="EI200" s="6"/>
      <c r="EJ200" s="6"/>
      <c r="EK200" s="6"/>
      <c r="EL200" s="6"/>
      <c r="EM200" s="6"/>
      <c r="EN200" s="6"/>
      <c r="EO200" s="6"/>
      <c r="EP200" s="6"/>
      <c r="EQ200" s="6"/>
      <c r="ER200" s="6"/>
      <c r="ES200" s="6"/>
      <c r="ET200" s="6"/>
      <c r="EU200" s="6"/>
      <c r="EV200" s="6"/>
      <c r="EW200" s="6"/>
      <c r="EX200" s="6"/>
      <c r="EY200" s="6"/>
      <c r="EZ200" s="6"/>
      <c r="FA200" s="6"/>
      <c r="FB200" s="6"/>
    </row>
    <row r="201" spans="1:158">
      <c r="A201" s="13">
        <f t="shared" si="95"/>
        <v>168</v>
      </c>
      <c r="B201" s="66"/>
      <c r="C201" s="48"/>
      <c r="D201" s="348"/>
      <c r="E201" s="349"/>
      <c r="F201" s="353"/>
      <c r="G201" s="351"/>
      <c r="H201" s="348"/>
      <c r="I201" s="352"/>
      <c r="J201" s="352"/>
      <c r="K201" s="67"/>
      <c r="L201" s="68" t="str">
        <f t="shared" si="79"/>
        <v/>
      </c>
      <c r="M201" s="379"/>
      <c r="N201" s="379"/>
      <c r="O201" s="380" t="str">
        <f t="shared" si="130"/>
        <v/>
      </c>
      <c r="P201" s="382" t="str">
        <f t="shared" si="131"/>
        <v/>
      </c>
      <c r="Q201" s="112" t="str">
        <f t="shared" si="97"/>
        <v/>
      </c>
      <c r="R201" s="67"/>
      <c r="S201" s="68" t="str">
        <f t="shared" si="82"/>
        <v/>
      </c>
      <c r="T201" s="184"/>
      <c r="U201" s="68" t="str">
        <f t="shared" si="83"/>
        <v/>
      </c>
      <c r="V201" s="112" t="str">
        <f t="shared" si="98"/>
        <v>no</v>
      </c>
      <c r="W201" s="47"/>
      <c r="X201" s="47"/>
      <c r="Y201" s="47"/>
      <c r="Z201" s="66"/>
      <c r="AA201" s="19"/>
      <c r="AB201" s="242"/>
      <c r="AC201" s="242"/>
      <c r="AD201" s="242"/>
      <c r="AE201" s="242"/>
      <c r="AF201" s="242"/>
      <c r="AG201" s="243"/>
      <c r="AH201" s="17"/>
      <c r="AI201" s="6"/>
      <c r="AK201" s="28" t="str">
        <f t="shared" si="99"/>
        <v/>
      </c>
      <c r="AL201" s="28" t="str">
        <f t="shared" si="100"/>
        <v/>
      </c>
      <c r="AM201" s="28" t="str">
        <f t="shared" si="101"/>
        <v/>
      </c>
      <c r="AN201" s="28">
        <f t="shared" si="102"/>
        <v>0</v>
      </c>
      <c r="AO201" s="28">
        <f t="shared" si="103"/>
        <v>0</v>
      </c>
      <c r="AP201" s="28">
        <f t="shared" si="104"/>
        <v>0</v>
      </c>
      <c r="AQ201" s="28">
        <f t="shared" si="105"/>
        <v>0</v>
      </c>
      <c r="AR201" s="28"/>
      <c r="AS201" s="28"/>
      <c r="AT201" s="28"/>
      <c r="AX201" s="64" t="str">
        <f t="shared" si="106"/>
        <v>canbeinvalid</v>
      </c>
      <c r="AY201" s="28"/>
      <c r="AZ201" s="181">
        <f t="shared" si="107"/>
        <v>0</v>
      </c>
      <c r="BA201" s="1">
        <f t="shared" si="108"/>
        <v>0</v>
      </c>
      <c r="BB201">
        <f t="shared" si="109"/>
        <v>0</v>
      </c>
      <c r="BC201">
        <f t="shared" si="110"/>
        <v>0</v>
      </c>
      <c r="BD201" t="str">
        <f t="shared" si="111"/>
        <v/>
      </c>
      <c r="BE201">
        <f t="shared" si="112"/>
        <v>0</v>
      </c>
      <c r="BF201">
        <f t="shared" si="113"/>
        <v>0</v>
      </c>
      <c r="BG201" t="str">
        <f t="shared" si="114"/>
        <v>no</v>
      </c>
      <c r="BH201">
        <f t="shared" si="115"/>
        <v>0</v>
      </c>
      <c r="BJ201" s="118">
        <f t="shared" si="116"/>
        <v>0</v>
      </c>
      <c r="BK201" s="119">
        <f t="shared" si="117"/>
        <v>0</v>
      </c>
      <c r="BL201">
        <f t="shared" si="118"/>
        <v>0</v>
      </c>
      <c r="BM201">
        <f t="shared" si="119"/>
        <v>0</v>
      </c>
      <c r="BN201" t="str">
        <f t="shared" si="120"/>
        <v/>
      </c>
      <c r="BO201" s="181">
        <f t="shared" si="121"/>
        <v>0</v>
      </c>
      <c r="BQ201" s="181">
        <f t="shared" si="122"/>
        <v>0</v>
      </c>
      <c r="BR201" s="181">
        <f t="shared" si="123"/>
        <v>0</v>
      </c>
      <c r="BS201" t="str">
        <f t="shared" si="124"/>
        <v/>
      </c>
      <c r="BT201">
        <f t="shared" si="125"/>
        <v>0</v>
      </c>
      <c r="BU201" s="181" t="str">
        <f t="shared" si="126"/>
        <v>data</v>
      </c>
      <c r="BV201" s="181">
        <f t="shared" si="132"/>
        <v>0</v>
      </c>
      <c r="BX201" t="str">
        <f t="shared" si="127"/>
        <v/>
      </c>
      <c r="BY201" t="str">
        <f t="shared" si="128"/>
        <v>No CO Data</v>
      </c>
      <c r="BZ201" s="181">
        <f t="shared" si="135"/>
        <v>0</v>
      </c>
      <c r="CA201" s="229">
        <f t="shared" si="134"/>
        <v>0</v>
      </c>
      <c r="CB201" s="6"/>
      <c r="CC201" s="6"/>
      <c r="CD201" s="226">
        <f t="shared" si="136"/>
        <v>0</v>
      </c>
      <c r="CE201" s="6"/>
      <c r="CF201" s="226">
        <f t="shared" si="133"/>
        <v>0</v>
      </c>
      <c r="CG201" s="226">
        <f t="shared" si="137"/>
        <v>0</v>
      </c>
      <c r="CH201" s="6"/>
      <c r="CI201" s="6"/>
      <c r="CJ201" s="226">
        <f t="shared" si="129"/>
        <v>0</v>
      </c>
      <c r="CK201" s="6"/>
      <c r="CL201" s="6"/>
      <c r="CM201" s="6"/>
      <c r="CN201" s="6"/>
      <c r="CO201" s="6"/>
      <c r="CP201" s="6"/>
      <c r="CQ201" s="6"/>
      <c r="CR201" s="6"/>
      <c r="CS201" s="6"/>
      <c r="CT201" s="6"/>
      <c r="CU201" s="6"/>
      <c r="CV201" s="6"/>
      <c r="CW201" s="6"/>
      <c r="CX201" s="6"/>
      <c r="CY201" s="6"/>
      <c r="CZ201" s="6"/>
      <c r="DA201" s="6"/>
      <c r="DB201" s="6"/>
      <c r="DC201" s="6"/>
      <c r="DD201" s="6"/>
      <c r="DE201" s="6"/>
      <c r="DF201" s="6"/>
      <c r="DG201" s="6"/>
      <c r="DH201" s="6"/>
      <c r="DI201" s="6"/>
      <c r="DJ201" s="6"/>
      <c r="DK201" s="6"/>
      <c r="DL201" s="6"/>
      <c r="DM201" s="6"/>
      <c r="DN201" s="6"/>
      <c r="DO201" s="6"/>
      <c r="DP201" s="6"/>
      <c r="DQ201" s="6"/>
      <c r="DR201" s="6"/>
      <c r="DS201" s="6"/>
      <c r="DT201" s="6"/>
      <c r="DU201" s="6"/>
      <c r="DV201" s="6"/>
      <c r="DW201" s="6"/>
      <c r="DX201" s="6"/>
      <c r="DY201" s="6"/>
      <c r="DZ201" s="6"/>
      <c r="EA201" s="6"/>
      <c r="EB201" s="6"/>
      <c r="EC201" s="6"/>
      <c r="ED201" s="6"/>
      <c r="EE201" s="6"/>
      <c r="EF201" s="6"/>
      <c r="EG201" s="6"/>
      <c r="EH201" s="6"/>
      <c r="EI201" s="6"/>
      <c r="EJ201" s="6"/>
      <c r="EK201" s="6"/>
      <c r="EL201" s="6"/>
      <c r="EM201" s="6"/>
      <c r="EN201" s="6"/>
      <c r="EO201" s="6"/>
      <c r="EP201" s="6"/>
      <c r="EQ201" s="6"/>
      <c r="ER201" s="6"/>
      <c r="ES201" s="6"/>
      <c r="ET201" s="6"/>
      <c r="EU201" s="6"/>
      <c r="EV201" s="6"/>
      <c r="EW201" s="6"/>
      <c r="EX201" s="6"/>
      <c r="EY201" s="6"/>
      <c r="EZ201" s="6"/>
      <c r="FA201" s="6"/>
      <c r="FB201" s="6"/>
    </row>
    <row r="202" spans="1:158">
      <c r="A202" s="13">
        <f t="shared" si="95"/>
        <v>169</v>
      </c>
      <c r="B202" s="66"/>
      <c r="C202" s="48"/>
      <c r="D202" s="348"/>
      <c r="E202" s="349"/>
      <c r="F202" s="353"/>
      <c r="G202" s="351"/>
      <c r="H202" s="348"/>
      <c r="I202" s="352"/>
      <c r="J202" s="352"/>
      <c r="K202" s="67"/>
      <c r="L202" s="68" t="str">
        <f t="shared" si="79"/>
        <v/>
      </c>
      <c r="M202" s="379"/>
      <c r="N202" s="379"/>
      <c r="O202" s="380" t="str">
        <f t="shared" si="130"/>
        <v/>
      </c>
      <c r="P202" s="382" t="str">
        <f t="shared" si="131"/>
        <v/>
      </c>
      <c r="Q202" s="112" t="str">
        <f t="shared" si="97"/>
        <v/>
      </c>
      <c r="R202" s="67"/>
      <c r="S202" s="68" t="str">
        <f t="shared" si="82"/>
        <v/>
      </c>
      <c r="T202" s="184"/>
      <c r="U202" s="68" t="str">
        <f t="shared" si="83"/>
        <v/>
      </c>
      <c r="V202" s="112" t="str">
        <f t="shared" si="98"/>
        <v>no</v>
      </c>
      <c r="W202" s="47"/>
      <c r="X202" s="47"/>
      <c r="Y202" s="47"/>
      <c r="Z202" s="66"/>
      <c r="AA202" s="19"/>
      <c r="AB202" s="242"/>
      <c r="AC202" s="242"/>
      <c r="AD202" s="242"/>
      <c r="AE202" s="242"/>
      <c r="AF202" s="242"/>
      <c r="AG202" s="243"/>
      <c r="AH202" s="17"/>
      <c r="AI202" s="6"/>
      <c r="AK202" s="28" t="str">
        <f t="shared" si="99"/>
        <v/>
      </c>
      <c r="AL202" s="28" t="str">
        <f t="shared" si="100"/>
        <v/>
      </c>
      <c r="AM202" s="28" t="str">
        <f t="shared" si="101"/>
        <v/>
      </c>
      <c r="AN202" s="28">
        <f t="shared" si="102"/>
        <v>0</v>
      </c>
      <c r="AO202" s="28">
        <f t="shared" si="103"/>
        <v>0</v>
      </c>
      <c r="AP202" s="28">
        <f t="shared" si="104"/>
        <v>0</v>
      </c>
      <c r="AQ202" s="28">
        <f t="shared" si="105"/>
        <v>0</v>
      </c>
      <c r="AR202" s="28"/>
      <c r="AS202" s="28"/>
      <c r="AT202" s="28"/>
      <c r="AX202" s="64" t="str">
        <f t="shared" si="106"/>
        <v>canbeinvalid</v>
      </c>
      <c r="AY202" s="28"/>
      <c r="AZ202" s="181">
        <f t="shared" si="107"/>
        <v>0</v>
      </c>
      <c r="BA202" s="1">
        <f t="shared" si="108"/>
        <v>0</v>
      </c>
      <c r="BB202">
        <f t="shared" si="109"/>
        <v>0</v>
      </c>
      <c r="BC202">
        <f t="shared" si="110"/>
        <v>0</v>
      </c>
      <c r="BD202" t="str">
        <f t="shared" si="111"/>
        <v/>
      </c>
      <c r="BE202">
        <f t="shared" si="112"/>
        <v>0</v>
      </c>
      <c r="BF202">
        <f t="shared" si="113"/>
        <v>0</v>
      </c>
      <c r="BG202" t="str">
        <f t="shared" si="114"/>
        <v>no</v>
      </c>
      <c r="BH202">
        <f t="shared" si="115"/>
        <v>0</v>
      </c>
      <c r="BJ202" s="118">
        <f t="shared" si="116"/>
        <v>0</v>
      </c>
      <c r="BK202" s="119">
        <f t="shared" si="117"/>
        <v>0</v>
      </c>
      <c r="BL202">
        <f t="shared" si="118"/>
        <v>0</v>
      </c>
      <c r="BM202">
        <f t="shared" si="119"/>
        <v>0</v>
      </c>
      <c r="BN202" t="str">
        <f t="shared" si="120"/>
        <v/>
      </c>
      <c r="BO202" s="181">
        <f t="shared" si="121"/>
        <v>0</v>
      </c>
      <c r="BQ202" s="181">
        <f t="shared" si="122"/>
        <v>0</v>
      </c>
      <c r="BR202" s="181">
        <f t="shared" si="123"/>
        <v>0</v>
      </c>
      <c r="BS202" t="str">
        <f t="shared" si="124"/>
        <v/>
      </c>
      <c r="BT202">
        <f t="shared" si="125"/>
        <v>0</v>
      </c>
      <c r="BU202" s="181" t="str">
        <f t="shared" si="126"/>
        <v>data</v>
      </c>
      <c r="BV202" s="181">
        <f t="shared" si="132"/>
        <v>0</v>
      </c>
      <c r="BX202" t="str">
        <f t="shared" si="127"/>
        <v/>
      </c>
      <c r="BY202" t="str">
        <f t="shared" si="128"/>
        <v>No CO Data</v>
      </c>
      <c r="BZ202" s="181">
        <f t="shared" si="135"/>
        <v>0</v>
      </c>
      <c r="CA202" s="229">
        <f t="shared" si="134"/>
        <v>0</v>
      </c>
      <c r="CB202" s="6"/>
      <c r="CC202" s="6"/>
      <c r="CD202" s="226">
        <f t="shared" si="136"/>
        <v>0</v>
      </c>
      <c r="CE202" s="6"/>
      <c r="CF202" s="226">
        <f t="shared" si="133"/>
        <v>0</v>
      </c>
      <c r="CG202" s="226">
        <f t="shared" si="137"/>
        <v>0</v>
      </c>
      <c r="CH202" s="6"/>
      <c r="CI202" s="6"/>
      <c r="CJ202" s="226">
        <f t="shared" si="129"/>
        <v>0</v>
      </c>
      <c r="CK202" s="6"/>
      <c r="CL202" s="6"/>
      <c r="CM202" s="6"/>
      <c r="CN202" s="6"/>
      <c r="CO202" s="6"/>
      <c r="CP202" s="6"/>
      <c r="CQ202" s="6"/>
      <c r="CR202" s="6"/>
      <c r="CS202" s="6"/>
      <c r="CT202" s="6"/>
      <c r="CU202" s="6"/>
      <c r="CV202" s="6"/>
      <c r="CW202" s="6"/>
      <c r="CX202" s="6"/>
      <c r="CY202" s="6"/>
      <c r="CZ202" s="6"/>
      <c r="DA202" s="6"/>
      <c r="DB202" s="6"/>
      <c r="DC202" s="6"/>
      <c r="DD202" s="6"/>
      <c r="DE202" s="6"/>
      <c r="DF202" s="6"/>
      <c r="DG202" s="6"/>
      <c r="DH202" s="6"/>
      <c r="DI202" s="6"/>
      <c r="DJ202" s="6"/>
      <c r="DK202" s="6"/>
      <c r="DL202" s="6"/>
      <c r="DM202" s="6"/>
      <c r="DN202" s="6"/>
      <c r="DO202" s="6"/>
      <c r="DP202" s="6"/>
      <c r="DQ202" s="6"/>
      <c r="DR202" s="6"/>
      <c r="DS202" s="6"/>
      <c r="DT202" s="6"/>
      <c r="DU202" s="6"/>
      <c r="DV202" s="6"/>
      <c r="DW202" s="6"/>
      <c r="DX202" s="6"/>
      <c r="DY202" s="6"/>
      <c r="DZ202" s="6"/>
      <c r="EA202" s="6"/>
      <c r="EB202" s="6"/>
      <c r="EC202" s="6"/>
      <c r="ED202" s="6"/>
      <c r="EE202" s="6"/>
      <c r="EF202" s="6"/>
      <c r="EG202" s="6"/>
      <c r="EH202" s="6"/>
      <c r="EI202" s="6"/>
      <c r="EJ202" s="6"/>
      <c r="EK202" s="6"/>
      <c r="EL202" s="6"/>
      <c r="EM202" s="6"/>
      <c r="EN202" s="6"/>
      <c r="EO202" s="6"/>
      <c r="EP202" s="6"/>
      <c r="EQ202" s="6"/>
      <c r="ER202" s="6"/>
      <c r="ES202" s="6"/>
      <c r="ET202" s="6"/>
      <c r="EU202" s="6"/>
      <c r="EV202" s="6"/>
      <c r="EW202" s="6"/>
      <c r="EX202" s="6"/>
      <c r="EY202" s="6"/>
      <c r="EZ202" s="6"/>
      <c r="FA202" s="6"/>
      <c r="FB202" s="6"/>
    </row>
    <row r="203" spans="1:158">
      <c r="A203" s="13">
        <f t="shared" si="95"/>
        <v>170</v>
      </c>
      <c r="B203" s="66"/>
      <c r="C203" s="48"/>
      <c r="D203" s="348"/>
      <c r="E203" s="349"/>
      <c r="F203" s="353"/>
      <c r="G203" s="351"/>
      <c r="H203" s="348"/>
      <c r="I203" s="352"/>
      <c r="J203" s="352"/>
      <c r="K203" s="67"/>
      <c r="L203" s="68" t="str">
        <f t="shared" si="79"/>
        <v/>
      </c>
      <c r="M203" s="379"/>
      <c r="N203" s="379"/>
      <c r="O203" s="380" t="str">
        <f t="shared" si="130"/>
        <v/>
      </c>
      <c r="P203" s="382" t="str">
        <f t="shared" si="131"/>
        <v/>
      </c>
      <c r="Q203" s="112" t="str">
        <f t="shared" si="97"/>
        <v/>
      </c>
      <c r="R203" s="67"/>
      <c r="S203" s="68" t="str">
        <f t="shared" si="82"/>
        <v/>
      </c>
      <c r="T203" s="184"/>
      <c r="U203" s="68" t="str">
        <f t="shared" si="83"/>
        <v/>
      </c>
      <c r="V203" s="112" t="str">
        <f t="shared" si="98"/>
        <v>no</v>
      </c>
      <c r="W203" s="47"/>
      <c r="X203" s="47"/>
      <c r="Y203" s="47"/>
      <c r="Z203" s="66"/>
      <c r="AA203" s="19"/>
      <c r="AB203" s="242"/>
      <c r="AC203" s="242"/>
      <c r="AD203" s="242"/>
      <c r="AE203" s="242"/>
      <c r="AF203" s="242"/>
      <c r="AG203" s="243"/>
      <c r="AH203" s="17"/>
      <c r="AI203" s="6"/>
      <c r="AK203" s="28" t="str">
        <f t="shared" si="99"/>
        <v/>
      </c>
      <c r="AL203" s="28" t="str">
        <f t="shared" si="100"/>
        <v/>
      </c>
      <c r="AM203" s="28" t="str">
        <f t="shared" si="101"/>
        <v/>
      </c>
      <c r="AN203" s="28">
        <f t="shared" si="102"/>
        <v>0</v>
      </c>
      <c r="AO203" s="28">
        <f t="shared" si="103"/>
        <v>0</v>
      </c>
      <c r="AP203" s="28">
        <f t="shared" si="104"/>
        <v>0</v>
      </c>
      <c r="AQ203" s="28">
        <f t="shared" si="105"/>
        <v>0</v>
      </c>
      <c r="AR203" s="28"/>
      <c r="AS203" s="28"/>
      <c r="AT203" s="28"/>
      <c r="AX203" s="64" t="str">
        <f t="shared" si="106"/>
        <v>canbeinvalid</v>
      </c>
      <c r="AY203" s="28"/>
      <c r="AZ203" s="181">
        <f t="shared" si="107"/>
        <v>0</v>
      </c>
      <c r="BA203" s="1">
        <f t="shared" si="108"/>
        <v>0</v>
      </c>
      <c r="BB203">
        <f t="shared" si="109"/>
        <v>0</v>
      </c>
      <c r="BC203">
        <f t="shared" si="110"/>
        <v>0</v>
      </c>
      <c r="BD203" t="str">
        <f t="shared" si="111"/>
        <v/>
      </c>
      <c r="BE203">
        <f t="shared" si="112"/>
        <v>0</v>
      </c>
      <c r="BF203">
        <f t="shared" si="113"/>
        <v>0</v>
      </c>
      <c r="BG203" t="str">
        <f t="shared" si="114"/>
        <v>no</v>
      </c>
      <c r="BH203">
        <f t="shared" si="115"/>
        <v>0</v>
      </c>
      <c r="BJ203" s="118">
        <f t="shared" si="116"/>
        <v>0</v>
      </c>
      <c r="BK203" s="119">
        <f t="shared" si="117"/>
        <v>0</v>
      </c>
      <c r="BL203">
        <f t="shared" si="118"/>
        <v>0</v>
      </c>
      <c r="BM203">
        <f t="shared" si="119"/>
        <v>0</v>
      </c>
      <c r="BN203" t="str">
        <f t="shared" si="120"/>
        <v/>
      </c>
      <c r="BO203" s="181">
        <f t="shared" si="121"/>
        <v>0</v>
      </c>
      <c r="BQ203" s="181">
        <f t="shared" si="122"/>
        <v>0</v>
      </c>
      <c r="BR203" s="181">
        <f t="shared" si="123"/>
        <v>0</v>
      </c>
      <c r="BS203" t="str">
        <f t="shared" si="124"/>
        <v/>
      </c>
      <c r="BT203">
        <f t="shared" si="125"/>
        <v>0</v>
      </c>
      <c r="BU203" s="181" t="str">
        <f t="shared" si="126"/>
        <v>data</v>
      </c>
      <c r="BV203" s="181">
        <f t="shared" si="132"/>
        <v>0</v>
      </c>
      <c r="BX203" t="str">
        <f t="shared" si="127"/>
        <v/>
      </c>
      <c r="BY203" t="str">
        <f t="shared" si="128"/>
        <v>No CO Data</v>
      </c>
      <c r="BZ203" s="181">
        <f t="shared" si="135"/>
        <v>0</v>
      </c>
      <c r="CA203" s="229">
        <f t="shared" si="134"/>
        <v>0</v>
      </c>
      <c r="CB203" s="6"/>
      <c r="CC203" s="6"/>
      <c r="CD203" s="226">
        <f t="shared" si="136"/>
        <v>0</v>
      </c>
      <c r="CE203" s="6"/>
      <c r="CF203" s="226">
        <f t="shared" si="133"/>
        <v>0</v>
      </c>
      <c r="CG203" s="226">
        <f t="shared" si="137"/>
        <v>0</v>
      </c>
      <c r="CH203" s="6"/>
      <c r="CI203" s="6"/>
      <c r="CJ203" s="226">
        <f t="shared" si="129"/>
        <v>0</v>
      </c>
      <c r="CK203" s="6"/>
      <c r="CL203" s="6"/>
      <c r="CM203" s="6"/>
      <c r="CN203" s="6"/>
      <c r="CO203" s="6"/>
      <c r="CP203" s="6"/>
      <c r="CQ203" s="6"/>
      <c r="CR203" s="6"/>
      <c r="CS203" s="6"/>
      <c r="CT203" s="6"/>
      <c r="CU203" s="6"/>
      <c r="CV203" s="6"/>
      <c r="CW203" s="6"/>
      <c r="CX203" s="6"/>
      <c r="CY203" s="6"/>
      <c r="CZ203" s="6"/>
      <c r="DA203" s="6"/>
      <c r="DB203" s="6"/>
      <c r="DC203" s="6"/>
      <c r="DD203" s="6"/>
      <c r="DE203" s="6"/>
      <c r="DF203" s="6"/>
      <c r="DG203" s="6"/>
      <c r="DH203" s="6"/>
      <c r="DI203" s="6"/>
      <c r="DJ203" s="6"/>
      <c r="DK203" s="6"/>
      <c r="DL203" s="6"/>
      <c r="DM203" s="6"/>
      <c r="DN203" s="6"/>
      <c r="DO203" s="6"/>
      <c r="DP203" s="6"/>
      <c r="DQ203" s="6"/>
      <c r="DR203" s="6"/>
      <c r="DS203" s="6"/>
      <c r="DT203" s="6"/>
      <c r="DU203" s="6"/>
      <c r="DV203" s="6"/>
      <c r="DW203" s="6"/>
      <c r="DX203" s="6"/>
      <c r="DY203" s="6"/>
      <c r="DZ203" s="6"/>
      <c r="EA203" s="6"/>
      <c r="EB203" s="6"/>
      <c r="EC203" s="6"/>
      <c r="ED203" s="6"/>
      <c r="EE203" s="6"/>
      <c r="EF203" s="6"/>
      <c r="EG203" s="6"/>
      <c r="EH203" s="6"/>
      <c r="EI203" s="6"/>
      <c r="EJ203" s="6"/>
      <c r="EK203" s="6"/>
      <c r="EL203" s="6"/>
      <c r="EM203" s="6"/>
      <c r="EN203" s="6"/>
      <c r="EO203" s="6"/>
      <c r="EP203" s="6"/>
      <c r="EQ203" s="6"/>
      <c r="ER203" s="6"/>
      <c r="ES203" s="6"/>
      <c r="ET203" s="6"/>
      <c r="EU203" s="6"/>
      <c r="EV203" s="6"/>
      <c r="EW203" s="6"/>
      <c r="EX203" s="6"/>
      <c r="EY203" s="6"/>
      <c r="EZ203" s="6"/>
      <c r="FA203" s="6"/>
      <c r="FB203" s="6"/>
    </row>
    <row r="204" spans="1:158">
      <c r="A204" s="13">
        <f t="shared" si="95"/>
        <v>171</v>
      </c>
      <c r="B204" s="66"/>
      <c r="C204" s="48"/>
      <c r="D204" s="348"/>
      <c r="E204" s="349"/>
      <c r="F204" s="353"/>
      <c r="G204" s="351"/>
      <c r="H204" s="348"/>
      <c r="I204" s="352"/>
      <c r="J204" s="352"/>
      <c r="K204" s="67"/>
      <c r="L204" s="68" t="str">
        <f t="shared" si="79"/>
        <v/>
      </c>
      <c r="M204" s="379"/>
      <c r="N204" s="379"/>
      <c r="O204" s="380" t="str">
        <f t="shared" si="130"/>
        <v/>
      </c>
      <c r="P204" s="382" t="str">
        <f t="shared" si="131"/>
        <v/>
      </c>
      <c r="Q204" s="112" t="str">
        <f t="shared" si="97"/>
        <v/>
      </c>
      <c r="R204" s="67"/>
      <c r="S204" s="68" t="str">
        <f t="shared" si="82"/>
        <v/>
      </c>
      <c r="T204" s="184"/>
      <c r="U204" s="68" t="str">
        <f t="shared" si="83"/>
        <v/>
      </c>
      <c r="V204" s="112" t="str">
        <f t="shared" si="98"/>
        <v>no</v>
      </c>
      <c r="W204" s="47"/>
      <c r="X204" s="47"/>
      <c r="Y204" s="47"/>
      <c r="Z204" s="66"/>
      <c r="AA204" s="19"/>
      <c r="AB204" s="242"/>
      <c r="AC204" s="242"/>
      <c r="AD204" s="242"/>
      <c r="AE204" s="242"/>
      <c r="AF204" s="242"/>
      <c r="AG204" s="243"/>
      <c r="AH204" s="17"/>
      <c r="AI204" s="6"/>
      <c r="AK204" s="28" t="str">
        <f t="shared" si="99"/>
        <v/>
      </c>
      <c r="AL204" s="28" t="str">
        <f t="shared" si="100"/>
        <v/>
      </c>
      <c r="AM204" s="28" t="str">
        <f t="shared" si="101"/>
        <v/>
      </c>
      <c r="AN204" s="28">
        <f t="shared" si="102"/>
        <v>0</v>
      </c>
      <c r="AO204" s="28">
        <f t="shared" si="103"/>
        <v>0</v>
      </c>
      <c r="AP204" s="28">
        <f t="shared" si="104"/>
        <v>0</v>
      </c>
      <c r="AQ204" s="28">
        <f t="shared" si="105"/>
        <v>0</v>
      </c>
      <c r="AR204" s="28"/>
      <c r="AS204" s="28"/>
      <c r="AT204" s="28"/>
      <c r="AX204" s="64" t="str">
        <f t="shared" si="106"/>
        <v>canbeinvalid</v>
      </c>
      <c r="AY204" s="28"/>
      <c r="AZ204" s="181">
        <f t="shared" si="107"/>
        <v>0</v>
      </c>
      <c r="BA204" s="1">
        <f t="shared" si="108"/>
        <v>0</v>
      </c>
      <c r="BB204">
        <f t="shared" si="109"/>
        <v>0</v>
      </c>
      <c r="BC204">
        <f t="shared" si="110"/>
        <v>0</v>
      </c>
      <c r="BD204" t="str">
        <f t="shared" si="111"/>
        <v/>
      </c>
      <c r="BE204">
        <f t="shared" si="112"/>
        <v>0</v>
      </c>
      <c r="BF204">
        <f t="shared" si="113"/>
        <v>0</v>
      </c>
      <c r="BG204" t="str">
        <f t="shared" si="114"/>
        <v>no</v>
      </c>
      <c r="BH204">
        <f t="shared" si="115"/>
        <v>0</v>
      </c>
      <c r="BJ204" s="118">
        <f t="shared" si="116"/>
        <v>0</v>
      </c>
      <c r="BK204" s="119">
        <f t="shared" si="117"/>
        <v>0</v>
      </c>
      <c r="BL204">
        <f t="shared" si="118"/>
        <v>0</v>
      </c>
      <c r="BM204">
        <f t="shared" si="119"/>
        <v>0</v>
      </c>
      <c r="BN204" t="str">
        <f t="shared" si="120"/>
        <v/>
      </c>
      <c r="BO204" s="181">
        <f t="shared" si="121"/>
        <v>0</v>
      </c>
      <c r="BQ204" s="181">
        <f t="shared" si="122"/>
        <v>0</v>
      </c>
      <c r="BR204" s="181">
        <f t="shared" si="123"/>
        <v>0</v>
      </c>
      <c r="BS204" t="str">
        <f t="shared" si="124"/>
        <v/>
      </c>
      <c r="BT204">
        <f t="shared" si="125"/>
        <v>0</v>
      </c>
      <c r="BU204" s="181" t="str">
        <f t="shared" si="126"/>
        <v>data</v>
      </c>
      <c r="BV204" s="181">
        <f t="shared" si="132"/>
        <v>0</v>
      </c>
      <c r="BX204" t="str">
        <f t="shared" si="127"/>
        <v/>
      </c>
      <c r="BY204" t="str">
        <f t="shared" si="128"/>
        <v>No CO Data</v>
      </c>
      <c r="BZ204" s="181">
        <f t="shared" si="135"/>
        <v>0</v>
      </c>
      <c r="CA204" s="229">
        <f t="shared" si="134"/>
        <v>0</v>
      </c>
      <c r="CB204" s="6"/>
      <c r="CC204" s="6"/>
      <c r="CD204" s="226">
        <f t="shared" si="136"/>
        <v>0</v>
      </c>
      <c r="CE204" s="6"/>
      <c r="CF204" s="226">
        <f t="shared" si="133"/>
        <v>0</v>
      </c>
      <c r="CG204" s="226">
        <f t="shared" si="137"/>
        <v>0</v>
      </c>
      <c r="CH204" s="6"/>
      <c r="CI204" s="6"/>
      <c r="CJ204" s="226">
        <f t="shared" si="129"/>
        <v>0</v>
      </c>
      <c r="CK204" s="6"/>
      <c r="CL204" s="6"/>
      <c r="CM204" s="6"/>
      <c r="CN204" s="6"/>
      <c r="CO204" s="6"/>
      <c r="CP204" s="6"/>
      <c r="CQ204" s="6"/>
      <c r="CR204" s="6"/>
      <c r="CS204" s="6"/>
      <c r="CT204" s="6"/>
      <c r="CU204" s="6"/>
      <c r="CV204" s="6"/>
      <c r="CW204" s="6"/>
      <c r="CX204" s="6"/>
      <c r="CY204" s="6"/>
      <c r="CZ204" s="6"/>
      <c r="DA204" s="6"/>
      <c r="DB204" s="6"/>
      <c r="DC204" s="6"/>
      <c r="DD204" s="6"/>
      <c r="DE204" s="6"/>
      <c r="DF204" s="6"/>
      <c r="DG204" s="6"/>
      <c r="DH204" s="6"/>
      <c r="DI204" s="6"/>
      <c r="DJ204" s="6"/>
      <c r="DK204" s="6"/>
      <c r="DL204" s="6"/>
      <c r="DM204" s="6"/>
      <c r="DN204" s="6"/>
      <c r="DO204" s="6"/>
      <c r="DP204" s="6"/>
      <c r="DQ204" s="6"/>
      <c r="DR204" s="6"/>
      <c r="DS204" s="6"/>
      <c r="DT204" s="6"/>
      <c r="DU204" s="6"/>
      <c r="DV204" s="6"/>
      <c r="DW204" s="6"/>
      <c r="DX204" s="6"/>
      <c r="DY204" s="6"/>
      <c r="DZ204" s="6"/>
      <c r="EA204" s="6"/>
      <c r="EB204" s="6"/>
      <c r="EC204" s="6"/>
      <c r="ED204" s="6"/>
      <c r="EE204" s="6"/>
      <c r="EF204" s="6"/>
      <c r="EG204" s="6"/>
      <c r="EH204" s="6"/>
      <c r="EI204" s="6"/>
      <c r="EJ204" s="6"/>
      <c r="EK204" s="6"/>
      <c r="EL204" s="6"/>
      <c r="EM204" s="6"/>
      <c r="EN204" s="6"/>
      <c r="EO204" s="6"/>
      <c r="EP204" s="6"/>
      <c r="EQ204" s="6"/>
      <c r="ER204" s="6"/>
      <c r="ES204" s="6"/>
      <c r="ET204" s="6"/>
      <c r="EU204" s="6"/>
      <c r="EV204" s="6"/>
      <c r="EW204" s="6"/>
      <c r="EX204" s="6"/>
      <c r="EY204" s="6"/>
      <c r="EZ204" s="6"/>
      <c r="FA204" s="6"/>
      <c r="FB204" s="6"/>
    </row>
    <row r="205" spans="1:158">
      <c r="A205" s="13">
        <f t="shared" si="95"/>
        <v>172</v>
      </c>
      <c r="B205" s="66"/>
      <c r="C205" s="48"/>
      <c r="D205" s="348"/>
      <c r="E205" s="349"/>
      <c r="F205" s="353"/>
      <c r="G205" s="351"/>
      <c r="H205" s="348"/>
      <c r="I205" s="352"/>
      <c r="J205" s="352"/>
      <c r="K205" s="67"/>
      <c r="L205" s="68" t="str">
        <f t="shared" si="79"/>
        <v/>
      </c>
      <c r="M205" s="379"/>
      <c r="N205" s="379"/>
      <c r="O205" s="380" t="str">
        <f t="shared" si="130"/>
        <v/>
      </c>
      <c r="P205" s="382" t="str">
        <f t="shared" si="131"/>
        <v/>
      </c>
      <c r="Q205" s="112" t="str">
        <f t="shared" si="97"/>
        <v/>
      </c>
      <c r="R205" s="67"/>
      <c r="S205" s="68" t="str">
        <f t="shared" si="82"/>
        <v/>
      </c>
      <c r="T205" s="184"/>
      <c r="U205" s="68" t="str">
        <f t="shared" si="83"/>
        <v/>
      </c>
      <c r="V205" s="112" t="str">
        <f t="shared" si="98"/>
        <v>no</v>
      </c>
      <c r="W205" s="47"/>
      <c r="X205" s="47"/>
      <c r="Y205" s="47"/>
      <c r="Z205" s="66"/>
      <c r="AA205" s="19"/>
      <c r="AB205" s="242"/>
      <c r="AC205" s="242"/>
      <c r="AD205" s="242"/>
      <c r="AE205" s="242"/>
      <c r="AF205" s="242"/>
      <c r="AG205" s="243"/>
      <c r="AH205" s="17"/>
      <c r="AI205" s="6"/>
      <c r="AK205" s="28" t="str">
        <f t="shared" si="99"/>
        <v/>
      </c>
      <c r="AL205" s="28" t="str">
        <f t="shared" si="100"/>
        <v/>
      </c>
      <c r="AM205" s="28" t="str">
        <f t="shared" si="101"/>
        <v/>
      </c>
      <c r="AN205" s="28">
        <f t="shared" si="102"/>
        <v>0</v>
      </c>
      <c r="AO205" s="28">
        <f t="shared" si="103"/>
        <v>0</v>
      </c>
      <c r="AP205" s="28">
        <f t="shared" si="104"/>
        <v>0</v>
      </c>
      <c r="AQ205" s="28">
        <f t="shared" si="105"/>
        <v>0</v>
      </c>
      <c r="AR205" s="28"/>
      <c r="AS205" s="28"/>
      <c r="AT205" s="28"/>
      <c r="AX205" s="64" t="str">
        <f t="shared" si="106"/>
        <v>canbeinvalid</v>
      </c>
      <c r="AY205" s="28"/>
      <c r="AZ205" s="181">
        <f t="shared" si="107"/>
        <v>0</v>
      </c>
      <c r="BA205" s="1">
        <f t="shared" si="108"/>
        <v>0</v>
      </c>
      <c r="BB205">
        <f t="shared" si="109"/>
        <v>0</v>
      </c>
      <c r="BC205">
        <f t="shared" si="110"/>
        <v>0</v>
      </c>
      <c r="BD205" t="str">
        <f t="shared" si="111"/>
        <v/>
      </c>
      <c r="BE205">
        <f t="shared" si="112"/>
        <v>0</v>
      </c>
      <c r="BF205">
        <f t="shared" si="113"/>
        <v>0</v>
      </c>
      <c r="BG205" t="str">
        <f t="shared" si="114"/>
        <v>no</v>
      </c>
      <c r="BH205">
        <f t="shared" si="115"/>
        <v>0</v>
      </c>
      <c r="BJ205" s="118">
        <f t="shared" si="116"/>
        <v>0</v>
      </c>
      <c r="BK205" s="119">
        <f t="shared" si="117"/>
        <v>0</v>
      </c>
      <c r="BL205">
        <f t="shared" si="118"/>
        <v>0</v>
      </c>
      <c r="BM205">
        <f t="shared" si="119"/>
        <v>0</v>
      </c>
      <c r="BN205" t="str">
        <f t="shared" si="120"/>
        <v/>
      </c>
      <c r="BO205" s="181">
        <f t="shared" si="121"/>
        <v>0</v>
      </c>
      <c r="BQ205" s="181">
        <f t="shared" si="122"/>
        <v>0</v>
      </c>
      <c r="BR205" s="181">
        <f t="shared" si="123"/>
        <v>0</v>
      </c>
      <c r="BS205" t="str">
        <f t="shared" si="124"/>
        <v/>
      </c>
      <c r="BT205">
        <f t="shared" si="125"/>
        <v>0</v>
      </c>
      <c r="BU205" s="181" t="str">
        <f t="shared" si="126"/>
        <v>data</v>
      </c>
      <c r="BV205" s="181">
        <f t="shared" si="132"/>
        <v>0</v>
      </c>
      <c r="BX205" t="str">
        <f t="shared" si="127"/>
        <v/>
      </c>
      <c r="BY205" t="str">
        <f t="shared" si="128"/>
        <v>No CO Data</v>
      </c>
      <c r="BZ205" s="181">
        <f t="shared" si="135"/>
        <v>0</v>
      </c>
      <c r="CA205" s="229">
        <f t="shared" ref="CA205:CA236" si="138">IF(AND(BZ416=1,BZ205=0),1,0)</f>
        <v>0</v>
      </c>
      <c r="CB205" s="6"/>
      <c r="CC205" s="6"/>
      <c r="CD205" s="226">
        <f t="shared" si="136"/>
        <v>0</v>
      </c>
      <c r="CE205" s="6"/>
      <c r="CF205" s="226">
        <f t="shared" si="133"/>
        <v>0</v>
      </c>
      <c r="CG205" s="226">
        <f t="shared" si="137"/>
        <v>0</v>
      </c>
      <c r="CH205" s="6"/>
      <c r="CI205" s="6"/>
      <c r="CJ205" s="226">
        <f t="shared" si="129"/>
        <v>0</v>
      </c>
      <c r="CK205" s="6"/>
      <c r="CL205" s="6"/>
      <c r="CM205" s="6"/>
      <c r="CN205" s="6"/>
      <c r="CO205" s="6"/>
      <c r="CP205" s="6"/>
      <c r="CQ205" s="6"/>
      <c r="CR205" s="6"/>
      <c r="CS205" s="6"/>
      <c r="CT205" s="6"/>
      <c r="CU205" s="6"/>
      <c r="CV205" s="6"/>
      <c r="CW205" s="6"/>
      <c r="CX205" s="6"/>
      <c r="CY205" s="6"/>
      <c r="CZ205" s="6"/>
      <c r="DA205" s="6"/>
      <c r="DB205" s="6"/>
      <c r="DC205" s="6"/>
      <c r="DD205" s="6"/>
      <c r="DE205" s="6"/>
      <c r="DF205" s="6"/>
      <c r="DG205" s="6"/>
      <c r="DH205" s="6"/>
      <c r="DI205" s="6"/>
      <c r="DJ205" s="6"/>
      <c r="DK205" s="6"/>
      <c r="DL205" s="6"/>
      <c r="DM205" s="6"/>
      <c r="DN205" s="6"/>
      <c r="DO205" s="6"/>
      <c r="DP205" s="6"/>
      <c r="DQ205" s="6"/>
      <c r="DR205" s="6"/>
      <c r="DS205" s="6"/>
      <c r="DT205" s="6"/>
      <c r="DU205" s="6"/>
      <c r="DV205" s="6"/>
      <c r="DW205" s="6"/>
      <c r="DX205" s="6"/>
      <c r="DY205" s="6"/>
      <c r="DZ205" s="6"/>
      <c r="EA205" s="6"/>
      <c r="EB205" s="6"/>
      <c r="EC205" s="6"/>
      <c r="ED205" s="6"/>
      <c r="EE205" s="6"/>
      <c r="EF205" s="6"/>
      <c r="EG205" s="6"/>
      <c r="EH205" s="6"/>
      <c r="EI205" s="6"/>
      <c r="EJ205" s="6"/>
      <c r="EK205" s="6"/>
      <c r="EL205" s="6"/>
      <c r="EM205" s="6"/>
      <c r="EN205" s="6"/>
      <c r="EO205" s="6"/>
      <c r="EP205" s="6"/>
      <c r="EQ205" s="6"/>
      <c r="ER205" s="6"/>
      <c r="ES205" s="6"/>
      <c r="ET205" s="6"/>
      <c r="EU205" s="6"/>
      <c r="EV205" s="6"/>
      <c r="EW205" s="6"/>
      <c r="EX205" s="6"/>
      <c r="EY205" s="6"/>
      <c r="EZ205" s="6"/>
      <c r="FA205" s="6"/>
      <c r="FB205" s="6"/>
    </row>
    <row r="206" spans="1:158">
      <c r="A206" s="13">
        <f t="shared" si="95"/>
        <v>173</v>
      </c>
      <c r="B206" s="66"/>
      <c r="C206" s="48"/>
      <c r="D206" s="348"/>
      <c r="E206" s="349"/>
      <c r="F206" s="353"/>
      <c r="G206" s="351"/>
      <c r="H206" s="348"/>
      <c r="I206" s="352"/>
      <c r="J206" s="352"/>
      <c r="K206" s="67"/>
      <c r="L206" s="68" t="str">
        <f t="shared" si="79"/>
        <v/>
      </c>
      <c r="M206" s="379"/>
      <c r="N206" s="379"/>
      <c r="O206" s="380" t="str">
        <f t="shared" si="130"/>
        <v/>
      </c>
      <c r="P206" s="382" t="str">
        <f t="shared" si="131"/>
        <v/>
      </c>
      <c r="Q206" s="112" t="str">
        <f t="shared" si="97"/>
        <v/>
      </c>
      <c r="R206" s="67"/>
      <c r="S206" s="68" t="str">
        <f t="shared" si="82"/>
        <v/>
      </c>
      <c r="T206" s="184"/>
      <c r="U206" s="68" t="str">
        <f t="shared" si="83"/>
        <v/>
      </c>
      <c r="V206" s="112" t="str">
        <f t="shared" si="98"/>
        <v>no</v>
      </c>
      <c r="W206" s="47"/>
      <c r="X206" s="47"/>
      <c r="Y206" s="47"/>
      <c r="Z206" s="66"/>
      <c r="AA206" s="19"/>
      <c r="AB206" s="242"/>
      <c r="AC206" s="242"/>
      <c r="AD206" s="242"/>
      <c r="AE206" s="242"/>
      <c r="AF206" s="242"/>
      <c r="AG206" s="243"/>
      <c r="AH206" s="17"/>
      <c r="AI206" s="6"/>
      <c r="AK206" s="28" t="str">
        <f t="shared" si="99"/>
        <v/>
      </c>
      <c r="AL206" s="28" t="str">
        <f t="shared" si="100"/>
        <v/>
      </c>
      <c r="AM206" s="28" t="str">
        <f t="shared" si="101"/>
        <v/>
      </c>
      <c r="AN206" s="28">
        <f t="shared" si="102"/>
        <v>0</v>
      </c>
      <c r="AO206" s="28">
        <f t="shared" si="103"/>
        <v>0</v>
      </c>
      <c r="AP206" s="28">
        <f t="shared" si="104"/>
        <v>0</v>
      </c>
      <c r="AQ206" s="28">
        <f t="shared" si="105"/>
        <v>0</v>
      </c>
      <c r="AR206" s="28"/>
      <c r="AS206" s="28"/>
      <c r="AT206" s="28"/>
      <c r="AX206" s="64" t="str">
        <f t="shared" si="106"/>
        <v>canbeinvalid</v>
      </c>
      <c r="AY206" s="28"/>
      <c r="AZ206" s="181">
        <f t="shared" si="107"/>
        <v>0</v>
      </c>
      <c r="BA206" s="1">
        <f t="shared" si="108"/>
        <v>0</v>
      </c>
      <c r="BB206">
        <f t="shared" si="109"/>
        <v>0</v>
      </c>
      <c r="BC206">
        <f t="shared" si="110"/>
        <v>0</v>
      </c>
      <c r="BD206" t="str">
        <f t="shared" si="111"/>
        <v/>
      </c>
      <c r="BE206">
        <f t="shared" si="112"/>
        <v>0</v>
      </c>
      <c r="BF206">
        <f t="shared" si="113"/>
        <v>0</v>
      </c>
      <c r="BG206" t="str">
        <f t="shared" si="114"/>
        <v>no</v>
      </c>
      <c r="BH206">
        <f t="shared" si="115"/>
        <v>0</v>
      </c>
      <c r="BJ206" s="118">
        <f t="shared" si="116"/>
        <v>0</v>
      </c>
      <c r="BK206" s="119">
        <f t="shared" si="117"/>
        <v>0</v>
      </c>
      <c r="BL206">
        <f t="shared" si="118"/>
        <v>0</v>
      </c>
      <c r="BM206">
        <f t="shared" si="119"/>
        <v>0</v>
      </c>
      <c r="BN206" t="str">
        <f t="shared" si="120"/>
        <v/>
      </c>
      <c r="BO206" s="181">
        <f t="shared" si="121"/>
        <v>0</v>
      </c>
      <c r="BQ206" s="181">
        <f t="shared" si="122"/>
        <v>0</v>
      </c>
      <c r="BR206" s="181">
        <f t="shared" si="123"/>
        <v>0</v>
      </c>
      <c r="BS206" t="str">
        <f t="shared" si="124"/>
        <v/>
      </c>
      <c r="BT206">
        <f t="shared" si="125"/>
        <v>0</v>
      </c>
      <c r="BU206" s="181" t="str">
        <f t="shared" si="126"/>
        <v>data</v>
      </c>
      <c r="BV206" s="181">
        <f t="shared" si="132"/>
        <v>0</v>
      </c>
      <c r="BX206" t="str">
        <f t="shared" si="127"/>
        <v/>
      </c>
      <c r="BY206" t="str">
        <f t="shared" si="128"/>
        <v>No CO Data</v>
      </c>
      <c r="BZ206" s="181">
        <f t="shared" si="135"/>
        <v>0</v>
      </c>
      <c r="CA206" s="229">
        <f t="shared" si="138"/>
        <v>0</v>
      </c>
      <c r="CB206" s="6"/>
      <c r="CC206" s="6"/>
      <c r="CD206" s="226">
        <f t="shared" si="136"/>
        <v>0</v>
      </c>
      <c r="CE206" s="6"/>
      <c r="CF206" s="226">
        <f t="shared" si="133"/>
        <v>0</v>
      </c>
      <c r="CG206" s="226">
        <f t="shared" si="137"/>
        <v>0</v>
      </c>
      <c r="CH206" s="6"/>
      <c r="CI206" s="6"/>
      <c r="CJ206" s="226">
        <f t="shared" si="129"/>
        <v>0</v>
      </c>
      <c r="CK206" s="6"/>
      <c r="CL206" s="6"/>
      <c r="CM206" s="6"/>
      <c r="CN206" s="6"/>
      <c r="CO206" s="6"/>
      <c r="CP206" s="6"/>
      <c r="CQ206" s="6"/>
      <c r="CR206" s="6"/>
      <c r="CS206" s="6"/>
      <c r="CT206" s="6"/>
      <c r="CU206" s="6"/>
      <c r="CV206" s="6"/>
      <c r="CW206" s="6"/>
      <c r="CX206" s="6"/>
      <c r="CY206" s="6"/>
      <c r="CZ206" s="6"/>
      <c r="DA206" s="6"/>
      <c r="DB206" s="6"/>
      <c r="DC206" s="6"/>
      <c r="DD206" s="6"/>
      <c r="DE206" s="6"/>
      <c r="DF206" s="6"/>
      <c r="DG206" s="6"/>
      <c r="DH206" s="6"/>
      <c r="DI206" s="6"/>
      <c r="DJ206" s="6"/>
      <c r="DK206" s="6"/>
      <c r="DL206" s="6"/>
      <c r="DM206" s="6"/>
      <c r="DN206" s="6"/>
      <c r="DO206" s="6"/>
      <c r="DP206" s="6"/>
      <c r="DQ206" s="6"/>
      <c r="DR206" s="6"/>
      <c r="DS206" s="6"/>
      <c r="DT206" s="6"/>
      <c r="DU206" s="6"/>
      <c r="DV206" s="6"/>
      <c r="DW206" s="6"/>
      <c r="DX206" s="6"/>
      <c r="DY206" s="6"/>
      <c r="DZ206" s="6"/>
      <c r="EA206" s="6"/>
      <c r="EB206" s="6"/>
      <c r="EC206" s="6"/>
      <c r="ED206" s="6"/>
      <c r="EE206" s="6"/>
      <c r="EF206" s="6"/>
      <c r="EG206" s="6"/>
      <c r="EH206" s="6"/>
      <c r="EI206" s="6"/>
      <c r="EJ206" s="6"/>
      <c r="EK206" s="6"/>
      <c r="EL206" s="6"/>
      <c r="EM206" s="6"/>
      <c r="EN206" s="6"/>
      <c r="EO206" s="6"/>
      <c r="EP206" s="6"/>
      <c r="EQ206" s="6"/>
      <c r="ER206" s="6"/>
      <c r="ES206" s="6"/>
      <c r="ET206" s="6"/>
      <c r="EU206" s="6"/>
      <c r="EV206" s="6"/>
      <c r="EW206" s="6"/>
      <c r="EX206" s="6"/>
      <c r="EY206" s="6"/>
      <c r="EZ206" s="6"/>
      <c r="FA206" s="6"/>
      <c r="FB206" s="6"/>
    </row>
    <row r="207" spans="1:158">
      <c r="A207" s="13">
        <f t="shared" si="95"/>
        <v>174</v>
      </c>
      <c r="B207" s="66"/>
      <c r="C207" s="48"/>
      <c r="D207" s="348"/>
      <c r="E207" s="349"/>
      <c r="F207" s="353"/>
      <c r="G207" s="351"/>
      <c r="H207" s="348"/>
      <c r="I207" s="352"/>
      <c r="J207" s="352"/>
      <c r="K207" s="67"/>
      <c r="L207" s="68" t="str">
        <f t="shared" si="79"/>
        <v/>
      </c>
      <c r="M207" s="379"/>
      <c r="N207" s="379"/>
      <c r="O207" s="380" t="str">
        <f t="shared" si="130"/>
        <v/>
      </c>
      <c r="P207" s="382" t="str">
        <f t="shared" si="131"/>
        <v/>
      </c>
      <c r="Q207" s="112" t="str">
        <f t="shared" si="97"/>
        <v/>
      </c>
      <c r="R207" s="67"/>
      <c r="S207" s="68" t="str">
        <f t="shared" si="82"/>
        <v/>
      </c>
      <c r="T207" s="184"/>
      <c r="U207" s="68" t="str">
        <f t="shared" si="83"/>
        <v/>
      </c>
      <c r="V207" s="112" t="str">
        <f t="shared" si="98"/>
        <v>no</v>
      </c>
      <c r="W207" s="47"/>
      <c r="X207" s="47"/>
      <c r="Y207" s="47"/>
      <c r="Z207" s="66"/>
      <c r="AA207" s="19"/>
      <c r="AB207" s="242"/>
      <c r="AC207" s="242"/>
      <c r="AD207" s="242"/>
      <c r="AE207" s="242"/>
      <c r="AF207" s="242"/>
      <c r="AG207" s="243"/>
      <c r="AH207" s="17"/>
      <c r="AI207" s="6"/>
      <c r="AK207" s="28" t="str">
        <f t="shared" si="99"/>
        <v/>
      </c>
      <c r="AL207" s="28" t="str">
        <f t="shared" si="100"/>
        <v/>
      </c>
      <c r="AM207" s="28" t="str">
        <f t="shared" si="101"/>
        <v/>
      </c>
      <c r="AN207" s="28">
        <f t="shared" si="102"/>
        <v>0</v>
      </c>
      <c r="AO207" s="28">
        <f t="shared" si="103"/>
        <v>0</v>
      </c>
      <c r="AP207" s="28">
        <f t="shared" si="104"/>
        <v>0</v>
      </c>
      <c r="AQ207" s="28">
        <f t="shared" si="105"/>
        <v>0</v>
      </c>
      <c r="AR207" s="28"/>
      <c r="AS207" s="28"/>
      <c r="AT207" s="28"/>
      <c r="AX207" s="64" t="str">
        <f t="shared" si="106"/>
        <v>canbeinvalid</v>
      </c>
      <c r="AY207" s="28"/>
      <c r="AZ207" s="181">
        <f t="shared" si="107"/>
        <v>0</v>
      </c>
      <c r="BA207" s="1">
        <f t="shared" si="108"/>
        <v>0</v>
      </c>
      <c r="BB207">
        <f t="shared" si="109"/>
        <v>0</v>
      </c>
      <c r="BC207">
        <f t="shared" si="110"/>
        <v>0</v>
      </c>
      <c r="BD207" t="str">
        <f t="shared" si="111"/>
        <v/>
      </c>
      <c r="BE207">
        <f t="shared" si="112"/>
        <v>0</v>
      </c>
      <c r="BF207">
        <f t="shared" si="113"/>
        <v>0</v>
      </c>
      <c r="BG207" t="str">
        <f t="shared" si="114"/>
        <v>no</v>
      </c>
      <c r="BH207">
        <f t="shared" si="115"/>
        <v>0</v>
      </c>
      <c r="BJ207" s="118">
        <f t="shared" si="116"/>
        <v>0</v>
      </c>
      <c r="BK207" s="119">
        <f t="shared" si="117"/>
        <v>0</v>
      </c>
      <c r="BL207">
        <f t="shared" si="118"/>
        <v>0</v>
      </c>
      <c r="BM207">
        <f t="shared" si="119"/>
        <v>0</v>
      </c>
      <c r="BN207" t="str">
        <f t="shared" si="120"/>
        <v/>
      </c>
      <c r="BO207" s="181">
        <f t="shared" si="121"/>
        <v>0</v>
      </c>
      <c r="BQ207" s="181">
        <f t="shared" si="122"/>
        <v>0</v>
      </c>
      <c r="BR207" s="181">
        <f t="shared" si="123"/>
        <v>0</v>
      </c>
      <c r="BS207" t="str">
        <f t="shared" si="124"/>
        <v/>
      </c>
      <c r="BT207">
        <f t="shared" si="125"/>
        <v>0</v>
      </c>
      <c r="BU207" s="181" t="str">
        <f t="shared" si="126"/>
        <v>data</v>
      </c>
      <c r="BV207" s="181">
        <f t="shared" si="132"/>
        <v>0</v>
      </c>
      <c r="BX207" t="str">
        <f t="shared" si="127"/>
        <v/>
      </c>
      <c r="BY207" t="str">
        <f t="shared" si="128"/>
        <v>No CO Data</v>
      </c>
      <c r="BZ207" s="181">
        <f t="shared" si="135"/>
        <v>0</v>
      </c>
      <c r="CA207" s="229">
        <f t="shared" si="138"/>
        <v>0</v>
      </c>
      <c r="CB207" s="6"/>
      <c r="CC207" s="6"/>
      <c r="CD207" s="226">
        <f t="shared" si="136"/>
        <v>0</v>
      </c>
      <c r="CE207" s="6"/>
      <c r="CF207" s="226">
        <f t="shared" si="133"/>
        <v>0</v>
      </c>
      <c r="CG207" s="226">
        <f t="shared" si="137"/>
        <v>0</v>
      </c>
      <c r="CH207" s="6"/>
      <c r="CI207" s="6"/>
      <c r="CJ207" s="226">
        <f t="shared" si="129"/>
        <v>0</v>
      </c>
      <c r="CK207" s="6"/>
      <c r="CL207" s="6"/>
      <c r="CM207" s="6"/>
      <c r="CN207" s="6"/>
      <c r="CO207" s="6"/>
      <c r="CP207" s="6"/>
      <c r="CQ207" s="6"/>
      <c r="CR207" s="6"/>
      <c r="CS207" s="6"/>
      <c r="CT207" s="6"/>
      <c r="CU207" s="6"/>
      <c r="CV207" s="6"/>
      <c r="CW207" s="6"/>
      <c r="CX207" s="6"/>
      <c r="CY207" s="6"/>
      <c r="CZ207" s="6"/>
      <c r="DA207" s="6"/>
      <c r="DB207" s="6"/>
      <c r="DC207" s="6"/>
      <c r="DD207" s="6"/>
      <c r="DE207" s="6"/>
      <c r="DF207" s="6"/>
      <c r="DG207" s="6"/>
      <c r="DH207" s="6"/>
      <c r="DI207" s="6"/>
      <c r="DJ207" s="6"/>
      <c r="DK207" s="6"/>
      <c r="DL207" s="6"/>
      <c r="DM207" s="6"/>
      <c r="DN207" s="6"/>
      <c r="DO207" s="6"/>
      <c r="DP207" s="6"/>
      <c r="DQ207" s="6"/>
      <c r="DR207" s="6"/>
      <c r="DS207" s="6"/>
      <c r="DT207" s="6"/>
      <c r="DU207" s="6"/>
      <c r="DV207" s="6"/>
      <c r="DW207" s="6"/>
      <c r="DX207" s="6"/>
      <c r="DY207" s="6"/>
      <c r="DZ207" s="6"/>
      <c r="EA207" s="6"/>
      <c r="EB207" s="6"/>
      <c r="EC207" s="6"/>
      <c r="ED207" s="6"/>
      <c r="EE207" s="6"/>
      <c r="EF207" s="6"/>
      <c r="EG207" s="6"/>
      <c r="EH207" s="6"/>
      <c r="EI207" s="6"/>
      <c r="EJ207" s="6"/>
      <c r="EK207" s="6"/>
      <c r="EL207" s="6"/>
      <c r="EM207" s="6"/>
      <c r="EN207" s="6"/>
      <c r="EO207" s="6"/>
      <c r="EP207" s="6"/>
      <c r="EQ207" s="6"/>
      <c r="ER207" s="6"/>
      <c r="ES207" s="6"/>
      <c r="ET207" s="6"/>
      <c r="EU207" s="6"/>
      <c r="EV207" s="6"/>
      <c r="EW207" s="6"/>
      <c r="EX207" s="6"/>
      <c r="EY207" s="6"/>
      <c r="EZ207" s="6"/>
      <c r="FA207" s="6"/>
      <c r="FB207" s="6"/>
    </row>
    <row r="208" spans="1:158">
      <c r="A208" s="13">
        <f t="shared" si="95"/>
        <v>175</v>
      </c>
      <c r="B208" s="66"/>
      <c r="C208" s="48"/>
      <c r="D208" s="348"/>
      <c r="E208" s="349"/>
      <c r="F208" s="353"/>
      <c r="G208" s="351"/>
      <c r="H208" s="348"/>
      <c r="I208" s="352"/>
      <c r="J208" s="352"/>
      <c r="K208" s="67"/>
      <c r="L208" s="68" t="str">
        <f t="shared" si="79"/>
        <v/>
      </c>
      <c r="M208" s="379"/>
      <c r="N208" s="379"/>
      <c r="O208" s="380" t="str">
        <f t="shared" si="130"/>
        <v/>
      </c>
      <c r="P208" s="382" t="str">
        <f t="shared" si="131"/>
        <v/>
      </c>
      <c r="Q208" s="112" t="str">
        <f t="shared" si="97"/>
        <v/>
      </c>
      <c r="R208" s="67"/>
      <c r="S208" s="68" t="str">
        <f t="shared" si="82"/>
        <v/>
      </c>
      <c r="T208" s="184"/>
      <c r="U208" s="68" t="str">
        <f t="shared" si="83"/>
        <v/>
      </c>
      <c r="V208" s="112" t="str">
        <f t="shared" si="98"/>
        <v>no</v>
      </c>
      <c r="W208" s="47"/>
      <c r="X208" s="47"/>
      <c r="Y208" s="47"/>
      <c r="Z208" s="66"/>
      <c r="AA208" s="19"/>
      <c r="AB208" s="242"/>
      <c r="AC208" s="242"/>
      <c r="AD208" s="242"/>
      <c r="AE208" s="242"/>
      <c r="AF208" s="242"/>
      <c r="AG208" s="243"/>
      <c r="AH208" s="17"/>
      <c r="AI208" s="6"/>
      <c r="AK208" s="28" t="str">
        <f t="shared" si="99"/>
        <v/>
      </c>
      <c r="AL208" s="28" t="str">
        <f t="shared" si="100"/>
        <v/>
      </c>
      <c r="AM208" s="28" t="str">
        <f t="shared" si="101"/>
        <v/>
      </c>
      <c r="AN208" s="28">
        <f t="shared" si="102"/>
        <v>0</v>
      </c>
      <c r="AO208" s="28">
        <f t="shared" si="103"/>
        <v>0</v>
      </c>
      <c r="AP208" s="28">
        <f t="shared" si="104"/>
        <v>0</v>
      </c>
      <c r="AQ208" s="28">
        <f t="shared" si="105"/>
        <v>0</v>
      </c>
      <c r="AR208" s="28"/>
      <c r="AS208" s="28"/>
      <c r="AT208" s="28"/>
      <c r="AX208" s="64" t="str">
        <f t="shared" si="106"/>
        <v>canbeinvalid</v>
      </c>
      <c r="AY208" s="28"/>
      <c r="AZ208" s="181">
        <f t="shared" si="107"/>
        <v>0</v>
      </c>
      <c r="BA208" s="1">
        <f t="shared" si="108"/>
        <v>0</v>
      </c>
      <c r="BB208">
        <f t="shared" si="109"/>
        <v>0</v>
      </c>
      <c r="BC208">
        <f t="shared" si="110"/>
        <v>0</v>
      </c>
      <c r="BD208" t="str">
        <f t="shared" si="111"/>
        <v/>
      </c>
      <c r="BE208">
        <f t="shared" si="112"/>
        <v>0</v>
      </c>
      <c r="BF208">
        <f t="shared" si="113"/>
        <v>0</v>
      </c>
      <c r="BG208" t="str">
        <f t="shared" si="114"/>
        <v>no</v>
      </c>
      <c r="BH208">
        <f t="shared" si="115"/>
        <v>0</v>
      </c>
      <c r="BJ208" s="118">
        <f t="shared" si="116"/>
        <v>0</v>
      </c>
      <c r="BK208" s="119">
        <f t="shared" si="117"/>
        <v>0</v>
      </c>
      <c r="BL208">
        <f t="shared" si="118"/>
        <v>0</v>
      </c>
      <c r="BM208">
        <f t="shared" si="119"/>
        <v>0</v>
      </c>
      <c r="BN208" t="str">
        <f t="shared" si="120"/>
        <v/>
      </c>
      <c r="BO208" s="181">
        <f t="shared" si="121"/>
        <v>0</v>
      </c>
      <c r="BQ208" s="181">
        <f t="shared" si="122"/>
        <v>0</v>
      </c>
      <c r="BR208" s="181">
        <f t="shared" si="123"/>
        <v>0</v>
      </c>
      <c r="BS208" t="str">
        <f t="shared" si="124"/>
        <v/>
      </c>
      <c r="BT208">
        <f t="shared" si="125"/>
        <v>0</v>
      </c>
      <c r="BU208" s="181" t="str">
        <f t="shared" si="126"/>
        <v>data</v>
      </c>
      <c r="BV208" s="181">
        <f t="shared" si="132"/>
        <v>0</v>
      </c>
      <c r="BX208" t="str">
        <f t="shared" si="127"/>
        <v/>
      </c>
      <c r="BY208" t="str">
        <f t="shared" si="128"/>
        <v>No CO Data</v>
      </c>
      <c r="BZ208" s="181">
        <f t="shared" si="135"/>
        <v>0</v>
      </c>
      <c r="CA208" s="229">
        <f t="shared" si="138"/>
        <v>0</v>
      </c>
      <c r="CB208" s="6"/>
      <c r="CC208" s="6"/>
      <c r="CD208" s="226">
        <f t="shared" si="136"/>
        <v>0</v>
      </c>
      <c r="CE208" s="6"/>
      <c r="CF208" s="226">
        <f t="shared" si="133"/>
        <v>0</v>
      </c>
      <c r="CG208" s="226">
        <f t="shared" si="137"/>
        <v>0</v>
      </c>
      <c r="CH208" s="6"/>
      <c r="CI208" s="6"/>
      <c r="CJ208" s="226">
        <f t="shared" si="129"/>
        <v>0</v>
      </c>
      <c r="CK208" s="6"/>
      <c r="CL208" s="6"/>
      <c r="CM208" s="6"/>
      <c r="CN208" s="6"/>
      <c r="CO208" s="6"/>
      <c r="CP208" s="6"/>
      <c r="CQ208" s="6"/>
      <c r="CR208" s="6"/>
      <c r="CS208" s="6"/>
      <c r="CT208" s="6"/>
      <c r="CU208" s="6"/>
      <c r="CV208" s="6"/>
      <c r="CW208" s="6"/>
      <c r="CX208" s="6"/>
      <c r="CY208" s="6"/>
      <c r="CZ208" s="6"/>
      <c r="DA208" s="6"/>
      <c r="DB208" s="6"/>
      <c r="DC208" s="6"/>
      <c r="DD208" s="6"/>
      <c r="DE208" s="6"/>
      <c r="DF208" s="6"/>
      <c r="DG208" s="6"/>
      <c r="DH208" s="6"/>
      <c r="DI208" s="6"/>
      <c r="DJ208" s="6"/>
      <c r="DK208" s="6"/>
      <c r="DL208" s="6"/>
      <c r="DM208" s="6"/>
      <c r="DN208" s="6"/>
      <c r="DO208" s="6"/>
      <c r="DP208" s="6"/>
      <c r="DQ208" s="6"/>
      <c r="DR208" s="6"/>
      <c r="DS208" s="6"/>
      <c r="DT208" s="6"/>
      <c r="DU208" s="6"/>
      <c r="DV208" s="6"/>
      <c r="DW208" s="6"/>
      <c r="DX208" s="6"/>
      <c r="DY208" s="6"/>
      <c r="DZ208" s="6"/>
      <c r="EA208" s="6"/>
      <c r="EB208" s="6"/>
      <c r="EC208" s="6"/>
      <c r="ED208" s="6"/>
      <c r="EE208" s="6"/>
      <c r="EF208" s="6"/>
      <c r="EG208" s="6"/>
      <c r="EH208" s="6"/>
      <c r="EI208" s="6"/>
      <c r="EJ208" s="6"/>
      <c r="EK208" s="6"/>
      <c r="EL208" s="6"/>
      <c r="EM208" s="6"/>
      <c r="EN208" s="6"/>
      <c r="EO208" s="6"/>
      <c r="EP208" s="6"/>
      <c r="EQ208" s="6"/>
      <c r="ER208" s="6"/>
      <c r="ES208" s="6"/>
      <c r="ET208" s="6"/>
      <c r="EU208" s="6"/>
      <c r="EV208" s="6"/>
      <c r="EW208" s="6"/>
      <c r="EX208" s="6"/>
      <c r="EY208" s="6"/>
      <c r="EZ208" s="6"/>
      <c r="FA208" s="6"/>
      <c r="FB208" s="6"/>
    </row>
    <row r="209" spans="1:158">
      <c r="A209" s="13">
        <f t="shared" si="95"/>
        <v>176</v>
      </c>
      <c r="B209" s="66"/>
      <c r="C209" s="48"/>
      <c r="D209" s="348"/>
      <c r="E209" s="349"/>
      <c r="F209" s="353"/>
      <c r="G209" s="351"/>
      <c r="H209" s="348"/>
      <c r="I209" s="352"/>
      <c r="J209" s="352"/>
      <c r="K209" s="67"/>
      <c r="L209" s="68" t="str">
        <f t="shared" si="79"/>
        <v/>
      </c>
      <c r="M209" s="379"/>
      <c r="N209" s="379"/>
      <c r="O209" s="380" t="str">
        <f t="shared" si="130"/>
        <v/>
      </c>
      <c r="P209" s="382" t="str">
        <f t="shared" si="131"/>
        <v/>
      </c>
      <c r="Q209" s="112" t="str">
        <f t="shared" si="97"/>
        <v/>
      </c>
      <c r="R209" s="67"/>
      <c r="S209" s="68" t="str">
        <f t="shared" si="82"/>
        <v/>
      </c>
      <c r="T209" s="184"/>
      <c r="U209" s="68" t="str">
        <f t="shared" si="83"/>
        <v/>
      </c>
      <c r="V209" s="112" t="str">
        <f t="shared" si="98"/>
        <v>no</v>
      </c>
      <c r="W209" s="47"/>
      <c r="X209" s="47"/>
      <c r="Y209" s="47"/>
      <c r="Z209" s="66"/>
      <c r="AA209" s="19"/>
      <c r="AB209" s="242"/>
      <c r="AC209" s="242"/>
      <c r="AD209" s="242"/>
      <c r="AE209" s="242"/>
      <c r="AF209" s="242"/>
      <c r="AG209" s="243"/>
      <c r="AH209" s="17"/>
      <c r="AI209" s="6"/>
      <c r="AK209" s="28" t="str">
        <f t="shared" si="99"/>
        <v/>
      </c>
      <c r="AL209" s="28" t="str">
        <f t="shared" si="100"/>
        <v/>
      </c>
      <c r="AM209" s="28" t="str">
        <f t="shared" si="101"/>
        <v/>
      </c>
      <c r="AN209" s="28">
        <f t="shared" si="102"/>
        <v>0</v>
      </c>
      <c r="AO209" s="28">
        <f t="shared" si="103"/>
        <v>0</v>
      </c>
      <c r="AP209" s="28">
        <f t="shared" si="104"/>
        <v>0</v>
      </c>
      <c r="AQ209" s="28">
        <f t="shared" si="105"/>
        <v>0</v>
      </c>
      <c r="AR209" s="28"/>
      <c r="AS209" s="28"/>
      <c r="AT209" s="28"/>
      <c r="AX209" s="64" t="str">
        <f t="shared" si="106"/>
        <v>canbeinvalid</v>
      </c>
      <c r="AY209" s="28"/>
      <c r="AZ209" s="181">
        <f t="shared" si="107"/>
        <v>0</v>
      </c>
      <c r="BA209" s="1">
        <f t="shared" si="108"/>
        <v>0</v>
      </c>
      <c r="BB209">
        <f t="shared" si="109"/>
        <v>0</v>
      </c>
      <c r="BC209">
        <f t="shared" si="110"/>
        <v>0</v>
      </c>
      <c r="BD209" t="str">
        <f t="shared" si="111"/>
        <v/>
      </c>
      <c r="BE209">
        <f t="shared" si="112"/>
        <v>0</v>
      </c>
      <c r="BF209">
        <f t="shared" si="113"/>
        <v>0</v>
      </c>
      <c r="BG209" t="str">
        <f t="shared" si="114"/>
        <v>no</v>
      </c>
      <c r="BH209">
        <f t="shared" si="115"/>
        <v>0</v>
      </c>
      <c r="BJ209" s="118">
        <f t="shared" si="116"/>
        <v>0</v>
      </c>
      <c r="BK209" s="119">
        <f t="shared" si="117"/>
        <v>0</v>
      </c>
      <c r="BL209">
        <f t="shared" si="118"/>
        <v>0</v>
      </c>
      <c r="BM209">
        <f t="shared" si="119"/>
        <v>0</v>
      </c>
      <c r="BN209" t="str">
        <f t="shared" si="120"/>
        <v/>
      </c>
      <c r="BO209" s="181">
        <f t="shared" si="121"/>
        <v>0</v>
      </c>
      <c r="BQ209" s="181">
        <f t="shared" si="122"/>
        <v>0</v>
      </c>
      <c r="BR209" s="181">
        <f t="shared" si="123"/>
        <v>0</v>
      </c>
      <c r="BS209" t="str">
        <f t="shared" si="124"/>
        <v/>
      </c>
      <c r="BT209">
        <f t="shared" si="125"/>
        <v>0</v>
      </c>
      <c r="BU209" s="181" t="str">
        <f t="shared" si="126"/>
        <v>data</v>
      </c>
      <c r="BV209" s="181">
        <f t="shared" si="132"/>
        <v>0</v>
      </c>
      <c r="BX209" t="str">
        <f t="shared" si="127"/>
        <v/>
      </c>
      <c r="BY209" t="str">
        <f t="shared" si="128"/>
        <v>No CO Data</v>
      </c>
      <c r="BZ209" s="181">
        <f t="shared" si="135"/>
        <v>0</v>
      </c>
      <c r="CA209" s="229">
        <f t="shared" si="138"/>
        <v>0</v>
      </c>
      <c r="CB209" s="6"/>
      <c r="CC209" s="6"/>
      <c r="CD209" s="226">
        <f t="shared" si="136"/>
        <v>0</v>
      </c>
      <c r="CE209" s="6"/>
      <c r="CF209" s="226">
        <f t="shared" si="133"/>
        <v>0</v>
      </c>
      <c r="CG209" s="226">
        <f t="shared" si="137"/>
        <v>0</v>
      </c>
      <c r="CH209" s="6"/>
      <c r="CI209" s="6"/>
      <c r="CJ209" s="226">
        <f t="shared" si="129"/>
        <v>0</v>
      </c>
      <c r="CK209" s="6"/>
      <c r="CL209" s="6"/>
      <c r="CM209" s="6"/>
      <c r="CN209" s="6"/>
      <c r="CO209" s="6"/>
      <c r="CP209" s="6"/>
      <c r="CQ209" s="6"/>
      <c r="CR209" s="6"/>
      <c r="CS209" s="6"/>
      <c r="CT209" s="6"/>
      <c r="CU209" s="6"/>
      <c r="CV209" s="6"/>
      <c r="CW209" s="6"/>
      <c r="CX209" s="6"/>
      <c r="CY209" s="6"/>
      <c r="CZ209" s="6"/>
      <c r="DA209" s="6"/>
      <c r="DB209" s="6"/>
      <c r="DC209" s="6"/>
      <c r="DD209" s="6"/>
      <c r="DE209" s="6"/>
      <c r="DF209" s="6"/>
      <c r="DG209" s="6"/>
      <c r="DH209" s="6"/>
      <c r="DI209" s="6"/>
      <c r="DJ209" s="6"/>
      <c r="DK209" s="6"/>
      <c r="DL209" s="6"/>
      <c r="DM209" s="6"/>
      <c r="DN209" s="6"/>
      <c r="DO209" s="6"/>
      <c r="DP209" s="6"/>
      <c r="DQ209" s="6"/>
      <c r="DR209" s="6"/>
      <c r="DS209" s="6"/>
      <c r="DT209" s="6"/>
      <c r="DU209" s="6"/>
      <c r="DV209" s="6"/>
      <c r="DW209" s="6"/>
      <c r="DX209" s="6"/>
      <c r="DY209" s="6"/>
      <c r="DZ209" s="6"/>
      <c r="EA209" s="6"/>
      <c r="EB209" s="6"/>
      <c r="EC209" s="6"/>
      <c r="ED209" s="6"/>
      <c r="EE209" s="6"/>
      <c r="EF209" s="6"/>
      <c r="EG209" s="6"/>
      <c r="EH209" s="6"/>
      <c r="EI209" s="6"/>
      <c r="EJ209" s="6"/>
      <c r="EK209" s="6"/>
      <c r="EL209" s="6"/>
      <c r="EM209" s="6"/>
      <c r="EN209" s="6"/>
      <c r="EO209" s="6"/>
      <c r="EP209" s="6"/>
      <c r="EQ209" s="6"/>
      <c r="ER209" s="6"/>
      <c r="ES209" s="6"/>
      <c r="ET209" s="6"/>
      <c r="EU209" s="6"/>
      <c r="EV209" s="6"/>
      <c r="EW209" s="6"/>
      <c r="EX209" s="6"/>
      <c r="EY209" s="6"/>
      <c r="EZ209" s="6"/>
      <c r="FA209" s="6"/>
      <c r="FB209" s="6"/>
    </row>
    <row r="210" spans="1:158">
      <c r="A210" s="13">
        <f t="shared" si="95"/>
        <v>177</v>
      </c>
      <c r="B210" s="66"/>
      <c r="C210" s="48"/>
      <c r="D210" s="348"/>
      <c r="E210" s="349"/>
      <c r="F210" s="353"/>
      <c r="G210" s="351"/>
      <c r="H210" s="348"/>
      <c r="I210" s="352"/>
      <c r="J210" s="352"/>
      <c r="K210" s="67"/>
      <c r="L210" s="68" t="str">
        <f t="shared" si="79"/>
        <v/>
      </c>
      <c r="M210" s="379"/>
      <c r="N210" s="379"/>
      <c r="O210" s="380" t="str">
        <f t="shared" si="130"/>
        <v/>
      </c>
      <c r="P210" s="382" t="str">
        <f t="shared" si="131"/>
        <v/>
      </c>
      <c r="Q210" s="112" t="str">
        <f t="shared" si="97"/>
        <v/>
      </c>
      <c r="R210" s="67"/>
      <c r="S210" s="68" t="str">
        <f t="shared" si="82"/>
        <v/>
      </c>
      <c r="T210" s="184"/>
      <c r="U210" s="68" t="str">
        <f t="shared" si="83"/>
        <v/>
      </c>
      <c r="V210" s="112" t="str">
        <f t="shared" si="98"/>
        <v>no</v>
      </c>
      <c r="W210" s="47"/>
      <c r="X210" s="47"/>
      <c r="Y210" s="47"/>
      <c r="Z210" s="66"/>
      <c r="AA210" s="19"/>
      <c r="AB210" s="242"/>
      <c r="AC210" s="242"/>
      <c r="AD210" s="242"/>
      <c r="AE210" s="242"/>
      <c r="AF210" s="242"/>
      <c r="AG210" s="243"/>
      <c r="AH210" s="17"/>
      <c r="AI210" s="6"/>
      <c r="AK210" s="28" t="str">
        <f t="shared" si="99"/>
        <v/>
      </c>
      <c r="AL210" s="28" t="str">
        <f t="shared" si="100"/>
        <v/>
      </c>
      <c r="AM210" s="28" t="str">
        <f t="shared" si="101"/>
        <v/>
      </c>
      <c r="AN210" s="28">
        <f t="shared" si="102"/>
        <v>0</v>
      </c>
      <c r="AO210" s="28">
        <f t="shared" si="103"/>
        <v>0</v>
      </c>
      <c r="AP210" s="28">
        <f t="shared" si="104"/>
        <v>0</v>
      </c>
      <c r="AQ210" s="28">
        <f t="shared" si="105"/>
        <v>0</v>
      </c>
      <c r="AR210" s="28"/>
      <c r="AS210" s="28"/>
      <c r="AT210" s="28"/>
      <c r="AX210" s="64" t="str">
        <f t="shared" si="106"/>
        <v>canbeinvalid</v>
      </c>
      <c r="AY210" s="28"/>
      <c r="AZ210" s="181">
        <f t="shared" si="107"/>
        <v>0</v>
      </c>
      <c r="BA210" s="1">
        <f t="shared" si="108"/>
        <v>0</v>
      </c>
      <c r="BB210">
        <f t="shared" si="109"/>
        <v>0</v>
      </c>
      <c r="BC210">
        <f t="shared" si="110"/>
        <v>0</v>
      </c>
      <c r="BD210" t="str">
        <f t="shared" si="111"/>
        <v/>
      </c>
      <c r="BE210">
        <f t="shared" si="112"/>
        <v>0</v>
      </c>
      <c r="BF210">
        <f t="shared" si="113"/>
        <v>0</v>
      </c>
      <c r="BG210" t="str">
        <f t="shared" si="114"/>
        <v>no</v>
      </c>
      <c r="BH210">
        <f t="shared" si="115"/>
        <v>0</v>
      </c>
      <c r="BJ210" s="118">
        <f t="shared" si="116"/>
        <v>0</v>
      </c>
      <c r="BK210" s="119">
        <f t="shared" si="117"/>
        <v>0</v>
      </c>
      <c r="BL210">
        <f t="shared" si="118"/>
        <v>0</v>
      </c>
      <c r="BM210">
        <f t="shared" si="119"/>
        <v>0</v>
      </c>
      <c r="BN210" t="str">
        <f t="shared" si="120"/>
        <v/>
      </c>
      <c r="BO210" s="181">
        <f t="shared" si="121"/>
        <v>0</v>
      </c>
      <c r="BQ210" s="181">
        <f t="shared" si="122"/>
        <v>0</v>
      </c>
      <c r="BR210" s="181">
        <f t="shared" si="123"/>
        <v>0</v>
      </c>
      <c r="BS210" t="str">
        <f t="shared" si="124"/>
        <v/>
      </c>
      <c r="BT210">
        <f t="shared" si="125"/>
        <v>0</v>
      </c>
      <c r="BU210" s="181" t="str">
        <f t="shared" si="126"/>
        <v>data</v>
      </c>
      <c r="BV210" s="181">
        <f t="shared" si="132"/>
        <v>0</v>
      </c>
      <c r="BX210" t="str">
        <f t="shared" si="127"/>
        <v/>
      </c>
      <c r="BY210" t="str">
        <f t="shared" si="128"/>
        <v>No CO Data</v>
      </c>
      <c r="BZ210" s="181">
        <f t="shared" si="135"/>
        <v>0</v>
      </c>
      <c r="CA210" s="229">
        <f t="shared" si="138"/>
        <v>0</v>
      </c>
      <c r="CB210" s="6"/>
      <c r="CC210" s="6"/>
      <c r="CD210" s="226">
        <f t="shared" si="136"/>
        <v>0</v>
      </c>
      <c r="CE210" s="6"/>
      <c r="CF210" s="226">
        <f t="shared" si="133"/>
        <v>0</v>
      </c>
      <c r="CG210" s="226">
        <f t="shared" si="137"/>
        <v>0</v>
      </c>
      <c r="CH210" s="6"/>
      <c r="CI210" s="6"/>
      <c r="CJ210" s="226">
        <f t="shared" si="129"/>
        <v>0</v>
      </c>
      <c r="CK210" s="6"/>
      <c r="CL210" s="6"/>
      <c r="CM210" s="6"/>
      <c r="CN210" s="6"/>
      <c r="CO210" s="6"/>
      <c r="CP210" s="6"/>
      <c r="CQ210" s="6"/>
      <c r="CR210" s="6"/>
      <c r="CS210" s="6"/>
      <c r="CT210" s="6"/>
      <c r="CU210" s="6"/>
      <c r="CV210" s="6"/>
      <c r="CW210" s="6"/>
      <c r="CX210" s="6"/>
      <c r="CY210" s="6"/>
      <c r="CZ210" s="6"/>
      <c r="DA210" s="6"/>
      <c r="DB210" s="6"/>
      <c r="DC210" s="6"/>
      <c r="DD210" s="6"/>
      <c r="DE210" s="6"/>
      <c r="DF210" s="6"/>
      <c r="DG210" s="6"/>
      <c r="DH210" s="6"/>
      <c r="DI210" s="6"/>
      <c r="DJ210" s="6"/>
      <c r="DK210" s="6"/>
      <c r="DL210" s="6"/>
      <c r="DM210" s="6"/>
      <c r="DN210" s="6"/>
      <c r="DO210" s="6"/>
      <c r="DP210" s="6"/>
      <c r="DQ210" s="6"/>
      <c r="DR210" s="6"/>
      <c r="DS210" s="6"/>
      <c r="DT210" s="6"/>
      <c r="DU210" s="6"/>
      <c r="DV210" s="6"/>
      <c r="DW210" s="6"/>
      <c r="DX210" s="6"/>
      <c r="DY210" s="6"/>
      <c r="DZ210" s="6"/>
      <c r="EA210" s="6"/>
      <c r="EB210" s="6"/>
      <c r="EC210" s="6"/>
      <c r="ED210" s="6"/>
      <c r="EE210" s="6"/>
      <c r="EF210" s="6"/>
      <c r="EG210" s="6"/>
      <c r="EH210" s="6"/>
      <c r="EI210" s="6"/>
      <c r="EJ210" s="6"/>
      <c r="EK210" s="6"/>
      <c r="EL210" s="6"/>
      <c r="EM210" s="6"/>
      <c r="EN210" s="6"/>
      <c r="EO210" s="6"/>
      <c r="EP210" s="6"/>
      <c r="EQ210" s="6"/>
      <c r="ER210" s="6"/>
      <c r="ES210" s="6"/>
      <c r="ET210" s="6"/>
      <c r="EU210" s="6"/>
      <c r="EV210" s="6"/>
      <c r="EW210" s="6"/>
      <c r="EX210" s="6"/>
      <c r="EY210" s="6"/>
      <c r="EZ210" s="6"/>
      <c r="FA210" s="6"/>
      <c r="FB210" s="6"/>
    </row>
    <row r="211" spans="1:158">
      <c r="A211" s="13">
        <f t="shared" si="95"/>
        <v>178</v>
      </c>
      <c r="B211" s="66"/>
      <c r="C211" s="48"/>
      <c r="D211" s="348"/>
      <c r="E211" s="349"/>
      <c r="F211" s="353"/>
      <c r="G211" s="351"/>
      <c r="H211" s="348"/>
      <c r="I211" s="352"/>
      <c r="J211" s="352"/>
      <c r="K211" s="67"/>
      <c r="L211" s="68" t="str">
        <f t="shared" si="79"/>
        <v/>
      </c>
      <c r="M211" s="379"/>
      <c r="N211" s="379"/>
      <c r="O211" s="380" t="str">
        <f t="shared" si="130"/>
        <v/>
      </c>
      <c r="P211" s="382" t="str">
        <f t="shared" si="131"/>
        <v/>
      </c>
      <c r="Q211" s="112" t="str">
        <f t="shared" si="97"/>
        <v/>
      </c>
      <c r="R211" s="67"/>
      <c r="S211" s="68" t="str">
        <f t="shared" si="82"/>
        <v/>
      </c>
      <c r="T211" s="184"/>
      <c r="U211" s="68" t="str">
        <f t="shared" si="83"/>
        <v/>
      </c>
      <c r="V211" s="112" t="str">
        <f t="shared" si="98"/>
        <v>no</v>
      </c>
      <c r="W211" s="47"/>
      <c r="X211" s="47"/>
      <c r="Y211" s="47"/>
      <c r="Z211" s="66"/>
      <c r="AA211" s="19"/>
      <c r="AB211" s="242"/>
      <c r="AC211" s="242"/>
      <c r="AD211" s="242"/>
      <c r="AE211" s="242"/>
      <c r="AF211" s="242"/>
      <c r="AG211" s="243"/>
      <c r="AH211" s="17"/>
      <c r="AI211" s="6"/>
      <c r="AK211" s="28" t="str">
        <f t="shared" si="99"/>
        <v/>
      </c>
      <c r="AL211" s="28" t="str">
        <f t="shared" si="100"/>
        <v/>
      </c>
      <c r="AM211" s="28" t="str">
        <f t="shared" si="101"/>
        <v/>
      </c>
      <c r="AN211" s="28">
        <f t="shared" si="102"/>
        <v>0</v>
      </c>
      <c r="AO211" s="28">
        <f t="shared" si="103"/>
        <v>0</v>
      </c>
      <c r="AP211" s="28">
        <f t="shared" si="104"/>
        <v>0</v>
      </c>
      <c r="AQ211" s="28">
        <f t="shared" si="105"/>
        <v>0</v>
      </c>
      <c r="AR211" s="28"/>
      <c r="AS211" s="28"/>
      <c r="AT211" s="28"/>
      <c r="AX211" s="64" t="str">
        <f t="shared" si="106"/>
        <v>canbeinvalid</v>
      </c>
      <c r="AY211" s="28"/>
      <c r="AZ211" s="181">
        <f t="shared" si="107"/>
        <v>0</v>
      </c>
      <c r="BA211" s="1">
        <f t="shared" si="108"/>
        <v>0</v>
      </c>
      <c r="BB211">
        <f t="shared" si="109"/>
        <v>0</v>
      </c>
      <c r="BC211">
        <f t="shared" si="110"/>
        <v>0</v>
      </c>
      <c r="BD211" t="str">
        <f t="shared" si="111"/>
        <v/>
      </c>
      <c r="BE211">
        <f t="shared" si="112"/>
        <v>0</v>
      </c>
      <c r="BF211">
        <f t="shared" si="113"/>
        <v>0</v>
      </c>
      <c r="BG211" t="str">
        <f t="shared" si="114"/>
        <v>no</v>
      </c>
      <c r="BH211">
        <f t="shared" si="115"/>
        <v>0</v>
      </c>
      <c r="BJ211" s="118">
        <f t="shared" si="116"/>
        <v>0</v>
      </c>
      <c r="BK211" s="119">
        <f t="shared" si="117"/>
        <v>0</v>
      </c>
      <c r="BL211">
        <f t="shared" si="118"/>
        <v>0</v>
      </c>
      <c r="BM211">
        <f t="shared" si="119"/>
        <v>0</v>
      </c>
      <c r="BN211" t="str">
        <f t="shared" si="120"/>
        <v/>
      </c>
      <c r="BO211" s="181">
        <f t="shared" si="121"/>
        <v>0</v>
      </c>
      <c r="BQ211" s="181">
        <f t="shared" si="122"/>
        <v>0</v>
      </c>
      <c r="BR211" s="181">
        <f t="shared" si="123"/>
        <v>0</v>
      </c>
      <c r="BS211" t="str">
        <f t="shared" si="124"/>
        <v/>
      </c>
      <c r="BT211">
        <f t="shared" si="125"/>
        <v>0</v>
      </c>
      <c r="BU211" s="181" t="str">
        <f t="shared" si="126"/>
        <v>data</v>
      </c>
      <c r="BV211" s="181">
        <f t="shared" si="132"/>
        <v>0</v>
      </c>
      <c r="BX211" t="str">
        <f t="shared" si="127"/>
        <v/>
      </c>
      <c r="BY211" t="str">
        <f t="shared" si="128"/>
        <v>No CO Data</v>
      </c>
      <c r="BZ211" s="181">
        <f t="shared" si="135"/>
        <v>0</v>
      </c>
      <c r="CA211" s="229">
        <f t="shared" si="138"/>
        <v>0</v>
      </c>
      <c r="CB211" s="6"/>
      <c r="CC211" s="6"/>
      <c r="CD211" s="226">
        <f t="shared" si="136"/>
        <v>0</v>
      </c>
      <c r="CE211" s="6"/>
      <c r="CF211" s="226">
        <f t="shared" si="133"/>
        <v>0</v>
      </c>
      <c r="CG211" s="226">
        <f t="shared" si="137"/>
        <v>0</v>
      </c>
      <c r="CH211" s="6"/>
      <c r="CI211" s="6"/>
      <c r="CJ211" s="226">
        <f t="shared" si="129"/>
        <v>0</v>
      </c>
      <c r="CK211" s="6"/>
      <c r="CL211" s="6"/>
      <c r="CM211" s="6"/>
      <c r="CN211" s="6"/>
      <c r="CO211" s="6"/>
      <c r="CP211" s="6"/>
      <c r="CQ211" s="6"/>
      <c r="CR211" s="6"/>
      <c r="CS211" s="6"/>
      <c r="CT211" s="6"/>
      <c r="CU211" s="6"/>
      <c r="CV211" s="6"/>
      <c r="CW211" s="6"/>
      <c r="CX211" s="6"/>
      <c r="CY211" s="6"/>
      <c r="CZ211" s="6"/>
      <c r="DA211" s="6"/>
      <c r="DB211" s="6"/>
      <c r="DC211" s="6"/>
      <c r="DD211" s="6"/>
      <c r="DE211" s="6"/>
      <c r="DF211" s="6"/>
      <c r="DG211" s="6"/>
      <c r="DH211" s="6"/>
      <c r="DI211" s="6"/>
      <c r="DJ211" s="6"/>
      <c r="DK211" s="6"/>
      <c r="DL211" s="6"/>
      <c r="DM211" s="6"/>
      <c r="DN211" s="6"/>
      <c r="DO211" s="6"/>
      <c r="DP211" s="6"/>
      <c r="DQ211" s="6"/>
      <c r="DR211" s="6"/>
      <c r="DS211" s="6"/>
      <c r="DT211" s="6"/>
      <c r="DU211" s="6"/>
      <c r="DV211" s="6"/>
      <c r="DW211" s="6"/>
      <c r="DX211" s="6"/>
      <c r="DY211" s="6"/>
      <c r="DZ211" s="6"/>
      <c r="EA211" s="6"/>
      <c r="EB211" s="6"/>
      <c r="EC211" s="6"/>
      <c r="ED211" s="6"/>
      <c r="EE211" s="6"/>
      <c r="EF211" s="6"/>
      <c r="EG211" s="6"/>
      <c r="EH211" s="6"/>
      <c r="EI211" s="6"/>
      <c r="EJ211" s="6"/>
      <c r="EK211" s="6"/>
      <c r="EL211" s="6"/>
      <c r="EM211" s="6"/>
      <c r="EN211" s="6"/>
      <c r="EO211" s="6"/>
      <c r="EP211" s="6"/>
      <c r="EQ211" s="6"/>
      <c r="ER211" s="6"/>
      <c r="ES211" s="6"/>
      <c r="ET211" s="6"/>
      <c r="EU211" s="6"/>
      <c r="EV211" s="6"/>
      <c r="EW211" s="6"/>
      <c r="EX211" s="6"/>
      <c r="EY211" s="6"/>
      <c r="EZ211" s="6"/>
      <c r="FA211" s="6"/>
      <c r="FB211" s="6"/>
    </row>
    <row r="212" spans="1:158">
      <c r="A212" s="13">
        <f t="shared" si="95"/>
        <v>179</v>
      </c>
      <c r="B212" s="66"/>
      <c r="C212" s="48"/>
      <c r="D212" s="348"/>
      <c r="E212" s="349"/>
      <c r="F212" s="353"/>
      <c r="G212" s="351"/>
      <c r="H212" s="348"/>
      <c r="I212" s="352"/>
      <c r="J212" s="352"/>
      <c r="K212" s="67"/>
      <c r="L212" s="68" t="str">
        <f t="shared" si="79"/>
        <v/>
      </c>
      <c r="M212" s="379"/>
      <c r="N212" s="379"/>
      <c r="O212" s="380" t="str">
        <f t="shared" si="130"/>
        <v/>
      </c>
      <c r="P212" s="382" t="str">
        <f t="shared" si="131"/>
        <v/>
      </c>
      <c r="Q212" s="112" t="str">
        <f t="shared" si="97"/>
        <v/>
      </c>
      <c r="R212" s="67"/>
      <c r="S212" s="68" t="str">
        <f t="shared" si="82"/>
        <v/>
      </c>
      <c r="T212" s="184"/>
      <c r="U212" s="68" t="str">
        <f t="shared" si="83"/>
        <v/>
      </c>
      <c r="V212" s="112" t="str">
        <f t="shared" si="98"/>
        <v>no</v>
      </c>
      <c r="W212" s="47"/>
      <c r="X212" s="47"/>
      <c r="Y212" s="47"/>
      <c r="Z212" s="66"/>
      <c r="AA212" s="19"/>
      <c r="AB212" s="242"/>
      <c r="AC212" s="242"/>
      <c r="AD212" s="242"/>
      <c r="AE212" s="242"/>
      <c r="AF212" s="242"/>
      <c r="AG212" s="243"/>
      <c r="AH212" s="17"/>
      <c r="AI212" s="6"/>
      <c r="AK212" s="28" t="str">
        <f t="shared" si="99"/>
        <v/>
      </c>
      <c r="AL212" s="28" t="str">
        <f t="shared" si="100"/>
        <v/>
      </c>
      <c r="AM212" s="28" t="str">
        <f t="shared" si="101"/>
        <v/>
      </c>
      <c r="AN212" s="28">
        <f t="shared" si="102"/>
        <v>0</v>
      </c>
      <c r="AO212" s="28">
        <f t="shared" si="103"/>
        <v>0</v>
      </c>
      <c r="AP212" s="28">
        <f t="shared" si="104"/>
        <v>0</v>
      </c>
      <c r="AQ212" s="28">
        <f t="shared" si="105"/>
        <v>0</v>
      </c>
      <c r="AR212" s="28"/>
      <c r="AS212" s="28"/>
      <c r="AT212" s="28"/>
      <c r="AX212" s="64" t="str">
        <f t="shared" si="106"/>
        <v>canbeinvalid</v>
      </c>
      <c r="AY212" s="28"/>
      <c r="AZ212" s="181">
        <f t="shared" si="107"/>
        <v>0</v>
      </c>
      <c r="BA212" s="1">
        <f t="shared" si="108"/>
        <v>0</v>
      </c>
      <c r="BB212">
        <f t="shared" si="109"/>
        <v>0</v>
      </c>
      <c r="BC212">
        <f t="shared" si="110"/>
        <v>0</v>
      </c>
      <c r="BD212" t="str">
        <f t="shared" si="111"/>
        <v/>
      </c>
      <c r="BE212">
        <f t="shared" si="112"/>
        <v>0</v>
      </c>
      <c r="BF212">
        <f t="shared" si="113"/>
        <v>0</v>
      </c>
      <c r="BG212" t="str">
        <f t="shared" si="114"/>
        <v>no</v>
      </c>
      <c r="BH212">
        <f t="shared" si="115"/>
        <v>0</v>
      </c>
      <c r="BJ212" s="118">
        <f t="shared" si="116"/>
        <v>0</v>
      </c>
      <c r="BK212" s="119">
        <f t="shared" si="117"/>
        <v>0</v>
      </c>
      <c r="BL212">
        <f t="shared" si="118"/>
        <v>0</v>
      </c>
      <c r="BM212">
        <f t="shared" si="119"/>
        <v>0</v>
      </c>
      <c r="BN212" t="str">
        <f t="shared" si="120"/>
        <v/>
      </c>
      <c r="BO212" s="181">
        <f t="shared" si="121"/>
        <v>0</v>
      </c>
      <c r="BQ212" s="181">
        <f t="shared" si="122"/>
        <v>0</v>
      </c>
      <c r="BR212" s="181">
        <f t="shared" si="123"/>
        <v>0</v>
      </c>
      <c r="BS212" t="str">
        <f t="shared" si="124"/>
        <v/>
      </c>
      <c r="BT212">
        <f t="shared" si="125"/>
        <v>0</v>
      </c>
      <c r="BU212" s="181" t="str">
        <f t="shared" si="126"/>
        <v>data</v>
      </c>
      <c r="BV212" s="181">
        <f t="shared" si="132"/>
        <v>0</v>
      </c>
      <c r="BX212" t="str">
        <f t="shared" si="127"/>
        <v/>
      </c>
      <c r="BY212" t="str">
        <f t="shared" si="128"/>
        <v>No CO Data</v>
      </c>
      <c r="BZ212" s="181">
        <f t="shared" si="135"/>
        <v>0</v>
      </c>
      <c r="CA212" s="229">
        <f t="shared" si="138"/>
        <v>0</v>
      </c>
      <c r="CB212" s="6"/>
      <c r="CC212" s="6"/>
      <c r="CD212" s="226">
        <f t="shared" si="136"/>
        <v>0</v>
      </c>
      <c r="CE212" s="6"/>
      <c r="CF212" s="226">
        <f t="shared" si="133"/>
        <v>0</v>
      </c>
      <c r="CG212" s="226">
        <f t="shared" si="137"/>
        <v>0</v>
      </c>
      <c r="CH212" s="6"/>
      <c r="CI212" s="6"/>
      <c r="CJ212" s="226">
        <f t="shared" si="129"/>
        <v>0</v>
      </c>
      <c r="CK212" s="6"/>
      <c r="CL212" s="6"/>
      <c r="CM212" s="6"/>
      <c r="CN212" s="6"/>
      <c r="CO212" s="6"/>
      <c r="CP212" s="6"/>
      <c r="CQ212" s="6"/>
      <c r="CR212" s="6"/>
      <c r="CS212" s="6"/>
      <c r="CT212" s="6"/>
      <c r="CU212" s="6"/>
      <c r="CV212" s="6"/>
      <c r="CW212" s="6"/>
      <c r="CX212" s="6"/>
      <c r="CY212" s="6"/>
      <c r="CZ212" s="6"/>
      <c r="DA212" s="6"/>
      <c r="DB212" s="6"/>
      <c r="DC212" s="6"/>
      <c r="DD212" s="6"/>
      <c r="DE212" s="6"/>
      <c r="DF212" s="6"/>
      <c r="DG212" s="6"/>
      <c r="DH212" s="6"/>
      <c r="DI212" s="6"/>
      <c r="DJ212" s="6"/>
      <c r="DK212" s="6"/>
      <c r="DL212" s="6"/>
      <c r="DM212" s="6"/>
      <c r="DN212" s="6"/>
      <c r="DO212" s="6"/>
      <c r="DP212" s="6"/>
      <c r="DQ212" s="6"/>
      <c r="DR212" s="6"/>
      <c r="DS212" s="6"/>
      <c r="DT212" s="6"/>
      <c r="DU212" s="6"/>
      <c r="DV212" s="6"/>
      <c r="DW212" s="6"/>
      <c r="DX212" s="6"/>
      <c r="DY212" s="6"/>
      <c r="DZ212" s="6"/>
      <c r="EA212" s="6"/>
      <c r="EB212" s="6"/>
      <c r="EC212" s="6"/>
      <c r="ED212" s="6"/>
      <c r="EE212" s="6"/>
      <c r="EF212" s="6"/>
      <c r="EG212" s="6"/>
      <c r="EH212" s="6"/>
      <c r="EI212" s="6"/>
      <c r="EJ212" s="6"/>
      <c r="EK212" s="6"/>
      <c r="EL212" s="6"/>
      <c r="EM212" s="6"/>
      <c r="EN212" s="6"/>
      <c r="EO212" s="6"/>
      <c r="EP212" s="6"/>
      <c r="EQ212" s="6"/>
      <c r="ER212" s="6"/>
      <c r="ES212" s="6"/>
      <c r="ET212" s="6"/>
      <c r="EU212" s="6"/>
      <c r="EV212" s="6"/>
      <c r="EW212" s="6"/>
      <c r="EX212" s="6"/>
      <c r="EY212" s="6"/>
      <c r="EZ212" s="6"/>
      <c r="FA212" s="6"/>
      <c r="FB212" s="6"/>
    </row>
    <row r="213" spans="1:158">
      <c r="A213" s="13">
        <f t="shared" si="95"/>
        <v>180</v>
      </c>
      <c r="B213" s="66"/>
      <c r="C213" s="48"/>
      <c r="D213" s="348"/>
      <c r="E213" s="349"/>
      <c r="F213" s="353"/>
      <c r="G213" s="351"/>
      <c r="H213" s="348"/>
      <c r="I213" s="352"/>
      <c r="J213" s="352"/>
      <c r="K213" s="67"/>
      <c r="L213" s="68" t="str">
        <f t="shared" si="79"/>
        <v/>
      </c>
      <c r="M213" s="379"/>
      <c r="N213" s="379"/>
      <c r="O213" s="380" t="str">
        <f t="shared" si="130"/>
        <v/>
      </c>
      <c r="P213" s="382" t="str">
        <f t="shared" si="131"/>
        <v/>
      </c>
      <c r="Q213" s="112" t="str">
        <f t="shared" si="97"/>
        <v/>
      </c>
      <c r="R213" s="67"/>
      <c r="S213" s="68" t="str">
        <f t="shared" si="82"/>
        <v/>
      </c>
      <c r="T213" s="184"/>
      <c r="U213" s="68" t="str">
        <f t="shared" si="83"/>
        <v/>
      </c>
      <c r="V213" s="112" t="str">
        <f t="shared" si="98"/>
        <v>no</v>
      </c>
      <c r="W213" s="47"/>
      <c r="X213" s="47"/>
      <c r="Y213" s="47"/>
      <c r="Z213" s="66"/>
      <c r="AA213" s="19"/>
      <c r="AB213" s="242"/>
      <c r="AC213" s="242"/>
      <c r="AD213" s="242"/>
      <c r="AE213" s="242"/>
      <c r="AF213" s="242"/>
      <c r="AG213" s="243"/>
      <c r="AH213" s="17"/>
      <c r="AI213" s="6"/>
      <c r="AK213" s="28" t="str">
        <f t="shared" si="99"/>
        <v/>
      </c>
      <c r="AL213" s="28" t="str">
        <f t="shared" si="100"/>
        <v/>
      </c>
      <c r="AM213" s="28" t="str">
        <f t="shared" si="101"/>
        <v/>
      </c>
      <c r="AN213" s="28">
        <f t="shared" si="102"/>
        <v>0</v>
      </c>
      <c r="AO213" s="28">
        <f t="shared" si="103"/>
        <v>0</v>
      </c>
      <c r="AP213" s="28">
        <f t="shared" si="104"/>
        <v>0</v>
      </c>
      <c r="AQ213" s="28">
        <f t="shared" si="105"/>
        <v>0</v>
      </c>
      <c r="AR213" s="28"/>
      <c r="AS213" s="28"/>
      <c r="AT213" s="28"/>
      <c r="AX213" s="64" t="str">
        <f t="shared" si="106"/>
        <v>canbeinvalid</v>
      </c>
      <c r="AY213" s="28"/>
      <c r="AZ213" s="181">
        <f t="shared" si="107"/>
        <v>0</v>
      </c>
      <c r="BA213" s="1">
        <f t="shared" si="108"/>
        <v>0</v>
      </c>
      <c r="BB213">
        <f t="shared" si="109"/>
        <v>0</v>
      </c>
      <c r="BC213">
        <f t="shared" si="110"/>
        <v>0</v>
      </c>
      <c r="BD213" t="str">
        <f t="shared" si="111"/>
        <v/>
      </c>
      <c r="BE213">
        <f t="shared" si="112"/>
        <v>0</v>
      </c>
      <c r="BF213">
        <f t="shared" si="113"/>
        <v>0</v>
      </c>
      <c r="BG213" t="str">
        <f t="shared" si="114"/>
        <v>no</v>
      </c>
      <c r="BH213">
        <f t="shared" si="115"/>
        <v>0</v>
      </c>
      <c r="BJ213" s="118">
        <f t="shared" si="116"/>
        <v>0</v>
      </c>
      <c r="BK213" s="119">
        <f t="shared" si="117"/>
        <v>0</v>
      </c>
      <c r="BL213">
        <f t="shared" si="118"/>
        <v>0</v>
      </c>
      <c r="BM213">
        <f t="shared" si="119"/>
        <v>0</v>
      </c>
      <c r="BN213" t="str">
        <f t="shared" si="120"/>
        <v/>
      </c>
      <c r="BO213" s="181">
        <f t="shared" si="121"/>
        <v>0</v>
      </c>
      <c r="BQ213" s="181">
        <f t="shared" si="122"/>
        <v>0</v>
      </c>
      <c r="BR213" s="181">
        <f t="shared" si="123"/>
        <v>0</v>
      </c>
      <c r="BS213" t="str">
        <f t="shared" si="124"/>
        <v/>
      </c>
      <c r="BT213">
        <f t="shared" si="125"/>
        <v>0</v>
      </c>
      <c r="BU213" s="181" t="str">
        <f t="shared" si="126"/>
        <v>data</v>
      </c>
      <c r="BV213" s="181">
        <f t="shared" si="132"/>
        <v>0</v>
      </c>
      <c r="BX213" t="str">
        <f t="shared" si="127"/>
        <v/>
      </c>
      <c r="BY213" t="str">
        <f t="shared" si="128"/>
        <v>No CO Data</v>
      </c>
      <c r="BZ213" s="181">
        <f t="shared" si="135"/>
        <v>0</v>
      </c>
      <c r="CA213" s="229">
        <f t="shared" si="138"/>
        <v>0</v>
      </c>
      <c r="CB213" s="6"/>
      <c r="CC213" s="6"/>
      <c r="CD213" s="226">
        <f t="shared" si="136"/>
        <v>0</v>
      </c>
      <c r="CE213" s="6"/>
      <c r="CF213" s="226">
        <f t="shared" si="133"/>
        <v>0</v>
      </c>
      <c r="CG213" s="226">
        <f t="shared" si="137"/>
        <v>0</v>
      </c>
      <c r="CH213" s="6"/>
      <c r="CI213" s="6"/>
      <c r="CJ213" s="226">
        <f t="shared" si="129"/>
        <v>0</v>
      </c>
      <c r="CK213" s="6"/>
      <c r="CL213" s="6"/>
      <c r="CM213" s="6"/>
      <c r="CN213" s="6"/>
      <c r="CO213" s="6"/>
      <c r="CP213" s="6"/>
      <c r="CQ213" s="6"/>
      <c r="CR213" s="6"/>
      <c r="CS213" s="6"/>
      <c r="CT213" s="6"/>
      <c r="CU213" s="6"/>
      <c r="CV213" s="6"/>
      <c r="CW213" s="6"/>
      <c r="CX213" s="6"/>
      <c r="CY213" s="6"/>
      <c r="CZ213" s="6"/>
      <c r="DA213" s="6"/>
      <c r="DB213" s="6"/>
      <c r="DC213" s="6"/>
      <c r="DD213" s="6"/>
      <c r="DE213" s="6"/>
      <c r="DF213" s="6"/>
      <c r="DG213" s="6"/>
      <c r="DH213" s="6"/>
      <c r="DI213" s="6"/>
      <c r="DJ213" s="6"/>
      <c r="DK213" s="6"/>
      <c r="DL213" s="6"/>
      <c r="DM213" s="6"/>
      <c r="DN213" s="6"/>
      <c r="DO213" s="6"/>
      <c r="DP213" s="6"/>
      <c r="DQ213" s="6"/>
      <c r="DR213" s="6"/>
      <c r="DS213" s="6"/>
      <c r="DT213" s="6"/>
      <c r="DU213" s="6"/>
      <c r="DV213" s="6"/>
      <c r="DW213" s="6"/>
      <c r="DX213" s="6"/>
      <c r="DY213" s="6"/>
      <c r="DZ213" s="6"/>
      <c r="EA213" s="6"/>
      <c r="EB213" s="6"/>
      <c r="EC213" s="6"/>
      <c r="ED213" s="6"/>
      <c r="EE213" s="6"/>
      <c r="EF213" s="6"/>
      <c r="EG213" s="6"/>
      <c r="EH213" s="6"/>
      <c r="EI213" s="6"/>
      <c r="EJ213" s="6"/>
      <c r="EK213" s="6"/>
      <c r="EL213" s="6"/>
      <c r="EM213" s="6"/>
      <c r="EN213" s="6"/>
      <c r="EO213" s="6"/>
      <c r="EP213" s="6"/>
      <c r="EQ213" s="6"/>
      <c r="ER213" s="6"/>
      <c r="ES213" s="6"/>
      <c r="ET213" s="6"/>
      <c r="EU213" s="6"/>
      <c r="EV213" s="6"/>
      <c r="EW213" s="6"/>
      <c r="EX213" s="6"/>
      <c r="EY213" s="6"/>
      <c r="EZ213" s="6"/>
      <c r="FA213" s="6"/>
      <c r="FB213" s="6"/>
    </row>
    <row r="214" spans="1:158">
      <c r="A214" s="13">
        <f t="shared" ref="A214:A333" si="139">A213+1</f>
        <v>181</v>
      </c>
      <c r="B214" s="66"/>
      <c r="C214" s="48"/>
      <c r="D214" s="348"/>
      <c r="E214" s="349"/>
      <c r="F214" s="353"/>
      <c r="G214" s="351"/>
      <c r="H214" s="348"/>
      <c r="I214" s="352"/>
      <c r="J214" s="352"/>
      <c r="K214" s="67"/>
      <c r="L214" s="68" t="str">
        <f t="shared" si="79"/>
        <v/>
      </c>
      <c r="M214" s="379"/>
      <c r="N214" s="379"/>
      <c r="O214" s="380" t="str">
        <f t="shared" si="130"/>
        <v/>
      </c>
      <c r="P214" s="382" t="str">
        <f t="shared" si="131"/>
        <v/>
      </c>
      <c r="Q214" s="112" t="str">
        <f t="shared" si="97"/>
        <v/>
      </c>
      <c r="R214" s="67"/>
      <c r="S214" s="68" t="str">
        <f t="shared" si="82"/>
        <v/>
      </c>
      <c r="T214" s="184"/>
      <c r="U214" s="68" t="str">
        <f t="shared" si="83"/>
        <v/>
      </c>
      <c r="V214" s="112" t="str">
        <f t="shared" si="98"/>
        <v>no</v>
      </c>
      <c r="W214" s="47"/>
      <c r="X214" s="47"/>
      <c r="Y214" s="47"/>
      <c r="Z214" s="66"/>
      <c r="AA214" s="19"/>
      <c r="AB214" s="242"/>
      <c r="AC214" s="242"/>
      <c r="AD214" s="242"/>
      <c r="AE214" s="242"/>
      <c r="AF214" s="242"/>
      <c r="AG214" s="243"/>
      <c r="AH214" s="17"/>
      <c r="AI214" s="6"/>
      <c r="AK214" s="28" t="str">
        <f t="shared" si="99"/>
        <v/>
      </c>
      <c r="AL214" s="28" t="str">
        <f t="shared" si="100"/>
        <v/>
      </c>
      <c r="AM214" s="28" t="str">
        <f t="shared" si="101"/>
        <v/>
      </c>
      <c r="AN214" s="28">
        <f t="shared" si="102"/>
        <v>0</v>
      </c>
      <c r="AO214" s="28">
        <f t="shared" si="103"/>
        <v>0</v>
      </c>
      <c r="AP214" s="28">
        <f t="shared" si="104"/>
        <v>0</v>
      </c>
      <c r="AQ214" s="28">
        <f t="shared" si="105"/>
        <v>0</v>
      </c>
      <c r="AR214" s="28"/>
      <c r="AS214" s="28"/>
      <c r="AT214" s="28"/>
      <c r="AX214" s="64" t="str">
        <f t="shared" si="106"/>
        <v>canbeinvalid</v>
      </c>
      <c r="AY214" s="28"/>
      <c r="AZ214" s="181">
        <f t="shared" si="107"/>
        <v>0</v>
      </c>
      <c r="BA214" s="1">
        <f t="shared" si="108"/>
        <v>0</v>
      </c>
      <c r="BB214">
        <f t="shared" si="109"/>
        <v>0</v>
      </c>
      <c r="BC214">
        <f t="shared" si="110"/>
        <v>0</v>
      </c>
      <c r="BD214" t="str">
        <f t="shared" si="111"/>
        <v/>
      </c>
      <c r="BE214">
        <f t="shared" si="112"/>
        <v>0</v>
      </c>
      <c r="BF214">
        <f t="shared" si="113"/>
        <v>0</v>
      </c>
      <c r="BG214" t="str">
        <f t="shared" si="114"/>
        <v>no</v>
      </c>
      <c r="BH214">
        <f t="shared" si="115"/>
        <v>0</v>
      </c>
      <c r="BJ214" s="118">
        <f t="shared" si="116"/>
        <v>0</v>
      </c>
      <c r="BK214" s="119">
        <f t="shared" si="117"/>
        <v>0</v>
      </c>
      <c r="BL214">
        <f t="shared" si="118"/>
        <v>0</v>
      </c>
      <c r="BM214">
        <f t="shared" si="119"/>
        <v>0</v>
      </c>
      <c r="BN214" t="str">
        <f t="shared" si="120"/>
        <v/>
      </c>
      <c r="BO214" s="181">
        <f t="shared" si="121"/>
        <v>0</v>
      </c>
      <c r="BQ214" s="181">
        <f t="shared" si="122"/>
        <v>0</v>
      </c>
      <c r="BR214" s="181">
        <f t="shared" si="123"/>
        <v>0</v>
      </c>
      <c r="BS214" t="str">
        <f t="shared" si="124"/>
        <v/>
      </c>
      <c r="BT214">
        <f t="shared" si="125"/>
        <v>0</v>
      </c>
      <c r="BU214" s="181" t="str">
        <f t="shared" si="126"/>
        <v>data</v>
      </c>
      <c r="BV214" s="181">
        <f t="shared" si="132"/>
        <v>0</v>
      </c>
      <c r="BX214" t="str">
        <f t="shared" si="127"/>
        <v/>
      </c>
      <c r="BY214" t="str">
        <f t="shared" si="128"/>
        <v>No CO Data</v>
      </c>
      <c r="BZ214" s="181">
        <f t="shared" si="135"/>
        <v>0</v>
      </c>
      <c r="CA214" s="229">
        <f t="shared" si="138"/>
        <v>0</v>
      </c>
      <c r="CB214" s="6"/>
      <c r="CC214" s="6"/>
      <c r="CD214" s="226">
        <f t="shared" si="136"/>
        <v>0</v>
      </c>
      <c r="CE214" s="6"/>
      <c r="CF214" s="226">
        <f t="shared" si="133"/>
        <v>0</v>
      </c>
      <c r="CG214" s="226">
        <f t="shared" si="137"/>
        <v>0</v>
      </c>
      <c r="CH214" s="6"/>
      <c r="CI214" s="6"/>
      <c r="CJ214" s="226">
        <f t="shared" si="129"/>
        <v>0</v>
      </c>
      <c r="CK214" s="6"/>
      <c r="CL214" s="6"/>
      <c r="CM214" s="6"/>
      <c r="CN214" s="6"/>
      <c r="CO214" s="6"/>
      <c r="CP214" s="6"/>
      <c r="CQ214" s="6"/>
      <c r="CR214" s="6"/>
      <c r="CS214" s="6"/>
      <c r="CT214" s="6"/>
      <c r="CU214" s="6"/>
      <c r="CV214" s="6"/>
      <c r="CW214" s="6"/>
      <c r="CX214" s="6"/>
      <c r="CY214" s="6"/>
      <c r="CZ214" s="6"/>
      <c r="DA214" s="6"/>
      <c r="DB214" s="6"/>
      <c r="DC214" s="6"/>
      <c r="DD214" s="6"/>
      <c r="DE214" s="6"/>
      <c r="DF214" s="6"/>
      <c r="DG214" s="6"/>
      <c r="DH214" s="6"/>
      <c r="DI214" s="6"/>
      <c r="DJ214" s="6"/>
      <c r="DK214" s="6"/>
      <c r="DL214" s="6"/>
      <c r="DM214" s="6"/>
      <c r="DN214" s="6"/>
      <c r="DO214" s="6"/>
      <c r="DP214" s="6"/>
      <c r="DQ214" s="6"/>
      <c r="DR214" s="6"/>
      <c r="DS214" s="6"/>
      <c r="DT214" s="6"/>
      <c r="DU214" s="6"/>
      <c r="DV214" s="6"/>
      <c r="DW214" s="6"/>
      <c r="DX214" s="6"/>
      <c r="DY214" s="6"/>
      <c r="DZ214" s="6"/>
      <c r="EA214" s="6"/>
      <c r="EB214" s="6"/>
      <c r="EC214" s="6"/>
      <c r="ED214" s="6"/>
      <c r="EE214" s="6"/>
      <c r="EF214" s="6"/>
      <c r="EG214" s="6"/>
      <c r="EH214" s="6"/>
      <c r="EI214" s="6"/>
      <c r="EJ214" s="6"/>
      <c r="EK214" s="6"/>
      <c r="EL214" s="6"/>
      <c r="EM214" s="6"/>
      <c r="EN214" s="6"/>
      <c r="EO214" s="6"/>
      <c r="EP214" s="6"/>
      <c r="EQ214" s="6"/>
      <c r="ER214" s="6"/>
      <c r="ES214" s="6"/>
      <c r="ET214" s="6"/>
      <c r="EU214" s="6"/>
      <c r="EV214" s="6"/>
      <c r="EW214" s="6"/>
      <c r="EX214" s="6"/>
      <c r="EY214" s="6"/>
      <c r="EZ214" s="6"/>
      <c r="FA214" s="6"/>
      <c r="FB214" s="6"/>
    </row>
    <row r="215" spans="1:158">
      <c r="A215" s="13">
        <f t="shared" si="139"/>
        <v>182</v>
      </c>
      <c r="B215" s="66"/>
      <c r="C215" s="48"/>
      <c r="D215" s="348"/>
      <c r="E215" s="349"/>
      <c r="F215" s="353"/>
      <c r="G215" s="351"/>
      <c r="H215" s="348"/>
      <c r="I215" s="352"/>
      <c r="J215" s="352"/>
      <c r="K215" s="67"/>
      <c r="L215" s="68" t="str">
        <f t="shared" si="79"/>
        <v/>
      </c>
      <c r="M215" s="379"/>
      <c r="N215" s="379"/>
      <c r="O215" s="380" t="str">
        <f t="shared" si="130"/>
        <v/>
      </c>
      <c r="P215" s="382" t="str">
        <f t="shared" si="131"/>
        <v/>
      </c>
      <c r="Q215" s="112" t="str">
        <f t="shared" si="97"/>
        <v/>
      </c>
      <c r="R215" s="67"/>
      <c r="S215" s="68" t="str">
        <f t="shared" si="82"/>
        <v/>
      </c>
      <c r="T215" s="184"/>
      <c r="U215" s="68" t="str">
        <f t="shared" si="83"/>
        <v/>
      </c>
      <c r="V215" s="112" t="str">
        <f t="shared" si="98"/>
        <v>no</v>
      </c>
      <c r="W215" s="47"/>
      <c r="X215" s="47"/>
      <c r="Y215" s="47"/>
      <c r="Z215" s="66"/>
      <c r="AA215" s="19"/>
      <c r="AB215" s="242"/>
      <c r="AC215" s="242"/>
      <c r="AD215" s="242"/>
      <c r="AE215" s="242"/>
      <c r="AF215" s="242"/>
      <c r="AG215" s="243"/>
      <c r="AH215" s="17"/>
      <c r="AI215" s="6"/>
      <c r="AK215" s="28" t="str">
        <f t="shared" si="99"/>
        <v/>
      </c>
      <c r="AL215" s="28" t="str">
        <f t="shared" si="100"/>
        <v/>
      </c>
      <c r="AM215" s="28" t="str">
        <f t="shared" si="101"/>
        <v/>
      </c>
      <c r="AN215" s="28">
        <f t="shared" si="102"/>
        <v>0</v>
      </c>
      <c r="AO215" s="28">
        <f t="shared" si="103"/>
        <v>0</v>
      </c>
      <c r="AP215" s="28">
        <f t="shared" si="104"/>
        <v>0</v>
      </c>
      <c r="AQ215" s="28">
        <f t="shared" si="105"/>
        <v>0</v>
      </c>
      <c r="AR215" s="28"/>
      <c r="AS215" s="28"/>
      <c r="AT215" s="28"/>
      <c r="AX215" s="64" t="str">
        <f t="shared" si="106"/>
        <v>canbeinvalid</v>
      </c>
      <c r="AY215" s="28"/>
      <c r="AZ215" s="181">
        <f t="shared" si="107"/>
        <v>0</v>
      </c>
      <c r="BA215" s="1">
        <f t="shared" si="108"/>
        <v>0</v>
      </c>
      <c r="BB215">
        <f t="shared" si="109"/>
        <v>0</v>
      </c>
      <c r="BC215">
        <f t="shared" si="110"/>
        <v>0</v>
      </c>
      <c r="BD215" t="str">
        <f t="shared" si="111"/>
        <v/>
      </c>
      <c r="BE215">
        <f t="shared" si="112"/>
        <v>0</v>
      </c>
      <c r="BF215">
        <f t="shared" si="113"/>
        <v>0</v>
      </c>
      <c r="BG215" t="str">
        <f t="shared" si="114"/>
        <v>no</v>
      </c>
      <c r="BH215">
        <f t="shared" si="115"/>
        <v>0</v>
      </c>
      <c r="BJ215" s="118">
        <f t="shared" si="116"/>
        <v>0</v>
      </c>
      <c r="BK215" s="119">
        <f t="shared" si="117"/>
        <v>0</v>
      </c>
      <c r="BL215">
        <f t="shared" si="118"/>
        <v>0</v>
      </c>
      <c r="BM215">
        <f t="shared" si="119"/>
        <v>0</v>
      </c>
      <c r="BN215" t="str">
        <f t="shared" si="120"/>
        <v/>
      </c>
      <c r="BO215" s="181">
        <f t="shared" si="121"/>
        <v>0</v>
      </c>
      <c r="BQ215" s="181">
        <f t="shared" si="122"/>
        <v>0</v>
      </c>
      <c r="BR215" s="181">
        <f t="shared" si="123"/>
        <v>0</v>
      </c>
      <c r="BS215" t="str">
        <f t="shared" si="124"/>
        <v/>
      </c>
      <c r="BT215">
        <f t="shared" si="125"/>
        <v>0</v>
      </c>
      <c r="BU215" s="181" t="str">
        <f t="shared" si="126"/>
        <v>data</v>
      </c>
      <c r="BV215" s="181">
        <f t="shared" si="132"/>
        <v>0</v>
      </c>
      <c r="BX215" t="str">
        <f t="shared" si="127"/>
        <v/>
      </c>
      <c r="BY215" t="str">
        <f t="shared" si="128"/>
        <v>No CO Data</v>
      </c>
      <c r="BZ215" s="181">
        <f t="shared" si="135"/>
        <v>0</v>
      </c>
      <c r="CA215" s="229">
        <f t="shared" si="138"/>
        <v>0</v>
      </c>
      <c r="CB215" s="6"/>
      <c r="CC215" s="6"/>
      <c r="CD215" s="226">
        <f t="shared" si="136"/>
        <v>0</v>
      </c>
      <c r="CE215" s="6"/>
      <c r="CF215" s="226">
        <f t="shared" si="133"/>
        <v>0</v>
      </c>
      <c r="CG215" s="226">
        <f t="shared" si="137"/>
        <v>0</v>
      </c>
      <c r="CH215" s="6"/>
      <c r="CI215" s="6"/>
      <c r="CJ215" s="226">
        <f t="shared" si="129"/>
        <v>0</v>
      </c>
      <c r="CK215" s="6"/>
      <c r="CL215" s="6"/>
      <c r="CM215" s="6"/>
      <c r="CN215" s="6"/>
      <c r="CO215" s="6"/>
      <c r="CP215" s="6"/>
      <c r="CQ215" s="6"/>
      <c r="CR215" s="6"/>
      <c r="CS215" s="6"/>
      <c r="CT215" s="6"/>
      <c r="CU215" s="6"/>
      <c r="CV215" s="6"/>
      <c r="CW215" s="6"/>
      <c r="CX215" s="6"/>
      <c r="CY215" s="6"/>
      <c r="CZ215" s="6"/>
      <c r="DA215" s="6"/>
      <c r="DB215" s="6"/>
      <c r="DC215" s="6"/>
      <c r="DD215" s="6"/>
      <c r="DE215" s="6"/>
      <c r="DF215" s="6"/>
      <c r="DG215" s="6"/>
      <c r="DH215" s="6"/>
      <c r="DI215" s="6"/>
      <c r="DJ215" s="6"/>
      <c r="DK215" s="6"/>
      <c r="DL215" s="6"/>
      <c r="DM215" s="6"/>
      <c r="DN215" s="6"/>
      <c r="DO215" s="6"/>
      <c r="DP215" s="6"/>
      <c r="DQ215" s="6"/>
      <c r="DR215" s="6"/>
      <c r="DS215" s="6"/>
      <c r="DT215" s="6"/>
      <c r="DU215" s="6"/>
      <c r="DV215" s="6"/>
      <c r="DW215" s="6"/>
      <c r="DX215" s="6"/>
      <c r="DY215" s="6"/>
      <c r="DZ215" s="6"/>
      <c r="EA215" s="6"/>
      <c r="EB215" s="6"/>
      <c r="EC215" s="6"/>
      <c r="ED215" s="6"/>
      <c r="EE215" s="6"/>
      <c r="EF215" s="6"/>
      <c r="EG215" s="6"/>
      <c r="EH215" s="6"/>
      <c r="EI215" s="6"/>
      <c r="EJ215" s="6"/>
      <c r="EK215" s="6"/>
      <c r="EL215" s="6"/>
      <c r="EM215" s="6"/>
      <c r="EN215" s="6"/>
      <c r="EO215" s="6"/>
      <c r="EP215" s="6"/>
      <c r="EQ215" s="6"/>
      <c r="ER215" s="6"/>
      <c r="ES215" s="6"/>
      <c r="ET215" s="6"/>
      <c r="EU215" s="6"/>
      <c r="EV215" s="6"/>
      <c r="EW215" s="6"/>
      <c r="EX215" s="6"/>
      <c r="EY215" s="6"/>
      <c r="EZ215" s="6"/>
      <c r="FA215" s="6"/>
      <c r="FB215" s="6"/>
    </row>
    <row r="216" spans="1:158">
      <c r="A216" s="13">
        <f t="shared" si="139"/>
        <v>183</v>
      </c>
      <c r="B216" s="66"/>
      <c r="C216" s="48"/>
      <c r="D216" s="348"/>
      <c r="E216" s="349"/>
      <c r="F216" s="353"/>
      <c r="G216" s="351"/>
      <c r="H216" s="348"/>
      <c r="I216" s="352"/>
      <c r="J216" s="352"/>
      <c r="K216" s="67"/>
      <c r="L216" s="68" t="str">
        <f t="shared" si="79"/>
        <v/>
      </c>
      <c r="M216" s="379"/>
      <c r="N216" s="379"/>
      <c r="O216" s="380" t="str">
        <f t="shared" si="130"/>
        <v/>
      </c>
      <c r="P216" s="382" t="str">
        <f t="shared" si="131"/>
        <v/>
      </c>
      <c r="Q216" s="112" t="str">
        <f t="shared" si="97"/>
        <v/>
      </c>
      <c r="R216" s="67"/>
      <c r="S216" s="68" t="str">
        <f t="shared" si="82"/>
        <v/>
      </c>
      <c r="T216" s="184"/>
      <c r="U216" s="68" t="str">
        <f t="shared" si="83"/>
        <v/>
      </c>
      <c r="V216" s="112" t="str">
        <f t="shared" si="98"/>
        <v>no</v>
      </c>
      <c r="W216" s="47"/>
      <c r="X216" s="47"/>
      <c r="Y216" s="47"/>
      <c r="Z216" s="66"/>
      <c r="AA216" s="19"/>
      <c r="AB216" s="242"/>
      <c r="AC216" s="242"/>
      <c r="AD216" s="242"/>
      <c r="AE216" s="242"/>
      <c r="AF216" s="242"/>
      <c r="AG216" s="243"/>
      <c r="AH216" s="17"/>
      <c r="AI216" s="6"/>
      <c r="AK216" s="28" t="str">
        <f t="shared" si="99"/>
        <v/>
      </c>
      <c r="AL216" s="28" t="str">
        <f t="shared" si="100"/>
        <v/>
      </c>
      <c r="AM216" s="28" t="str">
        <f t="shared" si="101"/>
        <v/>
      </c>
      <c r="AN216" s="28">
        <f t="shared" si="102"/>
        <v>0</v>
      </c>
      <c r="AO216" s="28">
        <f t="shared" si="103"/>
        <v>0</v>
      </c>
      <c r="AP216" s="28">
        <f t="shared" si="104"/>
        <v>0</v>
      </c>
      <c r="AQ216" s="28">
        <f t="shared" si="105"/>
        <v>0</v>
      </c>
      <c r="AR216" s="28"/>
      <c r="AS216" s="28"/>
      <c r="AT216" s="28"/>
      <c r="AX216" s="64" t="str">
        <f t="shared" si="106"/>
        <v>canbeinvalid</v>
      </c>
      <c r="AY216" s="28"/>
      <c r="AZ216" s="181">
        <f t="shared" si="107"/>
        <v>0</v>
      </c>
      <c r="BA216" s="1">
        <f t="shared" si="108"/>
        <v>0</v>
      </c>
      <c r="BB216">
        <f t="shared" si="109"/>
        <v>0</v>
      </c>
      <c r="BC216">
        <f t="shared" si="110"/>
        <v>0</v>
      </c>
      <c r="BD216" t="str">
        <f t="shared" si="111"/>
        <v/>
      </c>
      <c r="BE216">
        <f t="shared" si="112"/>
        <v>0</v>
      </c>
      <c r="BF216">
        <f t="shared" si="113"/>
        <v>0</v>
      </c>
      <c r="BG216" t="str">
        <f t="shared" si="114"/>
        <v>no</v>
      </c>
      <c r="BH216">
        <f t="shared" si="115"/>
        <v>0</v>
      </c>
      <c r="BJ216" s="118">
        <f t="shared" si="116"/>
        <v>0</v>
      </c>
      <c r="BK216" s="119">
        <f t="shared" si="117"/>
        <v>0</v>
      </c>
      <c r="BL216">
        <f t="shared" si="118"/>
        <v>0</v>
      </c>
      <c r="BM216">
        <f t="shared" si="119"/>
        <v>0</v>
      </c>
      <c r="BN216" t="str">
        <f t="shared" si="120"/>
        <v/>
      </c>
      <c r="BO216" s="181">
        <f t="shared" si="121"/>
        <v>0</v>
      </c>
      <c r="BQ216" s="181">
        <f t="shared" si="122"/>
        <v>0</v>
      </c>
      <c r="BR216" s="181">
        <f t="shared" si="123"/>
        <v>0</v>
      </c>
      <c r="BS216" t="str">
        <f t="shared" si="124"/>
        <v/>
      </c>
      <c r="BT216">
        <f t="shared" si="125"/>
        <v>0</v>
      </c>
      <c r="BU216" s="181" t="str">
        <f t="shared" si="126"/>
        <v>data</v>
      </c>
      <c r="BV216" s="181">
        <f t="shared" si="132"/>
        <v>0</v>
      </c>
      <c r="BX216" t="str">
        <f t="shared" si="127"/>
        <v/>
      </c>
      <c r="BY216" t="str">
        <f t="shared" si="128"/>
        <v>No CO Data</v>
      </c>
      <c r="BZ216" s="181">
        <f t="shared" si="135"/>
        <v>0</v>
      </c>
      <c r="CA216" s="229">
        <f t="shared" si="138"/>
        <v>0</v>
      </c>
      <c r="CB216" s="6"/>
      <c r="CC216" s="6"/>
      <c r="CD216" s="226">
        <f t="shared" si="136"/>
        <v>0</v>
      </c>
      <c r="CE216" s="6"/>
      <c r="CF216" s="226">
        <f t="shared" si="133"/>
        <v>0</v>
      </c>
      <c r="CG216" s="226">
        <f t="shared" si="137"/>
        <v>0</v>
      </c>
      <c r="CH216" s="6"/>
      <c r="CI216" s="6"/>
      <c r="CJ216" s="226">
        <f t="shared" si="129"/>
        <v>0</v>
      </c>
      <c r="CK216" s="6"/>
      <c r="CL216" s="6"/>
      <c r="CM216" s="6"/>
      <c r="CN216" s="6"/>
      <c r="CO216" s="6"/>
      <c r="CP216" s="6"/>
      <c r="CQ216" s="6"/>
      <c r="CR216" s="6"/>
      <c r="CS216" s="6"/>
      <c r="CT216" s="6"/>
      <c r="CU216" s="6"/>
      <c r="CV216" s="6"/>
      <c r="CW216" s="6"/>
      <c r="CX216" s="6"/>
      <c r="CY216" s="6"/>
      <c r="CZ216" s="6"/>
      <c r="DA216" s="6"/>
      <c r="DB216" s="6"/>
      <c r="DC216" s="6"/>
      <c r="DD216" s="6"/>
      <c r="DE216" s="6"/>
      <c r="DF216" s="6"/>
      <c r="DG216" s="6"/>
      <c r="DH216" s="6"/>
      <c r="DI216" s="6"/>
      <c r="DJ216" s="6"/>
      <c r="DK216" s="6"/>
      <c r="DL216" s="6"/>
      <c r="DM216" s="6"/>
      <c r="DN216" s="6"/>
      <c r="DO216" s="6"/>
      <c r="DP216" s="6"/>
      <c r="DQ216" s="6"/>
      <c r="DR216" s="6"/>
      <c r="DS216" s="6"/>
      <c r="DT216" s="6"/>
      <c r="DU216" s="6"/>
      <c r="DV216" s="6"/>
      <c r="DW216" s="6"/>
      <c r="DX216" s="6"/>
      <c r="DY216" s="6"/>
      <c r="DZ216" s="6"/>
      <c r="EA216" s="6"/>
      <c r="EB216" s="6"/>
      <c r="EC216" s="6"/>
      <c r="ED216" s="6"/>
      <c r="EE216" s="6"/>
      <c r="EF216" s="6"/>
      <c r="EG216" s="6"/>
      <c r="EH216" s="6"/>
      <c r="EI216" s="6"/>
      <c r="EJ216" s="6"/>
      <c r="EK216" s="6"/>
      <c r="EL216" s="6"/>
      <c r="EM216" s="6"/>
      <c r="EN216" s="6"/>
      <c r="EO216" s="6"/>
      <c r="EP216" s="6"/>
      <c r="EQ216" s="6"/>
      <c r="ER216" s="6"/>
      <c r="ES216" s="6"/>
      <c r="ET216" s="6"/>
      <c r="EU216" s="6"/>
      <c r="EV216" s="6"/>
      <c r="EW216" s="6"/>
      <c r="EX216" s="6"/>
      <c r="EY216" s="6"/>
      <c r="EZ216" s="6"/>
      <c r="FA216" s="6"/>
      <c r="FB216" s="6"/>
    </row>
    <row r="217" spans="1:158">
      <c r="A217" s="13">
        <f t="shared" si="139"/>
        <v>184</v>
      </c>
      <c r="B217" s="66"/>
      <c r="C217" s="48"/>
      <c r="D217" s="348"/>
      <c r="E217" s="349"/>
      <c r="F217" s="353"/>
      <c r="G217" s="351"/>
      <c r="H217" s="348"/>
      <c r="I217" s="352"/>
      <c r="J217" s="352"/>
      <c r="K217" s="67"/>
      <c r="L217" s="68" t="str">
        <f t="shared" si="79"/>
        <v/>
      </c>
      <c r="M217" s="379"/>
      <c r="N217" s="379"/>
      <c r="O217" s="380" t="str">
        <f t="shared" si="130"/>
        <v/>
      </c>
      <c r="P217" s="382" t="str">
        <f t="shared" si="131"/>
        <v/>
      </c>
      <c r="Q217" s="112" t="str">
        <f t="shared" si="97"/>
        <v/>
      </c>
      <c r="R217" s="67"/>
      <c r="S217" s="68" t="str">
        <f t="shared" si="82"/>
        <v/>
      </c>
      <c r="T217" s="184"/>
      <c r="U217" s="68" t="str">
        <f t="shared" si="83"/>
        <v/>
      </c>
      <c r="V217" s="112" t="str">
        <f t="shared" si="98"/>
        <v>no</v>
      </c>
      <c r="W217" s="47"/>
      <c r="X217" s="47"/>
      <c r="Y217" s="47"/>
      <c r="Z217" s="66"/>
      <c r="AA217" s="19"/>
      <c r="AB217" s="242"/>
      <c r="AC217" s="242"/>
      <c r="AD217" s="242"/>
      <c r="AE217" s="242"/>
      <c r="AF217" s="242"/>
      <c r="AG217" s="243"/>
      <c r="AH217" s="17"/>
      <c r="AI217" s="6"/>
      <c r="AK217" s="28" t="str">
        <f t="shared" si="99"/>
        <v/>
      </c>
      <c r="AL217" s="28" t="str">
        <f t="shared" si="100"/>
        <v/>
      </c>
      <c r="AM217" s="28" t="str">
        <f t="shared" si="101"/>
        <v/>
      </c>
      <c r="AN217" s="28">
        <f t="shared" si="102"/>
        <v>0</v>
      </c>
      <c r="AO217" s="28">
        <f t="shared" si="103"/>
        <v>0</v>
      </c>
      <c r="AP217" s="28">
        <f t="shared" si="104"/>
        <v>0</v>
      </c>
      <c r="AQ217" s="28">
        <f t="shared" si="105"/>
        <v>0</v>
      </c>
      <c r="AR217" s="28"/>
      <c r="AS217" s="28"/>
      <c r="AT217" s="28"/>
      <c r="AX217" s="64" t="str">
        <f t="shared" si="106"/>
        <v>canbeinvalid</v>
      </c>
      <c r="AY217" s="28"/>
      <c r="AZ217" s="181">
        <f t="shared" si="107"/>
        <v>0</v>
      </c>
      <c r="BA217" s="1">
        <f t="shared" si="108"/>
        <v>0</v>
      </c>
      <c r="BB217">
        <f t="shared" si="109"/>
        <v>0</v>
      </c>
      <c r="BC217">
        <f t="shared" si="110"/>
        <v>0</v>
      </c>
      <c r="BD217" t="str">
        <f t="shared" si="111"/>
        <v/>
      </c>
      <c r="BE217">
        <f t="shared" si="112"/>
        <v>0</v>
      </c>
      <c r="BF217">
        <f t="shared" si="113"/>
        <v>0</v>
      </c>
      <c r="BG217" t="str">
        <f t="shared" si="114"/>
        <v>no</v>
      </c>
      <c r="BH217">
        <f t="shared" si="115"/>
        <v>0</v>
      </c>
      <c r="BJ217" s="118">
        <f t="shared" si="116"/>
        <v>0</v>
      </c>
      <c r="BK217" s="119">
        <f t="shared" si="117"/>
        <v>0</v>
      </c>
      <c r="BL217">
        <f t="shared" si="118"/>
        <v>0</v>
      </c>
      <c r="BM217">
        <f t="shared" si="119"/>
        <v>0</v>
      </c>
      <c r="BN217" t="str">
        <f t="shared" si="120"/>
        <v/>
      </c>
      <c r="BO217" s="181">
        <f t="shared" si="121"/>
        <v>0</v>
      </c>
      <c r="BQ217" s="181">
        <f t="shared" si="122"/>
        <v>0</v>
      </c>
      <c r="BR217" s="181">
        <f t="shared" si="123"/>
        <v>0</v>
      </c>
      <c r="BS217" t="str">
        <f t="shared" si="124"/>
        <v/>
      </c>
      <c r="BT217">
        <f t="shared" si="125"/>
        <v>0</v>
      </c>
      <c r="BU217" s="181" t="str">
        <f t="shared" si="126"/>
        <v>data</v>
      </c>
      <c r="BV217" s="181">
        <f t="shared" si="132"/>
        <v>0</v>
      </c>
      <c r="BX217" t="str">
        <f t="shared" si="127"/>
        <v/>
      </c>
      <c r="BY217" t="str">
        <f t="shared" si="128"/>
        <v>No CO Data</v>
      </c>
      <c r="BZ217" s="181">
        <f t="shared" si="135"/>
        <v>0</v>
      </c>
      <c r="CA217" s="229">
        <f t="shared" si="138"/>
        <v>0</v>
      </c>
      <c r="CB217" s="6"/>
      <c r="CC217" s="6"/>
      <c r="CD217" s="226">
        <f t="shared" si="136"/>
        <v>0</v>
      </c>
      <c r="CE217" s="6"/>
      <c r="CF217" s="226">
        <f t="shared" si="133"/>
        <v>0</v>
      </c>
      <c r="CG217" s="226">
        <f t="shared" si="137"/>
        <v>0</v>
      </c>
      <c r="CH217" s="6"/>
      <c r="CI217" s="6"/>
      <c r="CJ217" s="226">
        <f t="shared" si="129"/>
        <v>0</v>
      </c>
      <c r="CK217" s="6"/>
      <c r="CL217" s="6"/>
      <c r="CM217" s="6"/>
      <c r="CN217" s="6"/>
      <c r="CO217" s="6"/>
      <c r="CP217" s="6"/>
      <c r="CQ217" s="6"/>
      <c r="CR217" s="6"/>
      <c r="CS217" s="6"/>
      <c r="CT217" s="6"/>
      <c r="CU217" s="6"/>
      <c r="CV217" s="6"/>
      <c r="CW217" s="6"/>
      <c r="CX217" s="6"/>
      <c r="CY217" s="6"/>
      <c r="CZ217" s="6"/>
      <c r="DA217" s="6"/>
      <c r="DB217" s="6"/>
      <c r="DC217" s="6"/>
      <c r="DD217" s="6"/>
      <c r="DE217" s="6"/>
      <c r="DF217" s="6"/>
      <c r="DG217" s="6"/>
      <c r="DH217" s="6"/>
      <c r="DI217" s="6"/>
      <c r="DJ217" s="6"/>
      <c r="DK217" s="6"/>
      <c r="DL217" s="6"/>
      <c r="DM217" s="6"/>
      <c r="DN217" s="6"/>
      <c r="DO217" s="6"/>
      <c r="DP217" s="6"/>
      <c r="DQ217" s="6"/>
      <c r="DR217" s="6"/>
      <c r="DS217" s="6"/>
      <c r="DT217" s="6"/>
      <c r="DU217" s="6"/>
      <c r="DV217" s="6"/>
      <c r="DW217" s="6"/>
      <c r="DX217" s="6"/>
      <c r="DY217" s="6"/>
      <c r="DZ217" s="6"/>
      <c r="EA217" s="6"/>
      <c r="EB217" s="6"/>
      <c r="EC217" s="6"/>
      <c r="ED217" s="6"/>
      <c r="EE217" s="6"/>
      <c r="EF217" s="6"/>
      <c r="EG217" s="6"/>
      <c r="EH217" s="6"/>
      <c r="EI217" s="6"/>
      <c r="EJ217" s="6"/>
      <c r="EK217" s="6"/>
      <c r="EL217" s="6"/>
      <c r="EM217" s="6"/>
      <c r="EN217" s="6"/>
      <c r="EO217" s="6"/>
      <c r="EP217" s="6"/>
      <c r="EQ217" s="6"/>
      <c r="ER217" s="6"/>
      <c r="ES217" s="6"/>
      <c r="ET217" s="6"/>
      <c r="EU217" s="6"/>
      <c r="EV217" s="6"/>
      <c r="EW217" s="6"/>
      <c r="EX217" s="6"/>
      <c r="EY217" s="6"/>
      <c r="EZ217" s="6"/>
      <c r="FA217" s="6"/>
      <c r="FB217" s="6"/>
    </row>
    <row r="218" spans="1:158">
      <c r="A218" s="13">
        <f t="shared" si="139"/>
        <v>185</v>
      </c>
      <c r="B218" s="66"/>
      <c r="C218" s="48"/>
      <c r="D218" s="348"/>
      <c r="E218" s="349"/>
      <c r="F218" s="353"/>
      <c r="G218" s="351"/>
      <c r="H218" s="348"/>
      <c r="I218" s="352"/>
      <c r="J218" s="352"/>
      <c r="K218" s="67"/>
      <c r="L218" s="68" t="str">
        <f t="shared" si="79"/>
        <v/>
      </c>
      <c r="M218" s="379"/>
      <c r="N218" s="379"/>
      <c r="O218" s="380" t="str">
        <f t="shared" si="130"/>
        <v/>
      </c>
      <c r="P218" s="382" t="str">
        <f t="shared" si="131"/>
        <v/>
      </c>
      <c r="Q218" s="112" t="str">
        <f t="shared" si="97"/>
        <v/>
      </c>
      <c r="R218" s="67"/>
      <c r="S218" s="68" t="str">
        <f t="shared" si="82"/>
        <v/>
      </c>
      <c r="T218" s="184"/>
      <c r="U218" s="68" t="str">
        <f t="shared" si="83"/>
        <v/>
      </c>
      <c r="V218" s="112" t="str">
        <f t="shared" si="98"/>
        <v>no</v>
      </c>
      <c r="W218" s="47"/>
      <c r="X218" s="47"/>
      <c r="Y218" s="47"/>
      <c r="Z218" s="66"/>
      <c r="AA218" s="19"/>
      <c r="AB218" s="242"/>
      <c r="AC218" s="242"/>
      <c r="AD218" s="242"/>
      <c r="AE218" s="242"/>
      <c r="AF218" s="242"/>
      <c r="AG218" s="243"/>
      <c r="AH218" s="17"/>
      <c r="AI218" s="6"/>
      <c r="AK218" s="28" t="str">
        <f t="shared" si="99"/>
        <v/>
      </c>
      <c r="AL218" s="28" t="str">
        <f t="shared" si="100"/>
        <v/>
      </c>
      <c r="AM218" s="28" t="str">
        <f t="shared" si="101"/>
        <v/>
      </c>
      <c r="AN218" s="28">
        <f t="shared" si="102"/>
        <v>0</v>
      </c>
      <c r="AO218" s="28">
        <f t="shared" si="103"/>
        <v>0</v>
      </c>
      <c r="AP218" s="28">
        <f t="shared" si="104"/>
        <v>0</v>
      </c>
      <c r="AQ218" s="28">
        <f t="shared" si="105"/>
        <v>0</v>
      </c>
      <c r="AR218" s="28"/>
      <c r="AS218" s="28"/>
      <c r="AT218" s="28"/>
      <c r="AX218" s="64" t="str">
        <f t="shared" si="106"/>
        <v>canbeinvalid</v>
      </c>
      <c r="AY218" s="28"/>
      <c r="AZ218" s="181">
        <f t="shared" si="107"/>
        <v>0</v>
      </c>
      <c r="BA218" s="1">
        <f t="shared" si="108"/>
        <v>0</v>
      </c>
      <c r="BB218">
        <f t="shared" si="109"/>
        <v>0</v>
      </c>
      <c r="BC218">
        <f t="shared" si="110"/>
        <v>0</v>
      </c>
      <c r="BD218" t="str">
        <f t="shared" si="111"/>
        <v/>
      </c>
      <c r="BE218">
        <f t="shared" si="112"/>
        <v>0</v>
      </c>
      <c r="BF218">
        <f t="shared" si="113"/>
        <v>0</v>
      </c>
      <c r="BG218" t="str">
        <f t="shared" si="114"/>
        <v>no</v>
      </c>
      <c r="BH218">
        <f t="shared" si="115"/>
        <v>0</v>
      </c>
      <c r="BJ218" s="118">
        <f t="shared" si="116"/>
        <v>0</v>
      </c>
      <c r="BK218" s="119">
        <f t="shared" si="117"/>
        <v>0</v>
      </c>
      <c r="BL218">
        <f t="shared" si="118"/>
        <v>0</v>
      </c>
      <c r="BM218">
        <f t="shared" si="119"/>
        <v>0</v>
      </c>
      <c r="BN218" t="str">
        <f t="shared" si="120"/>
        <v/>
      </c>
      <c r="BO218" s="181">
        <f t="shared" si="121"/>
        <v>0</v>
      </c>
      <c r="BQ218" s="181">
        <f t="shared" si="122"/>
        <v>0</v>
      </c>
      <c r="BR218" s="181">
        <f t="shared" si="123"/>
        <v>0</v>
      </c>
      <c r="BS218" t="str">
        <f t="shared" si="124"/>
        <v/>
      </c>
      <c r="BT218">
        <f t="shared" si="125"/>
        <v>0</v>
      </c>
      <c r="BU218" s="181" t="str">
        <f t="shared" si="126"/>
        <v>data</v>
      </c>
      <c r="BV218" s="181">
        <f t="shared" si="132"/>
        <v>0</v>
      </c>
      <c r="BX218" t="str">
        <f t="shared" si="127"/>
        <v/>
      </c>
      <c r="BY218" t="str">
        <f t="shared" si="128"/>
        <v>No CO Data</v>
      </c>
      <c r="BZ218" s="181">
        <f t="shared" si="135"/>
        <v>0</v>
      </c>
      <c r="CA218" s="229">
        <f t="shared" si="138"/>
        <v>0</v>
      </c>
      <c r="CB218" s="6"/>
      <c r="CC218" s="6"/>
      <c r="CD218" s="226">
        <f t="shared" si="136"/>
        <v>0</v>
      </c>
      <c r="CE218" s="6"/>
      <c r="CF218" s="226">
        <f t="shared" si="133"/>
        <v>0</v>
      </c>
      <c r="CG218" s="226">
        <f t="shared" si="137"/>
        <v>0</v>
      </c>
      <c r="CH218" s="6"/>
      <c r="CI218" s="6"/>
      <c r="CJ218" s="226">
        <f t="shared" si="129"/>
        <v>0</v>
      </c>
      <c r="CK218" s="6"/>
      <c r="CL218" s="6"/>
      <c r="CM218" s="6"/>
      <c r="CN218" s="6"/>
      <c r="CO218" s="6"/>
      <c r="CP218" s="6"/>
      <c r="CQ218" s="6"/>
      <c r="CR218" s="6"/>
      <c r="CS218" s="6"/>
      <c r="CT218" s="6"/>
      <c r="CU218" s="6"/>
      <c r="CV218" s="6"/>
      <c r="CW218" s="6"/>
      <c r="CX218" s="6"/>
      <c r="CY218" s="6"/>
      <c r="CZ218" s="6"/>
      <c r="DA218" s="6"/>
      <c r="DB218" s="6"/>
      <c r="DC218" s="6"/>
      <c r="DD218" s="6"/>
      <c r="DE218" s="6"/>
      <c r="DF218" s="6"/>
      <c r="DG218" s="6"/>
      <c r="DH218" s="6"/>
      <c r="DI218" s="6"/>
      <c r="DJ218" s="6"/>
      <c r="DK218" s="6"/>
      <c r="DL218" s="6"/>
      <c r="DM218" s="6"/>
      <c r="DN218" s="6"/>
      <c r="DO218" s="6"/>
      <c r="DP218" s="6"/>
      <c r="DQ218" s="6"/>
      <c r="DR218" s="6"/>
      <c r="DS218" s="6"/>
      <c r="DT218" s="6"/>
      <c r="DU218" s="6"/>
      <c r="DV218" s="6"/>
      <c r="DW218" s="6"/>
      <c r="DX218" s="6"/>
      <c r="DY218" s="6"/>
      <c r="DZ218" s="6"/>
      <c r="EA218" s="6"/>
      <c r="EB218" s="6"/>
      <c r="EC218" s="6"/>
      <c r="ED218" s="6"/>
      <c r="EE218" s="6"/>
      <c r="EF218" s="6"/>
      <c r="EG218" s="6"/>
      <c r="EH218" s="6"/>
      <c r="EI218" s="6"/>
      <c r="EJ218" s="6"/>
      <c r="EK218" s="6"/>
      <c r="EL218" s="6"/>
      <c r="EM218" s="6"/>
      <c r="EN218" s="6"/>
      <c r="EO218" s="6"/>
      <c r="EP218" s="6"/>
      <c r="EQ218" s="6"/>
      <c r="ER218" s="6"/>
      <c r="ES218" s="6"/>
      <c r="ET218" s="6"/>
      <c r="EU218" s="6"/>
      <c r="EV218" s="6"/>
      <c r="EW218" s="6"/>
      <c r="EX218" s="6"/>
      <c r="EY218" s="6"/>
      <c r="EZ218" s="6"/>
      <c r="FA218" s="6"/>
      <c r="FB218" s="6"/>
    </row>
    <row r="219" spans="1:158">
      <c r="A219" s="13">
        <f t="shared" si="139"/>
        <v>186</v>
      </c>
      <c r="B219" s="66"/>
      <c r="C219" s="48"/>
      <c r="D219" s="348"/>
      <c r="E219" s="349"/>
      <c r="F219" s="353"/>
      <c r="G219" s="351"/>
      <c r="H219" s="348"/>
      <c r="I219" s="352"/>
      <c r="J219" s="352"/>
      <c r="K219" s="67"/>
      <c r="L219" s="68" t="str">
        <f t="shared" si="79"/>
        <v/>
      </c>
      <c r="M219" s="379"/>
      <c r="N219" s="379"/>
      <c r="O219" s="380" t="str">
        <f t="shared" si="130"/>
        <v/>
      </c>
      <c r="P219" s="382" t="str">
        <f t="shared" si="131"/>
        <v/>
      </c>
      <c r="Q219" s="112" t="str">
        <f t="shared" si="97"/>
        <v/>
      </c>
      <c r="R219" s="67"/>
      <c r="S219" s="68" t="str">
        <f t="shared" si="82"/>
        <v/>
      </c>
      <c r="T219" s="184"/>
      <c r="U219" s="68" t="str">
        <f t="shared" si="83"/>
        <v/>
      </c>
      <c r="V219" s="112" t="str">
        <f t="shared" si="98"/>
        <v>no</v>
      </c>
      <c r="W219" s="47"/>
      <c r="X219" s="47"/>
      <c r="Y219" s="47"/>
      <c r="Z219" s="66"/>
      <c r="AA219" s="19"/>
      <c r="AB219" s="242"/>
      <c r="AC219" s="242"/>
      <c r="AD219" s="242"/>
      <c r="AE219" s="242"/>
      <c r="AF219" s="242"/>
      <c r="AG219" s="243"/>
      <c r="AH219" s="17"/>
      <c r="AI219" s="6"/>
      <c r="AK219" s="28" t="str">
        <f t="shared" si="99"/>
        <v/>
      </c>
      <c r="AL219" s="28" t="str">
        <f t="shared" si="100"/>
        <v/>
      </c>
      <c r="AM219" s="28" t="str">
        <f t="shared" si="101"/>
        <v/>
      </c>
      <c r="AN219" s="28">
        <f t="shared" si="102"/>
        <v>0</v>
      </c>
      <c r="AO219" s="28">
        <f t="shared" si="103"/>
        <v>0</v>
      </c>
      <c r="AP219" s="28">
        <f t="shared" si="104"/>
        <v>0</v>
      </c>
      <c r="AQ219" s="28">
        <f t="shared" si="105"/>
        <v>0</v>
      </c>
      <c r="AR219" s="28"/>
      <c r="AS219" s="28"/>
      <c r="AT219" s="28"/>
      <c r="AX219" s="64" t="str">
        <f t="shared" si="106"/>
        <v>canbeinvalid</v>
      </c>
      <c r="AY219" s="28"/>
      <c r="AZ219" s="181">
        <f t="shared" si="107"/>
        <v>0</v>
      </c>
      <c r="BA219" s="1">
        <f t="shared" si="108"/>
        <v>0</v>
      </c>
      <c r="BB219">
        <f t="shared" si="109"/>
        <v>0</v>
      </c>
      <c r="BC219">
        <f t="shared" si="110"/>
        <v>0</v>
      </c>
      <c r="BD219" t="str">
        <f t="shared" si="111"/>
        <v/>
      </c>
      <c r="BE219">
        <f t="shared" si="112"/>
        <v>0</v>
      </c>
      <c r="BF219">
        <f t="shared" si="113"/>
        <v>0</v>
      </c>
      <c r="BG219" t="str">
        <f t="shared" si="114"/>
        <v>no</v>
      </c>
      <c r="BH219">
        <f t="shared" si="115"/>
        <v>0</v>
      </c>
      <c r="BJ219" s="118">
        <f t="shared" si="116"/>
        <v>0</v>
      </c>
      <c r="BK219" s="119">
        <f t="shared" si="117"/>
        <v>0</v>
      </c>
      <c r="BL219">
        <f t="shared" si="118"/>
        <v>0</v>
      </c>
      <c r="BM219">
        <f t="shared" si="119"/>
        <v>0</v>
      </c>
      <c r="BN219" t="str">
        <f t="shared" si="120"/>
        <v/>
      </c>
      <c r="BO219" s="181">
        <f t="shared" si="121"/>
        <v>0</v>
      </c>
      <c r="BQ219" s="181">
        <f t="shared" si="122"/>
        <v>0</v>
      </c>
      <c r="BR219" s="181">
        <f t="shared" si="123"/>
        <v>0</v>
      </c>
      <c r="BS219" t="str">
        <f t="shared" si="124"/>
        <v/>
      </c>
      <c r="BT219">
        <f t="shared" si="125"/>
        <v>0</v>
      </c>
      <c r="BU219" s="181" t="str">
        <f t="shared" si="126"/>
        <v>data</v>
      </c>
      <c r="BV219" s="181">
        <f t="shared" si="132"/>
        <v>0</v>
      </c>
      <c r="BX219" t="str">
        <f t="shared" si="127"/>
        <v/>
      </c>
      <c r="BY219" t="str">
        <f t="shared" si="128"/>
        <v>No CO Data</v>
      </c>
      <c r="BZ219" s="181">
        <f t="shared" si="135"/>
        <v>0</v>
      </c>
      <c r="CA219" s="229">
        <f t="shared" si="138"/>
        <v>0</v>
      </c>
      <c r="CB219" s="6"/>
      <c r="CC219" s="6"/>
      <c r="CD219" s="226">
        <f t="shared" si="136"/>
        <v>0</v>
      </c>
      <c r="CE219" s="6"/>
      <c r="CF219" s="226">
        <f t="shared" si="133"/>
        <v>0</v>
      </c>
      <c r="CG219" s="226">
        <f t="shared" si="137"/>
        <v>0</v>
      </c>
      <c r="CH219" s="6"/>
      <c r="CI219" s="6"/>
      <c r="CJ219" s="226">
        <f t="shared" si="129"/>
        <v>0</v>
      </c>
      <c r="CK219" s="6"/>
      <c r="CL219" s="6"/>
      <c r="CM219" s="6"/>
      <c r="CN219" s="6"/>
      <c r="CO219" s="6"/>
      <c r="CP219" s="6"/>
      <c r="CQ219" s="6"/>
      <c r="CR219" s="6"/>
      <c r="CS219" s="6"/>
      <c r="CT219" s="6"/>
      <c r="CU219" s="6"/>
      <c r="CV219" s="6"/>
      <c r="CW219" s="6"/>
      <c r="CX219" s="6"/>
      <c r="CY219" s="6"/>
      <c r="CZ219" s="6"/>
      <c r="DA219" s="6"/>
      <c r="DB219" s="6"/>
      <c r="DC219" s="6"/>
      <c r="DD219" s="6"/>
      <c r="DE219" s="6"/>
      <c r="DF219" s="6"/>
      <c r="DG219" s="6"/>
      <c r="DH219" s="6"/>
      <c r="DI219" s="6"/>
      <c r="DJ219" s="6"/>
      <c r="DK219" s="6"/>
      <c r="DL219" s="6"/>
      <c r="DM219" s="6"/>
      <c r="DN219" s="6"/>
      <c r="DO219" s="6"/>
      <c r="DP219" s="6"/>
      <c r="DQ219" s="6"/>
      <c r="DR219" s="6"/>
      <c r="DS219" s="6"/>
      <c r="DT219" s="6"/>
      <c r="DU219" s="6"/>
      <c r="DV219" s="6"/>
      <c r="DW219" s="6"/>
      <c r="DX219" s="6"/>
      <c r="DY219" s="6"/>
      <c r="DZ219" s="6"/>
      <c r="EA219" s="6"/>
      <c r="EB219" s="6"/>
      <c r="EC219" s="6"/>
      <c r="ED219" s="6"/>
      <c r="EE219" s="6"/>
      <c r="EF219" s="6"/>
      <c r="EG219" s="6"/>
      <c r="EH219" s="6"/>
      <c r="EI219" s="6"/>
      <c r="EJ219" s="6"/>
      <c r="EK219" s="6"/>
      <c r="EL219" s="6"/>
      <c r="EM219" s="6"/>
      <c r="EN219" s="6"/>
      <c r="EO219" s="6"/>
      <c r="EP219" s="6"/>
      <c r="EQ219" s="6"/>
      <c r="ER219" s="6"/>
      <c r="ES219" s="6"/>
      <c r="ET219" s="6"/>
      <c r="EU219" s="6"/>
      <c r="EV219" s="6"/>
      <c r="EW219" s="6"/>
      <c r="EX219" s="6"/>
      <c r="EY219" s="6"/>
      <c r="EZ219" s="6"/>
      <c r="FA219" s="6"/>
      <c r="FB219" s="6"/>
    </row>
    <row r="220" spans="1:158">
      <c r="A220" s="13">
        <f t="shared" si="139"/>
        <v>187</v>
      </c>
      <c r="B220" s="66"/>
      <c r="C220" s="48"/>
      <c r="D220" s="348"/>
      <c r="E220" s="349"/>
      <c r="F220" s="353"/>
      <c r="G220" s="351"/>
      <c r="H220" s="348"/>
      <c r="I220" s="352"/>
      <c r="J220" s="352"/>
      <c r="K220" s="67"/>
      <c r="L220" s="68" t="str">
        <f t="shared" si="79"/>
        <v/>
      </c>
      <c r="M220" s="379"/>
      <c r="N220" s="379"/>
      <c r="O220" s="380" t="str">
        <f t="shared" si="130"/>
        <v/>
      </c>
      <c r="P220" s="382" t="str">
        <f t="shared" si="131"/>
        <v/>
      </c>
      <c r="Q220" s="112" t="str">
        <f t="shared" si="97"/>
        <v/>
      </c>
      <c r="R220" s="67"/>
      <c r="S220" s="68" t="str">
        <f t="shared" si="82"/>
        <v/>
      </c>
      <c r="T220" s="184"/>
      <c r="U220" s="68" t="str">
        <f t="shared" si="83"/>
        <v/>
      </c>
      <c r="V220" s="112" t="str">
        <f t="shared" si="98"/>
        <v>no</v>
      </c>
      <c r="W220" s="47"/>
      <c r="X220" s="47"/>
      <c r="Y220" s="47"/>
      <c r="Z220" s="66"/>
      <c r="AA220" s="19"/>
      <c r="AB220" s="242"/>
      <c r="AC220" s="242"/>
      <c r="AD220" s="242"/>
      <c r="AE220" s="242"/>
      <c r="AF220" s="242"/>
      <c r="AG220" s="243"/>
      <c r="AH220" s="17"/>
      <c r="AI220" s="6"/>
      <c r="AK220" s="28" t="str">
        <f t="shared" si="99"/>
        <v/>
      </c>
      <c r="AL220" s="28" t="str">
        <f t="shared" si="100"/>
        <v/>
      </c>
      <c r="AM220" s="28" t="str">
        <f t="shared" si="101"/>
        <v/>
      </c>
      <c r="AN220" s="28">
        <f t="shared" si="102"/>
        <v>0</v>
      </c>
      <c r="AO220" s="28">
        <f t="shared" si="103"/>
        <v>0</v>
      </c>
      <c r="AP220" s="28">
        <f t="shared" si="104"/>
        <v>0</v>
      </c>
      <c r="AQ220" s="28">
        <f t="shared" si="105"/>
        <v>0</v>
      </c>
      <c r="AR220" s="28"/>
      <c r="AS220" s="28"/>
      <c r="AT220" s="28"/>
      <c r="AX220" s="64" t="str">
        <f t="shared" si="106"/>
        <v>canbeinvalid</v>
      </c>
      <c r="AY220" s="28"/>
      <c r="AZ220" s="181">
        <f t="shared" si="107"/>
        <v>0</v>
      </c>
      <c r="BA220" s="1">
        <f t="shared" si="108"/>
        <v>0</v>
      </c>
      <c r="BB220">
        <f t="shared" si="109"/>
        <v>0</v>
      </c>
      <c r="BC220">
        <f t="shared" si="110"/>
        <v>0</v>
      </c>
      <c r="BD220" t="str">
        <f t="shared" si="111"/>
        <v/>
      </c>
      <c r="BE220">
        <f t="shared" si="112"/>
        <v>0</v>
      </c>
      <c r="BF220">
        <f t="shared" si="113"/>
        <v>0</v>
      </c>
      <c r="BG220" t="str">
        <f t="shared" si="114"/>
        <v>no</v>
      </c>
      <c r="BH220">
        <f t="shared" si="115"/>
        <v>0</v>
      </c>
      <c r="BJ220" s="118">
        <f t="shared" si="116"/>
        <v>0</v>
      </c>
      <c r="BK220" s="119">
        <f t="shared" si="117"/>
        <v>0</v>
      </c>
      <c r="BL220">
        <f t="shared" si="118"/>
        <v>0</v>
      </c>
      <c r="BM220">
        <f t="shared" si="119"/>
        <v>0</v>
      </c>
      <c r="BN220" t="str">
        <f t="shared" si="120"/>
        <v/>
      </c>
      <c r="BO220" s="181">
        <f t="shared" si="121"/>
        <v>0</v>
      </c>
      <c r="BQ220" s="181">
        <f t="shared" si="122"/>
        <v>0</v>
      </c>
      <c r="BR220" s="181">
        <f t="shared" si="123"/>
        <v>0</v>
      </c>
      <c r="BS220" t="str">
        <f t="shared" si="124"/>
        <v/>
      </c>
      <c r="BT220">
        <f t="shared" si="125"/>
        <v>0</v>
      </c>
      <c r="BU220" s="181" t="str">
        <f t="shared" si="126"/>
        <v>data</v>
      </c>
      <c r="BV220" s="181">
        <f t="shared" si="132"/>
        <v>0</v>
      </c>
      <c r="BX220" t="str">
        <f t="shared" si="127"/>
        <v/>
      </c>
      <c r="BY220" t="str">
        <f t="shared" si="128"/>
        <v>No CO Data</v>
      </c>
      <c r="BZ220" s="181">
        <f t="shared" si="135"/>
        <v>0</v>
      </c>
      <c r="CA220" s="229">
        <f t="shared" si="138"/>
        <v>0</v>
      </c>
      <c r="CB220" s="6"/>
      <c r="CC220" s="6"/>
      <c r="CD220" s="226">
        <f t="shared" si="136"/>
        <v>0</v>
      </c>
      <c r="CE220" s="6"/>
      <c r="CF220" s="226">
        <f t="shared" si="133"/>
        <v>0</v>
      </c>
      <c r="CG220" s="226">
        <f t="shared" si="137"/>
        <v>0</v>
      </c>
      <c r="CH220" s="6"/>
      <c r="CI220" s="6"/>
      <c r="CJ220" s="226">
        <f t="shared" si="129"/>
        <v>0</v>
      </c>
      <c r="CK220" s="6"/>
      <c r="CL220" s="6"/>
      <c r="CM220" s="6"/>
      <c r="CN220" s="6"/>
      <c r="CO220" s="6"/>
      <c r="CP220" s="6"/>
      <c r="CQ220" s="6"/>
      <c r="CR220" s="6"/>
      <c r="CS220" s="6"/>
      <c r="CT220" s="6"/>
      <c r="CU220" s="6"/>
      <c r="CV220" s="6"/>
      <c r="CW220" s="6"/>
      <c r="CX220" s="6"/>
      <c r="CY220" s="6"/>
      <c r="CZ220" s="6"/>
      <c r="DA220" s="6"/>
      <c r="DB220" s="6"/>
      <c r="DC220" s="6"/>
      <c r="DD220" s="6"/>
      <c r="DE220" s="6"/>
      <c r="DF220" s="6"/>
      <c r="DG220" s="6"/>
      <c r="DH220" s="6"/>
      <c r="DI220" s="6"/>
      <c r="DJ220" s="6"/>
      <c r="DK220" s="6"/>
      <c r="DL220" s="6"/>
      <c r="DM220" s="6"/>
      <c r="DN220" s="6"/>
      <c r="DO220" s="6"/>
      <c r="DP220" s="6"/>
      <c r="DQ220" s="6"/>
      <c r="DR220" s="6"/>
      <c r="DS220" s="6"/>
      <c r="DT220" s="6"/>
      <c r="DU220" s="6"/>
      <c r="DV220" s="6"/>
      <c r="DW220" s="6"/>
      <c r="DX220" s="6"/>
      <c r="DY220" s="6"/>
      <c r="DZ220" s="6"/>
      <c r="EA220" s="6"/>
      <c r="EB220" s="6"/>
      <c r="EC220" s="6"/>
      <c r="ED220" s="6"/>
      <c r="EE220" s="6"/>
      <c r="EF220" s="6"/>
      <c r="EG220" s="6"/>
      <c r="EH220" s="6"/>
      <c r="EI220" s="6"/>
      <c r="EJ220" s="6"/>
      <c r="EK220" s="6"/>
      <c r="EL220" s="6"/>
      <c r="EM220" s="6"/>
      <c r="EN220" s="6"/>
      <c r="EO220" s="6"/>
      <c r="EP220" s="6"/>
      <c r="EQ220" s="6"/>
      <c r="ER220" s="6"/>
      <c r="ES220" s="6"/>
      <c r="ET220" s="6"/>
      <c r="EU220" s="6"/>
      <c r="EV220" s="6"/>
      <c r="EW220" s="6"/>
      <c r="EX220" s="6"/>
      <c r="EY220" s="6"/>
      <c r="EZ220" s="6"/>
      <c r="FA220" s="6"/>
      <c r="FB220" s="6"/>
    </row>
    <row r="221" spans="1:158">
      <c r="A221" s="13">
        <f t="shared" si="139"/>
        <v>188</v>
      </c>
      <c r="B221" s="66"/>
      <c r="C221" s="48"/>
      <c r="D221" s="348"/>
      <c r="E221" s="349"/>
      <c r="F221" s="353"/>
      <c r="G221" s="351"/>
      <c r="H221" s="348"/>
      <c r="I221" s="352"/>
      <c r="J221" s="352"/>
      <c r="K221" s="67"/>
      <c r="L221" s="68" t="str">
        <f t="shared" si="79"/>
        <v/>
      </c>
      <c r="M221" s="379"/>
      <c r="N221" s="379"/>
      <c r="O221" s="380" t="str">
        <f t="shared" si="130"/>
        <v/>
      </c>
      <c r="P221" s="382" t="str">
        <f t="shared" si="131"/>
        <v/>
      </c>
      <c r="Q221" s="112" t="str">
        <f t="shared" si="97"/>
        <v/>
      </c>
      <c r="R221" s="67"/>
      <c r="S221" s="68" t="str">
        <f t="shared" si="82"/>
        <v/>
      </c>
      <c r="T221" s="184"/>
      <c r="U221" s="68" t="str">
        <f t="shared" si="83"/>
        <v/>
      </c>
      <c r="V221" s="112" t="str">
        <f t="shared" si="98"/>
        <v>no</v>
      </c>
      <c r="W221" s="47"/>
      <c r="X221" s="47"/>
      <c r="Y221" s="47"/>
      <c r="Z221" s="66"/>
      <c r="AA221" s="19"/>
      <c r="AB221" s="242"/>
      <c r="AC221" s="242"/>
      <c r="AD221" s="242"/>
      <c r="AE221" s="242"/>
      <c r="AF221" s="242"/>
      <c r="AG221" s="243"/>
      <c r="AH221" s="17"/>
      <c r="AI221" s="6"/>
      <c r="AK221" s="28" t="str">
        <f t="shared" si="99"/>
        <v/>
      </c>
      <c r="AL221" s="28" t="str">
        <f t="shared" si="100"/>
        <v/>
      </c>
      <c r="AM221" s="28" t="str">
        <f t="shared" si="101"/>
        <v/>
      </c>
      <c r="AN221" s="28">
        <f t="shared" si="102"/>
        <v>0</v>
      </c>
      <c r="AO221" s="28">
        <f t="shared" si="103"/>
        <v>0</v>
      </c>
      <c r="AP221" s="28">
        <f t="shared" si="104"/>
        <v>0</v>
      </c>
      <c r="AQ221" s="28">
        <f t="shared" si="105"/>
        <v>0</v>
      </c>
      <c r="AR221" s="28"/>
      <c r="AS221" s="28"/>
      <c r="AT221" s="28"/>
      <c r="AX221" s="64" t="str">
        <f t="shared" si="106"/>
        <v>canbeinvalid</v>
      </c>
      <c r="AY221" s="28"/>
      <c r="AZ221" s="181">
        <f t="shared" si="107"/>
        <v>0</v>
      </c>
      <c r="BA221" s="1">
        <f t="shared" si="108"/>
        <v>0</v>
      </c>
      <c r="BB221">
        <f t="shared" si="109"/>
        <v>0</v>
      </c>
      <c r="BC221">
        <f t="shared" si="110"/>
        <v>0</v>
      </c>
      <c r="BD221" t="str">
        <f t="shared" si="111"/>
        <v/>
      </c>
      <c r="BE221">
        <f t="shared" si="112"/>
        <v>0</v>
      </c>
      <c r="BF221">
        <f t="shared" si="113"/>
        <v>0</v>
      </c>
      <c r="BG221" t="str">
        <f t="shared" si="114"/>
        <v>no</v>
      </c>
      <c r="BH221">
        <f t="shared" si="115"/>
        <v>0</v>
      </c>
      <c r="BJ221" s="118">
        <f t="shared" si="116"/>
        <v>0</v>
      </c>
      <c r="BK221" s="119">
        <f t="shared" si="117"/>
        <v>0</v>
      </c>
      <c r="BL221">
        <f t="shared" si="118"/>
        <v>0</v>
      </c>
      <c r="BM221">
        <f t="shared" si="119"/>
        <v>0</v>
      </c>
      <c r="BN221" t="str">
        <f t="shared" si="120"/>
        <v/>
      </c>
      <c r="BO221" s="181">
        <f t="shared" si="121"/>
        <v>0</v>
      </c>
      <c r="BQ221" s="181">
        <f t="shared" si="122"/>
        <v>0</v>
      </c>
      <c r="BR221" s="181">
        <f t="shared" si="123"/>
        <v>0</v>
      </c>
      <c r="BS221" t="str">
        <f t="shared" si="124"/>
        <v/>
      </c>
      <c r="BT221">
        <f t="shared" si="125"/>
        <v>0</v>
      </c>
      <c r="BU221" s="181" t="str">
        <f t="shared" si="126"/>
        <v>data</v>
      </c>
      <c r="BV221" s="181">
        <f t="shared" si="132"/>
        <v>0</v>
      </c>
      <c r="BX221" t="str">
        <f t="shared" si="127"/>
        <v/>
      </c>
      <c r="BY221" t="str">
        <f t="shared" si="128"/>
        <v>No CO Data</v>
      </c>
      <c r="BZ221" s="181">
        <f t="shared" si="135"/>
        <v>0</v>
      </c>
      <c r="CA221" s="229">
        <f t="shared" si="138"/>
        <v>0</v>
      </c>
      <c r="CB221" s="6"/>
      <c r="CC221" s="6"/>
      <c r="CD221" s="226">
        <f t="shared" si="136"/>
        <v>0</v>
      </c>
      <c r="CE221" s="6"/>
      <c r="CF221" s="226">
        <f t="shared" si="133"/>
        <v>0</v>
      </c>
      <c r="CG221" s="226">
        <f t="shared" si="137"/>
        <v>0</v>
      </c>
      <c r="CH221" s="6"/>
      <c r="CI221" s="6"/>
      <c r="CJ221" s="226">
        <f t="shared" si="129"/>
        <v>0</v>
      </c>
      <c r="CK221" s="6"/>
      <c r="CL221" s="6"/>
      <c r="CM221" s="6"/>
      <c r="CN221" s="6"/>
      <c r="CO221" s="6"/>
      <c r="CP221" s="6"/>
      <c r="CQ221" s="6"/>
      <c r="CR221" s="6"/>
      <c r="CS221" s="6"/>
      <c r="CT221" s="6"/>
      <c r="CU221" s="6"/>
      <c r="CV221" s="6"/>
      <c r="CW221" s="6"/>
      <c r="CX221" s="6"/>
      <c r="CY221" s="6"/>
      <c r="CZ221" s="6"/>
      <c r="DA221" s="6"/>
      <c r="DB221" s="6"/>
      <c r="DC221" s="6"/>
      <c r="DD221" s="6"/>
      <c r="DE221" s="6"/>
      <c r="DF221" s="6"/>
      <c r="DG221" s="6"/>
      <c r="DH221" s="6"/>
      <c r="DI221" s="6"/>
      <c r="DJ221" s="6"/>
      <c r="DK221" s="6"/>
      <c r="DL221" s="6"/>
      <c r="DM221" s="6"/>
      <c r="DN221" s="6"/>
      <c r="DO221" s="6"/>
      <c r="DP221" s="6"/>
      <c r="DQ221" s="6"/>
      <c r="DR221" s="6"/>
      <c r="DS221" s="6"/>
      <c r="DT221" s="6"/>
      <c r="DU221" s="6"/>
      <c r="DV221" s="6"/>
      <c r="DW221" s="6"/>
      <c r="DX221" s="6"/>
      <c r="DY221" s="6"/>
      <c r="DZ221" s="6"/>
      <c r="EA221" s="6"/>
      <c r="EB221" s="6"/>
      <c r="EC221" s="6"/>
      <c r="ED221" s="6"/>
      <c r="EE221" s="6"/>
      <c r="EF221" s="6"/>
      <c r="EG221" s="6"/>
      <c r="EH221" s="6"/>
      <c r="EI221" s="6"/>
      <c r="EJ221" s="6"/>
      <c r="EK221" s="6"/>
      <c r="EL221" s="6"/>
      <c r="EM221" s="6"/>
      <c r="EN221" s="6"/>
      <c r="EO221" s="6"/>
      <c r="EP221" s="6"/>
      <c r="EQ221" s="6"/>
      <c r="ER221" s="6"/>
      <c r="ES221" s="6"/>
      <c r="ET221" s="6"/>
      <c r="EU221" s="6"/>
      <c r="EV221" s="6"/>
      <c r="EW221" s="6"/>
      <c r="EX221" s="6"/>
      <c r="EY221" s="6"/>
      <c r="EZ221" s="6"/>
      <c r="FA221" s="6"/>
      <c r="FB221" s="6"/>
    </row>
    <row r="222" spans="1:158">
      <c r="A222" s="13">
        <f t="shared" si="139"/>
        <v>189</v>
      </c>
      <c r="B222" s="66"/>
      <c r="C222" s="48"/>
      <c r="D222" s="348"/>
      <c r="E222" s="349"/>
      <c r="F222" s="353"/>
      <c r="G222" s="351"/>
      <c r="H222" s="348"/>
      <c r="I222" s="352"/>
      <c r="J222" s="352"/>
      <c r="K222" s="67"/>
      <c r="L222" s="68" t="str">
        <f t="shared" si="79"/>
        <v/>
      </c>
      <c r="M222" s="379"/>
      <c r="N222" s="379"/>
      <c r="O222" s="380" t="str">
        <f t="shared" si="130"/>
        <v/>
      </c>
      <c r="P222" s="382" t="str">
        <f t="shared" si="131"/>
        <v/>
      </c>
      <c r="Q222" s="112" t="str">
        <f t="shared" si="97"/>
        <v/>
      </c>
      <c r="R222" s="67"/>
      <c r="S222" s="68" t="str">
        <f t="shared" si="82"/>
        <v/>
      </c>
      <c r="T222" s="184"/>
      <c r="U222" s="68" t="str">
        <f t="shared" si="83"/>
        <v/>
      </c>
      <c r="V222" s="112" t="str">
        <f t="shared" si="98"/>
        <v>no</v>
      </c>
      <c r="W222" s="47"/>
      <c r="X222" s="47"/>
      <c r="Y222" s="47"/>
      <c r="Z222" s="66"/>
      <c r="AA222" s="19"/>
      <c r="AB222" s="242"/>
      <c r="AC222" s="242"/>
      <c r="AD222" s="242"/>
      <c r="AE222" s="242"/>
      <c r="AF222" s="242"/>
      <c r="AG222" s="243"/>
      <c r="AH222" s="17"/>
      <c r="AI222" s="6"/>
      <c r="AK222" s="28" t="str">
        <f t="shared" si="99"/>
        <v/>
      </c>
      <c r="AL222" s="28" t="str">
        <f t="shared" si="100"/>
        <v/>
      </c>
      <c r="AM222" s="28" t="str">
        <f t="shared" si="101"/>
        <v/>
      </c>
      <c r="AN222" s="28">
        <f t="shared" si="102"/>
        <v>0</v>
      </c>
      <c r="AO222" s="28">
        <f t="shared" si="103"/>
        <v>0</v>
      </c>
      <c r="AP222" s="28">
        <f t="shared" si="104"/>
        <v>0</v>
      </c>
      <c r="AQ222" s="28">
        <f t="shared" si="105"/>
        <v>0</v>
      </c>
      <c r="AR222" s="28"/>
      <c r="AS222" s="28"/>
      <c r="AT222" s="28"/>
      <c r="AX222" s="64" t="str">
        <f t="shared" si="106"/>
        <v>canbeinvalid</v>
      </c>
      <c r="AY222" s="28"/>
      <c r="AZ222" s="181">
        <f t="shared" si="107"/>
        <v>0</v>
      </c>
      <c r="BA222" s="1">
        <f t="shared" si="108"/>
        <v>0</v>
      </c>
      <c r="BB222">
        <f t="shared" si="109"/>
        <v>0</v>
      </c>
      <c r="BC222">
        <f t="shared" si="110"/>
        <v>0</v>
      </c>
      <c r="BD222" t="str">
        <f t="shared" si="111"/>
        <v/>
      </c>
      <c r="BE222">
        <f t="shared" si="112"/>
        <v>0</v>
      </c>
      <c r="BF222">
        <f t="shared" si="113"/>
        <v>0</v>
      </c>
      <c r="BG222" t="str">
        <f t="shared" si="114"/>
        <v>no</v>
      </c>
      <c r="BH222">
        <f t="shared" si="115"/>
        <v>0</v>
      </c>
      <c r="BJ222" s="118">
        <f t="shared" si="116"/>
        <v>0</v>
      </c>
      <c r="BK222" s="119">
        <f t="shared" si="117"/>
        <v>0</v>
      </c>
      <c r="BL222">
        <f t="shared" si="118"/>
        <v>0</v>
      </c>
      <c r="BM222">
        <f t="shared" si="119"/>
        <v>0</v>
      </c>
      <c r="BN222" t="str">
        <f t="shared" si="120"/>
        <v/>
      </c>
      <c r="BO222" s="181">
        <f t="shared" si="121"/>
        <v>0</v>
      </c>
      <c r="BQ222" s="181">
        <f t="shared" si="122"/>
        <v>0</v>
      </c>
      <c r="BR222" s="181">
        <f t="shared" si="123"/>
        <v>0</v>
      </c>
      <c r="BS222" t="str">
        <f t="shared" si="124"/>
        <v/>
      </c>
      <c r="BT222">
        <f t="shared" si="125"/>
        <v>0</v>
      </c>
      <c r="BU222" s="181" t="str">
        <f t="shared" si="126"/>
        <v>data</v>
      </c>
      <c r="BV222" s="181">
        <f t="shared" si="132"/>
        <v>0</v>
      </c>
      <c r="BX222" t="str">
        <f t="shared" si="127"/>
        <v/>
      </c>
      <c r="BY222" t="str">
        <f t="shared" si="128"/>
        <v>No CO Data</v>
      </c>
      <c r="BZ222" s="181">
        <f t="shared" si="135"/>
        <v>0</v>
      </c>
      <c r="CA222" s="229">
        <f t="shared" si="138"/>
        <v>0</v>
      </c>
      <c r="CB222" s="6"/>
      <c r="CC222" s="6"/>
      <c r="CD222" s="226">
        <f t="shared" si="136"/>
        <v>0</v>
      </c>
      <c r="CE222" s="6"/>
      <c r="CF222" s="226">
        <f t="shared" si="133"/>
        <v>0</v>
      </c>
      <c r="CG222" s="226">
        <f t="shared" si="137"/>
        <v>0</v>
      </c>
      <c r="CH222" s="6"/>
      <c r="CI222" s="6"/>
      <c r="CJ222" s="226">
        <f t="shared" si="129"/>
        <v>0</v>
      </c>
      <c r="CK222" s="6"/>
      <c r="CL222" s="6"/>
      <c r="CM222" s="6"/>
      <c r="CN222" s="6"/>
      <c r="CO222" s="6"/>
      <c r="CP222" s="6"/>
      <c r="CQ222" s="6"/>
      <c r="CR222" s="6"/>
      <c r="CS222" s="6"/>
      <c r="CT222" s="6"/>
      <c r="CU222" s="6"/>
      <c r="CV222" s="6"/>
      <c r="CW222" s="6"/>
      <c r="CX222" s="6"/>
      <c r="CY222" s="6"/>
      <c r="CZ222" s="6"/>
      <c r="DA222" s="6"/>
      <c r="DB222" s="6"/>
      <c r="DC222" s="6"/>
      <c r="DD222" s="6"/>
      <c r="DE222" s="6"/>
      <c r="DF222" s="6"/>
      <c r="DG222" s="6"/>
      <c r="DH222" s="6"/>
      <c r="DI222" s="6"/>
      <c r="DJ222" s="6"/>
      <c r="DK222" s="6"/>
      <c r="DL222" s="6"/>
      <c r="DM222" s="6"/>
      <c r="DN222" s="6"/>
      <c r="DO222" s="6"/>
      <c r="DP222" s="6"/>
      <c r="DQ222" s="6"/>
      <c r="DR222" s="6"/>
      <c r="DS222" s="6"/>
      <c r="DT222" s="6"/>
      <c r="DU222" s="6"/>
      <c r="DV222" s="6"/>
      <c r="DW222" s="6"/>
      <c r="DX222" s="6"/>
      <c r="DY222" s="6"/>
      <c r="DZ222" s="6"/>
      <c r="EA222" s="6"/>
      <c r="EB222" s="6"/>
      <c r="EC222" s="6"/>
      <c r="ED222" s="6"/>
      <c r="EE222" s="6"/>
      <c r="EF222" s="6"/>
      <c r="EG222" s="6"/>
      <c r="EH222" s="6"/>
      <c r="EI222" s="6"/>
      <c r="EJ222" s="6"/>
      <c r="EK222" s="6"/>
      <c r="EL222" s="6"/>
      <c r="EM222" s="6"/>
      <c r="EN222" s="6"/>
      <c r="EO222" s="6"/>
      <c r="EP222" s="6"/>
      <c r="EQ222" s="6"/>
      <c r="ER222" s="6"/>
      <c r="ES222" s="6"/>
      <c r="ET222" s="6"/>
      <c r="EU222" s="6"/>
      <c r="EV222" s="6"/>
      <c r="EW222" s="6"/>
      <c r="EX222" s="6"/>
      <c r="EY222" s="6"/>
      <c r="EZ222" s="6"/>
      <c r="FA222" s="6"/>
      <c r="FB222" s="6"/>
    </row>
    <row r="223" spans="1:158">
      <c r="A223" s="13">
        <f t="shared" si="139"/>
        <v>190</v>
      </c>
      <c r="B223" s="66"/>
      <c r="C223" s="48"/>
      <c r="D223" s="348"/>
      <c r="E223" s="349"/>
      <c r="F223" s="353"/>
      <c r="G223" s="351"/>
      <c r="H223" s="348"/>
      <c r="I223" s="352"/>
      <c r="J223" s="352"/>
      <c r="K223" s="67"/>
      <c r="L223" s="68" t="str">
        <f t="shared" si="79"/>
        <v/>
      </c>
      <c r="M223" s="379"/>
      <c r="N223" s="379"/>
      <c r="O223" s="380" t="str">
        <f t="shared" si="130"/>
        <v/>
      </c>
      <c r="P223" s="382" t="str">
        <f t="shared" si="131"/>
        <v/>
      </c>
      <c r="Q223" s="112" t="str">
        <f t="shared" si="97"/>
        <v/>
      </c>
      <c r="R223" s="67"/>
      <c r="S223" s="68" t="str">
        <f t="shared" si="82"/>
        <v/>
      </c>
      <c r="T223" s="184"/>
      <c r="U223" s="68" t="str">
        <f t="shared" si="83"/>
        <v/>
      </c>
      <c r="V223" s="112" t="str">
        <f t="shared" si="98"/>
        <v>no</v>
      </c>
      <c r="W223" s="47"/>
      <c r="X223" s="47"/>
      <c r="Y223" s="47"/>
      <c r="Z223" s="66"/>
      <c r="AA223" s="19"/>
      <c r="AB223" s="242"/>
      <c r="AC223" s="242"/>
      <c r="AD223" s="242"/>
      <c r="AE223" s="242"/>
      <c r="AF223" s="242"/>
      <c r="AG223" s="243"/>
      <c r="AH223" s="17"/>
      <c r="AI223" s="6"/>
      <c r="AK223" s="28" t="str">
        <f t="shared" si="99"/>
        <v/>
      </c>
      <c r="AL223" s="28" t="str">
        <f t="shared" si="100"/>
        <v/>
      </c>
      <c r="AM223" s="28" t="str">
        <f t="shared" si="101"/>
        <v/>
      </c>
      <c r="AN223" s="28">
        <f t="shared" si="102"/>
        <v>0</v>
      </c>
      <c r="AO223" s="28">
        <f t="shared" si="103"/>
        <v>0</v>
      </c>
      <c r="AP223" s="28">
        <f t="shared" si="104"/>
        <v>0</v>
      </c>
      <c r="AQ223" s="28">
        <f t="shared" si="105"/>
        <v>0</v>
      </c>
      <c r="AR223" s="28"/>
      <c r="AS223" s="28"/>
      <c r="AT223" s="28"/>
      <c r="AX223" s="64" t="str">
        <f t="shared" si="106"/>
        <v>canbeinvalid</v>
      </c>
      <c r="AY223" s="28"/>
      <c r="AZ223" s="181">
        <f t="shared" si="107"/>
        <v>0</v>
      </c>
      <c r="BA223" s="1">
        <f t="shared" si="108"/>
        <v>0</v>
      </c>
      <c r="BB223">
        <f t="shared" si="109"/>
        <v>0</v>
      </c>
      <c r="BC223">
        <f t="shared" si="110"/>
        <v>0</v>
      </c>
      <c r="BD223" t="str">
        <f t="shared" si="111"/>
        <v/>
      </c>
      <c r="BE223">
        <f t="shared" si="112"/>
        <v>0</v>
      </c>
      <c r="BF223">
        <f t="shared" si="113"/>
        <v>0</v>
      </c>
      <c r="BG223" t="str">
        <f t="shared" si="114"/>
        <v>no</v>
      </c>
      <c r="BH223">
        <f t="shared" si="115"/>
        <v>0</v>
      </c>
      <c r="BJ223" s="118">
        <f t="shared" si="116"/>
        <v>0</v>
      </c>
      <c r="BK223" s="119">
        <f t="shared" si="117"/>
        <v>0</v>
      </c>
      <c r="BL223">
        <f t="shared" si="118"/>
        <v>0</v>
      </c>
      <c r="BM223">
        <f t="shared" si="119"/>
        <v>0</v>
      </c>
      <c r="BN223" t="str">
        <f t="shared" si="120"/>
        <v/>
      </c>
      <c r="BO223" s="181">
        <f t="shared" si="121"/>
        <v>0</v>
      </c>
      <c r="BQ223" s="181">
        <f t="shared" si="122"/>
        <v>0</v>
      </c>
      <c r="BR223" s="181">
        <f t="shared" si="123"/>
        <v>0</v>
      </c>
      <c r="BS223" t="str">
        <f t="shared" si="124"/>
        <v/>
      </c>
      <c r="BT223">
        <f t="shared" si="125"/>
        <v>0</v>
      </c>
      <c r="BU223" s="181" t="str">
        <f t="shared" si="126"/>
        <v>data</v>
      </c>
      <c r="BV223" s="181">
        <f t="shared" si="132"/>
        <v>0</v>
      </c>
      <c r="BX223" t="str">
        <f t="shared" si="127"/>
        <v/>
      </c>
      <c r="BY223" t="str">
        <f t="shared" si="128"/>
        <v>No CO Data</v>
      </c>
      <c r="BZ223" s="181">
        <f t="shared" si="135"/>
        <v>0</v>
      </c>
      <c r="CA223" s="229">
        <f t="shared" si="138"/>
        <v>0</v>
      </c>
      <c r="CB223" s="6"/>
      <c r="CC223" s="6"/>
      <c r="CD223" s="226">
        <f t="shared" si="136"/>
        <v>0</v>
      </c>
      <c r="CE223" s="6"/>
      <c r="CF223" s="226">
        <f t="shared" si="133"/>
        <v>0</v>
      </c>
      <c r="CG223" s="226">
        <f t="shared" si="137"/>
        <v>0</v>
      </c>
      <c r="CH223" s="6"/>
      <c r="CI223" s="6"/>
      <c r="CJ223" s="226">
        <f t="shared" si="129"/>
        <v>0</v>
      </c>
      <c r="CK223" s="6"/>
      <c r="CL223" s="6"/>
      <c r="CM223" s="6"/>
      <c r="CN223" s="6"/>
      <c r="CO223" s="6"/>
      <c r="CP223" s="6"/>
      <c r="CQ223" s="6"/>
      <c r="CR223" s="6"/>
      <c r="CS223" s="6"/>
      <c r="CT223" s="6"/>
      <c r="CU223" s="6"/>
      <c r="CV223" s="6"/>
      <c r="CW223" s="6"/>
      <c r="CX223" s="6"/>
      <c r="CY223" s="6"/>
      <c r="CZ223" s="6"/>
      <c r="DA223" s="6"/>
      <c r="DB223" s="6"/>
      <c r="DC223" s="6"/>
      <c r="DD223" s="6"/>
      <c r="DE223" s="6"/>
      <c r="DF223" s="6"/>
      <c r="DG223" s="6"/>
      <c r="DH223" s="6"/>
      <c r="DI223" s="6"/>
      <c r="DJ223" s="6"/>
      <c r="DK223" s="6"/>
      <c r="DL223" s="6"/>
      <c r="DM223" s="6"/>
      <c r="DN223" s="6"/>
      <c r="DO223" s="6"/>
      <c r="DP223" s="6"/>
      <c r="DQ223" s="6"/>
      <c r="DR223" s="6"/>
      <c r="DS223" s="6"/>
      <c r="DT223" s="6"/>
      <c r="DU223" s="6"/>
      <c r="DV223" s="6"/>
      <c r="DW223" s="6"/>
      <c r="DX223" s="6"/>
      <c r="DY223" s="6"/>
      <c r="DZ223" s="6"/>
      <c r="EA223" s="6"/>
      <c r="EB223" s="6"/>
      <c r="EC223" s="6"/>
      <c r="ED223" s="6"/>
      <c r="EE223" s="6"/>
      <c r="EF223" s="6"/>
      <c r="EG223" s="6"/>
      <c r="EH223" s="6"/>
      <c r="EI223" s="6"/>
      <c r="EJ223" s="6"/>
      <c r="EK223" s="6"/>
      <c r="EL223" s="6"/>
      <c r="EM223" s="6"/>
      <c r="EN223" s="6"/>
      <c r="EO223" s="6"/>
      <c r="EP223" s="6"/>
      <c r="EQ223" s="6"/>
      <c r="ER223" s="6"/>
      <c r="ES223" s="6"/>
      <c r="ET223" s="6"/>
      <c r="EU223" s="6"/>
      <c r="EV223" s="6"/>
      <c r="EW223" s="6"/>
      <c r="EX223" s="6"/>
      <c r="EY223" s="6"/>
      <c r="EZ223" s="6"/>
      <c r="FA223" s="6"/>
      <c r="FB223" s="6"/>
    </row>
    <row r="224" spans="1:158">
      <c r="A224" s="13">
        <f t="shared" si="139"/>
        <v>191</v>
      </c>
      <c r="B224" s="66"/>
      <c r="C224" s="48"/>
      <c r="D224" s="348"/>
      <c r="E224" s="349"/>
      <c r="F224" s="353"/>
      <c r="G224" s="351"/>
      <c r="H224" s="348"/>
      <c r="I224" s="352"/>
      <c r="J224" s="352"/>
      <c r="K224" s="67"/>
      <c r="L224" s="68" t="str">
        <f t="shared" si="79"/>
        <v/>
      </c>
      <c r="M224" s="379"/>
      <c r="N224" s="379"/>
      <c r="O224" s="380" t="str">
        <f t="shared" si="130"/>
        <v/>
      </c>
      <c r="P224" s="382" t="str">
        <f t="shared" si="131"/>
        <v/>
      </c>
      <c r="Q224" s="112" t="str">
        <f t="shared" si="97"/>
        <v/>
      </c>
      <c r="R224" s="67"/>
      <c r="S224" s="68" t="str">
        <f t="shared" si="82"/>
        <v/>
      </c>
      <c r="T224" s="184"/>
      <c r="U224" s="68" t="str">
        <f t="shared" si="83"/>
        <v/>
      </c>
      <c r="V224" s="112" t="str">
        <f t="shared" si="98"/>
        <v>no</v>
      </c>
      <c r="W224" s="47"/>
      <c r="X224" s="47"/>
      <c r="Y224" s="47"/>
      <c r="Z224" s="66"/>
      <c r="AA224" s="19"/>
      <c r="AB224" s="242"/>
      <c r="AC224" s="242"/>
      <c r="AD224" s="242"/>
      <c r="AE224" s="242"/>
      <c r="AF224" s="242"/>
      <c r="AG224" s="243"/>
      <c r="AH224" s="17"/>
      <c r="AI224" s="6"/>
      <c r="AK224" s="28" t="str">
        <f t="shared" si="99"/>
        <v/>
      </c>
      <c r="AL224" s="28" t="str">
        <f t="shared" si="100"/>
        <v/>
      </c>
      <c r="AM224" s="28" t="str">
        <f t="shared" si="101"/>
        <v/>
      </c>
      <c r="AN224" s="28">
        <f t="shared" si="102"/>
        <v>0</v>
      </c>
      <c r="AO224" s="28">
        <f t="shared" si="103"/>
        <v>0</v>
      </c>
      <c r="AP224" s="28">
        <f t="shared" si="104"/>
        <v>0</v>
      </c>
      <c r="AQ224" s="28">
        <f t="shared" si="105"/>
        <v>0</v>
      </c>
      <c r="AR224" s="28"/>
      <c r="AS224" s="28"/>
      <c r="AT224" s="28"/>
      <c r="AX224" s="64" t="str">
        <f t="shared" si="106"/>
        <v>canbeinvalid</v>
      </c>
      <c r="AY224" s="28"/>
      <c r="AZ224" s="181">
        <f t="shared" si="107"/>
        <v>0</v>
      </c>
      <c r="BA224" s="1">
        <f t="shared" si="108"/>
        <v>0</v>
      </c>
      <c r="BB224">
        <f t="shared" si="109"/>
        <v>0</v>
      </c>
      <c r="BC224">
        <f t="shared" si="110"/>
        <v>0</v>
      </c>
      <c r="BD224" t="str">
        <f t="shared" si="111"/>
        <v/>
      </c>
      <c r="BE224">
        <f t="shared" si="112"/>
        <v>0</v>
      </c>
      <c r="BF224">
        <f t="shared" si="113"/>
        <v>0</v>
      </c>
      <c r="BG224" t="str">
        <f t="shared" si="114"/>
        <v>no</v>
      </c>
      <c r="BH224">
        <f t="shared" si="115"/>
        <v>0</v>
      </c>
      <c r="BJ224" s="118">
        <f t="shared" si="116"/>
        <v>0</v>
      </c>
      <c r="BK224" s="119">
        <f t="shared" si="117"/>
        <v>0</v>
      </c>
      <c r="BL224">
        <f t="shared" si="118"/>
        <v>0</v>
      </c>
      <c r="BM224">
        <f t="shared" si="119"/>
        <v>0</v>
      </c>
      <c r="BN224" t="str">
        <f t="shared" si="120"/>
        <v/>
      </c>
      <c r="BO224" s="181">
        <f t="shared" si="121"/>
        <v>0</v>
      </c>
      <c r="BQ224" s="181">
        <f t="shared" si="122"/>
        <v>0</v>
      </c>
      <c r="BR224" s="181">
        <f t="shared" si="123"/>
        <v>0</v>
      </c>
      <c r="BS224" t="str">
        <f t="shared" si="124"/>
        <v/>
      </c>
      <c r="BT224">
        <f t="shared" si="125"/>
        <v>0</v>
      </c>
      <c r="BU224" s="181" t="str">
        <f t="shared" si="126"/>
        <v>data</v>
      </c>
      <c r="BV224" s="181">
        <f t="shared" si="132"/>
        <v>0</v>
      </c>
      <c r="BX224" t="str">
        <f t="shared" si="127"/>
        <v/>
      </c>
      <c r="BY224" t="str">
        <f t="shared" si="128"/>
        <v>No CO Data</v>
      </c>
      <c r="BZ224" s="181">
        <f t="shared" si="135"/>
        <v>0</v>
      </c>
      <c r="CA224" s="229">
        <f t="shared" si="138"/>
        <v>0</v>
      </c>
      <c r="CB224" s="6"/>
      <c r="CC224" s="6"/>
      <c r="CD224" s="226">
        <f t="shared" si="136"/>
        <v>0</v>
      </c>
      <c r="CE224" s="6"/>
      <c r="CF224" s="226">
        <f t="shared" si="133"/>
        <v>0</v>
      </c>
      <c r="CG224" s="226">
        <f t="shared" si="137"/>
        <v>0</v>
      </c>
      <c r="CH224" s="6"/>
      <c r="CI224" s="6"/>
      <c r="CJ224" s="226">
        <f t="shared" si="129"/>
        <v>0</v>
      </c>
      <c r="CK224" s="6"/>
      <c r="CL224" s="6"/>
      <c r="CM224" s="6"/>
      <c r="CN224" s="6"/>
      <c r="CO224" s="6"/>
      <c r="CP224" s="6"/>
      <c r="CQ224" s="6"/>
      <c r="CR224" s="6"/>
      <c r="CS224" s="6"/>
      <c r="CT224" s="6"/>
      <c r="CU224" s="6"/>
      <c r="CV224" s="6"/>
      <c r="CW224" s="6"/>
      <c r="CX224" s="6"/>
      <c r="CY224" s="6"/>
      <c r="CZ224" s="6"/>
      <c r="DA224" s="6"/>
      <c r="DB224" s="6"/>
      <c r="DC224" s="6"/>
      <c r="DD224" s="6"/>
      <c r="DE224" s="6"/>
      <c r="DF224" s="6"/>
      <c r="DG224" s="6"/>
      <c r="DH224" s="6"/>
      <c r="DI224" s="6"/>
      <c r="DJ224" s="6"/>
      <c r="DK224" s="6"/>
      <c r="DL224" s="6"/>
      <c r="DM224" s="6"/>
      <c r="DN224" s="6"/>
      <c r="DO224" s="6"/>
      <c r="DP224" s="6"/>
      <c r="DQ224" s="6"/>
      <c r="DR224" s="6"/>
      <c r="DS224" s="6"/>
      <c r="DT224" s="6"/>
      <c r="DU224" s="6"/>
      <c r="DV224" s="6"/>
      <c r="DW224" s="6"/>
      <c r="DX224" s="6"/>
      <c r="DY224" s="6"/>
      <c r="DZ224" s="6"/>
      <c r="EA224" s="6"/>
      <c r="EB224" s="6"/>
      <c r="EC224" s="6"/>
      <c r="ED224" s="6"/>
      <c r="EE224" s="6"/>
      <c r="EF224" s="6"/>
      <c r="EG224" s="6"/>
      <c r="EH224" s="6"/>
      <c r="EI224" s="6"/>
      <c r="EJ224" s="6"/>
      <c r="EK224" s="6"/>
      <c r="EL224" s="6"/>
      <c r="EM224" s="6"/>
      <c r="EN224" s="6"/>
      <c r="EO224" s="6"/>
      <c r="EP224" s="6"/>
      <c r="EQ224" s="6"/>
      <c r="ER224" s="6"/>
      <c r="ES224" s="6"/>
      <c r="ET224" s="6"/>
      <c r="EU224" s="6"/>
      <c r="EV224" s="6"/>
      <c r="EW224" s="6"/>
      <c r="EX224" s="6"/>
      <c r="EY224" s="6"/>
      <c r="EZ224" s="6"/>
      <c r="FA224" s="6"/>
      <c r="FB224" s="6"/>
    </row>
    <row r="225" spans="1:158">
      <c r="A225" s="13">
        <f t="shared" si="139"/>
        <v>192</v>
      </c>
      <c r="B225" s="66"/>
      <c r="C225" s="48"/>
      <c r="D225" s="348"/>
      <c r="E225" s="349"/>
      <c r="F225" s="353"/>
      <c r="G225" s="351"/>
      <c r="H225" s="348"/>
      <c r="I225" s="352"/>
      <c r="J225" s="352"/>
      <c r="K225" s="67"/>
      <c r="L225" s="68" t="str">
        <f t="shared" si="79"/>
        <v/>
      </c>
      <c r="M225" s="379"/>
      <c r="N225" s="379"/>
      <c r="O225" s="380" t="str">
        <f t="shared" si="130"/>
        <v/>
      </c>
      <c r="P225" s="382" t="str">
        <f t="shared" si="131"/>
        <v/>
      </c>
      <c r="Q225" s="112" t="str">
        <f t="shared" si="97"/>
        <v/>
      </c>
      <c r="R225" s="67"/>
      <c r="S225" s="68" t="str">
        <f t="shared" si="82"/>
        <v/>
      </c>
      <c r="T225" s="184"/>
      <c r="U225" s="68" t="str">
        <f t="shared" si="83"/>
        <v/>
      </c>
      <c r="V225" s="112" t="str">
        <f t="shared" si="98"/>
        <v>no</v>
      </c>
      <c r="W225" s="47"/>
      <c r="X225" s="47"/>
      <c r="Y225" s="47"/>
      <c r="Z225" s="66"/>
      <c r="AA225" s="19"/>
      <c r="AB225" s="242"/>
      <c r="AC225" s="242"/>
      <c r="AD225" s="242"/>
      <c r="AE225" s="242"/>
      <c r="AF225" s="242"/>
      <c r="AG225" s="243"/>
      <c r="AH225" s="17"/>
      <c r="AI225" s="6"/>
      <c r="AK225" s="28" t="str">
        <f t="shared" si="99"/>
        <v/>
      </c>
      <c r="AL225" s="28" t="str">
        <f t="shared" si="100"/>
        <v/>
      </c>
      <c r="AM225" s="28" t="str">
        <f t="shared" si="101"/>
        <v/>
      </c>
      <c r="AN225" s="28">
        <f t="shared" si="102"/>
        <v>0</v>
      </c>
      <c r="AO225" s="28">
        <f t="shared" si="103"/>
        <v>0</v>
      </c>
      <c r="AP225" s="28">
        <f t="shared" si="104"/>
        <v>0</v>
      </c>
      <c r="AQ225" s="28">
        <f t="shared" si="105"/>
        <v>0</v>
      </c>
      <c r="AR225" s="28"/>
      <c r="AS225" s="28"/>
      <c r="AT225" s="28"/>
      <c r="AX225" s="64" t="str">
        <f t="shared" si="106"/>
        <v>canbeinvalid</v>
      </c>
      <c r="AY225" s="28"/>
      <c r="AZ225" s="181">
        <f t="shared" si="107"/>
        <v>0</v>
      </c>
      <c r="BA225" s="1">
        <f t="shared" si="108"/>
        <v>0</v>
      </c>
      <c r="BB225">
        <f t="shared" si="109"/>
        <v>0</v>
      </c>
      <c r="BC225">
        <f t="shared" si="110"/>
        <v>0</v>
      </c>
      <c r="BD225" t="str">
        <f t="shared" si="111"/>
        <v/>
      </c>
      <c r="BE225">
        <f t="shared" si="112"/>
        <v>0</v>
      </c>
      <c r="BF225">
        <f t="shared" si="113"/>
        <v>0</v>
      </c>
      <c r="BG225" t="str">
        <f t="shared" si="114"/>
        <v>no</v>
      </c>
      <c r="BH225">
        <f t="shared" si="115"/>
        <v>0</v>
      </c>
      <c r="BJ225" s="118">
        <f t="shared" si="116"/>
        <v>0</v>
      </c>
      <c r="BK225" s="119">
        <f t="shared" si="117"/>
        <v>0</v>
      </c>
      <c r="BL225">
        <f t="shared" si="118"/>
        <v>0</v>
      </c>
      <c r="BM225">
        <f t="shared" si="119"/>
        <v>0</v>
      </c>
      <c r="BN225" t="str">
        <f t="shared" si="120"/>
        <v/>
      </c>
      <c r="BO225" s="181">
        <f t="shared" si="121"/>
        <v>0</v>
      </c>
      <c r="BQ225" s="181">
        <f t="shared" si="122"/>
        <v>0</v>
      </c>
      <c r="BR225" s="181">
        <f t="shared" si="123"/>
        <v>0</v>
      </c>
      <c r="BS225" t="str">
        <f t="shared" si="124"/>
        <v/>
      </c>
      <c r="BT225">
        <f t="shared" si="125"/>
        <v>0</v>
      </c>
      <c r="BU225" s="181" t="str">
        <f t="shared" si="126"/>
        <v>data</v>
      </c>
      <c r="BV225" s="181">
        <f t="shared" si="132"/>
        <v>0</v>
      </c>
      <c r="BX225" t="str">
        <f t="shared" si="127"/>
        <v/>
      </c>
      <c r="BY225" t="str">
        <f t="shared" si="128"/>
        <v>No CO Data</v>
      </c>
      <c r="BZ225" s="181">
        <f t="shared" si="135"/>
        <v>0</v>
      </c>
      <c r="CA225" s="229">
        <f t="shared" si="138"/>
        <v>0</v>
      </c>
      <c r="CB225" s="6"/>
      <c r="CC225" s="6"/>
      <c r="CD225" s="226">
        <f t="shared" si="136"/>
        <v>0</v>
      </c>
      <c r="CE225" s="6"/>
      <c r="CF225" s="226">
        <f t="shared" si="133"/>
        <v>0</v>
      </c>
      <c r="CG225" s="226">
        <f t="shared" si="137"/>
        <v>0</v>
      </c>
      <c r="CH225" s="6"/>
      <c r="CI225" s="6"/>
      <c r="CJ225" s="226">
        <f t="shared" si="129"/>
        <v>0</v>
      </c>
      <c r="CK225" s="6"/>
      <c r="CL225" s="6"/>
      <c r="CM225" s="6"/>
      <c r="CN225" s="6"/>
      <c r="CO225" s="6"/>
      <c r="CP225" s="6"/>
      <c r="CQ225" s="6"/>
      <c r="CR225" s="6"/>
      <c r="CS225" s="6"/>
      <c r="CT225" s="6"/>
      <c r="CU225" s="6"/>
      <c r="CV225" s="6"/>
      <c r="CW225" s="6"/>
      <c r="CX225" s="6"/>
      <c r="CY225" s="6"/>
      <c r="CZ225" s="6"/>
      <c r="DA225" s="6"/>
      <c r="DB225" s="6"/>
      <c r="DC225" s="6"/>
      <c r="DD225" s="6"/>
      <c r="DE225" s="6"/>
      <c r="DF225" s="6"/>
      <c r="DG225" s="6"/>
      <c r="DH225" s="6"/>
      <c r="DI225" s="6"/>
      <c r="DJ225" s="6"/>
      <c r="DK225" s="6"/>
      <c r="DL225" s="6"/>
      <c r="DM225" s="6"/>
      <c r="DN225" s="6"/>
      <c r="DO225" s="6"/>
      <c r="DP225" s="6"/>
      <c r="DQ225" s="6"/>
      <c r="DR225" s="6"/>
      <c r="DS225" s="6"/>
      <c r="DT225" s="6"/>
      <c r="DU225" s="6"/>
      <c r="DV225" s="6"/>
      <c r="DW225" s="6"/>
      <c r="DX225" s="6"/>
      <c r="DY225" s="6"/>
      <c r="DZ225" s="6"/>
      <c r="EA225" s="6"/>
      <c r="EB225" s="6"/>
      <c r="EC225" s="6"/>
      <c r="ED225" s="6"/>
      <c r="EE225" s="6"/>
      <c r="EF225" s="6"/>
      <c r="EG225" s="6"/>
      <c r="EH225" s="6"/>
      <c r="EI225" s="6"/>
      <c r="EJ225" s="6"/>
      <c r="EK225" s="6"/>
      <c r="EL225" s="6"/>
      <c r="EM225" s="6"/>
      <c r="EN225" s="6"/>
      <c r="EO225" s="6"/>
      <c r="EP225" s="6"/>
      <c r="EQ225" s="6"/>
      <c r="ER225" s="6"/>
      <c r="ES225" s="6"/>
      <c r="ET225" s="6"/>
      <c r="EU225" s="6"/>
      <c r="EV225" s="6"/>
      <c r="EW225" s="6"/>
      <c r="EX225" s="6"/>
      <c r="EY225" s="6"/>
      <c r="EZ225" s="6"/>
      <c r="FA225" s="6"/>
      <c r="FB225" s="6"/>
    </row>
    <row r="226" spans="1:158">
      <c r="A226" s="13">
        <f t="shared" si="139"/>
        <v>193</v>
      </c>
      <c r="B226" s="66"/>
      <c r="C226" s="48"/>
      <c r="D226" s="348"/>
      <c r="E226" s="349"/>
      <c r="F226" s="353"/>
      <c r="G226" s="351"/>
      <c r="H226" s="348"/>
      <c r="I226" s="352"/>
      <c r="J226" s="352"/>
      <c r="K226" s="67"/>
      <c r="L226" s="68" t="str">
        <f t="shared" si="79"/>
        <v/>
      </c>
      <c r="M226" s="379"/>
      <c r="N226" s="379"/>
      <c r="O226" s="380" t="str">
        <f t="shared" si="130"/>
        <v/>
      </c>
      <c r="P226" s="382" t="str">
        <f t="shared" si="131"/>
        <v/>
      </c>
      <c r="Q226" s="112" t="str">
        <f t="shared" ref="Q226:Q289" si="140">IF(BD226="","",BD226)</f>
        <v/>
      </c>
      <c r="R226" s="67"/>
      <c r="S226" s="68" t="str">
        <f t="shared" si="82"/>
        <v/>
      </c>
      <c r="T226" s="184"/>
      <c r="U226" s="68" t="str">
        <f t="shared" si="83"/>
        <v/>
      </c>
      <c r="V226" s="112" t="str">
        <f t="shared" ref="V226:V289" si="141">IF(BG226="","",BG226)</f>
        <v>no</v>
      </c>
      <c r="W226" s="47"/>
      <c r="X226" s="47"/>
      <c r="Y226" s="47"/>
      <c r="Z226" s="66"/>
      <c r="AA226" s="19"/>
      <c r="AB226" s="242"/>
      <c r="AC226" s="242"/>
      <c r="AD226" s="242"/>
      <c r="AE226" s="242"/>
      <c r="AF226" s="242"/>
      <c r="AG226" s="243"/>
      <c r="AH226" s="17"/>
      <c r="AI226" s="6"/>
      <c r="AK226" s="28" t="str">
        <f t="shared" ref="AK226:AK289" si="142">IF(D226&lt;&gt;"",YEAR(D226),"")</f>
        <v/>
      </c>
      <c r="AL226" s="28" t="str">
        <f t="shared" ref="AL226:AL289" si="143">IF(D226&lt;&gt;"",MONTH(D226),"")</f>
        <v/>
      </c>
      <c r="AM226" s="28" t="str">
        <f t="shared" ref="AM226:AM289" si="144">IF(D226&lt;&gt;"",DAY(D226),"")</f>
        <v/>
      </c>
      <c r="AN226" s="28">
        <f t="shared" ref="AN226:AN289" si="145">IF(AND($C226="final",$F226=1,OR($Q226="yes",$V226="yes")),1,0)</f>
        <v>0</v>
      </c>
      <c r="AO226" s="28">
        <f t="shared" ref="AO226:AO289" si="146">IF(AND($C226="final",$F226=2,OR($Q226="yes",$V226="yes")),1,0)</f>
        <v>0</v>
      </c>
      <c r="AP226" s="28">
        <f t="shared" ref="AP226:AP289" si="147">IF(AND($C226="final",$F226=3,OR($Q226="yes",$V226="yes")),1,0)</f>
        <v>0</v>
      </c>
      <c r="AQ226" s="28">
        <f t="shared" ref="AQ226:AQ289" si="148">IF(AND($C226="final",$F226=4,OR($Q226="yes",$V226="yes")),1,0)</f>
        <v>0</v>
      </c>
      <c r="AR226" s="28"/>
      <c r="AS226" s="28"/>
      <c r="AT226" s="28"/>
      <c r="AX226" s="64" t="str">
        <f t="shared" ref="AX226:AX289" si="149">IF(OR($Q226="yes",$V226="yes"),"cantbeinvalid","canbeinvalid")</f>
        <v>canbeinvalid</v>
      </c>
      <c r="AY226" s="28"/>
      <c r="AZ226" s="181">
        <f t="shared" ref="AZ226:AZ289" si="150">IF(C226="",0,IF(AND(C226=$AR$51,O226="",BB226&lt;&gt;1),1,0))</f>
        <v>0</v>
      </c>
      <c r="BA226" s="1">
        <f t="shared" ref="BA226:BA289" si="151">IF(C226="",0,IF(C226=$AR$52,1,0))</f>
        <v>0</v>
      </c>
      <c r="BB226">
        <f t="shared" ref="BB226:BB289" si="152">IF(C226="",0,IF($P$17="yes",1,0))</f>
        <v>0</v>
      </c>
      <c r="BC226">
        <f t="shared" ref="BC226:BC289" si="153">IF(C226="",0,IF(C226=$AR$50,1,0))</f>
        <v>0</v>
      </c>
      <c r="BD226" t="str">
        <f t="shared" ref="BD226:BD289" si="154">IF(AND(C226="",E226="",F226=""),"",IF(OR($AV$26="message",BR226=1,CD226=1),"no",IF(OR(SUM(AZ226:BC226)&gt;=1,$BA$19&gt;0,$BR$334&gt;0,$CF$334&gt;0,$CJ$334=1,$BD$26=1),"no","yes")))</f>
        <v/>
      </c>
      <c r="BE226">
        <f t="shared" ref="BE226:BE289" si="155">IF(C226="",0,IF(C226=$AR$52,1,0))</f>
        <v>0</v>
      </c>
      <c r="BF226">
        <f t="shared" ref="BF226:BF289" si="156">IF(C226="",0,IF(C226=$AR$50,1,0))</f>
        <v>0</v>
      </c>
      <c r="BG226" t="str">
        <f t="shared" ref="BG226:BG289" si="157">IF(AND($CJ$334=1,BU226="data"),"no",IF(AND($R$28="",BU226="data"),"no",IF(AND(C226="",E226="",F226=""),"",IF(OR($AV$26="message",BR226=1,CD226=1),"no",IF(OR(BE226+BF226+BJ226=1,$BA$19&gt;0,$BR$334&gt;0,$CF$334&gt;0),"no","yes")))))</f>
        <v>no</v>
      </c>
      <c r="BH226">
        <f t="shared" ref="BH226:BH289" si="158">IF($J$16=$AS$60,0,IF(BU226="blank",0,IF($J$16&lt;&gt;E226,1,0)))</f>
        <v>0</v>
      </c>
      <c r="BJ226" s="118">
        <f t="shared" ref="BJ226:BJ289" si="159">IF(C226="",0,IF(AND(C226=$AR$51,T226=""),1,0))</f>
        <v>0</v>
      </c>
      <c r="BK226" s="119">
        <f t="shared" ref="BK226:BK289" si="160">IF(C226="",0,IF(AND(C226="initial",R226=""),1,0))</f>
        <v>0</v>
      </c>
      <c r="BL226">
        <f t="shared" ref="BL226:BL289" si="161">IF(AND(C226&lt;&gt;"",K226&lt;&gt;"",O226&lt;&gt;""),1,0)</f>
        <v>0</v>
      </c>
      <c r="BM226">
        <f t="shared" ref="BM226:BM289" si="162">IF(AND(C226&lt;&gt;"",R226&lt;&gt;"",T226&lt;&gt;""),1,0)</f>
        <v>0</v>
      </c>
      <c r="BN226" t="str">
        <f t="shared" ref="BN226:BN289" si="163">IF($C226="final",$P226,"")</f>
        <v/>
      </c>
      <c r="BO226" s="181">
        <f t="shared" ref="BO226:BO289" si="164">IF(C226="",0,IF(AND(C226="initial",K226=""),1,0))</f>
        <v>0</v>
      </c>
      <c r="BQ226" s="181">
        <f t="shared" ref="BQ226:BQ289" si="165">IF(AND(C226&lt;&gt;"",OR(F226="",G226="",H226="",I226="")),1,0)</f>
        <v>0</v>
      </c>
      <c r="BR226" s="181">
        <f t="shared" ref="BR226:BR289" si="166">IF(BU226="blank",0,IF(OR(BX226="HC Data",BY226="CO Data"),IF(C226="",1,0),0))</f>
        <v>0</v>
      </c>
      <c r="BS226" t="str">
        <f t="shared" ref="BS226:BS289" si="167">IF($C226="final",$U226,"")</f>
        <v/>
      </c>
      <c r="BT226">
        <f t="shared" ref="BT226:BT289" si="168">IF(BU226="blank",0,IF(OR(BX226="HC Data",BY226="CO Data"),IF(E226="",1,0),0))</f>
        <v>0</v>
      </c>
      <c r="BU226" s="181" t="str">
        <f t="shared" ref="BU226:BU289" si="169">IF(AND(C226="",E226="",OR(BX226="No HC Data",BX226="Wtime"),BY226="No CO Data"),"blank","data")</f>
        <v>data</v>
      </c>
      <c r="BV226" s="181">
        <f t="shared" si="132"/>
        <v>0</v>
      </c>
      <c r="BX226" t="str">
        <f t="shared" ref="BX226:BX289" si="170">IF(C226="invalid","invalid",IF(OR($P$17="no",$P$17=""),IF(OR(K226&lt;&gt;"",O226&lt;&gt;""),"HC Data","No HC Data"),IF($P$17="yes","Wtime","")))</f>
        <v/>
      </c>
      <c r="BY226" t="str">
        <f t="shared" ref="BY226:BY289" si="171">IF(C226="invalid","invalid",IF(OR(R226&lt;&gt;"",T226&lt;&gt;""),"CO Data","No CO Data"))</f>
        <v>No CO Data</v>
      </c>
      <c r="BZ226" s="181">
        <f t="shared" si="135"/>
        <v>0</v>
      </c>
      <c r="CA226" s="229">
        <f t="shared" si="138"/>
        <v>0</v>
      </c>
      <c r="CB226" s="6"/>
      <c r="CC226" s="6"/>
      <c r="CD226" s="226">
        <f t="shared" si="136"/>
        <v>0</v>
      </c>
      <c r="CE226" s="6"/>
      <c r="CF226" s="226">
        <f t="shared" si="133"/>
        <v>0</v>
      </c>
      <c r="CG226" s="226">
        <f t="shared" si="137"/>
        <v>0</v>
      </c>
      <c r="CH226" s="6"/>
      <c r="CI226" s="6"/>
      <c r="CJ226" s="226">
        <f t="shared" ref="CJ226:CJ289" si="172">IF(AND(C226="",BU226="data",BX226="No HC Data",BY226="No CO Data"),1,0)</f>
        <v>0</v>
      </c>
      <c r="CK226" s="6"/>
      <c r="CL226" s="6"/>
      <c r="CM226" s="6"/>
      <c r="CN226" s="6"/>
      <c r="CO226" s="6"/>
      <c r="CP226" s="6"/>
      <c r="CQ226" s="6"/>
      <c r="CR226" s="6"/>
      <c r="CS226" s="6"/>
      <c r="CT226" s="6"/>
      <c r="CU226" s="6"/>
      <c r="CV226" s="6"/>
      <c r="CW226" s="6"/>
      <c r="CX226" s="6"/>
      <c r="CY226" s="6"/>
      <c r="CZ226" s="6"/>
      <c r="DA226" s="6"/>
      <c r="DB226" s="6"/>
      <c r="DC226" s="6"/>
      <c r="DD226" s="6"/>
      <c r="DE226" s="6"/>
      <c r="DF226" s="6"/>
      <c r="DG226" s="6"/>
      <c r="DH226" s="6"/>
      <c r="DI226" s="6"/>
      <c r="DJ226" s="6"/>
      <c r="DK226" s="6"/>
      <c r="DL226" s="6"/>
      <c r="DM226" s="6"/>
      <c r="DN226" s="6"/>
      <c r="DO226" s="6"/>
      <c r="DP226" s="6"/>
      <c r="DQ226" s="6"/>
      <c r="DR226" s="6"/>
      <c r="DS226" s="6"/>
      <c r="DT226" s="6"/>
      <c r="DU226" s="6"/>
      <c r="DV226" s="6"/>
      <c r="DW226" s="6"/>
      <c r="DX226" s="6"/>
      <c r="DY226" s="6"/>
      <c r="DZ226" s="6"/>
      <c r="EA226" s="6"/>
      <c r="EB226" s="6"/>
      <c r="EC226" s="6"/>
      <c r="ED226" s="6"/>
      <c r="EE226" s="6"/>
      <c r="EF226" s="6"/>
      <c r="EG226" s="6"/>
      <c r="EH226" s="6"/>
      <c r="EI226" s="6"/>
      <c r="EJ226" s="6"/>
      <c r="EK226" s="6"/>
      <c r="EL226" s="6"/>
      <c r="EM226" s="6"/>
      <c r="EN226" s="6"/>
      <c r="EO226" s="6"/>
      <c r="EP226" s="6"/>
      <c r="EQ226" s="6"/>
      <c r="ER226" s="6"/>
      <c r="ES226" s="6"/>
      <c r="ET226" s="6"/>
      <c r="EU226" s="6"/>
      <c r="EV226" s="6"/>
      <c r="EW226" s="6"/>
      <c r="EX226" s="6"/>
      <c r="EY226" s="6"/>
      <c r="EZ226" s="6"/>
      <c r="FA226" s="6"/>
      <c r="FB226" s="6"/>
    </row>
    <row r="227" spans="1:158">
      <c r="A227" s="13">
        <f t="shared" si="139"/>
        <v>194</v>
      </c>
      <c r="B227" s="66"/>
      <c r="C227" s="48"/>
      <c r="D227" s="348"/>
      <c r="E227" s="349"/>
      <c r="F227" s="353"/>
      <c r="G227" s="351"/>
      <c r="H227" s="348"/>
      <c r="I227" s="352"/>
      <c r="J227" s="352"/>
      <c r="K227" s="67"/>
      <c r="L227" s="68" t="str">
        <f t="shared" si="79"/>
        <v/>
      </c>
      <c r="M227" s="379"/>
      <c r="N227" s="379"/>
      <c r="O227" s="380" t="str">
        <f t="shared" ref="O227:O290" si="173">IF(M227&lt;&gt;"",IF(P$17="HC",M227,M227+N227),"")</f>
        <v/>
      </c>
      <c r="P227" s="382" t="str">
        <f t="shared" ref="P227:P290" si="174">IF(M227="","",IF(AND($P$17="HC",$P$28="Additive"),M227+M$28,IF(AND($P$17="HC",$P$28="Multiplicative"),M227*M$28,IF(AND($P$17="HC+Nox",$P$28="Additive"),M227+M$28+N227+N$28,IF(AND($P$17="HC+Nox",$P$28="Multiplicative"),M227*M$28+N227*N$28,"")))))</f>
        <v/>
      </c>
      <c r="Q227" s="112" t="str">
        <f t="shared" si="140"/>
        <v/>
      </c>
      <c r="R227" s="67"/>
      <c r="S227" s="68" t="str">
        <f t="shared" si="82"/>
        <v/>
      </c>
      <c r="T227" s="184"/>
      <c r="U227" s="68" t="str">
        <f t="shared" si="83"/>
        <v/>
      </c>
      <c r="V227" s="112" t="str">
        <f t="shared" si="141"/>
        <v>no</v>
      </c>
      <c r="W227" s="47"/>
      <c r="X227" s="47"/>
      <c r="Y227" s="47"/>
      <c r="Z227" s="66"/>
      <c r="AA227" s="19"/>
      <c r="AB227" s="242"/>
      <c r="AC227" s="242"/>
      <c r="AD227" s="242"/>
      <c r="AE227" s="242"/>
      <c r="AF227" s="242"/>
      <c r="AG227" s="243"/>
      <c r="AH227" s="17"/>
      <c r="AI227" s="6"/>
      <c r="AK227" s="28" t="str">
        <f t="shared" si="142"/>
        <v/>
      </c>
      <c r="AL227" s="28" t="str">
        <f t="shared" si="143"/>
        <v/>
      </c>
      <c r="AM227" s="28" t="str">
        <f t="shared" si="144"/>
        <v/>
      </c>
      <c r="AN227" s="28">
        <f t="shared" si="145"/>
        <v>0</v>
      </c>
      <c r="AO227" s="28">
        <f t="shared" si="146"/>
        <v>0</v>
      </c>
      <c r="AP227" s="28">
        <f t="shared" si="147"/>
        <v>0</v>
      </c>
      <c r="AQ227" s="28">
        <f t="shared" si="148"/>
        <v>0</v>
      </c>
      <c r="AR227" s="28"/>
      <c r="AS227" s="28"/>
      <c r="AT227" s="28"/>
      <c r="AX227" s="64" t="str">
        <f t="shared" si="149"/>
        <v>canbeinvalid</v>
      </c>
      <c r="AY227" s="28"/>
      <c r="AZ227" s="181">
        <f t="shared" si="150"/>
        <v>0</v>
      </c>
      <c r="BA227" s="1">
        <f t="shared" si="151"/>
        <v>0</v>
      </c>
      <c r="BB227">
        <f t="shared" si="152"/>
        <v>0</v>
      </c>
      <c r="BC227">
        <f t="shared" si="153"/>
        <v>0</v>
      </c>
      <c r="BD227" t="str">
        <f t="shared" si="154"/>
        <v/>
      </c>
      <c r="BE227">
        <f t="shared" si="155"/>
        <v>0</v>
      </c>
      <c r="BF227">
        <f t="shared" si="156"/>
        <v>0</v>
      </c>
      <c r="BG227" t="str">
        <f t="shared" si="157"/>
        <v>no</v>
      </c>
      <c r="BH227">
        <f t="shared" si="158"/>
        <v>0</v>
      </c>
      <c r="BJ227" s="118">
        <f t="shared" si="159"/>
        <v>0</v>
      </c>
      <c r="BK227" s="119">
        <f t="shared" si="160"/>
        <v>0</v>
      </c>
      <c r="BL227">
        <f t="shared" si="161"/>
        <v>0</v>
      </c>
      <c r="BM227">
        <f t="shared" si="162"/>
        <v>0</v>
      </c>
      <c r="BN227" t="str">
        <f t="shared" si="163"/>
        <v/>
      </c>
      <c r="BO227" s="181">
        <f t="shared" si="164"/>
        <v>0</v>
      </c>
      <c r="BQ227" s="181">
        <f t="shared" si="165"/>
        <v>0</v>
      </c>
      <c r="BR227" s="181">
        <f t="shared" si="166"/>
        <v>0</v>
      </c>
      <c r="BS227" t="str">
        <f t="shared" si="167"/>
        <v/>
      </c>
      <c r="BT227">
        <f t="shared" si="168"/>
        <v>0</v>
      </c>
      <c r="BU227" s="181" t="str">
        <f t="shared" si="169"/>
        <v>data</v>
      </c>
      <c r="BV227" s="181">
        <f t="shared" ref="BV227:BV290" si="175">IF(AND(C227="final",BU227="data",F227=""),1,0)</f>
        <v>0</v>
      </c>
      <c r="BX227" t="str">
        <f t="shared" si="170"/>
        <v/>
      </c>
      <c r="BY227" t="str">
        <f t="shared" si="171"/>
        <v>No CO Data</v>
      </c>
      <c r="BZ227" s="181">
        <f t="shared" si="135"/>
        <v>0</v>
      </c>
      <c r="CA227" s="229">
        <f t="shared" si="138"/>
        <v>0</v>
      </c>
      <c r="CB227" s="6"/>
      <c r="CC227" s="6"/>
      <c r="CD227" s="226">
        <f t="shared" si="136"/>
        <v>0</v>
      </c>
      <c r="CE227" s="6"/>
      <c r="CF227" s="226">
        <f t="shared" ref="CF227:CF290" si="176">IF(D227="",0,IF(D227&gt;=D226,0,1))</f>
        <v>0</v>
      </c>
      <c r="CG227" s="226">
        <f t="shared" si="137"/>
        <v>0</v>
      </c>
      <c r="CH227" s="6"/>
      <c r="CI227" s="6"/>
      <c r="CJ227" s="226">
        <f t="shared" si="172"/>
        <v>0</v>
      </c>
      <c r="CK227" s="6"/>
      <c r="CL227" s="6"/>
      <c r="CM227" s="6"/>
      <c r="CN227" s="6"/>
      <c r="CO227" s="6"/>
      <c r="CP227" s="6"/>
      <c r="CQ227" s="6"/>
      <c r="CR227" s="6"/>
      <c r="CS227" s="6"/>
      <c r="CT227" s="6"/>
      <c r="CU227" s="6"/>
      <c r="CV227" s="6"/>
      <c r="CW227" s="6"/>
      <c r="CX227" s="6"/>
      <c r="CY227" s="6"/>
      <c r="CZ227" s="6"/>
      <c r="DA227" s="6"/>
      <c r="DB227" s="6"/>
      <c r="DC227" s="6"/>
      <c r="DD227" s="6"/>
      <c r="DE227" s="6"/>
      <c r="DF227" s="6"/>
      <c r="DG227" s="6"/>
      <c r="DH227" s="6"/>
      <c r="DI227" s="6"/>
      <c r="DJ227" s="6"/>
      <c r="DK227" s="6"/>
      <c r="DL227" s="6"/>
      <c r="DM227" s="6"/>
      <c r="DN227" s="6"/>
      <c r="DO227" s="6"/>
      <c r="DP227" s="6"/>
      <c r="DQ227" s="6"/>
      <c r="DR227" s="6"/>
      <c r="DS227" s="6"/>
      <c r="DT227" s="6"/>
      <c r="DU227" s="6"/>
      <c r="DV227" s="6"/>
      <c r="DW227" s="6"/>
      <c r="DX227" s="6"/>
      <c r="DY227" s="6"/>
      <c r="DZ227" s="6"/>
      <c r="EA227" s="6"/>
      <c r="EB227" s="6"/>
      <c r="EC227" s="6"/>
      <c r="ED227" s="6"/>
      <c r="EE227" s="6"/>
      <c r="EF227" s="6"/>
      <c r="EG227" s="6"/>
      <c r="EH227" s="6"/>
      <c r="EI227" s="6"/>
      <c r="EJ227" s="6"/>
      <c r="EK227" s="6"/>
      <c r="EL227" s="6"/>
      <c r="EM227" s="6"/>
      <c r="EN227" s="6"/>
      <c r="EO227" s="6"/>
      <c r="EP227" s="6"/>
      <c r="EQ227" s="6"/>
      <c r="ER227" s="6"/>
      <c r="ES227" s="6"/>
      <c r="ET227" s="6"/>
      <c r="EU227" s="6"/>
      <c r="EV227" s="6"/>
      <c r="EW227" s="6"/>
      <c r="EX227" s="6"/>
      <c r="EY227" s="6"/>
      <c r="EZ227" s="6"/>
      <c r="FA227" s="6"/>
      <c r="FB227" s="6"/>
    </row>
    <row r="228" spans="1:158">
      <c r="A228" s="13">
        <f t="shared" si="139"/>
        <v>195</v>
      </c>
      <c r="B228" s="66"/>
      <c r="C228" s="48"/>
      <c r="D228" s="348"/>
      <c r="E228" s="349"/>
      <c r="F228" s="353"/>
      <c r="G228" s="351"/>
      <c r="H228" s="348"/>
      <c r="I228" s="352"/>
      <c r="J228" s="352"/>
      <c r="K228" s="67"/>
      <c r="L228" s="68" t="str">
        <f t="shared" si="79"/>
        <v/>
      </c>
      <c r="M228" s="379"/>
      <c r="N228" s="379"/>
      <c r="O228" s="380" t="str">
        <f t="shared" si="173"/>
        <v/>
      </c>
      <c r="P228" s="382" t="str">
        <f t="shared" si="174"/>
        <v/>
      </c>
      <c r="Q228" s="112" t="str">
        <f t="shared" si="140"/>
        <v/>
      </c>
      <c r="R228" s="67"/>
      <c r="S228" s="68" t="str">
        <f t="shared" si="82"/>
        <v/>
      </c>
      <c r="T228" s="184"/>
      <c r="U228" s="68" t="str">
        <f t="shared" si="83"/>
        <v/>
      </c>
      <c r="V228" s="112" t="str">
        <f t="shared" si="141"/>
        <v>no</v>
      </c>
      <c r="W228" s="47"/>
      <c r="X228" s="47"/>
      <c r="Y228" s="47"/>
      <c r="Z228" s="66"/>
      <c r="AA228" s="19"/>
      <c r="AB228" s="242"/>
      <c r="AC228" s="242"/>
      <c r="AD228" s="242"/>
      <c r="AE228" s="242"/>
      <c r="AF228" s="242"/>
      <c r="AG228" s="243"/>
      <c r="AH228" s="17"/>
      <c r="AI228" s="6"/>
      <c r="AK228" s="28" t="str">
        <f t="shared" si="142"/>
        <v/>
      </c>
      <c r="AL228" s="28" t="str">
        <f t="shared" si="143"/>
        <v/>
      </c>
      <c r="AM228" s="28" t="str">
        <f t="shared" si="144"/>
        <v/>
      </c>
      <c r="AN228" s="28">
        <f t="shared" si="145"/>
        <v>0</v>
      </c>
      <c r="AO228" s="28">
        <f t="shared" si="146"/>
        <v>0</v>
      </c>
      <c r="AP228" s="28">
        <f t="shared" si="147"/>
        <v>0</v>
      </c>
      <c r="AQ228" s="28">
        <f t="shared" si="148"/>
        <v>0</v>
      </c>
      <c r="AR228" s="28"/>
      <c r="AS228" s="28"/>
      <c r="AT228" s="28"/>
      <c r="AX228" s="64" t="str">
        <f t="shared" si="149"/>
        <v>canbeinvalid</v>
      </c>
      <c r="AY228" s="28"/>
      <c r="AZ228" s="181">
        <f t="shared" si="150"/>
        <v>0</v>
      </c>
      <c r="BA228" s="1">
        <f t="shared" si="151"/>
        <v>0</v>
      </c>
      <c r="BB228">
        <f t="shared" si="152"/>
        <v>0</v>
      </c>
      <c r="BC228">
        <f t="shared" si="153"/>
        <v>0</v>
      </c>
      <c r="BD228" t="str">
        <f t="shared" si="154"/>
        <v/>
      </c>
      <c r="BE228">
        <f t="shared" si="155"/>
        <v>0</v>
      </c>
      <c r="BF228">
        <f t="shared" si="156"/>
        <v>0</v>
      </c>
      <c r="BG228" t="str">
        <f t="shared" si="157"/>
        <v>no</v>
      </c>
      <c r="BH228">
        <f t="shared" si="158"/>
        <v>0</v>
      </c>
      <c r="BJ228" s="118">
        <f t="shared" si="159"/>
        <v>0</v>
      </c>
      <c r="BK228" s="119">
        <f t="shared" si="160"/>
        <v>0</v>
      </c>
      <c r="BL228">
        <f t="shared" si="161"/>
        <v>0</v>
      </c>
      <c r="BM228">
        <f t="shared" si="162"/>
        <v>0</v>
      </c>
      <c r="BN228" t="str">
        <f t="shared" si="163"/>
        <v/>
      </c>
      <c r="BO228" s="181">
        <f t="shared" si="164"/>
        <v>0</v>
      </c>
      <c r="BQ228" s="181">
        <f t="shared" si="165"/>
        <v>0</v>
      </c>
      <c r="BR228" s="181">
        <f t="shared" si="166"/>
        <v>0</v>
      </c>
      <c r="BS228" t="str">
        <f t="shared" si="167"/>
        <v/>
      </c>
      <c r="BT228">
        <f t="shared" si="168"/>
        <v>0</v>
      </c>
      <c r="BU228" s="181" t="str">
        <f t="shared" si="169"/>
        <v>data</v>
      </c>
      <c r="BV228" s="181">
        <f t="shared" si="175"/>
        <v>0</v>
      </c>
      <c r="BX228" t="str">
        <f t="shared" si="170"/>
        <v/>
      </c>
      <c r="BY228" t="str">
        <f t="shared" si="171"/>
        <v>No CO Data</v>
      </c>
      <c r="BZ228" s="181">
        <f t="shared" si="135"/>
        <v>0</v>
      </c>
      <c r="CA228" s="229">
        <f t="shared" si="138"/>
        <v>0</v>
      </c>
      <c r="CB228" s="6"/>
      <c r="CC228" s="6"/>
      <c r="CD228" s="226">
        <f t="shared" si="136"/>
        <v>0</v>
      </c>
      <c r="CE228" s="6"/>
      <c r="CF228" s="226">
        <f t="shared" si="176"/>
        <v>0</v>
      </c>
      <c r="CG228" s="226">
        <f t="shared" si="137"/>
        <v>0</v>
      </c>
      <c r="CH228" s="6"/>
      <c r="CI228" s="6"/>
      <c r="CJ228" s="226">
        <f t="shared" si="172"/>
        <v>0</v>
      </c>
      <c r="CK228" s="6"/>
      <c r="CL228" s="6"/>
      <c r="CM228" s="6"/>
      <c r="CN228" s="6"/>
      <c r="CO228" s="6"/>
      <c r="CP228" s="6"/>
      <c r="CQ228" s="6"/>
      <c r="CR228" s="6"/>
      <c r="CS228" s="6"/>
      <c r="CT228" s="6"/>
      <c r="CU228" s="6"/>
      <c r="CV228" s="6"/>
      <c r="CW228" s="6"/>
      <c r="CX228" s="6"/>
      <c r="CY228" s="6"/>
      <c r="CZ228" s="6"/>
      <c r="DA228" s="6"/>
      <c r="DB228" s="6"/>
      <c r="DC228" s="6"/>
      <c r="DD228" s="6"/>
      <c r="DE228" s="6"/>
      <c r="DF228" s="6"/>
      <c r="DG228" s="6"/>
      <c r="DH228" s="6"/>
      <c r="DI228" s="6"/>
      <c r="DJ228" s="6"/>
      <c r="DK228" s="6"/>
      <c r="DL228" s="6"/>
      <c r="DM228" s="6"/>
      <c r="DN228" s="6"/>
      <c r="DO228" s="6"/>
      <c r="DP228" s="6"/>
      <c r="DQ228" s="6"/>
      <c r="DR228" s="6"/>
      <c r="DS228" s="6"/>
      <c r="DT228" s="6"/>
      <c r="DU228" s="6"/>
      <c r="DV228" s="6"/>
      <c r="DW228" s="6"/>
      <c r="DX228" s="6"/>
      <c r="DY228" s="6"/>
      <c r="DZ228" s="6"/>
      <c r="EA228" s="6"/>
      <c r="EB228" s="6"/>
      <c r="EC228" s="6"/>
      <c r="ED228" s="6"/>
      <c r="EE228" s="6"/>
      <c r="EF228" s="6"/>
      <c r="EG228" s="6"/>
      <c r="EH228" s="6"/>
      <c r="EI228" s="6"/>
      <c r="EJ228" s="6"/>
      <c r="EK228" s="6"/>
      <c r="EL228" s="6"/>
      <c r="EM228" s="6"/>
      <c r="EN228" s="6"/>
      <c r="EO228" s="6"/>
      <c r="EP228" s="6"/>
      <c r="EQ228" s="6"/>
      <c r="ER228" s="6"/>
      <c r="ES228" s="6"/>
      <c r="ET228" s="6"/>
      <c r="EU228" s="6"/>
      <c r="EV228" s="6"/>
      <c r="EW228" s="6"/>
      <c r="EX228" s="6"/>
      <c r="EY228" s="6"/>
      <c r="EZ228" s="6"/>
      <c r="FA228" s="6"/>
      <c r="FB228" s="6"/>
    </row>
    <row r="229" spans="1:158">
      <c r="A229" s="13">
        <f t="shared" si="139"/>
        <v>196</v>
      </c>
      <c r="B229" s="66"/>
      <c r="C229" s="48"/>
      <c r="D229" s="348"/>
      <c r="E229" s="349"/>
      <c r="F229" s="353"/>
      <c r="G229" s="351"/>
      <c r="H229" s="348"/>
      <c r="I229" s="352"/>
      <c r="J229" s="352"/>
      <c r="K229" s="67"/>
      <c r="L229" s="68" t="str">
        <f t="shared" si="79"/>
        <v/>
      </c>
      <c r="M229" s="379"/>
      <c r="N229" s="379"/>
      <c r="O229" s="380" t="str">
        <f t="shared" si="173"/>
        <v/>
      </c>
      <c r="P229" s="382" t="str">
        <f t="shared" si="174"/>
        <v/>
      </c>
      <c r="Q229" s="112" t="str">
        <f t="shared" si="140"/>
        <v/>
      </c>
      <c r="R229" s="67"/>
      <c r="S229" s="68" t="str">
        <f t="shared" si="82"/>
        <v/>
      </c>
      <c r="T229" s="184"/>
      <c r="U229" s="68" t="str">
        <f t="shared" si="83"/>
        <v/>
      </c>
      <c r="V229" s="112" t="str">
        <f t="shared" si="141"/>
        <v>no</v>
      </c>
      <c r="W229" s="47"/>
      <c r="X229" s="47"/>
      <c r="Y229" s="47"/>
      <c r="Z229" s="66"/>
      <c r="AA229" s="19"/>
      <c r="AB229" s="242"/>
      <c r="AC229" s="242"/>
      <c r="AD229" s="242"/>
      <c r="AE229" s="242"/>
      <c r="AF229" s="242"/>
      <c r="AG229" s="243"/>
      <c r="AH229" s="17"/>
      <c r="AI229" s="6"/>
      <c r="AK229" s="28" t="str">
        <f t="shared" si="142"/>
        <v/>
      </c>
      <c r="AL229" s="28" t="str">
        <f t="shared" si="143"/>
        <v/>
      </c>
      <c r="AM229" s="28" t="str">
        <f t="shared" si="144"/>
        <v/>
      </c>
      <c r="AN229" s="28">
        <f t="shared" si="145"/>
        <v>0</v>
      </c>
      <c r="AO229" s="28">
        <f t="shared" si="146"/>
        <v>0</v>
      </c>
      <c r="AP229" s="28">
        <f t="shared" si="147"/>
        <v>0</v>
      </c>
      <c r="AQ229" s="28">
        <f t="shared" si="148"/>
        <v>0</v>
      </c>
      <c r="AR229" s="28"/>
      <c r="AS229" s="28"/>
      <c r="AT229" s="28"/>
      <c r="AX229" s="64" t="str">
        <f t="shared" si="149"/>
        <v>canbeinvalid</v>
      </c>
      <c r="AY229" s="28"/>
      <c r="AZ229" s="181">
        <f t="shared" si="150"/>
        <v>0</v>
      </c>
      <c r="BA229" s="1">
        <f t="shared" si="151"/>
        <v>0</v>
      </c>
      <c r="BB229">
        <f t="shared" si="152"/>
        <v>0</v>
      </c>
      <c r="BC229">
        <f t="shared" si="153"/>
        <v>0</v>
      </c>
      <c r="BD229" t="str">
        <f t="shared" si="154"/>
        <v/>
      </c>
      <c r="BE229">
        <f t="shared" si="155"/>
        <v>0</v>
      </c>
      <c r="BF229">
        <f t="shared" si="156"/>
        <v>0</v>
      </c>
      <c r="BG229" t="str">
        <f t="shared" si="157"/>
        <v>no</v>
      </c>
      <c r="BH229">
        <f t="shared" si="158"/>
        <v>0</v>
      </c>
      <c r="BJ229" s="118">
        <f t="shared" si="159"/>
        <v>0</v>
      </c>
      <c r="BK229" s="119">
        <f t="shared" si="160"/>
        <v>0</v>
      </c>
      <c r="BL229">
        <f t="shared" si="161"/>
        <v>0</v>
      </c>
      <c r="BM229">
        <f t="shared" si="162"/>
        <v>0</v>
      </c>
      <c r="BN229" t="str">
        <f t="shared" si="163"/>
        <v/>
      </c>
      <c r="BO229" s="181">
        <f t="shared" si="164"/>
        <v>0</v>
      </c>
      <c r="BQ229" s="181">
        <f t="shared" si="165"/>
        <v>0</v>
      </c>
      <c r="BR229" s="181">
        <f t="shared" si="166"/>
        <v>0</v>
      </c>
      <c r="BS229" t="str">
        <f t="shared" si="167"/>
        <v/>
      </c>
      <c r="BT229">
        <f t="shared" si="168"/>
        <v>0</v>
      </c>
      <c r="BU229" s="181" t="str">
        <f t="shared" si="169"/>
        <v>data</v>
      </c>
      <c r="BV229" s="181">
        <f t="shared" si="175"/>
        <v>0</v>
      </c>
      <c r="BX229" t="str">
        <f t="shared" si="170"/>
        <v/>
      </c>
      <c r="BY229" t="str">
        <f t="shared" si="171"/>
        <v>No CO Data</v>
      </c>
      <c r="BZ229" s="181">
        <f t="shared" si="135"/>
        <v>0</v>
      </c>
      <c r="CA229" s="229">
        <f t="shared" si="138"/>
        <v>0</v>
      </c>
      <c r="CB229" s="6"/>
      <c r="CC229" s="6"/>
      <c r="CD229" s="226">
        <f t="shared" si="136"/>
        <v>0</v>
      </c>
      <c r="CE229" s="6"/>
      <c r="CF229" s="226">
        <f t="shared" si="176"/>
        <v>0</v>
      </c>
      <c r="CG229" s="226">
        <f t="shared" si="137"/>
        <v>0</v>
      </c>
      <c r="CH229" s="6"/>
      <c r="CI229" s="6"/>
      <c r="CJ229" s="226">
        <f t="shared" si="172"/>
        <v>0</v>
      </c>
      <c r="CK229" s="6"/>
      <c r="CL229" s="6"/>
      <c r="CM229" s="6"/>
      <c r="CN229" s="6"/>
      <c r="CO229" s="6"/>
      <c r="CP229" s="6"/>
      <c r="CQ229" s="6"/>
      <c r="CR229" s="6"/>
      <c r="CS229" s="6"/>
      <c r="CT229" s="6"/>
      <c r="CU229" s="6"/>
      <c r="CV229" s="6"/>
      <c r="CW229" s="6"/>
      <c r="CX229" s="6"/>
      <c r="CY229" s="6"/>
      <c r="CZ229" s="6"/>
      <c r="DA229" s="6"/>
      <c r="DB229" s="6"/>
      <c r="DC229" s="6"/>
      <c r="DD229" s="6"/>
      <c r="DE229" s="6"/>
      <c r="DF229" s="6"/>
      <c r="DG229" s="6"/>
      <c r="DH229" s="6"/>
      <c r="DI229" s="6"/>
      <c r="DJ229" s="6"/>
      <c r="DK229" s="6"/>
      <c r="DL229" s="6"/>
      <c r="DM229" s="6"/>
      <c r="DN229" s="6"/>
      <c r="DO229" s="6"/>
      <c r="DP229" s="6"/>
      <c r="DQ229" s="6"/>
      <c r="DR229" s="6"/>
      <c r="DS229" s="6"/>
      <c r="DT229" s="6"/>
      <c r="DU229" s="6"/>
      <c r="DV229" s="6"/>
      <c r="DW229" s="6"/>
      <c r="DX229" s="6"/>
      <c r="DY229" s="6"/>
      <c r="DZ229" s="6"/>
      <c r="EA229" s="6"/>
      <c r="EB229" s="6"/>
      <c r="EC229" s="6"/>
      <c r="ED229" s="6"/>
      <c r="EE229" s="6"/>
      <c r="EF229" s="6"/>
      <c r="EG229" s="6"/>
      <c r="EH229" s="6"/>
      <c r="EI229" s="6"/>
      <c r="EJ229" s="6"/>
      <c r="EK229" s="6"/>
      <c r="EL229" s="6"/>
      <c r="EM229" s="6"/>
      <c r="EN229" s="6"/>
      <c r="EO229" s="6"/>
      <c r="EP229" s="6"/>
      <c r="EQ229" s="6"/>
      <c r="ER229" s="6"/>
      <c r="ES229" s="6"/>
      <c r="ET229" s="6"/>
      <c r="EU229" s="6"/>
      <c r="EV229" s="6"/>
      <c r="EW229" s="6"/>
      <c r="EX229" s="6"/>
      <c r="EY229" s="6"/>
      <c r="EZ229" s="6"/>
      <c r="FA229" s="6"/>
      <c r="FB229" s="6"/>
    </row>
    <row r="230" spans="1:158">
      <c r="A230" s="13">
        <f t="shared" si="139"/>
        <v>197</v>
      </c>
      <c r="B230" s="66"/>
      <c r="C230" s="48"/>
      <c r="D230" s="348"/>
      <c r="E230" s="349"/>
      <c r="F230" s="353"/>
      <c r="G230" s="351"/>
      <c r="H230" s="348"/>
      <c r="I230" s="352"/>
      <c r="J230" s="352"/>
      <c r="K230" s="67"/>
      <c r="L230" s="68" t="str">
        <f t="shared" si="79"/>
        <v/>
      </c>
      <c r="M230" s="379"/>
      <c r="N230" s="379"/>
      <c r="O230" s="380" t="str">
        <f t="shared" si="173"/>
        <v/>
      </c>
      <c r="P230" s="382" t="str">
        <f t="shared" si="174"/>
        <v/>
      </c>
      <c r="Q230" s="112" t="str">
        <f t="shared" si="140"/>
        <v/>
      </c>
      <c r="R230" s="67"/>
      <c r="S230" s="68" t="str">
        <f t="shared" si="82"/>
        <v/>
      </c>
      <c r="T230" s="184"/>
      <c r="U230" s="68" t="str">
        <f t="shared" si="83"/>
        <v/>
      </c>
      <c r="V230" s="112" t="str">
        <f t="shared" si="141"/>
        <v>no</v>
      </c>
      <c r="W230" s="47"/>
      <c r="X230" s="47"/>
      <c r="Y230" s="47"/>
      <c r="Z230" s="66"/>
      <c r="AA230" s="19"/>
      <c r="AB230" s="242"/>
      <c r="AC230" s="242"/>
      <c r="AD230" s="242"/>
      <c r="AE230" s="242"/>
      <c r="AF230" s="242"/>
      <c r="AG230" s="243"/>
      <c r="AH230" s="17"/>
      <c r="AI230" s="6"/>
      <c r="AK230" s="28" t="str">
        <f t="shared" si="142"/>
        <v/>
      </c>
      <c r="AL230" s="28" t="str">
        <f t="shared" si="143"/>
        <v/>
      </c>
      <c r="AM230" s="28" t="str">
        <f t="shared" si="144"/>
        <v/>
      </c>
      <c r="AN230" s="28">
        <f t="shared" si="145"/>
        <v>0</v>
      </c>
      <c r="AO230" s="28">
        <f t="shared" si="146"/>
        <v>0</v>
      </c>
      <c r="AP230" s="28">
        <f t="shared" si="147"/>
        <v>0</v>
      </c>
      <c r="AQ230" s="28">
        <f t="shared" si="148"/>
        <v>0</v>
      </c>
      <c r="AR230" s="28"/>
      <c r="AS230" s="28"/>
      <c r="AT230" s="28"/>
      <c r="AX230" s="64" t="str">
        <f t="shared" si="149"/>
        <v>canbeinvalid</v>
      </c>
      <c r="AY230" s="28"/>
      <c r="AZ230" s="181">
        <f t="shared" si="150"/>
        <v>0</v>
      </c>
      <c r="BA230" s="1">
        <f t="shared" si="151"/>
        <v>0</v>
      </c>
      <c r="BB230">
        <f t="shared" si="152"/>
        <v>0</v>
      </c>
      <c r="BC230">
        <f t="shared" si="153"/>
        <v>0</v>
      </c>
      <c r="BD230" t="str">
        <f t="shared" si="154"/>
        <v/>
      </c>
      <c r="BE230">
        <f t="shared" si="155"/>
        <v>0</v>
      </c>
      <c r="BF230">
        <f t="shared" si="156"/>
        <v>0</v>
      </c>
      <c r="BG230" t="str">
        <f t="shared" si="157"/>
        <v>no</v>
      </c>
      <c r="BH230">
        <f t="shared" si="158"/>
        <v>0</v>
      </c>
      <c r="BJ230" s="118">
        <f t="shared" si="159"/>
        <v>0</v>
      </c>
      <c r="BK230" s="119">
        <f t="shared" si="160"/>
        <v>0</v>
      </c>
      <c r="BL230">
        <f t="shared" si="161"/>
        <v>0</v>
      </c>
      <c r="BM230">
        <f t="shared" si="162"/>
        <v>0</v>
      </c>
      <c r="BN230" t="str">
        <f t="shared" si="163"/>
        <v/>
      </c>
      <c r="BO230" s="181">
        <f t="shared" si="164"/>
        <v>0</v>
      </c>
      <c r="BQ230" s="181">
        <f t="shared" si="165"/>
        <v>0</v>
      </c>
      <c r="BR230" s="181">
        <f t="shared" si="166"/>
        <v>0</v>
      </c>
      <c r="BS230" t="str">
        <f t="shared" si="167"/>
        <v/>
      </c>
      <c r="BT230">
        <f t="shared" si="168"/>
        <v>0</v>
      </c>
      <c r="BU230" s="181" t="str">
        <f t="shared" si="169"/>
        <v>data</v>
      </c>
      <c r="BV230" s="181">
        <f t="shared" si="175"/>
        <v>0</v>
      </c>
      <c r="BX230" t="str">
        <f t="shared" si="170"/>
        <v/>
      </c>
      <c r="BY230" t="str">
        <f t="shared" si="171"/>
        <v>No CO Data</v>
      </c>
      <c r="BZ230" s="181">
        <f t="shared" si="135"/>
        <v>0</v>
      </c>
      <c r="CA230" s="229">
        <f t="shared" si="138"/>
        <v>0</v>
      </c>
      <c r="CB230" s="6"/>
      <c r="CC230" s="6"/>
      <c r="CD230" s="226">
        <f t="shared" si="136"/>
        <v>0</v>
      </c>
      <c r="CE230" s="6"/>
      <c r="CF230" s="226">
        <f t="shared" si="176"/>
        <v>0</v>
      </c>
      <c r="CG230" s="226">
        <f t="shared" si="137"/>
        <v>0</v>
      </c>
      <c r="CH230" s="6"/>
      <c r="CI230" s="6"/>
      <c r="CJ230" s="226">
        <f t="shared" si="172"/>
        <v>0</v>
      </c>
      <c r="CK230" s="6"/>
      <c r="CL230" s="6"/>
      <c r="CM230" s="6"/>
      <c r="CN230" s="6"/>
      <c r="CO230" s="6"/>
      <c r="CP230" s="6"/>
      <c r="CQ230" s="6"/>
      <c r="CR230" s="6"/>
      <c r="CS230" s="6"/>
      <c r="CT230" s="6"/>
      <c r="CU230" s="6"/>
      <c r="CV230" s="6"/>
      <c r="CW230" s="6"/>
      <c r="CX230" s="6"/>
      <c r="CY230" s="6"/>
      <c r="CZ230" s="6"/>
      <c r="DA230" s="6"/>
      <c r="DB230" s="6"/>
      <c r="DC230" s="6"/>
      <c r="DD230" s="6"/>
      <c r="DE230" s="6"/>
      <c r="DF230" s="6"/>
      <c r="DG230" s="6"/>
      <c r="DH230" s="6"/>
      <c r="DI230" s="6"/>
      <c r="DJ230" s="6"/>
      <c r="DK230" s="6"/>
      <c r="DL230" s="6"/>
      <c r="DM230" s="6"/>
      <c r="DN230" s="6"/>
      <c r="DO230" s="6"/>
      <c r="DP230" s="6"/>
      <c r="DQ230" s="6"/>
      <c r="DR230" s="6"/>
      <c r="DS230" s="6"/>
      <c r="DT230" s="6"/>
      <c r="DU230" s="6"/>
      <c r="DV230" s="6"/>
      <c r="DW230" s="6"/>
      <c r="DX230" s="6"/>
      <c r="DY230" s="6"/>
      <c r="DZ230" s="6"/>
      <c r="EA230" s="6"/>
      <c r="EB230" s="6"/>
      <c r="EC230" s="6"/>
      <c r="ED230" s="6"/>
      <c r="EE230" s="6"/>
      <c r="EF230" s="6"/>
      <c r="EG230" s="6"/>
      <c r="EH230" s="6"/>
      <c r="EI230" s="6"/>
      <c r="EJ230" s="6"/>
      <c r="EK230" s="6"/>
      <c r="EL230" s="6"/>
      <c r="EM230" s="6"/>
      <c r="EN230" s="6"/>
      <c r="EO230" s="6"/>
      <c r="EP230" s="6"/>
      <c r="EQ230" s="6"/>
      <c r="ER230" s="6"/>
      <c r="ES230" s="6"/>
      <c r="ET230" s="6"/>
      <c r="EU230" s="6"/>
      <c r="EV230" s="6"/>
      <c r="EW230" s="6"/>
      <c r="EX230" s="6"/>
      <c r="EY230" s="6"/>
      <c r="EZ230" s="6"/>
      <c r="FA230" s="6"/>
      <c r="FB230" s="6"/>
    </row>
    <row r="231" spans="1:158">
      <c r="A231" s="13">
        <f t="shared" si="139"/>
        <v>198</v>
      </c>
      <c r="B231" s="66"/>
      <c r="C231" s="48"/>
      <c r="D231" s="348"/>
      <c r="E231" s="349"/>
      <c r="F231" s="353"/>
      <c r="G231" s="351"/>
      <c r="H231" s="348"/>
      <c r="I231" s="352"/>
      <c r="J231" s="352"/>
      <c r="K231" s="67"/>
      <c r="L231" s="68" t="str">
        <f t="shared" si="79"/>
        <v/>
      </c>
      <c r="M231" s="379"/>
      <c r="N231" s="379"/>
      <c r="O231" s="380" t="str">
        <f t="shared" si="173"/>
        <v/>
      </c>
      <c r="P231" s="382" t="str">
        <f t="shared" si="174"/>
        <v/>
      </c>
      <c r="Q231" s="112" t="str">
        <f t="shared" si="140"/>
        <v/>
      </c>
      <c r="R231" s="67"/>
      <c r="S231" s="68" t="str">
        <f t="shared" si="82"/>
        <v/>
      </c>
      <c r="T231" s="184"/>
      <c r="U231" s="68" t="str">
        <f t="shared" si="83"/>
        <v/>
      </c>
      <c r="V231" s="112" t="str">
        <f t="shared" si="141"/>
        <v>no</v>
      </c>
      <c r="W231" s="47"/>
      <c r="X231" s="47"/>
      <c r="Y231" s="47"/>
      <c r="Z231" s="66"/>
      <c r="AA231" s="19"/>
      <c r="AB231" s="242"/>
      <c r="AC231" s="242"/>
      <c r="AD231" s="242"/>
      <c r="AE231" s="242"/>
      <c r="AF231" s="242"/>
      <c r="AG231" s="243"/>
      <c r="AH231" s="17"/>
      <c r="AI231" s="6"/>
      <c r="AK231" s="28" t="str">
        <f t="shared" si="142"/>
        <v/>
      </c>
      <c r="AL231" s="28" t="str">
        <f t="shared" si="143"/>
        <v/>
      </c>
      <c r="AM231" s="28" t="str">
        <f t="shared" si="144"/>
        <v/>
      </c>
      <c r="AN231" s="28">
        <f t="shared" si="145"/>
        <v>0</v>
      </c>
      <c r="AO231" s="28">
        <f t="shared" si="146"/>
        <v>0</v>
      </c>
      <c r="AP231" s="28">
        <f t="shared" si="147"/>
        <v>0</v>
      </c>
      <c r="AQ231" s="28">
        <f t="shared" si="148"/>
        <v>0</v>
      </c>
      <c r="AR231" s="28"/>
      <c r="AS231" s="28"/>
      <c r="AT231" s="28"/>
      <c r="AX231" s="64" t="str">
        <f t="shared" si="149"/>
        <v>canbeinvalid</v>
      </c>
      <c r="AY231" s="28"/>
      <c r="AZ231" s="181">
        <f t="shared" si="150"/>
        <v>0</v>
      </c>
      <c r="BA231" s="1">
        <f t="shared" si="151"/>
        <v>0</v>
      </c>
      <c r="BB231">
        <f t="shared" si="152"/>
        <v>0</v>
      </c>
      <c r="BC231">
        <f t="shared" si="153"/>
        <v>0</v>
      </c>
      <c r="BD231" t="str">
        <f t="shared" si="154"/>
        <v/>
      </c>
      <c r="BE231">
        <f t="shared" si="155"/>
        <v>0</v>
      </c>
      <c r="BF231">
        <f t="shared" si="156"/>
        <v>0</v>
      </c>
      <c r="BG231" t="str">
        <f t="shared" si="157"/>
        <v>no</v>
      </c>
      <c r="BH231">
        <f t="shared" si="158"/>
        <v>0</v>
      </c>
      <c r="BJ231" s="118">
        <f t="shared" si="159"/>
        <v>0</v>
      </c>
      <c r="BK231" s="119">
        <f t="shared" si="160"/>
        <v>0</v>
      </c>
      <c r="BL231">
        <f t="shared" si="161"/>
        <v>0</v>
      </c>
      <c r="BM231">
        <f t="shared" si="162"/>
        <v>0</v>
      </c>
      <c r="BN231" t="str">
        <f t="shared" si="163"/>
        <v/>
      </c>
      <c r="BO231" s="181">
        <f t="shared" si="164"/>
        <v>0</v>
      </c>
      <c r="BQ231" s="181">
        <f t="shared" si="165"/>
        <v>0</v>
      </c>
      <c r="BR231" s="181">
        <f t="shared" si="166"/>
        <v>0</v>
      </c>
      <c r="BS231" t="str">
        <f t="shared" si="167"/>
        <v/>
      </c>
      <c r="BT231">
        <f t="shared" si="168"/>
        <v>0</v>
      </c>
      <c r="BU231" s="181" t="str">
        <f t="shared" si="169"/>
        <v>data</v>
      </c>
      <c r="BV231" s="181">
        <f t="shared" si="175"/>
        <v>0</v>
      </c>
      <c r="BX231" t="str">
        <f t="shared" si="170"/>
        <v/>
      </c>
      <c r="BY231" t="str">
        <f t="shared" si="171"/>
        <v>No CO Data</v>
      </c>
      <c r="BZ231" s="181">
        <f t="shared" si="135"/>
        <v>0</v>
      </c>
      <c r="CA231" s="229">
        <f t="shared" si="138"/>
        <v>0</v>
      </c>
      <c r="CB231" s="6"/>
      <c r="CC231" s="6"/>
      <c r="CD231" s="226">
        <f t="shared" si="136"/>
        <v>0</v>
      </c>
      <c r="CE231" s="6"/>
      <c r="CF231" s="226">
        <f t="shared" si="176"/>
        <v>0</v>
      </c>
      <c r="CG231" s="226">
        <f t="shared" si="137"/>
        <v>0</v>
      </c>
      <c r="CH231" s="6"/>
      <c r="CI231" s="6"/>
      <c r="CJ231" s="226">
        <f t="shared" si="172"/>
        <v>0</v>
      </c>
      <c r="CK231" s="6"/>
      <c r="CL231" s="6"/>
      <c r="CM231" s="6"/>
      <c r="CN231" s="6"/>
      <c r="CO231" s="6"/>
      <c r="CP231" s="6"/>
      <c r="CQ231" s="6"/>
      <c r="CR231" s="6"/>
      <c r="CS231" s="6"/>
      <c r="CT231" s="6"/>
      <c r="CU231" s="6"/>
      <c r="CV231" s="6"/>
      <c r="CW231" s="6"/>
      <c r="CX231" s="6"/>
      <c r="CY231" s="6"/>
      <c r="CZ231" s="6"/>
      <c r="DA231" s="6"/>
      <c r="DB231" s="6"/>
      <c r="DC231" s="6"/>
      <c r="DD231" s="6"/>
      <c r="DE231" s="6"/>
      <c r="DF231" s="6"/>
      <c r="DG231" s="6"/>
      <c r="DH231" s="6"/>
      <c r="DI231" s="6"/>
      <c r="DJ231" s="6"/>
      <c r="DK231" s="6"/>
      <c r="DL231" s="6"/>
      <c r="DM231" s="6"/>
      <c r="DN231" s="6"/>
      <c r="DO231" s="6"/>
      <c r="DP231" s="6"/>
      <c r="DQ231" s="6"/>
      <c r="DR231" s="6"/>
      <c r="DS231" s="6"/>
      <c r="DT231" s="6"/>
      <c r="DU231" s="6"/>
      <c r="DV231" s="6"/>
      <c r="DW231" s="6"/>
      <c r="DX231" s="6"/>
      <c r="DY231" s="6"/>
      <c r="DZ231" s="6"/>
      <c r="EA231" s="6"/>
      <c r="EB231" s="6"/>
      <c r="EC231" s="6"/>
      <c r="ED231" s="6"/>
      <c r="EE231" s="6"/>
      <c r="EF231" s="6"/>
      <c r="EG231" s="6"/>
      <c r="EH231" s="6"/>
      <c r="EI231" s="6"/>
      <c r="EJ231" s="6"/>
      <c r="EK231" s="6"/>
      <c r="EL231" s="6"/>
      <c r="EM231" s="6"/>
      <c r="EN231" s="6"/>
      <c r="EO231" s="6"/>
      <c r="EP231" s="6"/>
      <c r="EQ231" s="6"/>
      <c r="ER231" s="6"/>
      <c r="ES231" s="6"/>
      <c r="ET231" s="6"/>
      <c r="EU231" s="6"/>
      <c r="EV231" s="6"/>
      <c r="EW231" s="6"/>
      <c r="EX231" s="6"/>
      <c r="EY231" s="6"/>
      <c r="EZ231" s="6"/>
      <c r="FA231" s="6"/>
      <c r="FB231" s="6"/>
    </row>
    <row r="232" spans="1:158">
      <c r="A232" s="13">
        <f t="shared" si="139"/>
        <v>199</v>
      </c>
      <c r="B232" s="66"/>
      <c r="C232" s="48"/>
      <c r="D232" s="348"/>
      <c r="E232" s="349"/>
      <c r="F232" s="353"/>
      <c r="G232" s="351"/>
      <c r="H232" s="348"/>
      <c r="I232" s="352"/>
      <c r="J232" s="352"/>
      <c r="K232" s="67"/>
      <c r="L232" s="68" t="str">
        <f t="shared" si="79"/>
        <v/>
      </c>
      <c r="M232" s="379"/>
      <c r="N232" s="379"/>
      <c r="O232" s="380" t="str">
        <f t="shared" si="173"/>
        <v/>
      </c>
      <c r="P232" s="382" t="str">
        <f t="shared" si="174"/>
        <v/>
      </c>
      <c r="Q232" s="112" t="str">
        <f t="shared" si="140"/>
        <v/>
      </c>
      <c r="R232" s="67"/>
      <c r="S232" s="68" t="str">
        <f t="shared" si="82"/>
        <v/>
      </c>
      <c r="T232" s="184"/>
      <c r="U232" s="68" t="str">
        <f t="shared" si="83"/>
        <v/>
      </c>
      <c r="V232" s="112" t="str">
        <f t="shared" si="141"/>
        <v>no</v>
      </c>
      <c r="W232" s="47"/>
      <c r="X232" s="47"/>
      <c r="Y232" s="47"/>
      <c r="Z232" s="66"/>
      <c r="AA232" s="19"/>
      <c r="AB232" s="242"/>
      <c r="AC232" s="242"/>
      <c r="AD232" s="242"/>
      <c r="AE232" s="242"/>
      <c r="AF232" s="242"/>
      <c r="AG232" s="243"/>
      <c r="AH232" s="17"/>
      <c r="AI232" s="6"/>
      <c r="AK232" s="28" t="str">
        <f t="shared" si="142"/>
        <v/>
      </c>
      <c r="AL232" s="28" t="str">
        <f t="shared" si="143"/>
        <v/>
      </c>
      <c r="AM232" s="28" t="str">
        <f t="shared" si="144"/>
        <v/>
      </c>
      <c r="AN232" s="28">
        <f t="shared" si="145"/>
        <v>0</v>
      </c>
      <c r="AO232" s="28">
        <f t="shared" si="146"/>
        <v>0</v>
      </c>
      <c r="AP232" s="28">
        <f t="shared" si="147"/>
        <v>0</v>
      </c>
      <c r="AQ232" s="28">
        <f t="shared" si="148"/>
        <v>0</v>
      </c>
      <c r="AR232" s="28"/>
      <c r="AS232" s="28"/>
      <c r="AT232" s="28"/>
      <c r="AX232" s="64" t="str">
        <f t="shared" si="149"/>
        <v>canbeinvalid</v>
      </c>
      <c r="AY232" s="28"/>
      <c r="AZ232" s="181">
        <f t="shared" si="150"/>
        <v>0</v>
      </c>
      <c r="BA232" s="1">
        <f t="shared" si="151"/>
        <v>0</v>
      </c>
      <c r="BB232">
        <f t="shared" si="152"/>
        <v>0</v>
      </c>
      <c r="BC232">
        <f t="shared" si="153"/>
        <v>0</v>
      </c>
      <c r="BD232" t="str">
        <f t="shared" si="154"/>
        <v/>
      </c>
      <c r="BE232">
        <f t="shared" si="155"/>
        <v>0</v>
      </c>
      <c r="BF232">
        <f t="shared" si="156"/>
        <v>0</v>
      </c>
      <c r="BG232" t="str">
        <f t="shared" si="157"/>
        <v>no</v>
      </c>
      <c r="BH232">
        <f t="shared" si="158"/>
        <v>0</v>
      </c>
      <c r="BJ232" s="118">
        <f t="shared" si="159"/>
        <v>0</v>
      </c>
      <c r="BK232" s="119">
        <f t="shared" si="160"/>
        <v>0</v>
      </c>
      <c r="BL232">
        <f t="shared" si="161"/>
        <v>0</v>
      </c>
      <c r="BM232">
        <f t="shared" si="162"/>
        <v>0</v>
      </c>
      <c r="BN232" t="str">
        <f t="shared" si="163"/>
        <v/>
      </c>
      <c r="BO232" s="181">
        <f t="shared" si="164"/>
        <v>0</v>
      </c>
      <c r="BQ232" s="181">
        <f t="shared" si="165"/>
        <v>0</v>
      </c>
      <c r="BR232" s="181">
        <f t="shared" si="166"/>
        <v>0</v>
      </c>
      <c r="BS232" t="str">
        <f t="shared" si="167"/>
        <v/>
      </c>
      <c r="BT232">
        <f t="shared" si="168"/>
        <v>0</v>
      </c>
      <c r="BU232" s="181" t="str">
        <f t="shared" si="169"/>
        <v>data</v>
      </c>
      <c r="BV232" s="181">
        <f t="shared" si="175"/>
        <v>0</v>
      </c>
      <c r="BX232" t="str">
        <f t="shared" si="170"/>
        <v/>
      </c>
      <c r="BY232" t="str">
        <f t="shared" si="171"/>
        <v>No CO Data</v>
      </c>
      <c r="BZ232" s="181">
        <f t="shared" si="135"/>
        <v>0</v>
      </c>
      <c r="CA232" s="229">
        <f t="shared" si="138"/>
        <v>0</v>
      </c>
      <c r="CB232" s="6"/>
      <c r="CC232" s="6"/>
      <c r="CD232" s="226">
        <f t="shared" si="136"/>
        <v>0</v>
      </c>
      <c r="CE232" s="6"/>
      <c r="CF232" s="226">
        <f t="shared" si="176"/>
        <v>0</v>
      </c>
      <c r="CG232" s="226">
        <f t="shared" si="137"/>
        <v>0</v>
      </c>
      <c r="CH232" s="6"/>
      <c r="CI232" s="6"/>
      <c r="CJ232" s="226">
        <f t="shared" si="172"/>
        <v>0</v>
      </c>
      <c r="CK232" s="6"/>
      <c r="CL232" s="6"/>
      <c r="CM232" s="6"/>
      <c r="CN232" s="6"/>
      <c r="CO232" s="6"/>
      <c r="CP232" s="6"/>
      <c r="CQ232" s="6"/>
      <c r="CR232" s="6"/>
      <c r="CS232" s="6"/>
      <c r="CT232" s="6"/>
      <c r="CU232" s="6"/>
      <c r="CV232" s="6"/>
      <c r="CW232" s="6"/>
      <c r="CX232" s="6"/>
      <c r="CY232" s="6"/>
      <c r="CZ232" s="6"/>
      <c r="DA232" s="6"/>
      <c r="DB232" s="6"/>
      <c r="DC232" s="6"/>
      <c r="DD232" s="6"/>
      <c r="DE232" s="6"/>
      <c r="DF232" s="6"/>
      <c r="DG232" s="6"/>
      <c r="DH232" s="6"/>
      <c r="DI232" s="6"/>
      <c r="DJ232" s="6"/>
      <c r="DK232" s="6"/>
      <c r="DL232" s="6"/>
      <c r="DM232" s="6"/>
      <c r="DN232" s="6"/>
      <c r="DO232" s="6"/>
      <c r="DP232" s="6"/>
      <c r="DQ232" s="6"/>
      <c r="DR232" s="6"/>
      <c r="DS232" s="6"/>
      <c r="DT232" s="6"/>
      <c r="DU232" s="6"/>
      <c r="DV232" s="6"/>
      <c r="DW232" s="6"/>
      <c r="DX232" s="6"/>
      <c r="DY232" s="6"/>
      <c r="DZ232" s="6"/>
      <c r="EA232" s="6"/>
      <c r="EB232" s="6"/>
      <c r="EC232" s="6"/>
      <c r="ED232" s="6"/>
      <c r="EE232" s="6"/>
      <c r="EF232" s="6"/>
      <c r="EG232" s="6"/>
      <c r="EH232" s="6"/>
      <c r="EI232" s="6"/>
      <c r="EJ232" s="6"/>
      <c r="EK232" s="6"/>
      <c r="EL232" s="6"/>
      <c r="EM232" s="6"/>
      <c r="EN232" s="6"/>
      <c r="EO232" s="6"/>
      <c r="EP232" s="6"/>
      <c r="EQ232" s="6"/>
      <c r="ER232" s="6"/>
      <c r="ES232" s="6"/>
      <c r="ET232" s="6"/>
      <c r="EU232" s="6"/>
      <c r="EV232" s="6"/>
      <c r="EW232" s="6"/>
      <c r="EX232" s="6"/>
      <c r="EY232" s="6"/>
      <c r="EZ232" s="6"/>
      <c r="FA232" s="6"/>
      <c r="FB232" s="6"/>
    </row>
    <row r="233" spans="1:158">
      <c r="A233" s="13">
        <f t="shared" si="139"/>
        <v>200</v>
      </c>
      <c r="B233" s="66"/>
      <c r="C233" s="48"/>
      <c r="D233" s="348"/>
      <c r="E233" s="349"/>
      <c r="F233" s="353"/>
      <c r="G233" s="351"/>
      <c r="H233" s="348"/>
      <c r="I233" s="352"/>
      <c r="J233" s="352"/>
      <c r="K233" s="67"/>
      <c r="L233" s="68" t="str">
        <f t="shared" si="79"/>
        <v/>
      </c>
      <c r="M233" s="379"/>
      <c r="N233" s="379"/>
      <c r="O233" s="380" t="str">
        <f t="shared" si="173"/>
        <v/>
      </c>
      <c r="P233" s="382" t="str">
        <f t="shared" si="174"/>
        <v/>
      </c>
      <c r="Q233" s="112" t="str">
        <f t="shared" si="140"/>
        <v/>
      </c>
      <c r="R233" s="67"/>
      <c r="S233" s="68" t="str">
        <f t="shared" si="82"/>
        <v/>
      </c>
      <c r="T233" s="184"/>
      <c r="U233" s="68" t="str">
        <f t="shared" si="83"/>
        <v/>
      </c>
      <c r="V233" s="112" t="str">
        <f t="shared" si="141"/>
        <v>no</v>
      </c>
      <c r="W233" s="47"/>
      <c r="X233" s="47"/>
      <c r="Y233" s="47"/>
      <c r="Z233" s="66"/>
      <c r="AA233" s="19"/>
      <c r="AB233" s="242"/>
      <c r="AC233" s="242"/>
      <c r="AD233" s="242"/>
      <c r="AE233" s="242"/>
      <c r="AF233" s="242"/>
      <c r="AG233" s="243"/>
      <c r="AH233" s="17"/>
      <c r="AI233" s="6"/>
      <c r="AK233" s="28" t="str">
        <f t="shared" si="142"/>
        <v/>
      </c>
      <c r="AL233" s="28" t="str">
        <f t="shared" si="143"/>
        <v/>
      </c>
      <c r="AM233" s="28" t="str">
        <f t="shared" si="144"/>
        <v/>
      </c>
      <c r="AN233" s="28">
        <f t="shared" si="145"/>
        <v>0</v>
      </c>
      <c r="AO233" s="28">
        <f t="shared" si="146"/>
        <v>0</v>
      </c>
      <c r="AP233" s="28">
        <f t="shared" si="147"/>
        <v>0</v>
      </c>
      <c r="AQ233" s="28">
        <f t="shared" si="148"/>
        <v>0</v>
      </c>
      <c r="AR233" s="28"/>
      <c r="AS233" s="28"/>
      <c r="AT233" s="28"/>
      <c r="AX233" s="64" t="str">
        <f t="shared" si="149"/>
        <v>canbeinvalid</v>
      </c>
      <c r="AY233" s="28"/>
      <c r="AZ233" s="181">
        <f t="shared" si="150"/>
        <v>0</v>
      </c>
      <c r="BA233" s="1">
        <f t="shared" si="151"/>
        <v>0</v>
      </c>
      <c r="BB233">
        <f t="shared" si="152"/>
        <v>0</v>
      </c>
      <c r="BC233">
        <f t="shared" si="153"/>
        <v>0</v>
      </c>
      <c r="BD233" t="str">
        <f t="shared" si="154"/>
        <v/>
      </c>
      <c r="BE233">
        <f t="shared" si="155"/>
        <v>0</v>
      </c>
      <c r="BF233">
        <f t="shared" si="156"/>
        <v>0</v>
      </c>
      <c r="BG233" t="str">
        <f t="shared" si="157"/>
        <v>no</v>
      </c>
      <c r="BH233">
        <f t="shared" si="158"/>
        <v>0</v>
      </c>
      <c r="BJ233" s="118">
        <f t="shared" si="159"/>
        <v>0</v>
      </c>
      <c r="BK233" s="119">
        <f t="shared" si="160"/>
        <v>0</v>
      </c>
      <c r="BL233">
        <f t="shared" si="161"/>
        <v>0</v>
      </c>
      <c r="BM233">
        <f t="shared" si="162"/>
        <v>0</v>
      </c>
      <c r="BN233" t="str">
        <f t="shared" si="163"/>
        <v/>
      </c>
      <c r="BO233" s="181">
        <f t="shared" si="164"/>
        <v>0</v>
      </c>
      <c r="BQ233" s="181">
        <f t="shared" si="165"/>
        <v>0</v>
      </c>
      <c r="BR233" s="181">
        <f t="shared" si="166"/>
        <v>0</v>
      </c>
      <c r="BS233" t="str">
        <f t="shared" si="167"/>
        <v/>
      </c>
      <c r="BT233">
        <f t="shared" si="168"/>
        <v>0</v>
      </c>
      <c r="BU233" s="181" t="str">
        <f t="shared" si="169"/>
        <v>data</v>
      </c>
      <c r="BV233" s="181">
        <f t="shared" si="175"/>
        <v>0</v>
      </c>
      <c r="BX233" t="str">
        <f t="shared" si="170"/>
        <v/>
      </c>
      <c r="BY233" t="str">
        <f t="shared" si="171"/>
        <v>No CO Data</v>
      </c>
      <c r="BZ233" s="181">
        <f t="shared" si="135"/>
        <v>0</v>
      </c>
      <c r="CA233" s="229">
        <f t="shared" si="138"/>
        <v>0</v>
      </c>
      <c r="CB233" s="6"/>
      <c r="CC233" s="6"/>
      <c r="CD233" s="226">
        <f t="shared" si="136"/>
        <v>0</v>
      </c>
      <c r="CE233" s="6"/>
      <c r="CF233" s="226">
        <f t="shared" si="176"/>
        <v>0</v>
      </c>
      <c r="CG233" s="226">
        <f t="shared" si="137"/>
        <v>0</v>
      </c>
      <c r="CH233" s="6"/>
      <c r="CI233" s="6"/>
      <c r="CJ233" s="226">
        <f t="shared" si="172"/>
        <v>0</v>
      </c>
      <c r="CK233" s="6"/>
      <c r="CL233" s="6"/>
      <c r="CM233" s="6"/>
      <c r="CN233" s="6"/>
      <c r="CO233" s="6"/>
      <c r="CP233" s="6"/>
      <c r="CQ233" s="6"/>
      <c r="CR233" s="6"/>
      <c r="CS233" s="6"/>
      <c r="CT233" s="6"/>
      <c r="CU233" s="6"/>
      <c r="CV233" s="6"/>
      <c r="CW233" s="6"/>
      <c r="CX233" s="6"/>
      <c r="CY233" s="6"/>
      <c r="CZ233" s="6"/>
      <c r="DA233" s="6"/>
      <c r="DB233" s="6"/>
      <c r="DC233" s="6"/>
      <c r="DD233" s="6"/>
      <c r="DE233" s="6"/>
      <c r="DF233" s="6"/>
      <c r="DG233" s="6"/>
      <c r="DH233" s="6"/>
      <c r="DI233" s="6"/>
      <c r="DJ233" s="6"/>
      <c r="DK233" s="6"/>
      <c r="DL233" s="6"/>
      <c r="DM233" s="6"/>
      <c r="DN233" s="6"/>
      <c r="DO233" s="6"/>
      <c r="DP233" s="6"/>
      <c r="DQ233" s="6"/>
      <c r="DR233" s="6"/>
      <c r="DS233" s="6"/>
      <c r="DT233" s="6"/>
      <c r="DU233" s="6"/>
      <c r="DV233" s="6"/>
      <c r="DW233" s="6"/>
      <c r="DX233" s="6"/>
      <c r="DY233" s="6"/>
      <c r="DZ233" s="6"/>
      <c r="EA233" s="6"/>
      <c r="EB233" s="6"/>
      <c r="EC233" s="6"/>
      <c r="ED233" s="6"/>
      <c r="EE233" s="6"/>
      <c r="EF233" s="6"/>
      <c r="EG233" s="6"/>
      <c r="EH233" s="6"/>
      <c r="EI233" s="6"/>
      <c r="EJ233" s="6"/>
      <c r="EK233" s="6"/>
      <c r="EL233" s="6"/>
      <c r="EM233" s="6"/>
      <c r="EN233" s="6"/>
      <c r="EO233" s="6"/>
      <c r="EP233" s="6"/>
      <c r="EQ233" s="6"/>
      <c r="ER233" s="6"/>
      <c r="ES233" s="6"/>
      <c r="ET233" s="6"/>
      <c r="EU233" s="6"/>
      <c r="EV233" s="6"/>
      <c r="EW233" s="6"/>
      <c r="EX233" s="6"/>
      <c r="EY233" s="6"/>
      <c r="EZ233" s="6"/>
      <c r="FA233" s="6"/>
      <c r="FB233" s="6"/>
    </row>
    <row r="234" spans="1:158">
      <c r="A234" s="13">
        <f t="shared" si="139"/>
        <v>201</v>
      </c>
      <c r="B234" s="66"/>
      <c r="C234" s="48"/>
      <c r="D234" s="348"/>
      <c r="E234" s="349"/>
      <c r="F234" s="353"/>
      <c r="G234" s="351"/>
      <c r="H234" s="348"/>
      <c r="I234" s="352"/>
      <c r="J234" s="352"/>
      <c r="K234" s="67"/>
      <c r="L234" s="68" t="str">
        <f t="shared" si="79"/>
        <v/>
      </c>
      <c r="M234" s="379"/>
      <c r="N234" s="379"/>
      <c r="O234" s="380" t="str">
        <f t="shared" si="173"/>
        <v/>
      </c>
      <c r="P234" s="382" t="str">
        <f t="shared" si="174"/>
        <v/>
      </c>
      <c r="Q234" s="112" t="str">
        <f t="shared" si="140"/>
        <v/>
      </c>
      <c r="R234" s="67"/>
      <c r="S234" s="68" t="str">
        <f t="shared" si="82"/>
        <v/>
      </c>
      <c r="T234" s="184"/>
      <c r="U234" s="68" t="str">
        <f t="shared" si="83"/>
        <v/>
      </c>
      <c r="V234" s="112" t="str">
        <f t="shared" si="141"/>
        <v>no</v>
      </c>
      <c r="W234" s="47"/>
      <c r="X234" s="47"/>
      <c r="Y234" s="47"/>
      <c r="Z234" s="66"/>
      <c r="AA234" s="19"/>
      <c r="AB234" s="242"/>
      <c r="AC234" s="242"/>
      <c r="AD234" s="242"/>
      <c r="AE234" s="242"/>
      <c r="AF234" s="242"/>
      <c r="AG234" s="243"/>
      <c r="AH234" s="17"/>
      <c r="AI234" s="6"/>
      <c r="AK234" s="28" t="str">
        <f t="shared" si="142"/>
        <v/>
      </c>
      <c r="AL234" s="28" t="str">
        <f t="shared" si="143"/>
        <v/>
      </c>
      <c r="AM234" s="28" t="str">
        <f t="shared" si="144"/>
        <v/>
      </c>
      <c r="AN234" s="28">
        <f t="shared" si="145"/>
        <v>0</v>
      </c>
      <c r="AO234" s="28">
        <f t="shared" si="146"/>
        <v>0</v>
      </c>
      <c r="AP234" s="28">
        <f t="shared" si="147"/>
        <v>0</v>
      </c>
      <c r="AQ234" s="28">
        <f t="shared" si="148"/>
        <v>0</v>
      </c>
      <c r="AR234" s="28"/>
      <c r="AS234" s="28"/>
      <c r="AT234" s="28"/>
      <c r="AX234" s="64" t="str">
        <f t="shared" si="149"/>
        <v>canbeinvalid</v>
      </c>
      <c r="AY234" s="28"/>
      <c r="AZ234" s="181">
        <f t="shared" si="150"/>
        <v>0</v>
      </c>
      <c r="BA234" s="1">
        <f t="shared" si="151"/>
        <v>0</v>
      </c>
      <c r="BB234">
        <f t="shared" si="152"/>
        <v>0</v>
      </c>
      <c r="BC234">
        <f t="shared" si="153"/>
        <v>0</v>
      </c>
      <c r="BD234" t="str">
        <f t="shared" si="154"/>
        <v/>
      </c>
      <c r="BE234">
        <f t="shared" si="155"/>
        <v>0</v>
      </c>
      <c r="BF234">
        <f t="shared" si="156"/>
        <v>0</v>
      </c>
      <c r="BG234" t="str">
        <f t="shared" si="157"/>
        <v>no</v>
      </c>
      <c r="BH234">
        <f t="shared" si="158"/>
        <v>0</v>
      </c>
      <c r="BJ234" s="118">
        <f t="shared" si="159"/>
        <v>0</v>
      </c>
      <c r="BK234" s="119">
        <f t="shared" si="160"/>
        <v>0</v>
      </c>
      <c r="BL234">
        <f t="shared" si="161"/>
        <v>0</v>
      </c>
      <c r="BM234">
        <f t="shared" si="162"/>
        <v>0</v>
      </c>
      <c r="BN234" t="str">
        <f t="shared" si="163"/>
        <v/>
      </c>
      <c r="BO234" s="181">
        <f t="shared" si="164"/>
        <v>0</v>
      </c>
      <c r="BQ234" s="181">
        <f t="shared" si="165"/>
        <v>0</v>
      </c>
      <c r="BR234" s="181">
        <f t="shared" si="166"/>
        <v>0</v>
      </c>
      <c r="BS234" t="str">
        <f t="shared" si="167"/>
        <v/>
      </c>
      <c r="BT234">
        <f t="shared" si="168"/>
        <v>0</v>
      </c>
      <c r="BU234" s="181" t="str">
        <f t="shared" si="169"/>
        <v>data</v>
      </c>
      <c r="BV234" s="181">
        <f t="shared" si="175"/>
        <v>0</v>
      </c>
      <c r="BX234" t="str">
        <f t="shared" si="170"/>
        <v/>
      </c>
      <c r="BY234" t="str">
        <f t="shared" si="171"/>
        <v>No CO Data</v>
      </c>
      <c r="BZ234" s="181">
        <f t="shared" si="135"/>
        <v>0</v>
      </c>
      <c r="CA234" s="229">
        <f t="shared" si="138"/>
        <v>0</v>
      </c>
      <c r="CB234" s="6"/>
      <c r="CC234" s="6"/>
      <c r="CD234" s="226">
        <f t="shared" si="136"/>
        <v>0</v>
      </c>
      <c r="CE234" s="6"/>
      <c r="CF234" s="226">
        <f t="shared" si="176"/>
        <v>0</v>
      </c>
      <c r="CG234" s="226">
        <f t="shared" si="137"/>
        <v>0</v>
      </c>
      <c r="CH234" s="6"/>
      <c r="CI234" s="6"/>
      <c r="CJ234" s="226">
        <f t="shared" si="172"/>
        <v>0</v>
      </c>
      <c r="CK234" s="6"/>
      <c r="CL234" s="6"/>
      <c r="CM234" s="6"/>
      <c r="CN234" s="6"/>
      <c r="CO234" s="6"/>
      <c r="CP234" s="6"/>
      <c r="CQ234" s="6"/>
      <c r="CR234" s="6"/>
      <c r="CS234" s="6"/>
      <c r="CT234" s="6"/>
      <c r="CU234" s="6"/>
      <c r="CV234" s="6"/>
      <c r="CW234" s="6"/>
      <c r="CX234" s="6"/>
      <c r="CY234" s="6"/>
      <c r="CZ234" s="6"/>
      <c r="DA234" s="6"/>
      <c r="DB234" s="6"/>
      <c r="DC234" s="6"/>
      <c r="DD234" s="6"/>
      <c r="DE234" s="6"/>
      <c r="DF234" s="6"/>
      <c r="DG234" s="6"/>
      <c r="DH234" s="6"/>
      <c r="DI234" s="6"/>
      <c r="DJ234" s="6"/>
      <c r="DK234" s="6"/>
      <c r="DL234" s="6"/>
      <c r="DM234" s="6"/>
      <c r="DN234" s="6"/>
      <c r="DO234" s="6"/>
      <c r="DP234" s="6"/>
      <c r="DQ234" s="6"/>
      <c r="DR234" s="6"/>
      <c r="DS234" s="6"/>
      <c r="DT234" s="6"/>
      <c r="DU234" s="6"/>
      <c r="DV234" s="6"/>
      <c r="DW234" s="6"/>
      <c r="DX234" s="6"/>
      <c r="DY234" s="6"/>
      <c r="DZ234" s="6"/>
      <c r="EA234" s="6"/>
      <c r="EB234" s="6"/>
      <c r="EC234" s="6"/>
      <c r="ED234" s="6"/>
      <c r="EE234" s="6"/>
      <c r="EF234" s="6"/>
      <c r="EG234" s="6"/>
      <c r="EH234" s="6"/>
      <c r="EI234" s="6"/>
      <c r="EJ234" s="6"/>
      <c r="EK234" s="6"/>
      <c r="EL234" s="6"/>
      <c r="EM234" s="6"/>
      <c r="EN234" s="6"/>
      <c r="EO234" s="6"/>
      <c r="EP234" s="6"/>
      <c r="EQ234" s="6"/>
      <c r="ER234" s="6"/>
      <c r="ES234" s="6"/>
      <c r="ET234" s="6"/>
      <c r="EU234" s="6"/>
      <c r="EV234" s="6"/>
      <c r="EW234" s="6"/>
      <c r="EX234" s="6"/>
      <c r="EY234" s="6"/>
      <c r="EZ234" s="6"/>
      <c r="FA234" s="6"/>
      <c r="FB234" s="6"/>
    </row>
    <row r="235" spans="1:158">
      <c r="A235" s="13">
        <f t="shared" si="139"/>
        <v>202</v>
      </c>
      <c r="B235" s="66"/>
      <c r="C235" s="48"/>
      <c r="D235" s="348"/>
      <c r="E235" s="349"/>
      <c r="F235" s="353"/>
      <c r="G235" s="351"/>
      <c r="H235" s="348"/>
      <c r="I235" s="352"/>
      <c r="J235" s="352"/>
      <c r="K235" s="67"/>
      <c r="L235" s="68" t="str">
        <f t="shared" si="79"/>
        <v/>
      </c>
      <c r="M235" s="379"/>
      <c r="N235" s="379"/>
      <c r="O235" s="380" t="str">
        <f t="shared" si="173"/>
        <v/>
      </c>
      <c r="P235" s="382" t="str">
        <f t="shared" si="174"/>
        <v/>
      </c>
      <c r="Q235" s="112" t="str">
        <f t="shared" si="140"/>
        <v/>
      </c>
      <c r="R235" s="67"/>
      <c r="S235" s="68" t="str">
        <f t="shared" si="82"/>
        <v/>
      </c>
      <c r="T235" s="184"/>
      <c r="U235" s="68" t="str">
        <f t="shared" si="83"/>
        <v/>
      </c>
      <c r="V235" s="112" t="str">
        <f t="shared" si="141"/>
        <v>no</v>
      </c>
      <c r="W235" s="47"/>
      <c r="X235" s="47"/>
      <c r="Y235" s="47"/>
      <c r="Z235" s="66"/>
      <c r="AA235" s="19"/>
      <c r="AB235" s="242"/>
      <c r="AC235" s="242"/>
      <c r="AD235" s="242"/>
      <c r="AE235" s="242"/>
      <c r="AF235" s="242"/>
      <c r="AG235" s="243"/>
      <c r="AH235" s="17"/>
      <c r="AI235" s="6"/>
      <c r="AK235" s="28" t="str">
        <f t="shared" si="142"/>
        <v/>
      </c>
      <c r="AL235" s="28" t="str">
        <f t="shared" si="143"/>
        <v/>
      </c>
      <c r="AM235" s="28" t="str">
        <f t="shared" si="144"/>
        <v/>
      </c>
      <c r="AN235" s="28">
        <f t="shared" si="145"/>
        <v>0</v>
      </c>
      <c r="AO235" s="28">
        <f t="shared" si="146"/>
        <v>0</v>
      </c>
      <c r="AP235" s="28">
        <f t="shared" si="147"/>
        <v>0</v>
      </c>
      <c r="AQ235" s="28">
        <f t="shared" si="148"/>
        <v>0</v>
      </c>
      <c r="AR235" s="28"/>
      <c r="AS235" s="28"/>
      <c r="AT235" s="28"/>
      <c r="AX235" s="64" t="str">
        <f t="shared" si="149"/>
        <v>canbeinvalid</v>
      </c>
      <c r="AY235" s="28"/>
      <c r="AZ235" s="181">
        <f t="shared" si="150"/>
        <v>0</v>
      </c>
      <c r="BA235" s="1">
        <f t="shared" si="151"/>
        <v>0</v>
      </c>
      <c r="BB235">
        <f t="shared" si="152"/>
        <v>0</v>
      </c>
      <c r="BC235">
        <f t="shared" si="153"/>
        <v>0</v>
      </c>
      <c r="BD235" t="str">
        <f t="shared" si="154"/>
        <v/>
      </c>
      <c r="BE235">
        <f t="shared" si="155"/>
        <v>0</v>
      </c>
      <c r="BF235">
        <f t="shared" si="156"/>
        <v>0</v>
      </c>
      <c r="BG235" t="str">
        <f t="shared" si="157"/>
        <v>no</v>
      </c>
      <c r="BH235">
        <f t="shared" si="158"/>
        <v>0</v>
      </c>
      <c r="BJ235" s="118">
        <f t="shared" si="159"/>
        <v>0</v>
      </c>
      <c r="BK235" s="119">
        <f t="shared" si="160"/>
        <v>0</v>
      </c>
      <c r="BL235">
        <f t="shared" si="161"/>
        <v>0</v>
      </c>
      <c r="BM235">
        <f t="shared" si="162"/>
        <v>0</v>
      </c>
      <c r="BN235" t="str">
        <f t="shared" si="163"/>
        <v/>
      </c>
      <c r="BO235" s="181">
        <f t="shared" si="164"/>
        <v>0</v>
      </c>
      <c r="BQ235" s="181">
        <f t="shared" si="165"/>
        <v>0</v>
      </c>
      <c r="BR235" s="181">
        <f t="shared" si="166"/>
        <v>0</v>
      </c>
      <c r="BS235" t="str">
        <f t="shared" si="167"/>
        <v/>
      </c>
      <c r="BT235">
        <f t="shared" si="168"/>
        <v>0</v>
      </c>
      <c r="BU235" s="181" t="str">
        <f t="shared" si="169"/>
        <v>data</v>
      </c>
      <c r="BV235" s="181">
        <f t="shared" si="175"/>
        <v>0</v>
      </c>
      <c r="BX235" t="str">
        <f t="shared" si="170"/>
        <v/>
      </c>
      <c r="BY235" t="str">
        <f t="shared" si="171"/>
        <v>No CO Data</v>
      </c>
      <c r="BZ235" s="181">
        <f t="shared" si="135"/>
        <v>0</v>
      </c>
      <c r="CA235" s="229">
        <f t="shared" si="138"/>
        <v>0</v>
      </c>
      <c r="CB235" s="6"/>
      <c r="CC235" s="6"/>
      <c r="CD235" s="226">
        <f t="shared" si="136"/>
        <v>0</v>
      </c>
      <c r="CE235" s="6"/>
      <c r="CF235" s="226">
        <f t="shared" si="176"/>
        <v>0</v>
      </c>
      <c r="CG235" s="226">
        <f t="shared" si="137"/>
        <v>0</v>
      </c>
      <c r="CH235" s="6"/>
      <c r="CI235" s="6"/>
      <c r="CJ235" s="226">
        <f t="shared" si="172"/>
        <v>0</v>
      </c>
      <c r="CK235" s="6"/>
      <c r="CL235" s="6"/>
      <c r="CM235" s="6"/>
      <c r="CN235" s="6"/>
      <c r="CO235" s="6"/>
      <c r="CP235" s="6"/>
      <c r="CQ235" s="6"/>
      <c r="CR235" s="6"/>
      <c r="CS235" s="6"/>
      <c r="CT235" s="6"/>
      <c r="CU235" s="6"/>
      <c r="CV235" s="6"/>
      <c r="CW235" s="6"/>
      <c r="CX235" s="6"/>
      <c r="CY235" s="6"/>
      <c r="CZ235" s="6"/>
      <c r="DA235" s="6"/>
      <c r="DB235" s="6"/>
      <c r="DC235" s="6"/>
      <c r="DD235" s="6"/>
      <c r="DE235" s="6"/>
      <c r="DF235" s="6"/>
      <c r="DG235" s="6"/>
      <c r="DH235" s="6"/>
      <c r="DI235" s="6"/>
      <c r="DJ235" s="6"/>
      <c r="DK235" s="6"/>
      <c r="DL235" s="6"/>
      <c r="DM235" s="6"/>
      <c r="DN235" s="6"/>
      <c r="DO235" s="6"/>
      <c r="DP235" s="6"/>
      <c r="DQ235" s="6"/>
      <c r="DR235" s="6"/>
      <c r="DS235" s="6"/>
      <c r="DT235" s="6"/>
      <c r="DU235" s="6"/>
      <c r="DV235" s="6"/>
      <c r="DW235" s="6"/>
      <c r="DX235" s="6"/>
      <c r="DY235" s="6"/>
      <c r="DZ235" s="6"/>
      <c r="EA235" s="6"/>
      <c r="EB235" s="6"/>
      <c r="EC235" s="6"/>
      <c r="ED235" s="6"/>
      <c r="EE235" s="6"/>
      <c r="EF235" s="6"/>
      <c r="EG235" s="6"/>
      <c r="EH235" s="6"/>
      <c r="EI235" s="6"/>
      <c r="EJ235" s="6"/>
      <c r="EK235" s="6"/>
      <c r="EL235" s="6"/>
      <c r="EM235" s="6"/>
      <c r="EN235" s="6"/>
      <c r="EO235" s="6"/>
      <c r="EP235" s="6"/>
      <c r="EQ235" s="6"/>
      <c r="ER235" s="6"/>
      <c r="ES235" s="6"/>
      <c r="ET235" s="6"/>
      <c r="EU235" s="6"/>
      <c r="EV235" s="6"/>
      <c r="EW235" s="6"/>
      <c r="EX235" s="6"/>
      <c r="EY235" s="6"/>
      <c r="EZ235" s="6"/>
      <c r="FA235" s="6"/>
      <c r="FB235" s="6"/>
    </row>
    <row r="236" spans="1:158">
      <c r="A236" s="13">
        <f t="shared" si="139"/>
        <v>203</v>
      </c>
      <c r="B236" s="66"/>
      <c r="C236" s="48"/>
      <c r="D236" s="348"/>
      <c r="E236" s="349"/>
      <c r="F236" s="353"/>
      <c r="G236" s="351"/>
      <c r="H236" s="348"/>
      <c r="I236" s="352"/>
      <c r="J236" s="352"/>
      <c r="K236" s="67"/>
      <c r="L236" s="68" t="str">
        <f t="shared" si="79"/>
        <v/>
      </c>
      <c r="M236" s="379"/>
      <c r="N236" s="379"/>
      <c r="O236" s="380" t="str">
        <f t="shared" si="173"/>
        <v/>
      </c>
      <c r="P236" s="382" t="str">
        <f t="shared" si="174"/>
        <v/>
      </c>
      <c r="Q236" s="112" t="str">
        <f t="shared" si="140"/>
        <v/>
      </c>
      <c r="R236" s="67"/>
      <c r="S236" s="68" t="str">
        <f t="shared" si="82"/>
        <v/>
      </c>
      <c r="T236" s="184"/>
      <c r="U236" s="68" t="str">
        <f t="shared" si="83"/>
        <v/>
      </c>
      <c r="V236" s="112" t="str">
        <f t="shared" si="141"/>
        <v>no</v>
      </c>
      <c r="W236" s="47"/>
      <c r="X236" s="47"/>
      <c r="Y236" s="47"/>
      <c r="Z236" s="66"/>
      <c r="AA236" s="19"/>
      <c r="AB236" s="242"/>
      <c r="AC236" s="242"/>
      <c r="AD236" s="242"/>
      <c r="AE236" s="242"/>
      <c r="AF236" s="242"/>
      <c r="AG236" s="243"/>
      <c r="AH236" s="17"/>
      <c r="AI236" s="6"/>
      <c r="AK236" s="28" t="str">
        <f t="shared" si="142"/>
        <v/>
      </c>
      <c r="AL236" s="28" t="str">
        <f t="shared" si="143"/>
        <v/>
      </c>
      <c r="AM236" s="28" t="str">
        <f t="shared" si="144"/>
        <v/>
      </c>
      <c r="AN236" s="28">
        <f t="shared" si="145"/>
        <v>0</v>
      </c>
      <c r="AO236" s="28">
        <f t="shared" si="146"/>
        <v>0</v>
      </c>
      <c r="AP236" s="28">
        <f t="shared" si="147"/>
        <v>0</v>
      </c>
      <c r="AQ236" s="28">
        <f t="shared" si="148"/>
        <v>0</v>
      </c>
      <c r="AR236" s="28"/>
      <c r="AS236" s="28"/>
      <c r="AT236" s="28"/>
      <c r="AX236" s="64" t="str">
        <f t="shared" si="149"/>
        <v>canbeinvalid</v>
      </c>
      <c r="AY236" s="28"/>
      <c r="AZ236" s="181">
        <f t="shared" si="150"/>
        <v>0</v>
      </c>
      <c r="BA236" s="1">
        <f t="shared" si="151"/>
        <v>0</v>
      </c>
      <c r="BB236">
        <f t="shared" si="152"/>
        <v>0</v>
      </c>
      <c r="BC236">
        <f t="shared" si="153"/>
        <v>0</v>
      </c>
      <c r="BD236" t="str">
        <f t="shared" si="154"/>
        <v/>
      </c>
      <c r="BE236">
        <f t="shared" si="155"/>
        <v>0</v>
      </c>
      <c r="BF236">
        <f t="shared" si="156"/>
        <v>0</v>
      </c>
      <c r="BG236" t="str">
        <f t="shared" si="157"/>
        <v>no</v>
      </c>
      <c r="BH236">
        <f t="shared" si="158"/>
        <v>0</v>
      </c>
      <c r="BJ236" s="118">
        <f t="shared" si="159"/>
        <v>0</v>
      </c>
      <c r="BK236" s="119">
        <f t="shared" si="160"/>
        <v>0</v>
      </c>
      <c r="BL236">
        <f t="shared" si="161"/>
        <v>0</v>
      </c>
      <c r="BM236">
        <f t="shared" si="162"/>
        <v>0</v>
      </c>
      <c r="BN236" t="str">
        <f t="shared" si="163"/>
        <v/>
      </c>
      <c r="BO236" s="181">
        <f t="shared" si="164"/>
        <v>0</v>
      </c>
      <c r="BQ236" s="181">
        <f t="shared" si="165"/>
        <v>0</v>
      </c>
      <c r="BR236" s="181">
        <f t="shared" si="166"/>
        <v>0</v>
      </c>
      <c r="BS236" t="str">
        <f t="shared" si="167"/>
        <v/>
      </c>
      <c r="BT236">
        <f t="shared" si="168"/>
        <v>0</v>
      </c>
      <c r="BU236" s="181" t="str">
        <f t="shared" si="169"/>
        <v>data</v>
      </c>
      <c r="BV236" s="181">
        <f t="shared" si="175"/>
        <v>0</v>
      </c>
      <c r="BX236" t="str">
        <f t="shared" si="170"/>
        <v/>
      </c>
      <c r="BY236" t="str">
        <f t="shared" si="171"/>
        <v>No CO Data</v>
      </c>
      <c r="BZ236" s="181">
        <f t="shared" si="135"/>
        <v>0</v>
      </c>
      <c r="CA236" s="229">
        <f t="shared" si="138"/>
        <v>0</v>
      </c>
      <c r="CB236" s="6"/>
      <c r="CC236" s="6"/>
      <c r="CD236" s="226">
        <f t="shared" si="136"/>
        <v>0</v>
      </c>
      <c r="CE236" s="6"/>
      <c r="CF236" s="226">
        <f t="shared" si="176"/>
        <v>0</v>
      </c>
      <c r="CG236" s="226">
        <f t="shared" si="137"/>
        <v>0</v>
      </c>
      <c r="CH236" s="6"/>
      <c r="CI236" s="6"/>
      <c r="CJ236" s="226">
        <f t="shared" si="172"/>
        <v>0</v>
      </c>
      <c r="CK236" s="6"/>
      <c r="CL236" s="6"/>
      <c r="CM236" s="6"/>
      <c r="CN236" s="6"/>
      <c r="CO236" s="6"/>
      <c r="CP236" s="6"/>
      <c r="CQ236" s="6"/>
      <c r="CR236" s="6"/>
      <c r="CS236" s="6"/>
      <c r="CT236" s="6"/>
      <c r="CU236" s="6"/>
      <c r="CV236" s="6"/>
      <c r="CW236" s="6"/>
      <c r="CX236" s="6"/>
      <c r="CY236" s="6"/>
      <c r="CZ236" s="6"/>
      <c r="DA236" s="6"/>
      <c r="DB236" s="6"/>
      <c r="DC236" s="6"/>
      <c r="DD236" s="6"/>
      <c r="DE236" s="6"/>
      <c r="DF236" s="6"/>
      <c r="DG236" s="6"/>
      <c r="DH236" s="6"/>
      <c r="DI236" s="6"/>
      <c r="DJ236" s="6"/>
      <c r="DK236" s="6"/>
      <c r="DL236" s="6"/>
      <c r="DM236" s="6"/>
      <c r="DN236" s="6"/>
      <c r="DO236" s="6"/>
      <c r="DP236" s="6"/>
      <c r="DQ236" s="6"/>
      <c r="DR236" s="6"/>
      <c r="DS236" s="6"/>
      <c r="DT236" s="6"/>
      <c r="DU236" s="6"/>
      <c r="DV236" s="6"/>
      <c r="DW236" s="6"/>
      <c r="DX236" s="6"/>
      <c r="DY236" s="6"/>
      <c r="DZ236" s="6"/>
      <c r="EA236" s="6"/>
      <c r="EB236" s="6"/>
      <c r="EC236" s="6"/>
      <c r="ED236" s="6"/>
      <c r="EE236" s="6"/>
      <c r="EF236" s="6"/>
      <c r="EG236" s="6"/>
      <c r="EH236" s="6"/>
      <c r="EI236" s="6"/>
      <c r="EJ236" s="6"/>
      <c r="EK236" s="6"/>
      <c r="EL236" s="6"/>
      <c r="EM236" s="6"/>
      <c r="EN236" s="6"/>
      <c r="EO236" s="6"/>
      <c r="EP236" s="6"/>
      <c r="EQ236" s="6"/>
      <c r="ER236" s="6"/>
      <c r="ES236" s="6"/>
      <c r="ET236" s="6"/>
      <c r="EU236" s="6"/>
      <c r="EV236" s="6"/>
      <c r="EW236" s="6"/>
      <c r="EX236" s="6"/>
      <c r="EY236" s="6"/>
      <c r="EZ236" s="6"/>
      <c r="FA236" s="6"/>
      <c r="FB236" s="6"/>
    </row>
    <row r="237" spans="1:158">
      <c r="A237" s="13">
        <f t="shared" si="139"/>
        <v>204</v>
      </c>
      <c r="B237" s="66"/>
      <c r="C237" s="48"/>
      <c r="D237" s="348"/>
      <c r="E237" s="349"/>
      <c r="F237" s="353"/>
      <c r="G237" s="351"/>
      <c r="H237" s="348"/>
      <c r="I237" s="352"/>
      <c r="J237" s="352"/>
      <c r="K237" s="67"/>
      <c r="L237" s="68" t="str">
        <f t="shared" si="79"/>
        <v/>
      </c>
      <c r="M237" s="379"/>
      <c r="N237" s="379"/>
      <c r="O237" s="380" t="str">
        <f t="shared" si="173"/>
        <v/>
      </c>
      <c r="P237" s="382" t="str">
        <f t="shared" si="174"/>
        <v/>
      </c>
      <c r="Q237" s="112" t="str">
        <f t="shared" si="140"/>
        <v/>
      </c>
      <c r="R237" s="67"/>
      <c r="S237" s="68" t="str">
        <f t="shared" si="82"/>
        <v/>
      </c>
      <c r="T237" s="184"/>
      <c r="U237" s="68" t="str">
        <f t="shared" si="83"/>
        <v/>
      </c>
      <c r="V237" s="112" t="str">
        <f t="shared" si="141"/>
        <v>no</v>
      </c>
      <c r="W237" s="47"/>
      <c r="X237" s="47"/>
      <c r="Y237" s="47"/>
      <c r="Z237" s="66"/>
      <c r="AA237" s="19"/>
      <c r="AB237" s="242"/>
      <c r="AC237" s="242"/>
      <c r="AD237" s="242"/>
      <c r="AE237" s="242"/>
      <c r="AF237" s="242"/>
      <c r="AG237" s="243"/>
      <c r="AH237" s="17"/>
      <c r="AI237" s="6"/>
      <c r="AK237" s="28" t="str">
        <f t="shared" si="142"/>
        <v/>
      </c>
      <c r="AL237" s="28" t="str">
        <f t="shared" si="143"/>
        <v/>
      </c>
      <c r="AM237" s="28" t="str">
        <f t="shared" si="144"/>
        <v/>
      </c>
      <c r="AN237" s="28">
        <f t="shared" si="145"/>
        <v>0</v>
      </c>
      <c r="AO237" s="28">
        <f t="shared" si="146"/>
        <v>0</v>
      </c>
      <c r="AP237" s="28">
        <f t="shared" si="147"/>
        <v>0</v>
      </c>
      <c r="AQ237" s="28">
        <f t="shared" si="148"/>
        <v>0</v>
      </c>
      <c r="AR237" s="28"/>
      <c r="AS237" s="28"/>
      <c r="AT237" s="28"/>
      <c r="AX237" s="64" t="str">
        <f t="shared" si="149"/>
        <v>canbeinvalid</v>
      </c>
      <c r="AY237" s="28"/>
      <c r="AZ237" s="181">
        <f t="shared" si="150"/>
        <v>0</v>
      </c>
      <c r="BA237" s="1">
        <f t="shared" si="151"/>
        <v>0</v>
      </c>
      <c r="BB237">
        <f t="shared" si="152"/>
        <v>0</v>
      </c>
      <c r="BC237">
        <f t="shared" si="153"/>
        <v>0</v>
      </c>
      <c r="BD237" t="str">
        <f t="shared" si="154"/>
        <v/>
      </c>
      <c r="BE237">
        <f t="shared" si="155"/>
        <v>0</v>
      </c>
      <c r="BF237">
        <f t="shared" si="156"/>
        <v>0</v>
      </c>
      <c r="BG237" t="str">
        <f t="shared" si="157"/>
        <v>no</v>
      </c>
      <c r="BH237">
        <f t="shared" si="158"/>
        <v>0</v>
      </c>
      <c r="BJ237" s="118">
        <f t="shared" si="159"/>
        <v>0</v>
      </c>
      <c r="BK237" s="119">
        <f t="shared" si="160"/>
        <v>0</v>
      </c>
      <c r="BL237">
        <f t="shared" si="161"/>
        <v>0</v>
      </c>
      <c r="BM237">
        <f t="shared" si="162"/>
        <v>0</v>
      </c>
      <c r="BN237" t="str">
        <f t="shared" si="163"/>
        <v/>
      </c>
      <c r="BO237" s="181">
        <f t="shared" si="164"/>
        <v>0</v>
      </c>
      <c r="BQ237" s="181">
        <f t="shared" si="165"/>
        <v>0</v>
      </c>
      <c r="BR237" s="181">
        <f t="shared" si="166"/>
        <v>0</v>
      </c>
      <c r="BS237" t="str">
        <f t="shared" si="167"/>
        <v/>
      </c>
      <c r="BT237">
        <f t="shared" si="168"/>
        <v>0</v>
      </c>
      <c r="BU237" s="181" t="str">
        <f t="shared" si="169"/>
        <v>data</v>
      </c>
      <c r="BV237" s="181">
        <f t="shared" si="175"/>
        <v>0</v>
      </c>
      <c r="BX237" t="str">
        <f t="shared" si="170"/>
        <v/>
      </c>
      <c r="BY237" t="str">
        <f t="shared" si="171"/>
        <v>No CO Data</v>
      </c>
      <c r="BZ237" s="181">
        <f t="shared" si="135"/>
        <v>0</v>
      </c>
      <c r="CA237" s="229">
        <f t="shared" ref="CA237:CA268" si="177">IF(AND(BZ448=1,BZ237=0),1,0)</f>
        <v>0</v>
      </c>
      <c r="CB237" s="6"/>
      <c r="CC237" s="6"/>
      <c r="CD237" s="226">
        <f t="shared" si="136"/>
        <v>0</v>
      </c>
      <c r="CE237" s="6"/>
      <c r="CF237" s="226">
        <f t="shared" si="176"/>
        <v>0</v>
      </c>
      <c r="CG237" s="226">
        <f t="shared" si="137"/>
        <v>0</v>
      </c>
      <c r="CH237" s="6"/>
      <c r="CI237" s="6"/>
      <c r="CJ237" s="226">
        <f t="shared" si="172"/>
        <v>0</v>
      </c>
      <c r="CK237" s="6"/>
      <c r="CL237" s="6"/>
      <c r="CM237" s="6"/>
      <c r="CN237" s="6"/>
      <c r="CO237" s="6"/>
      <c r="CP237" s="6"/>
      <c r="CQ237" s="6"/>
      <c r="CR237" s="6"/>
      <c r="CS237" s="6"/>
      <c r="CT237" s="6"/>
      <c r="CU237" s="6"/>
      <c r="CV237" s="6"/>
      <c r="CW237" s="6"/>
      <c r="CX237" s="6"/>
      <c r="CY237" s="6"/>
      <c r="CZ237" s="6"/>
      <c r="DA237" s="6"/>
      <c r="DB237" s="6"/>
      <c r="DC237" s="6"/>
      <c r="DD237" s="6"/>
      <c r="DE237" s="6"/>
      <c r="DF237" s="6"/>
      <c r="DG237" s="6"/>
      <c r="DH237" s="6"/>
      <c r="DI237" s="6"/>
      <c r="DJ237" s="6"/>
      <c r="DK237" s="6"/>
      <c r="DL237" s="6"/>
      <c r="DM237" s="6"/>
      <c r="DN237" s="6"/>
      <c r="DO237" s="6"/>
      <c r="DP237" s="6"/>
      <c r="DQ237" s="6"/>
      <c r="DR237" s="6"/>
      <c r="DS237" s="6"/>
      <c r="DT237" s="6"/>
      <c r="DU237" s="6"/>
      <c r="DV237" s="6"/>
      <c r="DW237" s="6"/>
      <c r="DX237" s="6"/>
      <c r="DY237" s="6"/>
      <c r="DZ237" s="6"/>
      <c r="EA237" s="6"/>
      <c r="EB237" s="6"/>
      <c r="EC237" s="6"/>
      <c r="ED237" s="6"/>
      <c r="EE237" s="6"/>
      <c r="EF237" s="6"/>
      <c r="EG237" s="6"/>
      <c r="EH237" s="6"/>
      <c r="EI237" s="6"/>
      <c r="EJ237" s="6"/>
      <c r="EK237" s="6"/>
      <c r="EL237" s="6"/>
      <c r="EM237" s="6"/>
      <c r="EN237" s="6"/>
      <c r="EO237" s="6"/>
      <c r="EP237" s="6"/>
      <c r="EQ237" s="6"/>
      <c r="ER237" s="6"/>
      <c r="ES237" s="6"/>
      <c r="ET237" s="6"/>
      <c r="EU237" s="6"/>
      <c r="EV237" s="6"/>
      <c r="EW237" s="6"/>
      <c r="EX237" s="6"/>
      <c r="EY237" s="6"/>
      <c r="EZ237" s="6"/>
      <c r="FA237" s="6"/>
      <c r="FB237" s="6"/>
    </row>
    <row r="238" spans="1:158">
      <c r="A238" s="13">
        <f t="shared" si="139"/>
        <v>205</v>
      </c>
      <c r="B238" s="66"/>
      <c r="C238" s="48"/>
      <c r="D238" s="348"/>
      <c r="E238" s="349"/>
      <c r="F238" s="353"/>
      <c r="G238" s="351"/>
      <c r="H238" s="348"/>
      <c r="I238" s="352"/>
      <c r="J238" s="352"/>
      <c r="K238" s="67"/>
      <c r="L238" s="68" t="str">
        <f t="shared" si="79"/>
        <v/>
      </c>
      <c r="M238" s="379"/>
      <c r="N238" s="379"/>
      <c r="O238" s="380" t="str">
        <f t="shared" si="173"/>
        <v/>
      </c>
      <c r="P238" s="382" t="str">
        <f t="shared" si="174"/>
        <v/>
      </c>
      <c r="Q238" s="112" t="str">
        <f t="shared" si="140"/>
        <v/>
      </c>
      <c r="R238" s="67"/>
      <c r="S238" s="68" t="str">
        <f t="shared" si="82"/>
        <v/>
      </c>
      <c r="T238" s="184"/>
      <c r="U238" s="68" t="str">
        <f t="shared" si="83"/>
        <v/>
      </c>
      <c r="V238" s="112" t="str">
        <f t="shared" si="141"/>
        <v>no</v>
      </c>
      <c r="W238" s="47"/>
      <c r="X238" s="47"/>
      <c r="Y238" s="47"/>
      <c r="Z238" s="66"/>
      <c r="AA238" s="19"/>
      <c r="AB238" s="242"/>
      <c r="AC238" s="242"/>
      <c r="AD238" s="242"/>
      <c r="AE238" s="242"/>
      <c r="AF238" s="242"/>
      <c r="AG238" s="243"/>
      <c r="AH238" s="17"/>
      <c r="AI238" s="6"/>
      <c r="AK238" s="28" t="str">
        <f t="shared" si="142"/>
        <v/>
      </c>
      <c r="AL238" s="28" t="str">
        <f t="shared" si="143"/>
        <v/>
      </c>
      <c r="AM238" s="28" t="str">
        <f t="shared" si="144"/>
        <v/>
      </c>
      <c r="AN238" s="28">
        <f t="shared" si="145"/>
        <v>0</v>
      </c>
      <c r="AO238" s="28">
        <f t="shared" si="146"/>
        <v>0</v>
      </c>
      <c r="AP238" s="28">
        <f t="shared" si="147"/>
        <v>0</v>
      </c>
      <c r="AQ238" s="28">
        <f t="shared" si="148"/>
        <v>0</v>
      </c>
      <c r="AR238" s="28"/>
      <c r="AS238" s="28"/>
      <c r="AT238" s="28"/>
      <c r="AX238" s="64" t="str">
        <f t="shared" si="149"/>
        <v>canbeinvalid</v>
      </c>
      <c r="AY238" s="28"/>
      <c r="AZ238" s="181">
        <f t="shared" si="150"/>
        <v>0</v>
      </c>
      <c r="BA238" s="1">
        <f t="shared" si="151"/>
        <v>0</v>
      </c>
      <c r="BB238">
        <f t="shared" si="152"/>
        <v>0</v>
      </c>
      <c r="BC238">
        <f t="shared" si="153"/>
        <v>0</v>
      </c>
      <c r="BD238" t="str">
        <f t="shared" si="154"/>
        <v/>
      </c>
      <c r="BE238">
        <f t="shared" si="155"/>
        <v>0</v>
      </c>
      <c r="BF238">
        <f t="shared" si="156"/>
        <v>0</v>
      </c>
      <c r="BG238" t="str">
        <f t="shared" si="157"/>
        <v>no</v>
      </c>
      <c r="BH238">
        <f t="shared" si="158"/>
        <v>0</v>
      </c>
      <c r="BJ238" s="118">
        <f t="shared" si="159"/>
        <v>0</v>
      </c>
      <c r="BK238" s="119">
        <f t="shared" si="160"/>
        <v>0</v>
      </c>
      <c r="BL238">
        <f t="shared" si="161"/>
        <v>0</v>
      </c>
      <c r="BM238">
        <f t="shared" si="162"/>
        <v>0</v>
      </c>
      <c r="BN238" t="str">
        <f t="shared" si="163"/>
        <v/>
      </c>
      <c r="BO238" s="181">
        <f t="shared" si="164"/>
        <v>0</v>
      </c>
      <c r="BQ238" s="181">
        <f t="shared" si="165"/>
        <v>0</v>
      </c>
      <c r="BR238" s="181">
        <f t="shared" si="166"/>
        <v>0</v>
      </c>
      <c r="BS238" t="str">
        <f t="shared" si="167"/>
        <v/>
      </c>
      <c r="BT238">
        <f t="shared" si="168"/>
        <v>0</v>
      </c>
      <c r="BU238" s="181" t="str">
        <f t="shared" si="169"/>
        <v>data</v>
      </c>
      <c r="BV238" s="181">
        <f t="shared" si="175"/>
        <v>0</v>
      </c>
      <c r="BX238" t="str">
        <f t="shared" si="170"/>
        <v/>
      </c>
      <c r="BY238" t="str">
        <f t="shared" si="171"/>
        <v>No CO Data</v>
      </c>
      <c r="BZ238" s="181">
        <f t="shared" si="135"/>
        <v>0</v>
      </c>
      <c r="CA238" s="229">
        <f t="shared" si="177"/>
        <v>0</v>
      </c>
      <c r="CB238" s="6"/>
      <c r="CC238" s="6"/>
      <c r="CD238" s="226">
        <f t="shared" si="136"/>
        <v>0</v>
      </c>
      <c r="CE238" s="6"/>
      <c r="CF238" s="226">
        <f t="shared" si="176"/>
        <v>0</v>
      </c>
      <c r="CG238" s="226">
        <f t="shared" si="137"/>
        <v>0</v>
      </c>
      <c r="CH238" s="6"/>
      <c r="CI238" s="6"/>
      <c r="CJ238" s="226">
        <f t="shared" si="172"/>
        <v>0</v>
      </c>
      <c r="CK238" s="6"/>
      <c r="CL238" s="6"/>
      <c r="CM238" s="6"/>
      <c r="CN238" s="6"/>
      <c r="CO238" s="6"/>
      <c r="CP238" s="6"/>
      <c r="CQ238" s="6"/>
      <c r="CR238" s="6"/>
      <c r="CS238" s="6"/>
      <c r="CT238" s="6"/>
      <c r="CU238" s="6"/>
      <c r="CV238" s="6"/>
      <c r="CW238" s="6"/>
      <c r="CX238" s="6"/>
      <c r="CY238" s="6"/>
      <c r="CZ238" s="6"/>
      <c r="DA238" s="6"/>
      <c r="DB238" s="6"/>
      <c r="DC238" s="6"/>
      <c r="DD238" s="6"/>
      <c r="DE238" s="6"/>
      <c r="DF238" s="6"/>
      <c r="DG238" s="6"/>
      <c r="DH238" s="6"/>
      <c r="DI238" s="6"/>
      <c r="DJ238" s="6"/>
      <c r="DK238" s="6"/>
      <c r="DL238" s="6"/>
      <c r="DM238" s="6"/>
      <c r="DN238" s="6"/>
      <c r="DO238" s="6"/>
      <c r="DP238" s="6"/>
      <c r="DQ238" s="6"/>
      <c r="DR238" s="6"/>
      <c r="DS238" s="6"/>
      <c r="DT238" s="6"/>
      <c r="DU238" s="6"/>
      <c r="DV238" s="6"/>
      <c r="DW238" s="6"/>
      <c r="DX238" s="6"/>
      <c r="DY238" s="6"/>
      <c r="DZ238" s="6"/>
      <c r="EA238" s="6"/>
      <c r="EB238" s="6"/>
      <c r="EC238" s="6"/>
      <c r="ED238" s="6"/>
      <c r="EE238" s="6"/>
      <c r="EF238" s="6"/>
      <c r="EG238" s="6"/>
      <c r="EH238" s="6"/>
      <c r="EI238" s="6"/>
      <c r="EJ238" s="6"/>
      <c r="EK238" s="6"/>
      <c r="EL238" s="6"/>
      <c r="EM238" s="6"/>
      <c r="EN238" s="6"/>
      <c r="EO238" s="6"/>
      <c r="EP238" s="6"/>
      <c r="EQ238" s="6"/>
      <c r="ER238" s="6"/>
      <c r="ES238" s="6"/>
      <c r="ET238" s="6"/>
      <c r="EU238" s="6"/>
      <c r="EV238" s="6"/>
      <c r="EW238" s="6"/>
      <c r="EX238" s="6"/>
      <c r="EY238" s="6"/>
      <c r="EZ238" s="6"/>
      <c r="FA238" s="6"/>
      <c r="FB238" s="6"/>
    </row>
    <row r="239" spans="1:158">
      <c r="A239" s="13">
        <f t="shared" si="139"/>
        <v>206</v>
      </c>
      <c r="B239" s="66"/>
      <c r="C239" s="48"/>
      <c r="D239" s="348"/>
      <c r="E239" s="349"/>
      <c r="F239" s="353"/>
      <c r="G239" s="351"/>
      <c r="H239" s="348"/>
      <c r="I239" s="352"/>
      <c r="J239" s="352"/>
      <c r="K239" s="67"/>
      <c r="L239" s="68" t="str">
        <f t="shared" si="79"/>
        <v/>
      </c>
      <c r="M239" s="379"/>
      <c r="N239" s="379"/>
      <c r="O239" s="380" t="str">
        <f t="shared" si="173"/>
        <v/>
      </c>
      <c r="P239" s="382" t="str">
        <f t="shared" si="174"/>
        <v/>
      </c>
      <c r="Q239" s="112" t="str">
        <f t="shared" si="140"/>
        <v/>
      </c>
      <c r="R239" s="67"/>
      <c r="S239" s="68" t="str">
        <f t="shared" si="82"/>
        <v/>
      </c>
      <c r="T239" s="184"/>
      <c r="U239" s="68" t="str">
        <f t="shared" si="83"/>
        <v/>
      </c>
      <c r="V239" s="112" t="str">
        <f t="shared" si="141"/>
        <v>no</v>
      </c>
      <c r="W239" s="47"/>
      <c r="X239" s="47"/>
      <c r="Y239" s="47"/>
      <c r="Z239" s="66"/>
      <c r="AA239" s="19"/>
      <c r="AB239" s="242"/>
      <c r="AC239" s="242"/>
      <c r="AD239" s="242"/>
      <c r="AE239" s="242"/>
      <c r="AF239" s="242"/>
      <c r="AG239" s="243"/>
      <c r="AH239" s="17"/>
      <c r="AI239" s="6"/>
      <c r="AK239" s="28" t="str">
        <f t="shared" si="142"/>
        <v/>
      </c>
      <c r="AL239" s="28" t="str">
        <f t="shared" si="143"/>
        <v/>
      </c>
      <c r="AM239" s="28" t="str">
        <f t="shared" si="144"/>
        <v/>
      </c>
      <c r="AN239" s="28">
        <f t="shared" si="145"/>
        <v>0</v>
      </c>
      <c r="AO239" s="28">
        <f t="shared" si="146"/>
        <v>0</v>
      </c>
      <c r="AP239" s="28">
        <f t="shared" si="147"/>
        <v>0</v>
      </c>
      <c r="AQ239" s="28">
        <f t="shared" si="148"/>
        <v>0</v>
      </c>
      <c r="AR239" s="28"/>
      <c r="AS239" s="28"/>
      <c r="AT239" s="28"/>
      <c r="AX239" s="64" t="str">
        <f t="shared" si="149"/>
        <v>canbeinvalid</v>
      </c>
      <c r="AY239" s="28"/>
      <c r="AZ239" s="181">
        <f t="shared" si="150"/>
        <v>0</v>
      </c>
      <c r="BA239" s="1">
        <f t="shared" si="151"/>
        <v>0</v>
      </c>
      <c r="BB239">
        <f t="shared" si="152"/>
        <v>0</v>
      </c>
      <c r="BC239">
        <f t="shared" si="153"/>
        <v>0</v>
      </c>
      <c r="BD239" t="str">
        <f t="shared" si="154"/>
        <v/>
      </c>
      <c r="BE239">
        <f t="shared" si="155"/>
        <v>0</v>
      </c>
      <c r="BF239">
        <f t="shared" si="156"/>
        <v>0</v>
      </c>
      <c r="BG239" t="str">
        <f t="shared" si="157"/>
        <v>no</v>
      </c>
      <c r="BH239">
        <f t="shared" si="158"/>
        <v>0</v>
      </c>
      <c r="BJ239" s="118">
        <f t="shared" si="159"/>
        <v>0</v>
      </c>
      <c r="BK239" s="119">
        <f t="shared" si="160"/>
        <v>0</v>
      </c>
      <c r="BL239">
        <f t="shared" si="161"/>
        <v>0</v>
      </c>
      <c r="BM239">
        <f t="shared" si="162"/>
        <v>0</v>
      </c>
      <c r="BN239" t="str">
        <f t="shared" si="163"/>
        <v/>
      </c>
      <c r="BO239" s="181">
        <f t="shared" si="164"/>
        <v>0</v>
      </c>
      <c r="BQ239" s="181">
        <f t="shared" si="165"/>
        <v>0</v>
      </c>
      <c r="BR239" s="181">
        <f t="shared" si="166"/>
        <v>0</v>
      </c>
      <c r="BS239" t="str">
        <f t="shared" si="167"/>
        <v/>
      </c>
      <c r="BT239">
        <f t="shared" si="168"/>
        <v>0</v>
      </c>
      <c r="BU239" s="181" t="str">
        <f t="shared" si="169"/>
        <v>data</v>
      </c>
      <c r="BV239" s="181">
        <f t="shared" si="175"/>
        <v>0</v>
      </c>
      <c r="BX239" t="str">
        <f t="shared" si="170"/>
        <v/>
      </c>
      <c r="BY239" t="str">
        <f t="shared" si="171"/>
        <v>No CO Data</v>
      </c>
      <c r="BZ239" s="181">
        <f t="shared" si="135"/>
        <v>0</v>
      </c>
      <c r="CA239" s="229">
        <f t="shared" si="177"/>
        <v>0</v>
      </c>
      <c r="CB239" s="6"/>
      <c r="CC239" s="6"/>
      <c r="CD239" s="226">
        <f t="shared" si="136"/>
        <v>0</v>
      </c>
      <c r="CE239" s="6"/>
      <c r="CF239" s="226">
        <f t="shared" si="176"/>
        <v>0</v>
      </c>
      <c r="CG239" s="226">
        <f t="shared" si="137"/>
        <v>0</v>
      </c>
      <c r="CH239" s="6"/>
      <c r="CI239" s="6"/>
      <c r="CJ239" s="226">
        <f t="shared" si="172"/>
        <v>0</v>
      </c>
      <c r="CK239" s="6"/>
      <c r="CL239" s="6"/>
      <c r="CM239" s="6"/>
      <c r="CN239" s="6"/>
      <c r="CO239" s="6"/>
      <c r="CP239" s="6"/>
      <c r="CQ239" s="6"/>
      <c r="CR239" s="6"/>
      <c r="CS239" s="6"/>
      <c r="CT239" s="6"/>
      <c r="CU239" s="6"/>
      <c r="CV239" s="6"/>
      <c r="CW239" s="6"/>
      <c r="CX239" s="6"/>
      <c r="CY239" s="6"/>
      <c r="CZ239" s="6"/>
      <c r="DA239" s="6"/>
      <c r="DB239" s="6"/>
      <c r="DC239" s="6"/>
      <c r="DD239" s="6"/>
      <c r="DE239" s="6"/>
      <c r="DF239" s="6"/>
      <c r="DG239" s="6"/>
      <c r="DH239" s="6"/>
      <c r="DI239" s="6"/>
      <c r="DJ239" s="6"/>
      <c r="DK239" s="6"/>
      <c r="DL239" s="6"/>
      <c r="DM239" s="6"/>
      <c r="DN239" s="6"/>
      <c r="DO239" s="6"/>
      <c r="DP239" s="6"/>
      <c r="DQ239" s="6"/>
      <c r="DR239" s="6"/>
      <c r="DS239" s="6"/>
      <c r="DT239" s="6"/>
      <c r="DU239" s="6"/>
      <c r="DV239" s="6"/>
      <c r="DW239" s="6"/>
      <c r="DX239" s="6"/>
      <c r="DY239" s="6"/>
      <c r="DZ239" s="6"/>
      <c r="EA239" s="6"/>
      <c r="EB239" s="6"/>
      <c r="EC239" s="6"/>
      <c r="ED239" s="6"/>
      <c r="EE239" s="6"/>
      <c r="EF239" s="6"/>
      <c r="EG239" s="6"/>
      <c r="EH239" s="6"/>
      <c r="EI239" s="6"/>
      <c r="EJ239" s="6"/>
      <c r="EK239" s="6"/>
      <c r="EL239" s="6"/>
      <c r="EM239" s="6"/>
      <c r="EN239" s="6"/>
      <c r="EO239" s="6"/>
      <c r="EP239" s="6"/>
      <c r="EQ239" s="6"/>
      <c r="ER239" s="6"/>
      <c r="ES239" s="6"/>
      <c r="ET239" s="6"/>
      <c r="EU239" s="6"/>
      <c r="EV239" s="6"/>
      <c r="EW239" s="6"/>
      <c r="EX239" s="6"/>
      <c r="EY239" s="6"/>
      <c r="EZ239" s="6"/>
      <c r="FA239" s="6"/>
      <c r="FB239" s="6"/>
    </row>
    <row r="240" spans="1:158">
      <c r="A240" s="13">
        <f t="shared" si="139"/>
        <v>207</v>
      </c>
      <c r="B240" s="66"/>
      <c r="C240" s="48"/>
      <c r="D240" s="348"/>
      <c r="E240" s="349"/>
      <c r="F240" s="353"/>
      <c r="G240" s="351"/>
      <c r="H240" s="348"/>
      <c r="I240" s="352"/>
      <c r="J240" s="352"/>
      <c r="K240" s="67"/>
      <c r="L240" s="68" t="str">
        <f t="shared" si="79"/>
        <v/>
      </c>
      <c r="M240" s="379"/>
      <c r="N240" s="379"/>
      <c r="O240" s="380" t="str">
        <f t="shared" si="173"/>
        <v/>
      </c>
      <c r="P240" s="382" t="str">
        <f t="shared" si="174"/>
        <v/>
      </c>
      <c r="Q240" s="112" t="str">
        <f t="shared" si="140"/>
        <v/>
      </c>
      <c r="R240" s="67"/>
      <c r="S240" s="68" t="str">
        <f t="shared" si="82"/>
        <v/>
      </c>
      <c r="T240" s="184"/>
      <c r="U240" s="68" t="str">
        <f t="shared" si="83"/>
        <v/>
      </c>
      <c r="V240" s="112" t="str">
        <f t="shared" si="141"/>
        <v>no</v>
      </c>
      <c r="W240" s="47"/>
      <c r="X240" s="47"/>
      <c r="Y240" s="47"/>
      <c r="Z240" s="66"/>
      <c r="AA240" s="19"/>
      <c r="AB240" s="242"/>
      <c r="AC240" s="242"/>
      <c r="AD240" s="242"/>
      <c r="AE240" s="242"/>
      <c r="AF240" s="242"/>
      <c r="AG240" s="243"/>
      <c r="AH240" s="17"/>
      <c r="AI240" s="6"/>
      <c r="AK240" s="28" t="str">
        <f t="shared" si="142"/>
        <v/>
      </c>
      <c r="AL240" s="28" t="str">
        <f t="shared" si="143"/>
        <v/>
      </c>
      <c r="AM240" s="28" t="str">
        <f t="shared" si="144"/>
        <v/>
      </c>
      <c r="AN240" s="28">
        <f t="shared" si="145"/>
        <v>0</v>
      </c>
      <c r="AO240" s="28">
        <f t="shared" si="146"/>
        <v>0</v>
      </c>
      <c r="AP240" s="28">
        <f t="shared" si="147"/>
        <v>0</v>
      </c>
      <c r="AQ240" s="28">
        <f t="shared" si="148"/>
        <v>0</v>
      </c>
      <c r="AR240" s="28"/>
      <c r="AS240" s="28"/>
      <c r="AT240" s="28"/>
      <c r="AX240" s="64" t="str">
        <f t="shared" si="149"/>
        <v>canbeinvalid</v>
      </c>
      <c r="AY240" s="28"/>
      <c r="AZ240" s="181">
        <f t="shared" si="150"/>
        <v>0</v>
      </c>
      <c r="BA240" s="1">
        <f t="shared" si="151"/>
        <v>0</v>
      </c>
      <c r="BB240">
        <f t="shared" si="152"/>
        <v>0</v>
      </c>
      <c r="BC240">
        <f t="shared" si="153"/>
        <v>0</v>
      </c>
      <c r="BD240" t="str">
        <f t="shared" si="154"/>
        <v/>
      </c>
      <c r="BE240">
        <f t="shared" si="155"/>
        <v>0</v>
      </c>
      <c r="BF240">
        <f t="shared" si="156"/>
        <v>0</v>
      </c>
      <c r="BG240" t="str">
        <f t="shared" si="157"/>
        <v>no</v>
      </c>
      <c r="BH240">
        <f t="shared" si="158"/>
        <v>0</v>
      </c>
      <c r="BJ240" s="118">
        <f t="shared" si="159"/>
        <v>0</v>
      </c>
      <c r="BK240" s="119">
        <f t="shared" si="160"/>
        <v>0</v>
      </c>
      <c r="BL240">
        <f t="shared" si="161"/>
        <v>0</v>
      </c>
      <c r="BM240">
        <f t="shared" si="162"/>
        <v>0</v>
      </c>
      <c r="BN240" t="str">
        <f t="shared" si="163"/>
        <v/>
      </c>
      <c r="BO240" s="181">
        <f t="shared" si="164"/>
        <v>0</v>
      </c>
      <c r="BQ240" s="181">
        <f t="shared" si="165"/>
        <v>0</v>
      </c>
      <c r="BR240" s="181">
        <f t="shared" si="166"/>
        <v>0</v>
      </c>
      <c r="BS240" t="str">
        <f t="shared" si="167"/>
        <v/>
      </c>
      <c r="BT240">
        <f t="shared" si="168"/>
        <v>0</v>
      </c>
      <c r="BU240" s="181" t="str">
        <f t="shared" si="169"/>
        <v>data</v>
      </c>
      <c r="BV240" s="181">
        <f t="shared" si="175"/>
        <v>0</v>
      </c>
      <c r="BX240" t="str">
        <f t="shared" si="170"/>
        <v/>
      </c>
      <c r="BY240" t="str">
        <f t="shared" si="171"/>
        <v>No CO Data</v>
      </c>
      <c r="BZ240" s="181">
        <f t="shared" si="135"/>
        <v>0</v>
      </c>
      <c r="CA240" s="229">
        <f t="shared" si="177"/>
        <v>0</v>
      </c>
      <c r="CB240" s="6"/>
      <c r="CC240" s="6"/>
      <c r="CD240" s="226">
        <f t="shared" si="136"/>
        <v>0</v>
      </c>
      <c r="CE240" s="6"/>
      <c r="CF240" s="226">
        <f t="shared" si="176"/>
        <v>0</v>
      </c>
      <c r="CG240" s="226">
        <f t="shared" si="137"/>
        <v>0</v>
      </c>
      <c r="CH240" s="6"/>
      <c r="CI240" s="6"/>
      <c r="CJ240" s="226">
        <f t="shared" si="172"/>
        <v>0</v>
      </c>
      <c r="CK240" s="6"/>
      <c r="CL240" s="6"/>
      <c r="CM240" s="6"/>
      <c r="CN240" s="6"/>
      <c r="CO240" s="6"/>
      <c r="CP240" s="6"/>
      <c r="CQ240" s="6"/>
      <c r="CR240" s="6"/>
      <c r="CS240" s="6"/>
      <c r="CT240" s="6"/>
      <c r="CU240" s="6"/>
      <c r="CV240" s="6"/>
      <c r="CW240" s="6"/>
      <c r="CX240" s="6"/>
      <c r="CY240" s="6"/>
      <c r="CZ240" s="6"/>
      <c r="DA240" s="6"/>
      <c r="DB240" s="6"/>
      <c r="DC240" s="6"/>
      <c r="DD240" s="6"/>
      <c r="DE240" s="6"/>
      <c r="DF240" s="6"/>
      <c r="DG240" s="6"/>
      <c r="DH240" s="6"/>
      <c r="DI240" s="6"/>
      <c r="DJ240" s="6"/>
      <c r="DK240" s="6"/>
      <c r="DL240" s="6"/>
      <c r="DM240" s="6"/>
      <c r="DN240" s="6"/>
      <c r="DO240" s="6"/>
      <c r="DP240" s="6"/>
      <c r="DQ240" s="6"/>
      <c r="DR240" s="6"/>
      <c r="DS240" s="6"/>
      <c r="DT240" s="6"/>
      <c r="DU240" s="6"/>
      <c r="DV240" s="6"/>
      <c r="DW240" s="6"/>
      <c r="DX240" s="6"/>
      <c r="DY240" s="6"/>
      <c r="DZ240" s="6"/>
      <c r="EA240" s="6"/>
      <c r="EB240" s="6"/>
      <c r="EC240" s="6"/>
      <c r="ED240" s="6"/>
      <c r="EE240" s="6"/>
      <c r="EF240" s="6"/>
      <c r="EG240" s="6"/>
      <c r="EH240" s="6"/>
      <c r="EI240" s="6"/>
      <c r="EJ240" s="6"/>
      <c r="EK240" s="6"/>
      <c r="EL240" s="6"/>
      <c r="EM240" s="6"/>
      <c r="EN240" s="6"/>
      <c r="EO240" s="6"/>
      <c r="EP240" s="6"/>
      <c r="EQ240" s="6"/>
      <c r="ER240" s="6"/>
      <c r="ES240" s="6"/>
      <c r="ET240" s="6"/>
      <c r="EU240" s="6"/>
      <c r="EV240" s="6"/>
      <c r="EW240" s="6"/>
      <c r="EX240" s="6"/>
      <c r="EY240" s="6"/>
      <c r="EZ240" s="6"/>
      <c r="FA240" s="6"/>
      <c r="FB240" s="6"/>
    </row>
    <row r="241" spans="1:158">
      <c r="A241" s="13">
        <f t="shared" si="139"/>
        <v>208</v>
      </c>
      <c r="B241" s="66"/>
      <c r="C241" s="48"/>
      <c r="D241" s="348"/>
      <c r="E241" s="349"/>
      <c r="F241" s="353"/>
      <c r="G241" s="351"/>
      <c r="H241" s="348"/>
      <c r="I241" s="352"/>
      <c r="J241" s="352"/>
      <c r="K241" s="67"/>
      <c r="L241" s="68" t="str">
        <f t="shared" si="79"/>
        <v/>
      </c>
      <c r="M241" s="379"/>
      <c r="N241" s="379"/>
      <c r="O241" s="380" t="str">
        <f t="shared" si="173"/>
        <v/>
      </c>
      <c r="P241" s="382" t="str">
        <f t="shared" si="174"/>
        <v/>
      </c>
      <c r="Q241" s="112" t="str">
        <f t="shared" si="140"/>
        <v/>
      </c>
      <c r="R241" s="67"/>
      <c r="S241" s="68" t="str">
        <f t="shared" si="82"/>
        <v/>
      </c>
      <c r="T241" s="184"/>
      <c r="U241" s="68" t="str">
        <f t="shared" si="83"/>
        <v/>
      </c>
      <c r="V241" s="112" t="str">
        <f t="shared" si="141"/>
        <v>no</v>
      </c>
      <c r="W241" s="47"/>
      <c r="X241" s="47"/>
      <c r="Y241" s="47"/>
      <c r="Z241" s="66"/>
      <c r="AA241" s="19"/>
      <c r="AB241" s="242"/>
      <c r="AC241" s="242"/>
      <c r="AD241" s="242"/>
      <c r="AE241" s="242"/>
      <c r="AF241" s="242"/>
      <c r="AG241" s="243"/>
      <c r="AH241" s="17"/>
      <c r="AI241" s="6"/>
      <c r="AK241" s="28" t="str">
        <f t="shared" si="142"/>
        <v/>
      </c>
      <c r="AL241" s="28" t="str">
        <f t="shared" si="143"/>
        <v/>
      </c>
      <c r="AM241" s="28" t="str">
        <f t="shared" si="144"/>
        <v/>
      </c>
      <c r="AN241" s="28">
        <f t="shared" si="145"/>
        <v>0</v>
      </c>
      <c r="AO241" s="28">
        <f t="shared" si="146"/>
        <v>0</v>
      </c>
      <c r="AP241" s="28">
        <f t="shared" si="147"/>
        <v>0</v>
      </c>
      <c r="AQ241" s="28">
        <f t="shared" si="148"/>
        <v>0</v>
      </c>
      <c r="AR241" s="28"/>
      <c r="AS241" s="28"/>
      <c r="AT241" s="28"/>
      <c r="AX241" s="64" t="str">
        <f t="shared" si="149"/>
        <v>canbeinvalid</v>
      </c>
      <c r="AY241" s="28"/>
      <c r="AZ241" s="181">
        <f t="shared" si="150"/>
        <v>0</v>
      </c>
      <c r="BA241" s="1">
        <f t="shared" si="151"/>
        <v>0</v>
      </c>
      <c r="BB241">
        <f t="shared" si="152"/>
        <v>0</v>
      </c>
      <c r="BC241">
        <f t="shared" si="153"/>
        <v>0</v>
      </c>
      <c r="BD241" t="str">
        <f t="shared" si="154"/>
        <v/>
      </c>
      <c r="BE241">
        <f t="shared" si="155"/>
        <v>0</v>
      </c>
      <c r="BF241">
        <f t="shared" si="156"/>
        <v>0</v>
      </c>
      <c r="BG241" t="str">
        <f t="shared" si="157"/>
        <v>no</v>
      </c>
      <c r="BH241">
        <f t="shared" si="158"/>
        <v>0</v>
      </c>
      <c r="BJ241" s="118">
        <f t="shared" si="159"/>
        <v>0</v>
      </c>
      <c r="BK241" s="119">
        <f t="shared" si="160"/>
        <v>0</v>
      </c>
      <c r="BL241">
        <f t="shared" si="161"/>
        <v>0</v>
      </c>
      <c r="BM241">
        <f t="shared" si="162"/>
        <v>0</v>
      </c>
      <c r="BN241" t="str">
        <f t="shared" si="163"/>
        <v/>
      </c>
      <c r="BO241" s="181">
        <f t="shared" si="164"/>
        <v>0</v>
      </c>
      <c r="BQ241" s="181">
        <f t="shared" si="165"/>
        <v>0</v>
      </c>
      <c r="BR241" s="181">
        <f t="shared" si="166"/>
        <v>0</v>
      </c>
      <c r="BS241" t="str">
        <f t="shared" si="167"/>
        <v/>
      </c>
      <c r="BT241">
        <f t="shared" si="168"/>
        <v>0</v>
      </c>
      <c r="BU241" s="181" t="str">
        <f t="shared" si="169"/>
        <v>data</v>
      </c>
      <c r="BV241" s="181">
        <f t="shared" si="175"/>
        <v>0</v>
      </c>
      <c r="BX241" t="str">
        <f t="shared" si="170"/>
        <v/>
      </c>
      <c r="BY241" t="str">
        <f t="shared" si="171"/>
        <v>No CO Data</v>
      </c>
      <c r="BZ241" s="181">
        <f t="shared" si="135"/>
        <v>0</v>
      </c>
      <c r="CA241" s="229">
        <f t="shared" si="177"/>
        <v>0</v>
      </c>
      <c r="CB241" s="6"/>
      <c r="CC241" s="6"/>
      <c r="CD241" s="226">
        <f t="shared" si="136"/>
        <v>0</v>
      </c>
      <c r="CE241" s="6"/>
      <c r="CF241" s="226">
        <f t="shared" si="176"/>
        <v>0</v>
      </c>
      <c r="CG241" s="226">
        <f t="shared" si="137"/>
        <v>0</v>
      </c>
      <c r="CH241" s="6"/>
      <c r="CI241" s="6"/>
      <c r="CJ241" s="226">
        <f t="shared" si="172"/>
        <v>0</v>
      </c>
      <c r="CK241" s="6"/>
      <c r="CL241" s="6"/>
      <c r="CM241" s="6"/>
      <c r="CN241" s="6"/>
      <c r="CO241" s="6"/>
      <c r="CP241" s="6"/>
      <c r="CQ241" s="6"/>
      <c r="CR241" s="6"/>
      <c r="CS241" s="6"/>
      <c r="CT241" s="6"/>
      <c r="CU241" s="6"/>
      <c r="CV241" s="6"/>
      <c r="CW241" s="6"/>
      <c r="CX241" s="6"/>
      <c r="CY241" s="6"/>
      <c r="CZ241" s="6"/>
      <c r="DA241" s="6"/>
      <c r="DB241" s="6"/>
      <c r="DC241" s="6"/>
      <c r="DD241" s="6"/>
      <c r="DE241" s="6"/>
      <c r="DF241" s="6"/>
      <c r="DG241" s="6"/>
      <c r="DH241" s="6"/>
      <c r="DI241" s="6"/>
      <c r="DJ241" s="6"/>
      <c r="DK241" s="6"/>
      <c r="DL241" s="6"/>
      <c r="DM241" s="6"/>
      <c r="DN241" s="6"/>
      <c r="DO241" s="6"/>
      <c r="DP241" s="6"/>
      <c r="DQ241" s="6"/>
      <c r="DR241" s="6"/>
      <c r="DS241" s="6"/>
      <c r="DT241" s="6"/>
      <c r="DU241" s="6"/>
      <c r="DV241" s="6"/>
      <c r="DW241" s="6"/>
      <c r="DX241" s="6"/>
      <c r="DY241" s="6"/>
      <c r="DZ241" s="6"/>
      <c r="EA241" s="6"/>
      <c r="EB241" s="6"/>
      <c r="EC241" s="6"/>
      <c r="ED241" s="6"/>
      <c r="EE241" s="6"/>
      <c r="EF241" s="6"/>
      <c r="EG241" s="6"/>
      <c r="EH241" s="6"/>
      <c r="EI241" s="6"/>
      <c r="EJ241" s="6"/>
      <c r="EK241" s="6"/>
      <c r="EL241" s="6"/>
      <c r="EM241" s="6"/>
      <c r="EN241" s="6"/>
      <c r="EO241" s="6"/>
      <c r="EP241" s="6"/>
      <c r="EQ241" s="6"/>
      <c r="ER241" s="6"/>
      <c r="ES241" s="6"/>
      <c r="ET241" s="6"/>
      <c r="EU241" s="6"/>
      <c r="EV241" s="6"/>
      <c r="EW241" s="6"/>
      <c r="EX241" s="6"/>
      <c r="EY241" s="6"/>
      <c r="EZ241" s="6"/>
      <c r="FA241" s="6"/>
      <c r="FB241" s="6"/>
    </row>
    <row r="242" spans="1:158">
      <c r="A242" s="13">
        <f t="shared" si="139"/>
        <v>209</v>
      </c>
      <c r="B242" s="66"/>
      <c r="C242" s="48"/>
      <c r="D242" s="348"/>
      <c r="E242" s="349"/>
      <c r="F242" s="353"/>
      <c r="G242" s="351"/>
      <c r="H242" s="348"/>
      <c r="I242" s="352"/>
      <c r="J242" s="352"/>
      <c r="K242" s="67"/>
      <c r="L242" s="68" t="str">
        <f t="shared" si="79"/>
        <v/>
      </c>
      <c r="M242" s="379"/>
      <c r="N242" s="379"/>
      <c r="O242" s="380" t="str">
        <f t="shared" si="173"/>
        <v/>
      </c>
      <c r="P242" s="382" t="str">
        <f t="shared" si="174"/>
        <v/>
      </c>
      <c r="Q242" s="112" t="str">
        <f t="shared" si="140"/>
        <v/>
      </c>
      <c r="R242" s="67"/>
      <c r="S242" s="68" t="str">
        <f t="shared" si="82"/>
        <v/>
      </c>
      <c r="T242" s="184"/>
      <c r="U242" s="68" t="str">
        <f t="shared" si="83"/>
        <v/>
      </c>
      <c r="V242" s="112" t="str">
        <f t="shared" si="141"/>
        <v>no</v>
      </c>
      <c r="W242" s="47"/>
      <c r="X242" s="47"/>
      <c r="Y242" s="47"/>
      <c r="Z242" s="66"/>
      <c r="AA242" s="19"/>
      <c r="AB242" s="242"/>
      <c r="AC242" s="242"/>
      <c r="AD242" s="242"/>
      <c r="AE242" s="242"/>
      <c r="AF242" s="242"/>
      <c r="AG242" s="243"/>
      <c r="AH242" s="17"/>
      <c r="AI242" s="6"/>
      <c r="AK242" s="28" t="str">
        <f t="shared" si="142"/>
        <v/>
      </c>
      <c r="AL242" s="28" t="str">
        <f t="shared" si="143"/>
        <v/>
      </c>
      <c r="AM242" s="28" t="str">
        <f t="shared" si="144"/>
        <v/>
      </c>
      <c r="AN242" s="28">
        <f t="shared" si="145"/>
        <v>0</v>
      </c>
      <c r="AO242" s="28">
        <f t="shared" si="146"/>
        <v>0</v>
      </c>
      <c r="AP242" s="28">
        <f t="shared" si="147"/>
        <v>0</v>
      </c>
      <c r="AQ242" s="28">
        <f t="shared" si="148"/>
        <v>0</v>
      </c>
      <c r="AR242" s="28"/>
      <c r="AS242" s="28"/>
      <c r="AT242" s="28"/>
      <c r="AX242" s="64" t="str">
        <f t="shared" si="149"/>
        <v>canbeinvalid</v>
      </c>
      <c r="AY242" s="28"/>
      <c r="AZ242" s="181">
        <f t="shared" si="150"/>
        <v>0</v>
      </c>
      <c r="BA242" s="1">
        <f t="shared" si="151"/>
        <v>0</v>
      </c>
      <c r="BB242">
        <f t="shared" si="152"/>
        <v>0</v>
      </c>
      <c r="BC242">
        <f t="shared" si="153"/>
        <v>0</v>
      </c>
      <c r="BD242" t="str">
        <f t="shared" si="154"/>
        <v/>
      </c>
      <c r="BE242">
        <f t="shared" si="155"/>
        <v>0</v>
      </c>
      <c r="BF242">
        <f t="shared" si="156"/>
        <v>0</v>
      </c>
      <c r="BG242" t="str">
        <f t="shared" si="157"/>
        <v>no</v>
      </c>
      <c r="BH242">
        <f t="shared" si="158"/>
        <v>0</v>
      </c>
      <c r="BJ242" s="118">
        <f t="shared" si="159"/>
        <v>0</v>
      </c>
      <c r="BK242" s="119">
        <f t="shared" si="160"/>
        <v>0</v>
      </c>
      <c r="BL242">
        <f t="shared" si="161"/>
        <v>0</v>
      </c>
      <c r="BM242">
        <f t="shared" si="162"/>
        <v>0</v>
      </c>
      <c r="BN242" t="str">
        <f t="shared" si="163"/>
        <v/>
      </c>
      <c r="BO242" s="181">
        <f t="shared" si="164"/>
        <v>0</v>
      </c>
      <c r="BQ242" s="181">
        <f t="shared" si="165"/>
        <v>0</v>
      </c>
      <c r="BR242" s="181">
        <f t="shared" si="166"/>
        <v>0</v>
      </c>
      <c r="BS242" t="str">
        <f t="shared" si="167"/>
        <v/>
      </c>
      <c r="BT242">
        <f t="shared" si="168"/>
        <v>0</v>
      </c>
      <c r="BU242" s="181" t="str">
        <f t="shared" si="169"/>
        <v>data</v>
      </c>
      <c r="BV242" s="181">
        <f t="shared" si="175"/>
        <v>0</v>
      </c>
      <c r="BX242" t="str">
        <f t="shared" si="170"/>
        <v/>
      </c>
      <c r="BY242" t="str">
        <f t="shared" si="171"/>
        <v>No CO Data</v>
      </c>
      <c r="BZ242" s="181">
        <f t="shared" si="135"/>
        <v>0</v>
      </c>
      <c r="CA242" s="229">
        <f t="shared" si="177"/>
        <v>0</v>
      </c>
      <c r="CB242" s="6"/>
      <c r="CC242" s="6"/>
      <c r="CD242" s="226">
        <f t="shared" si="136"/>
        <v>0</v>
      </c>
      <c r="CE242" s="6"/>
      <c r="CF242" s="226">
        <f t="shared" si="176"/>
        <v>0</v>
      </c>
      <c r="CG242" s="226">
        <f t="shared" si="137"/>
        <v>0</v>
      </c>
      <c r="CH242" s="6"/>
      <c r="CI242" s="6"/>
      <c r="CJ242" s="226">
        <f t="shared" si="172"/>
        <v>0</v>
      </c>
      <c r="CK242" s="6"/>
      <c r="CL242" s="6"/>
      <c r="CM242" s="6"/>
      <c r="CN242" s="6"/>
      <c r="CO242" s="6"/>
      <c r="CP242" s="6"/>
      <c r="CQ242" s="6"/>
      <c r="CR242" s="6"/>
      <c r="CS242" s="6"/>
      <c r="CT242" s="6"/>
      <c r="CU242" s="6"/>
      <c r="CV242" s="6"/>
      <c r="CW242" s="6"/>
      <c r="CX242" s="6"/>
      <c r="CY242" s="6"/>
      <c r="CZ242" s="6"/>
      <c r="DA242" s="6"/>
      <c r="DB242" s="6"/>
      <c r="DC242" s="6"/>
      <c r="DD242" s="6"/>
      <c r="DE242" s="6"/>
      <c r="DF242" s="6"/>
      <c r="DG242" s="6"/>
      <c r="DH242" s="6"/>
      <c r="DI242" s="6"/>
      <c r="DJ242" s="6"/>
      <c r="DK242" s="6"/>
      <c r="DL242" s="6"/>
      <c r="DM242" s="6"/>
      <c r="DN242" s="6"/>
      <c r="DO242" s="6"/>
      <c r="DP242" s="6"/>
      <c r="DQ242" s="6"/>
      <c r="DR242" s="6"/>
      <c r="DS242" s="6"/>
      <c r="DT242" s="6"/>
      <c r="DU242" s="6"/>
      <c r="DV242" s="6"/>
      <c r="DW242" s="6"/>
      <c r="DX242" s="6"/>
      <c r="DY242" s="6"/>
      <c r="DZ242" s="6"/>
      <c r="EA242" s="6"/>
      <c r="EB242" s="6"/>
      <c r="EC242" s="6"/>
      <c r="ED242" s="6"/>
      <c r="EE242" s="6"/>
      <c r="EF242" s="6"/>
      <c r="EG242" s="6"/>
      <c r="EH242" s="6"/>
      <c r="EI242" s="6"/>
      <c r="EJ242" s="6"/>
      <c r="EK242" s="6"/>
      <c r="EL242" s="6"/>
      <c r="EM242" s="6"/>
      <c r="EN242" s="6"/>
      <c r="EO242" s="6"/>
      <c r="EP242" s="6"/>
      <c r="EQ242" s="6"/>
      <c r="ER242" s="6"/>
      <c r="ES242" s="6"/>
      <c r="ET242" s="6"/>
      <c r="EU242" s="6"/>
      <c r="EV242" s="6"/>
      <c r="EW242" s="6"/>
      <c r="EX242" s="6"/>
      <c r="EY242" s="6"/>
      <c r="EZ242" s="6"/>
      <c r="FA242" s="6"/>
      <c r="FB242" s="6"/>
    </row>
    <row r="243" spans="1:158">
      <c r="A243" s="13">
        <f t="shared" si="139"/>
        <v>210</v>
      </c>
      <c r="B243" s="66"/>
      <c r="C243" s="48"/>
      <c r="D243" s="348"/>
      <c r="E243" s="349"/>
      <c r="F243" s="353"/>
      <c r="G243" s="351"/>
      <c r="H243" s="348"/>
      <c r="I243" s="352"/>
      <c r="J243" s="352"/>
      <c r="K243" s="67"/>
      <c r="L243" s="68" t="str">
        <f t="shared" si="79"/>
        <v/>
      </c>
      <c r="M243" s="379"/>
      <c r="N243" s="379"/>
      <c r="O243" s="380" t="str">
        <f t="shared" si="173"/>
        <v/>
      </c>
      <c r="P243" s="382" t="str">
        <f t="shared" si="174"/>
        <v/>
      </c>
      <c r="Q243" s="112" t="str">
        <f t="shared" si="140"/>
        <v/>
      </c>
      <c r="R243" s="67"/>
      <c r="S243" s="68" t="str">
        <f t="shared" si="82"/>
        <v/>
      </c>
      <c r="T243" s="184"/>
      <c r="U243" s="68" t="str">
        <f t="shared" si="83"/>
        <v/>
      </c>
      <c r="V243" s="112" t="str">
        <f t="shared" si="141"/>
        <v>no</v>
      </c>
      <c r="W243" s="47"/>
      <c r="X243" s="47"/>
      <c r="Y243" s="47"/>
      <c r="Z243" s="66"/>
      <c r="AA243" s="19"/>
      <c r="AB243" s="242"/>
      <c r="AC243" s="242"/>
      <c r="AD243" s="242"/>
      <c r="AE243" s="242"/>
      <c r="AF243" s="242"/>
      <c r="AG243" s="243"/>
      <c r="AH243" s="17"/>
      <c r="AI243" s="6"/>
      <c r="AK243" s="28" t="str">
        <f t="shared" si="142"/>
        <v/>
      </c>
      <c r="AL243" s="28" t="str">
        <f t="shared" si="143"/>
        <v/>
      </c>
      <c r="AM243" s="28" t="str">
        <f t="shared" si="144"/>
        <v/>
      </c>
      <c r="AN243" s="28">
        <f t="shared" si="145"/>
        <v>0</v>
      </c>
      <c r="AO243" s="28">
        <f t="shared" si="146"/>
        <v>0</v>
      </c>
      <c r="AP243" s="28">
        <f t="shared" si="147"/>
        <v>0</v>
      </c>
      <c r="AQ243" s="28">
        <f t="shared" si="148"/>
        <v>0</v>
      </c>
      <c r="AR243" s="28"/>
      <c r="AS243" s="28"/>
      <c r="AT243" s="28"/>
      <c r="AX243" s="64" t="str">
        <f t="shared" si="149"/>
        <v>canbeinvalid</v>
      </c>
      <c r="AY243" s="28"/>
      <c r="AZ243" s="181">
        <f t="shared" si="150"/>
        <v>0</v>
      </c>
      <c r="BA243" s="1">
        <f t="shared" si="151"/>
        <v>0</v>
      </c>
      <c r="BB243">
        <f t="shared" si="152"/>
        <v>0</v>
      </c>
      <c r="BC243">
        <f t="shared" si="153"/>
        <v>0</v>
      </c>
      <c r="BD243" t="str">
        <f t="shared" si="154"/>
        <v/>
      </c>
      <c r="BE243">
        <f t="shared" si="155"/>
        <v>0</v>
      </c>
      <c r="BF243">
        <f t="shared" si="156"/>
        <v>0</v>
      </c>
      <c r="BG243" t="str">
        <f t="shared" si="157"/>
        <v>no</v>
      </c>
      <c r="BH243">
        <f t="shared" si="158"/>
        <v>0</v>
      </c>
      <c r="BJ243" s="118">
        <f t="shared" si="159"/>
        <v>0</v>
      </c>
      <c r="BK243" s="119">
        <f t="shared" si="160"/>
        <v>0</v>
      </c>
      <c r="BL243">
        <f t="shared" si="161"/>
        <v>0</v>
      </c>
      <c r="BM243">
        <f t="shared" si="162"/>
        <v>0</v>
      </c>
      <c r="BN243" t="str">
        <f t="shared" si="163"/>
        <v/>
      </c>
      <c r="BO243" s="181">
        <f t="shared" si="164"/>
        <v>0</v>
      </c>
      <c r="BQ243" s="181">
        <f t="shared" si="165"/>
        <v>0</v>
      </c>
      <c r="BR243" s="181">
        <f t="shared" si="166"/>
        <v>0</v>
      </c>
      <c r="BS243" t="str">
        <f t="shared" si="167"/>
        <v/>
      </c>
      <c r="BT243">
        <f t="shared" si="168"/>
        <v>0</v>
      </c>
      <c r="BU243" s="181" t="str">
        <f t="shared" si="169"/>
        <v>data</v>
      </c>
      <c r="BV243" s="181">
        <f t="shared" si="175"/>
        <v>0</v>
      </c>
      <c r="BX243" t="str">
        <f t="shared" si="170"/>
        <v/>
      </c>
      <c r="BY243" t="str">
        <f t="shared" si="171"/>
        <v>No CO Data</v>
      </c>
      <c r="BZ243" s="181">
        <f t="shared" si="135"/>
        <v>0</v>
      </c>
      <c r="CA243" s="229">
        <f t="shared" si="177"/>
        <v>0</v>
      </c>
      <c r="CB243" s="6"/>
      <c r="CC243" s="6"/>
      <c r="CD243" s="226">
        <f t="shared" si="136"/>
        <v>0</v>
      </c>
      <c r="CE243" s="6"/>
      <c r="CF243" s="226">
        <f t="shared" si="176"/>
        <v>0</v>
      </c>
      <c r="CG243" s="226">
        <f t="shared" si="137"/>
        <v>0</v>
      </c>
      <c r="CH243" s="6"/>
      <c r="CI243" s="6"/>
      <c r="CJ243" s="226">
        <f t="shared" si="172"/>
        <v>0</v>
      </c>
      <c r="CK243" s="6"/>
      <c r="CL243" s="6"/>
      <c r="CM243" s="6"/>
      <c r="CN243" s="6"/>
      <c r="CO243" s="6"/>
      <c r="CP243" s="6"/>
      <c r="CQ243" s="6"/>
      <c r="CR243" s="6"/>
      <c r="CS243" s="6"/>
      <c r="CT243" s="6"/>
      <c r="CU243" s="6"/>
      <c r="CV243" s="6"/>
      <c r="CW243" s="6"/>
      <c r="CX243" s="6"/>
      <c r="CY243" s="6"/>
      <c r="CZ243" s="6"/>
      <c r="DA243" s="6"/>
      <c r="DB243" s="6"/>
      <c r="DC243" s="6"/>
      <c r="DD243" s="6"/>
      <c r="DE243" s="6"/>
      <c r="DF243" s="6"/>
      <c r="DG243" s="6"/>
      <c r="DH243" s="6"/>
      <c r="DI243" s="6"/>
      <c r="DJ243" s="6"/>
      <c r="DK243" s="6"/>
      <c r="DL243" s="6"/>
      <c r="DM243" s="6"/>
      <c r="DN243" s="6"/>
      <c r="DO243" s="6"/>
      <c r="DP243" s="6"/>
      <c r="DQ243" s="6"/>
      <c r="DR243" s="6"/>
      <c r="DS243" s="6"/>
      <c r="DT243" s="6"/>
      <c r="DU243" s="6"/>
      <c r="DV243" s="6"/>
      <c r="DW243" s="6"/>
      <c r="DX243" s="6"/>
      <c r="DY243" s="6"/>
      <c r="DZ243" s="6"/>
      <c r="EA243" s="6"/>
      <c r="EB243" s="6"/>
      <c r="EC243" s="6"/>
      <c r="ED243" s="6"/>
      <c r="EE243" s="6"/>
      <c r="EF243" s="6"/>
      <c r="EG243" s="6"/>
      <c r="EH243" s="6"/>
      <c r="EI243" s="6"/>
      <c r="EJ243" s="6"/>
      <c r="EK243" s="6"/>
      <c r="EL243" s="6"/>
      <c r="EM243" s="6"/>
      <c r="EN243" s="6"/>
      <c r="EO243" s="6"/>
      <c r="EP243" s="6"/>
      <c r="EQ243" s="6"/>
      <c r="ER243" s="6"/>
      <c r="ES243" s="6"/>
      <c r="ET243" s="6"/>
      <c r="EU243" s="6"/>
      <c r="EV243" s="6"/>
      <c r="EW243" s="6"/>
      <c r="EX243" s="6"/>
      <c r="EY243" s="6"/>
      <c r="EZ243" s="6"/>
      <c r="FA243" s="6"/>
      <c r="FB243" s="6"/>
    </row>
    <row r="244" spans="1:158">
      <c r="A244" s="13">
        <f t="shared" si="139"/>
        <v>211</v>
      </c>
      <c r="B244" s="66"/>
      <c r="C244" s="48"/>
      <c r="D244" s="348"/>
      <c r="E244" s="349"/>
      <c r="F244" s="353"/>
      <c r="G244" s="351"/>
      <c r="H244" s="348"/>
      <c r="I244" s="352"/>
      <c r="J244" s="352"/>
      <c r="K244" s="67"/>
      <c r="L244" s="68" t="str">
        <f t="shared" si="79"/>
        <v/>
      </c>
      <c r="M244" s="379"/>
      <c r="N244" s="379"/>
      <c r="O244" s="380" t="str">
        <f t="shared" si="173"/>
        <v/>
      </c>
      <c r="P244" s="382" t="str">
        <f t="shared" si="174"/>
        <v/>
      </c>
      <c r="Q244" s="112" t="str">
        <f t="shared" si="140"/>
        <v/>
      </c>
      <c r="R244" s="67"/>
      <c r="S244" s="68" t="str">
        <f t="shared" si="82"/>
        <v/>
      </c>
      <c r="T244" s="184"/>
      <c r="U244" s="68" t="str">
        <f t="shared" si="83"/>
        <v/>
      </c>
      <c r="V244" s="112" t="str">
        <f t="shared" si="141"/>
        <v>no</v>
      </c>
      <c r="W244" s="47"/>
      <c r="X244" s="47"/>
      <c r="Y244" s="47"/>
      <c r="Z244" s="66"/>
      <c r="AA244" s="19"/>
      <c r="AB244" s="242"/>
      <c r="AC244" s="242"/>
      <c r="AD244" s="242"/>
      <c r="AE244" s="242"/>
      <c r="AF244" s="242"/>
      <c r="AG244" s="243"/>
      <c r="AH244" s="17"/>
      <c r="AI244" s="6"/>
      <c r="AK244" s="28" t="str">
        <f t="shared" si="142"/>
        <v/>
      </c>
      <c r="AL244" s="28" t="str">
        <f t="shared" si="143"/>
        <v/>
      </c>
      <c r="AM244" s="28" t="str">
        <f t="shared" si="144"/>
        <v/>
      </c>
      <c r="AN244" s="28">
        <f t="shared" si="145"/>
        <v>0</v>
      </c>
      <c r="AO244" s="28">
        <f t="shared" si="146"/>
        <v>0</v>
      </c>
      <c r="AP244" s="28">
        <f t="shared" si="147"/>
        <v>0</v>
      </c>
      <c r="AQ244" s="28">
        <f t="shared" si="148"/>
        <v>0</v>
      </c>
      <c r="AR244" s="28"/>
      <c r="AS244" s="28"/>
      <c r="AT244" s="28"/>
      <c r="AX244" s="64" t="str">
        <f t="shared" si="149"/>
        <v>canbeinvalid</v>
      </c>
      <c r="AY244" s="28"/>
      <c r="AZ244" s="181">
        <f t="shared" si="150"/>
        <v>0</v>
      </c>
      <c r="BA244" s="1">
        <f t="shared" si="151"/>
        <v>0</v>
      </c>
      <c r="BB244">
        <f t="shared" si="152"/>
        <v>0</v>
      </c>
      <c r="BC244">
        <f t="shared" si="153"/>
        <v>0</v>
      </c>
      <c r="BD244" t="str">
        <f t="shared" si="154"/>
        <v/>
      </c>
      <c r="BE244">
        <f t="shared" si="155"/>
        <v>0</v>
      </c>
      <c r="BF244">
        <f t="shared" si="156"/>
        <v>0</v>
      </c>
      <c r="BG244" t="str">
        <f t="shared" si="157"/>
        <v>no</v>
      </c>
      <c r="BH244">
        <f t="shared" si="158"/>
        <v>0</v>
      </c>
      <c r="BJ244" s="118">
        <f t="shared" si="159"/>
        <v>0</v>
      </c>
      <c r="BK244" s="119">
        <f t="shared" si="160"/>
        <v>0</v>
      </c>
      <c r="BL244">
        <f t="shared" si="161"/>
        <v>0</v>
      </c>
      <c r="BM244">
        <f t="shared" si="162"/>
        <v>0</v>
      </c>
      <c r="BN244" t="str">
        <f t="shared" si="163"/>
        <v/>
      </c>
      <c r="BO244" s="181">
        <f t="shared" si="164"/>
        <v>0</v>
      </c>
      <c r="BQ244" s="181">
        <f t="shared" si="165"/>
        <v>0</v>
      </c>
      <c r="BR244" s="181">
        <f t="shared" si="166"/>
        <v>0</v>
      </c>
      <c r="BS244" t="str">
        <f t="shared" si="167"/>
        <v/>
      </c>
      <c r="BT244">
        <f t="shared" si="168"/>
        <v>0</v>
      </c>
      <c r="BU244" s="181" t="str">
        <f t="shared" si="169"/>
        <v>data</v>
      </c>
      <c r="BV244" s="181">
        <f t="shared" si="175"/>
        <v>0</v>
      </c>
      <c r="BX244" t="str">
        <f t="shared" si="170"/>
        <v/>
      </c>
      <c r="BY244" t="str">
        <f t="shared" si="171"/>
        <v>No CO Data</v>
      </c>
      <c r="BZ244" s="181">
        <f t="shared" si="135"/>
        <v>0</v>
      </c>
      <c r="CA244" s="229">
        <f t="shared" si="177"/>
        <v>0</v>
      </c>
      <c r="CB244" s="6"/>
      <c r="CC244" s="6"/>
      <c r="CD244" s="226">
        <f t="shared" si="136"/>
        <v>0</v>
      </c>
      <c r="CE244" s="6"/>
      <c r="CF244" s="226">
        <f t="shared" si="176"/>
        <v>0</v>
      </c>
      <c r="CG244" s="226">
        <f t="shared" si="137"/>
        <v>0</v>
      </c>
      <c r="CH244" s="6"/>
      <c r="CI244" s="6"/>
      <c r="CJ244" s="226">
        <f t="shared" si="172"/>
        <v>0</v>
      </c>
      <c r="CK244" s="6"/>
      <c r="CL244" s="6"/>
      <c r="CM244" s="6"/>
      <c r="CN244" s="6"/>
      <c r="CO244" s="6"/>
      <c r="CP244" s="6"/>
      <c r="CQ244" s="6"/>
      <c r="CR244" s="6"/>
      <c r="CS244" s="6"/>
      <c r="CT244" s="6"/>
      <c r="CU244" s="6"/>
      <c r="CV244" s="6"/>
      <c r="CW244" s="6"/>
      <c r="CX244" s="6"/>
      <c r="CY244" s="6"/>
      <c r="CZ244" s="6"/>
      <c r="DA244" s="6"/>
      <c r="DB244" s="6"/>
      <c r="DC244" s="6"/>
      <c r="DD244" s="6"/>
      <c r="DE244" s="6"/>
      <c r="DF244" s="6"/>
      <c r="DG244" s="6"/>
      <c r="DH244" s="6"/>
      <c r="DI244" s="6"/>
      <c r="DJ244" s="6"/>
      <c r="DK244" s="6"/>
      <c r="DL244" s="6"/>
      <c r="DM244" s="6"/>
      <c r="DN244" s="6"/>
      <c r="DO244" s="6"/>
      <c r="DP244" s="6"/>
      <c r="DQ244" s="6"/>
      <c r="DR244" s="6"/>
      <c r="DS244" s="6"/>
      <c r="DT244" s="6"/>
      <c r="DU244" s="6"/>
      <c r="DV244" s="6"/>
      <c r="DW244" s="6"/>
      <c r="DX244" s="6"/>
      <c r="DY244" s="6"/>
      <c r="DZ244" s="6"/>
      <c r="EA244" s="6"/>
      <c r="EB244" s="6"/>
      <c r="EC244" s="6"/>
      <c r="ED244" s="6"/>
      <c r="EE244" s="6"/>
      <c r="EF244" s="6"/>
      <c r="EG244" s="6"/>
      <c r="EH244" s="6"/>
      <c r="EI244" s="6"/>
      <c r="EJ244" s="6"/>
      <c r="EK244" s="6"/>
      <c r="EL244" s="6"/>
      <c r="EM244" s="6"/>
      <c r="EN244" s="6"/>
      <c r="EO244" s="6"/>
      <c r="EP244" s="6"/>
      <c r="EQ244" s="6"/>
      <c r="ER244" s="6"/>
      <c r="ES244" s="6"/>
      <c r="ET244" s="6"/>
      <c r="EU244" s="6"/>
      <c r="EV244" s="6"/>
      <c r="EW244" s="6"/>
      <c r="EX244" s="6"/>
      <c r="EY244" s="6"/>
      <c r="EZ244" s="6"/>
      <c r="FA244" s="6"/>
      <c r="FB244" s="6"/>
    </row>
    <row r="245" spans="1:158">
      <c r="A245" s="13">
        <f t="shared" si="139"/>
        <v>212</v>
      </c>
      <c r="B245" s="66"/>
      <c r="C245" s="48"/>
      <c r="D245" s="348"/>
      <c r="E245" s="349"/>
      <c r="F245" s="353"/>
      <c r="G245" s="351"/>
      <c r="H245" s="348"/>
      <c r="I245" s="352"/>
      <c r="J245" s="352"/>
      <c r="K245" s="67"/>
      <c r="L245" s="68" t="str">
        <f t="shared" si="79"/>
        <v/>
      </c>
      <c r="M245" s="379"/>
      <c r="N245" s="379"/>
      <c r="O245" s="380" t="str">
        <f t="shared" si="173"/>
        <v/>
      </c>
      <c r="P245" s="382" t="str">
        <f t="shared" si="174"/>
        <v/>
      </c>
      <c r="Q245" s="112" t="str">
        <f t="shared" si="140"/>
        <v/>
      </c>
      <c r="R245" s="67"/>
      <c r="S245" s="68" t="str">
        <f t="shared" si="82"/>
        <v/>
      </c>
      <c r="T245" s="184"/>
      <c r="U245" s="68" t="str">
        <f t="shared" si="83"/>
        <v/>
      </c>
      <c r="V245" s="112" t="str">
        <f t="shared" si="141"/>
        <v>no</v>
      </c>
      <c r="W245" s="47"/>
      <c r="X245" s="47"/>
      <c r="Y245" s="47"/>
      <c r="Z245" s="66"/>
      <c r="AA245" s="19"/>
      <c r="AB245" s="242"/>
      <c r="AC245" s="242"/>
      <c r="AD245" s="242"/>
      <c r="AE245" s="242"/>
      <c r="AF245" s="242"/>
      <c r="AG245" s="243"/>
      <c r="AH245" s="17"/>
      <c r="AI245" s="6"/>
      <c r="AK245" s="28" t="str">
        <f t="shared" si="142"/>
        <v/>
      </c>
      <c r="AL245" s="28" t="str">
        <f t="shared" si="143"/>
        <v/>
      </c>
      <c r="AM245" s="28" t="str">
        <f t="shared" si="144"/>
        <v/>
      </c>
      <c r="AN245" s="28">
        <f t="shared" si="145"/>
        <v>0</v>
      </c>
      <c r="AO245" s="28">
        <f t="shared" si="146"/>
        <v>0</v>
      </c>
      <c r="AP245" s="28">
        <f t="shared" si="147"/>
        <v>0</v>
      </c>
      <c r="AQ245" s="28">
        <f t="shared" si="148"/>
        <v>0</v>
      </c>
      <c r="AR245" s="28"/>
      <c r="AS245" s="28"/>
      <c r="AT245" s="28"/>
      <c r="AX245" s="64" t="str">
        <f t="shared" si="149"/>
        <v>canbeinvalid</v>
      </c>
      <c r="AY245" s="28"/>
      <c r="AZ245" s="181">
        <f t="shared" si="150"/>
        <v>0</v>
      </c>
      <c r="BA245" s="1">
        <f t="shared" si="151"/>
        <v>0</v>
      </c>
      <c r="BB245">
        <f t="shared" si="152"/>
        <v>0</v>
      </c>
      <c r="BC245">
        <f t="shared" si="153"/>
        <v>0</v>
      </c>
      <c r="BD245" t="str">
        <f t="shared" si="154"/>
        <v/>
      </c>
      <c r="BE245">
        <f t="shared" si="155"/>
        <v>0</v>
      </c>
      <c r="BF245">
        <f t="shared" si="156"/>
        <v>0</v>
      </c>
      <c r="BG245" t="str">
        <f t="shared" si="157"/>
        <v>no</v>
      </c>
      <c r="BH245">
        <f t="shared" si="158"/>
        <v>0</v>
      </c>
      <c r="BJ245" s="118">
        <f t="shared" si="159"/>
        <v>0</v>
      </c>
      <c r="BK245" s="119">
        <f t="shared" si="160"/>
        <v>0</v>
      </c>
      <c r="BL245">
        <f t="shared" si="161"/>
        <v>0</v>
      </c>
      <c r="BM245">
        <f t="shared" si="162"/>
        <v>0</v>
      </c>
      <c r="BN245" t="str">
        <f t="shared" si="163"/>
        <v/>
      </c>
      <c r="BO245" s="181">
        <f t="shared" si="164"/>
        <v>0</v>
      </c>
      <c r="BQ245" s="181">
        <f t="shared" si="165"/>
        <v>0</v>
      </c>
      <c r="BR245" s="181">
        <f t="shared" si="166"/>
        <v>0</v>
      </c>
      <c r="BS245" t="str">
        <f t="shared" si="167"/>
        <v/>
      </c>
      <c r="BT245">
        <f t="shared" si="168"/>
        <v>0</v>
      </c>
      <c r="BU245" s="181" t="str">
        <f t="shared" si="169"/>
        <v>data</v>
      </c>
      <c r="BV245" s="181">
        <f t="shared" si="175"/>
        <v>0</v>
      </c>
      <c r="BX245" t="str">
        <f t="shared" si="170"/>
        <v/>
      </c>
      <c r="BY245" t="str">
        <f t="shared" si="171"/>
        <v>No CO Data</v>
      </c>
      <c r="BZ245" s="181">
        <f t="shared" si="135"/>
        <v>0</v>
      </c>
      <c r="CA245" s="229">
        <f t="shared" si="177"/>
        <v>0</v>
      </c>
      <c r="CB245" s="6"/>
      <c r="CC245" s="6"/>
      <c r="CD245" s="226">
        <f t="shared" si="136"/>
        <v>0</v>
      </c>
      <c r="CE245" s="6"/>
      <c r="CF245" s="226">
        <f t="shared" si="176"/>
        <v>0</v>
      </c>
      <c r="CG245" s="226">
        <f t="shared" si="137"/>
        <v>0</v>
      </c>
      <c r="CH245" s="6"/>
      <c r="CI245" s="6"/>
      <c r="CJ245" s="226">
        <f t="shared" si="172"/>
        <v>0</v>
      </c>
      <c r="CK245" s="6"/>
      <c r="CL245" s="6"/>
      <c r="CM245" s="6"/>
      <c r="CN245" s="6"/>
      <c r="CO245" s="6"/>
      <c r="CP245" s="6"/>
      <c r="CQ245" s="6"/>
      <c r="CR245" s="6"/>
      <c r="CS245" s="6"/>
      <c r="CT245" s="6"/>
      <c r="CU245" s="6"/>
      <c r="CV245" s="6"/>
      <c r="CW245" s="6"/>
      <c r="CX245" s="6"/>
      <c r="CY245" s="6"/>
      <c r="CZ245" s="6"/>
      <c r="DA245" s="6"/>
      <c r="DB245" s="6"/>
      <c r="DC245" s="6"/>
      <c r="DD245" s="6"/>
      <c r="DE245" s="6"/>
      <c r="DF245" s="6"/>
      <c r="DG245" s="6"/>
      <c r="DH245" s="6"/>
      <c r="DI245" s="6"/>
      <c r="DJ245" s="6"/>
      <c r="DK245" s="6"/>
      <c r="DL245" s="6"/>
      <c r="DM245" s="6"/>
      <c r="DN245" s="6"/>
      <c r="DO245" s="6"/>
      <c r="DP245" s="6"/>
      <c r="DQ245" s="6"/>
      <c r="DR245" s="6"/>
      <c r="DS245" s="6"/>
      <c r="DT245" s="6"/>
      <c r="DU245" s="6"/>
      <c r="DV245" s="6"/>
      <c r="DW245" s="6"/>
      <c r="DX245" s="6"/>
      <c r="DY245" s="6"/>
      <c r="DZ245" s="6"/>
      <c r="EA245" s="6"/>
      <c r="EB245" s="6"/>
      <c r="EC245" s="6"/>
      <c r="ED245" s="6"/>
      <c r="EE245" s="6"/>
      <c r="EF245" s="6"/>
      <c r="EG245" s="6"/>
      <c r="EH245" s="6"/>
      <c r="EI245" s="6"/>
      <c r="EJ245" s="6"/>
      <c r="EK245" s="6"/>
      <c r="EL245" s="6"/>
      <c r="EM245" s="6"/>
      <c r="EN245" s="6"/>
      <c r="EO245" s="6"/>
      <c r="EP245" s="6"/>
      <c r="EQ245" s="6"/>
      <c r="ER245" s="6"/>
      <c r="ES245" s="6"/>
      <c r="ET245" s="6"/>
      <c r="EU245" s="6"/>
      <c r="EV245" s="6"/>
      <c r="EW245" s="6"/>
      <c r="EX245" s="6"/>
      <c r="EY245" s="6"/>
      <c r="EZ245" s="6"/>
      <c r="FA245" s="6"/>
      <c r="FB245" s="6"/>
    </row>
    <row r="246" spans="1:158">
      <c r="A246" s="13">
        <f t="shared" si="139"/>
        <v>213</v>
      </c>
      <c r="B246" s="66"/>
      <c r="C246" s="48"/>
      <c r="D246" s="348"/>
      <c r="E246" s="349"/>
      <c r="F246" s="353"/>
      <c r="G246" s="351"/>
      <c r="H246" s="348"/>
      <c r="I246" s="352"/>
      <c r="J246" s="352"/>
      <c r="K246" s="67"/>
      <c r="L246" s="68" t="str">
        <f t="shared" si="79"/>
        <v/>
      </c>
      <c r="M246" s="379"/>
      <c r="N246" s="379"/>
      <c r="O246" s="380" t="str">
        <f t="shared" si="173"/>
        <v/>
      </c>
      <c r="P246" s="382" t="str">
        <f t="shared" si="174"/>
        <v/>
      </c>
      <c r="Q246" s="112" t="str">
        <f t="shared" si="140"/>
        <v/>
      </c>
      <c r="R246" s="67"/>
      <c r="S246" s="68" t="str">
        <f t="shared" si="82"/>
        <v/>
      </c>
      <c r="T246" s="184"/>
      <c r="U246" s="68" t="str">
        <f t="shared" si="83"/>
        <v/>
      </c>
      <c r="V246" s="112" t="str">
        <f t="shared" si="141"/>
        <v>no</v>
      </c>
      <c r="W246" s="47"/>
      <c r="X246" s="47"/>
      <c r="Y246" s="47"/>
      <c r="Z246" s="66"/>
      <c r="AA246" s="19"/>
      <c r="AB246" s="242"/>
      <c r="AC246" s="242"/>
      <c r="AD246" s="242"/>
      <c r="AE246" s="242"/>
      <c r="AF246" s="242"/>
      <c r="AG246" s="243"/>
      <c r="AH246" s="17"/>
      <c r="AI246" s="6"/>
      <c r="AK246" s="28" t="str">
        <f t="shared" si="142"/>
        <v/>
      </c>
      <c r="AL246" s="28" t="str">
        <f t="shared" si="143"/>
        <v/>
      </c>
      <c r="AM246" s="28" t="str">
        <f t="shared" si="144"/>
        <v/>
      </c>
      <c r="AN246" s="28">
        <f t="shared" si="145"/>
        <v>0</v>
      </c>
      <c r="AO246" s="28">
        <f t="shared" si="146"/>
        <v>0</v>
      </c>
      <c r="AP246" s="28">
        <f t="shared" si="147"/>
        <v>0</v>
      </c>
      <c r="AQ246" s="28">
        <f t="shared" si="148"/>
        <v>0</v>
      </c>
      <c r="AR246" s="28"/>
      <c r="AS246" s="28"/>
      <c r="AT246" s="28"/>
      <c r="AX246" s="64" t="str">
        <f t="shared" si="149"/>
        <v>canbeinvalid</v>
      </c>
      <c r="AY246" s="28"/>
      <c r="AZ246" s="181">
        <f t="shared" si="150"/>
        <v>0</v>
      </c>
      <c r="BA246" s="1">
        <f t="shared" si="151"/>
        <v>0</v>
      </c>
      <c r="BB246">
        <f t="shared" si="152"/>
        <v>0</v>
      </c>
      <c r="BC246">
        <f t="shared" si="153"/>
        <v>0</v>
      </c>
      <c r="BD246" t="str">
        <f t="shared" si="154"/>
        <v/>
      </c>
      <c r="BE246">
        <f t="shared" si="155"/>
        <v>0</v>
      </c>
      <c r="BF246">
        <f t="shared" si="156"/>
        <v>0</v>
      </c>
      <c r="BG246" t="str">
        <f t="shared" si="157"/>
        <v>no</v>
      </c>
      <c r="BH246">
        <f t="shared" si="158"/>
        <v>0</v>
      </c>
      <c r="BJ246" s="118">
        <f t="shared" si="159"/>
        <v>0</v>
      </c>
      <c r="BK246" s="119">
        <f t="shared" si="160"/>
        <v>0</v>
      </c>
      <c r="BL246">
        <f t="shared" si="161"/>
        <v>0</v>
      </c>
      <c r="BM246">
        <f t="shared" si="162"/>
        <v>0</v>
      </c>
      <c r="BN246" t="str">
        <f t="shared" si="163"/>
        <v/>
      </c>
      <c r="BO246" s="181">
        <f t="shared" si="164"/>
        <v>0</v>
      </c>
      <c r="BQ246" s="181">
        <f t="shared" si="165"/>
        <v>0</v>
      </c>
      <c r="BR246" s="181">
        <f t="shared" si="166"/>
        <v>0</v>
      </c>
      <c r="BS246" t="str">
        <f t="shared" si="167"/>
        <v/>
      </c>
      <c r="BT246">
        <f t="shared" si="168"/>
        <v>0</v>
      </c>
      <c r="BU246" s="181" t="str">
        <f t="shared" si="169"/>
        <v>data</v>
      </c>
      <c r="BV246" s="181">
        <f t="shared" si="175"/>
        <v>0</v>
      </c>
      <c r="BX246" t="str">
        <f t="shared" si="170"/>
        <v/>
      </c>
      <c r="BY246" t="str">
        <f t="shared" si="171"/>
        <v>No CO Data</v>
      </c>
      <c r="BZ246" s="181">
        <f t="shared" si="135"/>
        <v>0</v>
      </c>
      <c r="CA246" s="229">
        <f t="shared" si="177"/>
        <v>0</v>
      </c>
      <c r="CB246" s="6"/>
      <c r="CC246" s="6"/>
      <c r="CD246" s="226">
        <f t="shared" si="136"/>
        <v>0</v>
      </c>
      <c r="CE246" s="6"/>
      <c r="CF246" s="226">
        <f t="shared" si="176"/>
        <v>0</v>
      </c>
      <c r="CG246" s="226">
        <f t="shared" si="137"/>
        <v>0</v>
      </c>
      <c r="CH246" s="6"/>
      <c r="CI246" s="6"/>
      <c r="CJ246" s="226">
        <f t="shared" si="172"/>
        <v>0</v>
      </c>
      <c r="CK246" s="6"/>
      <c r="CL246" s="6"/>
      <c r="CM246" s="6"/>
      <c r="CN246" s="6"/>
      <c r="CO246" s="6"/>
      <c r="CP246" s="6"/>
      <c r="CQ246" s="6"/>
      <c r="CR246" s="6"/>
      <c r="CS246" s="6"/>
      <c r="CT246" s="6"/>
      <c r="CU246" s="6"/>
      <c r="CV246" s="6"/>
      <c r="CW246" s="6"/>
      <c r="CX246" s="6"/>
      <c r="CY246" s="6"/>
      <c r="CZ246" s="6"/>
      <c r="DA246" s="6"/>
      <c r="DB246" s="6"/>
      <c r="DC246" s="6"/>
      <c r="DD246" s="6"/>
      <c r="DE246" s="6"/>
      <c r="DF246" s="6"/>
      <c r="DG246" s="6"/>
      <c r="DH246" s="6"/>
      <c r="DI246" s="6"/>
      <c r="DJ246" s="6"/>
      <c r="DK246" s="6"/>
      <c r="DL246" s="6"/>
      <c r="DM246" s="6"/>
      <c r="DN246" s="6"/>
      <c r="DO246" s="6"/>
      <c r="DP246" s="6"/>
      <c r="DQ246" s="6"/>
      <c r="DR246" s="6"/>
      <c r="DS246" s="6"/>
      <c r="DT246" s="6"/>
      <c r="DU246" s="6"/>
      <c r="DV246" s="6"/>
      <c r="DW246" s="6"/>
      <c r="DX246" s="6"/>
      <c r="DY246" s="6"/>
      <c r="DZ246" s="6"/>
      <c r="EA246" s="6"/>
      <c r="EB246" s="6"/>
      <c r="EC246" s="6"/>
      <c r="ED246" s="6"/>
      <c r="EE246" s="6"/>
      <c r="EF246" s="6"/>
      <c r="EG246" s="6"/>
      <c r="EH246" s="6"/>
      <c r="EI246" s="6"/>
      <c r="EJ246" s="6"/>
      <c r="EK246" s="6"/>
      <c r="EL246" s="6"/>
      <c r="EM246" s="6"/>
      <c r="EN246" s="6"/>
      <c r="EO246" s="6"/>
      <c r="EP246" s="6"/>
      <c r="EQ246" s="6"/>
      <c r="ER246" s="6"/>
      <c r="ES246" s="6"/>
      <c r="ET246" s="6"/>
      <c r="EU246" s="6"/>
      <c r="EV246" s="6"/>
      <c r="EW246" s="6"/>
      <c r="EX246" s="6"/>
      <c r="EY246" s="6"/>
      <c r="EZ246" s="6"/>
      <c r="FA246" s="6"/>
      <c r="FB246" s="6"/>
    </row>
    <row r="247" spans="1:158">
      <c r="A247" s="13">
        <f t="shared" si="139"/>
        <v>214</v>
      </c>
      <c r="B247" s="66"/>
      <c r="C247" s="48"/>
      <c r="D247" s="348"/>
      <c r="E247" s="349"/>
      <c r="F247" s="353"/>
      <c r="G247" s="351"/>
      <c r="H247" s="348"/>
      <c r="I247" s="352"/>
      <c r="J247" s="352"/>
      <c r="K247" s="67"/>
      <c r="L247" s="68" t="str">
        <f t="shared" si="79"/>
        <v/>
      </c>
      <c r="M247" s="379"/>
      <c r="N247" s="379"/>
      <c r="O247" s="380" t="str">
        <f t="shared" si="173"/>
        <v/>
      </c>
      <c r="P247" s="382" t="str">
        <f t="shared" si="174"/>
        <v/>
      </c>
      <c r="Q247" s="112" t="str">
        <f t="shared" si="140"/>
        <v/>
      </c>
      <c r="R247" s="67"/>
      <c r="S247" s="68" t="str">
        <f t="shared" si="82"/>
        <v/>
      </c>
      <c r="T247" s="184"/>
      <c r="U247" s="68" t="str">
        <f t="shared" si="83"/>
        <v/>
      </c>
      <c r="V247" s="112" t="str">
        <f t="shared" si="141"/>
        <v>no</v>
      </c>
      <c r="W247" s="47"/>
      <c r="X247" s="47"/>
      <c r="Y247" s="47"/>
      <c r="Z247" s="66"/>
      <c r="AA247" s="19"/>
      <c r="AB247" s="242"/>
      <c r="AC247" s="242"/>
      <c r="AD247" s="242"/>
      <c r="AE247" s="242"/>
      <c r="AF247" s="242"/>
      <c r="AG247" s="243"/>
      <c r="AH247" s="17"/>
      <c r="AI247" s="6"/>
      <c r="AK247" s="28" t="str">
        <f t="shared" si="142"/>
        <v/>
      </c>
      <c r="AL247" s="28" t="str">
        <f t="shared" si="143"/>
        <v/>
      </c>
      <c r="AM247" s="28" t="str">
        <f t="shared" si="144"/>
        <v/>
      </c>
      <c r="AN247" s="28">
        <f t="shared" si="145"/>
        <v>0</v>
      </c>
      <c r="AO247" s="28">
        <f t="shared" si="146"/>
        <v>0</v>
      </c>
      <c r="AP247" s="28">
        <f t="shared" si="147"/>
        <v>0</v>
      </c>
      <c r="AQ247" s="28">
        <f t="shared" si="148"/>
        <v>0</v>
      </c>
      <c r="AR247" s="28"/>
      <c r="AS247" s="28"/>
      <c r="AT247" s="28"/>
      <c r="AX247" s="64" t="str">
        <f t="shared" si="149"/>
        <v>canbeinvalid</v>
      </c>
      <c r="AY247" s="28"/>
      <c r="AZ247" s="181">
        <f t="shared" si="150"/>
        <v>0</v>
      </c>
      <c r="BA247" s="1">
        <f t="shared" si="151"/>
        <v>0</v>
      </c>
      <c r="BB247">
        <f t="shared" si="152"/>
        <v>0</v>
      </c>
      <c r="BC247">
        <f t="shared" si="153"/>
        <v>0</v>
      </c>
      <c r="BD247" t="str">
        <f t="shared" si="154"/>
        <v/>
      </c>
      <c r="BE247">
        <f t="shared" si="155"/>
        <v>0</v>
      </c>
      <c r="BF247">
        <f t="shared" si="156"/>
        <v>0</v>
      </c>
      <c r="BG247" t="str">
        <f t="shared" si="157"/>
        <v>no</v>
      </c>
      <c r="BH247">
        <f t="shared" si="158"/>
        <v>0</v>
      </c>
      <c r="BJ247" s="118">
        <f t="shared" si="159"/>
        <v>0</v>
      </c>
      <c r="BK247" s="119">
        <f t="shared" si="160"/>
        <v>0</v>
      </c>
      <c r="BL247">
        <f t="shared" si="161"/>
        <v>0</v>
      </c>
      <c r="BM247">
        <f t="shared" si="162"/>
        <v>0</v>
      </c>
      <c r="BN247" t="str">
        <f t="shared" si="163"/>
        <v/>
      </c>
      <c r="BO247" s="181">
        <f t="shared" si="164"/>
        <v>0</v>
      </c>
      <c r="BQ247" s="181">
        <f t="shared" si="165"/>
        <v>0</v>
      </c>
      <c r="BR247" s="181">
        <f t="shared" si="166"/>
        <v>0</v>
      </c>
      <c r="BS247" t="str">
        <f t="shared" si="167"/>
        <v/>
      </c>
      <c r="BT247">
        <f t="shared" si="168"/>
        <v>0</v>
      </c>
      <c r="BU247" s="181" t="str">
        <f t="shared" si="169"/>
        <v>data</v>
      </c>
      <c r="BV247" s="181">
        <f t="shared" si="175"/>
        <v>0</v>
      </c>
      <c r="BX247" t="str">
        <f t="shared" si="170"/>
        <v/>
      </c>
      <c r="BY247" t="str">
        <f t="shared" si="171"/>
        <v>No CO Data</v>
      </c>
      <c r="BZ247" s="181">
        <f t="shared" si="135"/>
        <v>0</v>
      </c>
      <c r="CA247" s="229">
        <f t="shared" si="177"/>
        <v>0</v>
      </c>
      <c r="CB247" s="6"/>
      <c r="CC247" s="6"/>
      <c r="CD247" s="226">
        <f t="shared" si="136"/>
        <v>0</v>
      </c>
      <c r="CE247" s="6"/>
      <c r="CF247" s="226">
        <f t="shared" si="176"/>
        <v>0</v>
      </c>
      <c r="CG247" s="226">
        <f t="shared" si="137"/>
        <v>0</v>
      </c>
      <c r="CH247" s="6"/>
      <c r="CI247" s="6"/>
      <c r="CJ247" s="226">
        <f t="shared" si="172"/>
        <v>0</v>
      </c>
      <c r="CK247" s="6"/>
      <c r="CL247" s="6"/>
      <c r="CM247" s="6"/>
      <c r="CN247" s="6"/>
      <c r="CO247" s="6"/>
      <c r="CP247" s="6"/>
      <c r="CQ247" s="6"/>
      <c r="CR247" s="6"/>
      <c r="CS247" s="6"/>
      <c r="CT247" s="6"/>
      <c r="CU247" s="6"/>
      <c r="CV247" s="6"/>
      <c r="CW247" s="6"/>
      <c r="CX247" s="6"/>
      <c r="CY247" s="6"/>
      <c r="CZ247" s="6"/>
      <c r="DA247" s="6"/>
      <c r="DB247" s="6"/>
      <c r="DC247" s="6"/>
      <c r="DD247" s="6"/>
      <c r="DE247" s="6"/>
      <c r="DF247" s="6"/>
      <c r="DG247" s="6"/>
      <c r="DH247" s="6"/>
      <c r="DI247" s="6"/>
      <c r="DJ247" s="6"/>
      <c r="DK247" s="6"/>
      <c r="DL247" s="6"/>
      <c r="DM247" s="6"/>
      <c r="DN247" s="6"/>
      <c r="DO247" s="6"/>
      <c r="DP247" s="6"/>
      <c r="DQ247" s="6"/>
      <c r="DR247" s="6"/>
      <c r="DS247" s="6"/>
      <c r="DT247" s="6"/>
      <c r="DU247" s="6"/>
      <c r="DV247" s="6"/>
      <c r="DW247" s="6"/>
      <c r="DX247" s="6"/>
      <c r="DY247" s="6"/>
      <c r="DZ247" s="6"/>
      <c r="EA247" s="6"/>
      <c r="EB247" s="6"/>
      <c r="EC247" s="6"/>
      <c r="ED247" s="6"/>
      <c r="EE247" s="6"/>
      <c r="EF247" s="6"/>
      <c r="EG247" s="6"/>
      <c r="EH247" s="6"/>
      <c r="EI247" s="6"/>
      <c r="EJ247" s="6"/>
      <c r="EK247" s="6"/>
      <c r="EL247" s="6"/>
      <c r="EM247" s="6"/>
      <c r="EN247" s="6"/>
      <c r="EO247" s="6"/>
      <c r="EP247" s="6"/>
      <c r="EQ247" s="6"/>
      <c r="ER247" s="6"/>
      <c r="ES247" s="6"/>
      <c r="ET247" s="6"/>
      <c r="EU247" s="6"/>
      <c r="EV247" s="6"/>
      <c r="EW247" s="6"/>
      <c r="EX247" s="6"/>
      <c r="EY247" s="6"/>
      <c r="EZ247" s="6"/>
      <c r="FA247" s="6"/>
      <c r="FB247" s="6"/>
    </row>
    <row r="248" spans="1:158">
      <c r="A248" s="13">
        <f t="shared" si="139"/>
        <v>215</v>
      </c>
      <c r="B248" s="66"/>
      <c r="C248" s="48"/>
      <c r="D248" s="348"/>
      <c r="E248" s="349"/>
      <c r="F248" s="353"/>
      <c r="G248" s="351"/>
      <c r="H248" s="348"/>
      <c r="I248" s="352"/>
      <c r="J248" s="352"/>
      <c r="K248" s="67"/>
      <c r="L248" s="68" t="str">
        <f t="shared" si="79"/>
        <v/>
      </c>
      <c r="M248" s="379"/>
      <c r="N248" s="379"/>
      <c r="O248" s="380" t="str">
        <f t="shared" si="173"/>
        <v/>
      </c>
      <c r="P248" s="382" t="str">
        <f t="shared" si="174"/>
        <v/>
      </c>
      <c r="Q248" s="112" t="str">
        <f t="shared" si="140"/>
        <v/>
      </c>
      <c r="R248" s="67"/>
      <c r="S248" s="68" t="str">
        <f t="shared" si="82"/>
        <v/>
      </c>
      <c r="T248" s="184"/>
      <c r="U248" s="68" t="str">
        <f t="shared" si="83"/>
        <v/>
      </c>
      <c r="V248" s="112" t="str">
        <f t="shared" si="141"/>
        <v>no</v>
      </c>
      <c r="W248" s="47"/>
      <c r="X248" s="47"/>
      <c r="Y248" s="47"/>
      <c r="Z248" s="66"/>
      <c r="AA248" s="19"/>
      <c r="AB248" s="242"/>
      <c r="AC248" s="242"/>
      <c r="AD248" s="242"/>
      <c r="AE248" s="242"/>
      <c r="AF248" s="242"/>
      <c r="AG248" s="243"/>
      <c r="AH248" s="17"/>
      <c r="AI248" s="6"/>
      <c r="AK248" s="28" t="str">
        <f t="shared" si="142"/>
        <v/>
      </c>
      <c r="AL248" s="28" t="str">
        <f t="shared" si="143"/>
        <v/>
      </c>
      <c r="AM248" s="28" t="str">
        <f t="shared" si="144"/>
        <v/>
      </c>
      <c r="AN248" s="28">
        <f t="shared" si="145"/>
        <v>0</v>
      </c>
      <c r="AO248" s="28">
        <f t="shared" si="146"/>
        <v>0</v>
      </c>
      <c r="AP248" s="28">
        <f t="shared" si="147"/>
        <v>0</v>
      </c>
      <c r="AQ248" s="28">
        <f t="shared" si="148"/>
        <v>0</v>
      </c>
      <c r="AR248" s="28"/>
      <c r="AS248" s="28"/>
      <c r="AT248" s="28"/>
      <c r="AX248" s="64" t="str">
        <f t="shared" si="149"/>
        <v>canbeinvalid</v>
      </c>
      <c r="AY248" s="28"/>
      <c r="AZ248" s="181">
        <f t="shared" si="150"/>
        <v>0</v>
      </c>
      <c r="BA248" s="1">
        <f t="shared" si="151"/>
        <v>0</v>
      </c>
      <c r="BB248">
        <f t="shared" si="152"/>
        <v>0</v>
      </c>
      <c r="BC248">
        <f t="shared" si="153"/>
        <v>0</v>
      </c>
      <c r="BD248" t="str">
        <f t="shared" si="154"/>
        <v/>
      </c>
      <c r="BE248">
        <f t="shared" si="155"/>
        <v>0</v>
      </c>
      <c r="BF248">
        <f t="shared" si="156"/>
        <v>0</v>
      </c>
      <c r="BG248" t="str">
        <f t="shared" si="157"/>
        <v>no</v>
      </c>
      <c r="BH248">
        <f t="shared" si="158"/>
        <v>0</v>
      </c>
      <c r="BJ248" s="118">
        <f t="shared" si="159"/>
        <v>0</v>
      </c>
      <c r="BK248" s="119">
        <f t="shared" si="160"/>
        <v>0</v>
      </c>
      <c r="BL248">
        <f t="shared" si="161"/>
        <v>0</v>
      </c>
      <c r="BM248">
        <f t="shared" si="162"/>
        <v>0</v>
      </c>
      <c r="BN248" t="str">
        <f t="shared" si="163"/>
        <v/>
      </c>
      <c r="BO248" s="181">
        <f t="shared" si="164"/>
        <v>0</v>
      </c>
      <c r="BQ248" s="181">
        <f t="shared" si="165"/>
        <v>0</v>
      </c>
      <c r="BR248" s="181">
        <f t="shared" si="166"/>
        <v>0</v>
      </c>
      <c r="BS248" t="str">
        <f t="shared" si="167"/>
        <v/>
      </c>
      <c r="BT248">
        <f t="shared" si="168"/>
        <v>0</v>
      </c>
      <c r="BU248" s="181" t="str">
        <f t="shared" si="169"/>
        <v>data</v>
      </c>
      <c r="BV248" s="181">
        <f t="shared" si="175"/>
        <v>0</v>
      </c>
      <c r="BX248" t="str">
        <f t="shared" si="170"/>
        <v/>
      </c>
      <c r="BY248" t="str">
        <f t="shared" si="171"/>
        <v>No CO Data</v>
      </c>
      <c r="BZ248" s="181">
        <f t="shared" si="135"/>
        <v>0</v>
      </c>
      <c r="CA248" s="229">
        <f t="shared" si="177"/>
        <v>0</v>
      </c>
      <c r="CB248" s="6"/>
      <c r="CC248" s="6"/>
      <c r="CD248" s="226">
        <f t="shared" si="136"/>
        <v>0</v>
      </c>
      <c r="CE248" s="6"/>
      <c r="CF248" s="226">
        <f t="shared" si="176"/>
        <v>0</v>
      </c>
      <c r="CG248" s="226">
        <f t="shared" si="137"/>
        <v>0</v>
      </c>
      <c r="CH248" s="6"/>
      <c r="CI248" s="6"/>
      <c r="CJ248" s="226">
        <f t="shared" si="172"/>
        <v>0</v>
      </c>
      <c r="CK248" s="6"/>
      <c r="CL248" s="6"/>
      <c r="CM248" s="6"/>
      <c r="CN248" s="6"/>
      <c r="CO248" s="6"/>
      <c r="CP248" s="6"/>
      <c r="CQ248" s="6"/>
      <c r="CR248" s="6"/>
      <c r="CS248" s="6"/>
      <c r="CT248" s="6"/>
      <c r="CU248" s="6"/>
      <c r="CV248" s="6"/>
      <c r="CW248" s="6"/>
      <c r="CX248" s="6"/>
      <c r="CY248" s="6"/>
      <c r="CZ248" s="6"/>
      <c r="DA248" s="6"/>
      <c r="DB248" s="6"/>
      <c r="DC248" s="6"/>
      <c r="DD248" s="6"/>
      <c r="DE248" s="6"/>
      <c r="DF248" s="6"/>
      <c r="DG248" s="6"/>
      <c r="DH248" s="6"/>
      <c r="DI248" s="6"/>
      <c r="DJ248" s="6"/>
      <c r="DK248" s="6"/>
      <c r="DL248" s="6"/>
      <c r="DM248" s="6"/>
      <c r="DN248" s="6"/>
      <c r="DO248" s="6"/>
      <c r="DP248" s="6"/>
      <c r="DQ248" s="6"/>
      <c r="DR248" s="6"/>
      <c r="DS248" s="6"/>
      <c r="DT248" s="6"/>
      <c r="DU248" s="6"/>
      <c r="DV248" s="6"/>
      <c r="DW248" s="6"/>
      <c r="DX248" s="6"/>
      <c r="DY248" s="6"/>
      <c r="DZ248" s="6"/>
      <c r="EA248" s="6"/>
      <c r="EB248" s="6"/>
      <c r="EC248" s="6"/>
      <c r="ED248" s="6"/>
      <c r="EE248" s="6"/>
      <c r="EF248" s="6"/>
      <c r="EG248" s="6"/>
      <c r="EH248" s="6"/>
      <c r="EI248" s="6"/>
      <c r="EJ248" s="6"/>
      <c r="EK248" s="6"/>
      <c r="EL248" s="6"/>
      <c r="EM248" s="6"/>
      <c r="EN248" s="6"/>
      <c r="EO248" s="6"/>
      <c r="EP248" s="6"/>
      <c r="EQ248" s="6"/>
      <c r="ER248" s="6"/>
      <c r="ES248" s="6"/>
      <c r="ET248" s="6"/>
      <c r="EU248" s="6"/>
      <c r="EV248" s="6"/>
      <c r="EW248" s="6"/>
      <c r="EX248" s="6"/>
      <c r="EY248" s="6"/>
      <c r="EZ248" s="6"/>
      <c r="FA248" s="6"/>
      <c r="FB248" s="6"/>
    </row>
    <row r="249" spans="1:158">
      <c r="A249" s="13">
        <f t="shared" si="139"/>
        <v>216</v>
      </c>
      <c r="B249" s="66"/>
      <c r="C249" s="48"/>
      <c r="D249" s="348"/>
      <c r="E249" s="349"/>
      <c r="F249" s="353"/>
      <c r="G249" s="351"/>
      <c r="H249" s="348"/>
      <c r="I249" s="352"/>
      <c r="J249" s="352"/>
      <c r="K249" s="67"/>
      <c r="L249" s="68" t="str">
        <f t="shared" si="79"/>
        <v/>
      </c>
      <c r="M249" s="379"/>
      <c r="N249" s="379"/>
      <c r="O249" s="380" t="str">
        <f t="shared" si="173"/>
        <v/>
      </c>
      <c r="P249" s="382" t="str">
        <f t="shared" si="174"/>
        <v/>
      </c>
      <c r="Q249" s="112" t="str">
        <f t="shared" si="140"/>
        <v/>
      </c>
      <c r="R249" s="67"/>
      <c r="S249" s="68" t="str">
        <f t="shared" si="82"/>
        <v/>
      </c>
      <c r="T249" s="184"/>
      <c r="U249" s="68" t="str">
        <f t="shared" si="83"/>
        <v/>
      </c>
      <c r="V249" s="112" t="str">
        <f t="shared" si="141"/>
        <v>no</v>
      </c>
      <c r="W249" s="47"/>
      <c r="X249" s="47"/>
      <c r="Y249" s="47"/>
      <c r="Z249" s="66"/>
      <c r="AA249" s="19"/>
      <c r="AB249" s="242"/>
      <c r="AC249" s="242"/>
      <c r="AD249" s="242"/>
      <c r="AE249" s="242"/>
      <c r="AF249" s="242"/>
      <c r="AG249" s="243"/>
      <c r="AH249" s="17"/>
      <c r="AI249" s="6"/>
      <c r="AK249" s="28" t="str">
        <f t="shared" si="142"/>
        <v/>
      </c>
      <c r="AL249" s="28" t="str">
        <f t="shared" si="143"/>
        <v/>
      </c>
      <c r="AM249" s="28" t="str">
        <f t="shared" si="144"/>
        <v/>
      </c>
      <c r="AN249" s="28">
        <f t="shared" si="145"/>
        <v>0</v>
      </c>
      <c r="AO249" s="28">
        <f t="shared" si="146"/>
        <v>0</v>
      </c>
      <c r="AP249" s="28">
        <f t="shared" si="147"/>
        <v>0</v>
      </c>
      <c r="AQ249" s="28">
        <f t="shared" si="148"/>
        <v>0</v>
      </c>
      <c r="AR249" s="28"/>
      <c r="AS249" s="28"/>
      <c r="AT249" s="28"/>
      <c r="AX249" s="64" t="str">
        <f t="shared" si="149"/>
        <v>canbeinvalid</v>
      </c>
      <c r="AY249" s="28"/>
      <c r="AZ249" s="181">
        <f t="shared" si="150"/>
        <v>0</v>
      </c>
      <c r="BA249" s="1">
        <f t="shared" si="151"/>
        <v>0</v>
      </c>
      <c r="BB249">
        <f t="shared" si="152"/>
        <v>0</v>
      </c>
      <c r="BC249">
        <f t="shared" si="153"/>
        <v>0</v>
      </c>
      <c r="BD249" t="str">
        <f t="shared" si="154"/>
        <v/>
      </c>
      <c r="BE249">
        <f t="shared" si="155"/>
        <v>0</v>
      </c>
      <c r="BF249">
        <f t="shared" si="156"/>
        <v>0</v>
      </c>
      <c r="BG249" t="str">
        <f t="shared" si="157"/>
        <v>no</v>
      </c>
      <c r="BH249">
        <f t="shared" si="158"/>
        <v>0</v>
      </c>
      <c r="BJ249" s="118">
        <f t="shared" si="159"/>
        <v>0</v>
      </c>
      <c r="BK249" s="119">
        <f t="shared" si="160"/>
        <v>0</v>
      </c>
      <c r="BL249">
        <f t="shared" si="161"/>
        <v>0</v>
      </c>
      <c r="BM249">
        <f t="shared" si="162"/>
        <v>0</v>
      </c>
      <c r="BN249" t="str">
        <f t="shared" si="163"/>
        <v/>
      </c>
      <c r="BO249" s="181">
        <f t="shared" si="164"/>
        <v>0</v>
      </c>
      <c r="BQ249" s="181">
        <f t="shared" si="165"/>
        <v>0</v>
      </c>
      <c r="BR249" s="181">
        <f t="shared" si="166"/>
        <v>0</v>
      </c>
      <c r="BS249" t="str">
        <f t="shared" si="167"/>
        <v/>
      </c>
      <c r="BT249">
        <f t="shared" si="168"/>
        <v>0</v>
      </c>
      <c r="BU249" s="181" t="str">
        <f t="shared" si="169"/>
        <v>data</v>
      </c>
      <c r="BV249" s="181">
        <f t="shared" si="175"/>
        <v>0</v>
      </c>
      <c r="BX249" t="str">
        <f t="shared" si="170"/>
        <v/>
      </c>
      <c r="BY249" t="str">
        <f t="shared" si="171"/>
        <v>No CO Data</v>
      </c>
      <c r="BZ249" s="181">
        <f t="shared" si="135"/>
        <v>0</v>
      </c>
      <c r="CA249" s="229">
        <f t="shared" si="177"/>
        <v>0</v>
      </c>
      <c r="CB249" s="6"/>
      <c r="CC249" s="6"/>
      <c r="CD249" s="226">
        <f t="shared" si="136"/>
        <v>0</v>
      </c>
      <c r="CE249" s="6"/>
      <c r="CF249" s="226">
        <f t="shared" si="176"/>
        <v>0</v>
      </c>
      <c r="CG249" s="226">
        <f t="shared" si="137"/>
        <v>0</v>
      </c>
      <c r="CH249" s="6"/>
      <c r="CI249" s="6"/>
      <c r="CJ249" s="226">
        <f t="shared" si="172"/>
        <v>0</v>
      </c>
      <c r="CK249" s="6"/>
      <c r="CL249" s="6"/>
      <c r="CM249" s="6"/>
      <c r="CN249" s="6"/>
      <c r="CO249" s="6"/>
      <c r="CP249" s="6"/>
      <c r="CQ249" s="6"/>
      <c r="CR249" s="6"/>
      <c r="CS249" s="6"/>
      <c r="CT249" s="6"/>
      <c r="CU249" s="6"/>
      <c r="CV249" s="6"/>
      <c r="CW249" s="6"/>
      <c r="CX249" s="6"/>
      <c r="CY249" s="6"/>
      <c r="CZ249" s="6"/>
      <c r="DA249" s="6"/>
      <c r="DB249" s="6"/>
      <c r="DC249" s="6"/>
      <c r="DD249" s="6"/>
      <c r="DE249" s="6"/>
      <c r="DF249" s="6"/>
      <c r="DG249" s="6"/>
      <c r="DH249" s="6"/>
      <c r="DI249" s="6"/>
      <c r="DJ249" s="6"/>
      <c r="DK249" s="6"/>
      <c r="DL249" s="6"/>
      <c r="DM249" s="6"/>
      <c r="DN249" s="6"/>
      <c r="DO249" s="6"/>
      <c r="DP249" s="6"/>
      <c r="DQ249" s="6"/>
      <c r="DR249" s="6"/>
      <c r="DS249" s="6"/>
      <c r="DT249" s="6"/>
      <c r="DU249" s="6"/>
      <c r="DV249" s="6"/>
      <c r="DW249" s="6"/>
      <c r="DX249" s="6"/>
      <c r="DY249" s="6"/>
      <c r="DZ249" s="6"/>
      <c r="EA249" s="6"/>
      <c r="EB249" s="6"/>
      <c r="EC249" s="6"/>
      <c r="ED249" s="6"/>
      <c r="EE249" s="6"/>
      <c r="EF249" s="6"/>
      <c r="EG249" s="6"/>
      <c r="EH249" s="6"/>
      <c r="EI249" s="6"/>
      <c r="EJ249" s="6"/>
      <c r="EK249" s="6"/>
      <c r="EL249" s="6"/>
      <c r="EM249" s="6"/>
      <c r="EN249" s="6"/>
      <c r="EO249" s="6"/>
      <c r="EP249" s="6"/>
      <c r="EQ249" s="6"/>
      <c r="ER249" s="6"/>
      <c r="ES249" s="6"/>
      <c r="ET249" s="6"/>
      <c r="EU249" s="6"/>
      <c r="EV249" s="6"/>
      <c r="EW249" s="6"/>
      <c r="EX249" s="6"/>
      <c r="EY249" s="6"/>
      <c r="EZ249" s="6"/>
      <c r="FA249" s="6"/>
      <c r="FB249" s="6"/>
    </row>
    <row r="250" spans="1:158">
      <c r="A250" s="13">
        <f t="shared" si="139"/>
        <v>217</v>
      </c>
      <c r="B250" s="66"/>
      <c r="C250" s="48"/>
      <c r="D250" s="348"/>
      <c r="E250" s="349"/>
      <c r="F250" s="353"/>
      <c r="G250" s="351"/>
      <c r="H250" s="348"/>
      <c r="I250" s="352"/>
      <c r="J250" s="352"/>
      <c r="K250" s="67"/>
      <c r="L250" s="68" t="str">
        <f t="shared" si="79"/>
        <v/>
      </c>
      <c r="M250" s="379"/>
      <c r="N250" s="379"/>
      <c r="O250" s="380" t="str">
        <f t="shared" si="173"/>
        <v/>
      </c>
      <c r="P250" s="382" t="str">
        <f t="shared" si="174"/>
        <v/>
      </c>
      <c r="Q250" s="112" t="str">
        <f t="shared" si="140"/>
        <v/>
      </c>
      <c r="R250" s="67"/>
      <c r="S250" s="68" t="str">
        <f t="shared" si="82"/>
        <v/>
      </c>
      <c r="T250" s="184"/>
      <c r="U250" s="68" t="str">
        <f t="shared" si="83"/>
        <v/>
      </c>
      <c r="V250" s="112" t="str">
        <f t="shared" si="141"/>
        <v>no</v>
      </c>
      <c r="W250" s="47"/>
      <c r="X250" s="47"/>
      <c r="Y250" s="47"/>
      <c r="Z250" s="66"/>
      <c r="AA250" s="19"/>
      <c r="AB250" s="242"/>
      <c r="AC250" s="242"/>
      <c r="AD250" s="242"/>
      <c r="AE250" s="242"/>
      <c r="AF250" s="242"/>
      <c r="AG250" s="243"/>
      <c r="AH250" s="17"/>
      <c r="AI250" s="6"/>
      <c r="AK250" s="28" t="str">
        <f t="shared" si="142"/>
        <v/>
      </c>
      <c r="AL250" s="28" t="str">
        <f t="shared" si="143"/>
        <v/>
      </c>
      <c r="AM250" s="28" t="str">
        <f t="shared" si="144"/>
        <v/>
      </c>
      <c r="AN250" s="28">
        <f t="shared" si="145"/>
        <v>0</v>
      </c>
      <c r="AO250" s="28">
        <f t="shared" si="146"/>
        <v>0</v>
      </c>
      <c r="AP250" s="28">
        <f t="shared" si="147"/>
        <v>0</v>
      </c>
      <c r="AQ250" s="28">
        <f t="shared" si="148"/>
        <v>0</v>
      </c>
      <c r="AR250" s="28"/>
      <c r="AS250" s="28"/>
      <c r="AT250" s="28"/>
      <c r="AX250" s="64" t="str">
        <f t="shared" si="149"/>
        <v>canbeinvalid</v>
      </c>
      <c r="AY250" s="28"/>
      <c r="AZ250" s="181">
        <f t="shared" si="150"/>
        <v>0</v>
      </c>
      <c r="BA250" s="1">
        <f t="shared" si="151"/>
        <v>0</v>
      </c>
      <c r="BB250">
        <f t="shared" si="152"/>
        <v>0</v>
      </c>
      <c r="BC250">
        <f t="shared" si="153"/>
        <v>0</v>
      </c>
      <c r="BD250" t="str">
        <f t="shared" si="154"/>
        <v/>
      </c>
      <c r="BE250">
        <f t="shared" si="155"/>
        <v>0</v>
      </c>
      <c r="BF250">
        <f t="shared" si="156"/>
        <v>0</v>
      </c>
      <c r="BG250" t="str">
        <f t="shared" si="157"/>
        <v>no</v>
      </c>
      <c r="BH250">
        <f t="shared" si="158"/>
        <v>0</v>
      </c>
      <c r="BJ250" s="118">
        <f t="shared" si="159"/>
        <v>0</v>
      </c>
      <c r="BK250" s="119">
        <f t="shared" si="160"/>
        <v>0</v>
      </c>
      <c r="BL250">
        <f t="shared" si="161"/>
        <v>0</v>
      </c>
      <c r="BM250">
        <f t="shared" si="162"/>
        <v>0</v>
      </c>
      <c r="BN250" t="str">
        <f t="shared" si="163"/>
        <v/>
      </c>
      <c r="BO250" s="181">
        <f t="shared" si="164"/>
        <v>0</v>
      </c>
      <c r="BQ250" s="181">
        <f t="shared" si="165"/>
        <v>0</v>
      </c>
      <c r="BR250" s="181">
        <f t="shared" si="166"/>
        <v>0</v>
      </c>
      <c r="BS250" t="str">
        <f t="shared" si="167"/>
        <v/>
      </c>
      <c r="BT250">
        <f t="shared" si="168"/>
        <v>0</v>
      </c>
      <c r="BU250" s="181" t="str">
        <f t="shared" si="169"/>
        <v>data</v>
      </c>
      <c r="BV250" s="181">
        <f t="shared" si="175"/>
        <v>0</v>
      </c>
      <c r="BX250" t="str">
        <f t="shared" si="170"/>
        <v/>
      </c>
      <c r="BY250" t="str">
        <f t="shared" si="171"/>
        <v>No CO Data</v>
      </c>
      <c r="BZ250" s="181">
        <f t="shared" si="135"/>
        <v>0</v>
      </c>
      <c r="CA250" s="229">
        <f t="shared" si="177"/>
        <v>0</v>
      </c>
      <c r="CB250" s="6"/>
      <c r="CC250" s="6"/>
      <c r="CD250" s="226">
        <f t="shared" si="136"/>
        <v>0</v>
      </c>
      <c r="CE250" s="6"/>
      <c r="CF250" s="226">
        <f t="shared" si="176"/>
        <v>0</v>
      </c>
      <c r="CG250" s="226">
        <f t="shared" si="137"/>
        <v>0</v>
      </c>
      <c r="CH250" s="6"/>
      <c r="CI250" s="6"/>
      <c r="CJ250" s="226">
        <f t="shared" si="172"/>
        <v>0</v>
      </c>
      <c r="CK250" s="6"/>
      <c r="CL250" s="6"/>
      <c r="CM250" s="6"/>
      <c r="CN250" s="6"/>
      <c r="CO250" s="6"/>
      <c r="CP250" s="6"/>
      <c r="CQ250" s="6"/>
      <c r="CR250" s="6"/>
      <c r="CS250" s="6"/>
      <c r="CT250" s="6"/>
      <c r="CU250" s="6"/>
      <c r="CV250" s="6"/>
      <c r="CW250" s="6"/>
      <c r="CX250" s="6"/>
      <c r="CY250" s="6"/>
      <c r="CZ250" s="6"/>
      <c r="DA250" s="6"/>
      <c r="DB250" s="6"/>
      <c r="DC250" s="6"/>
      <c r="DD250" s="6"/>
      <c r="DE250" s="6"/>
      <c r="DF250" s="6"/>
      <c r="DG250" s="6"/>
      <c r="DH250" s="6"/>
      <c r="DI250" s="6"/>
      <c r="DJ250" s="6"/>
      <c r="DK250" s="6"/>
      <c r="DL250" s="6"/>
      <c r="DM250" s="6"/>
      <c r="DN250" s="6"/>
      <c r="DO250" s="6"/>
      <c r="DP250" s="6"/>
      <c r="DQ250" s="6"/>
      <c r="DR250" s="6"/>
      <c r="DS250" s="6"/>
      <c r="DT250" s="6"/>
      <c r="DU250" s="6"/>
      <c r="DV250" s="6"/>
      <c r="DW250" s="6"/>
      <c r="DX250" s="6"/>
      <c r="DY250" s="6"/>
      <c r="DZ250" s="6"/>
      <c r="EA250" s="6"/>
      <c r="EB250" s="6"/>
      <c r="EC250" s="6"/>
      <c r="ED250" s="6"/>
      <c r="EE250" s="6"/>
      <c r="EF250" s="6"/>
      <c r="EG250" s="6"/>
      <c r="EH250" s="6"/>
      <c r="EI250" s="6"/>
      <c r="EJ250" s="6"/>
      <c r="EK250" s="6"/>
      <c r="EL250" s="6"/>
      <c r="EM250" s="6"/>
      <c r="EN250" s="6"/>
      <c r="EO250" s="6"/>
      <c r="EP250" s="6"/>
      <c r="EQ250" s="6"/>
      <c r="ER250" s="6"/>
      <c r="ES250" s="6"/>
      <c r="ET250" s="6"/>
      <c r="EU250" s="6"/>
      <c r="EV250" s="6"/>
      <c r="EW250" s="6"/>
      <c r="EX250" s="6"/>
      <c r="EY250" s="6"/>
      <c r="EZ250" s="6"/>
      <c r="FA250" s="6"/>
      <c r="FB250" s="6"/>
    </row>
    <row r="251" spans="1:158">
      <c r="A251" s="13">
        <f t="shared" si="139"/>
        <v>218</v>
      </c>
      <c r="B251" s="66"/>
      <c r="C251" s="48"/>
      <c r="D251" s="348"/>
      <c r="E251" s="349"/>
      <c r="F251" s="353"/>
      <c r="G251" s="351"/>
      <c r="H251" s="348"/>
      <c r="I251" s="352"/>
      <c r="J251" s="352"/>
      <c r="K251" s="67"/>
      <c r="L251" s="68" t="str">
        <f t="shared" si="79"/>
        <v/>
      </c>
      <c r="M251" s="379"/>
      <c r="N251" s="379"/>
      <c r="O251" s="380" t="str">
        <f t="shared" si="173"/>
        <v/>
      </c>
      <c r="P251" s="382" t="str">
        <f t="shared" si="174"/>
        <v/>
      </c>
      <c r="Q251" s="112" t="str">
        <f t="shared" si="140"/>
        <v/>
      </c>
      <c r="R251" s="67"/>
      <c r="S251" s="68" t="str">
        <f t="shared" si="82"/>
        <v/>
      </c>
      <c r="T251" s="184"/>
      <c r="U251" s="68" t="str">
        <f t="shared" si="83"/>
        <v/>
      </c>
      <c r="V251" s="112" t="str">
        <f t="shared" si="141"/>
        <v>no</v>
      </c>
      <c r="W251" s="47"/>
      <c r="X251" s="47"/>
      <c r="Y251" s="47"/>
      <c r="Z251" s="66"/>
      <c r="AA251" s="19"/>
      <c r="AB251" s="242"/>
      <c r="AC251" s="242"/>
      <c r="AD251" s="242"/>
      <c r="AE251" s="242"/>
      <c r="AF251" s="242"/>
      <c r="AG251" s="243"/>
      <c r="AH251" s="17"/>
      <c r="AI251" s="6"/>
      <c r="AK251" s="28" t="str">
        <f t="shared" si="142"/>
        <v/>
      </c>
      <c r="AL251" s="28" t="str">
        <f t="shared" si="143"/>
        <v/>
      </c>
      <c r="AM251" s="28" t="str">
        <f t="shared" si="144"/>
        <v/>
      </c>
      <c r="AN251" s="28">
        <f t="shared" si="145"/>
        <v>0</v>
      </c>
      <c r="AO251" s="28">
        <f t="shared" si="146"/>
        <v>0</v>
      </c>
      <c r="AP251" s="28">
        <f t="shared" si="147"/>
        <v>0</v>
      </c>
      <c r="AQ251" s="28">
        <f t="shared" si="148"/>
        <v>0</v>
      </c>
      <c r="AR251" s="28"/>
      <c r="AS251" s="28"/>
      <c r="AT251" s="28"/>
      <c r="AX251" s="64" t="str">
        <f t="shared" si="149"/>
        <v>canbeinvalid</v>
      </c>
      <c r="AY251" s="28"/>
      <c r="AZ251" s="181">
        <f t="shared" si="150"/>
        <v>0</v>
      </c>
      <c r="BA251" s="1">
        <f t="shared" si="151"/>
        <v>0</v>
      </c>
      <c r="BB251">
        <f t="shared" si="152"/>
        <v>0</v>
      </c>
      <c r="BC251">
        <f t="shared" si="153"/>
        <v>0</v>
      </c>
      <c r="BD251" t="str">
        <f t="shared" si="154"/>
        <v/>
      </c>
      <c r="BE251">
        <f t="shared" si="155"/>
        <v>0</v>
      </c>
      <c r="BF251">
        <f t="shared" si="156"/>
        <v>0</v>
      </c>
      <c r="BG251" t="str">
        <f t="shared" si="157"/>
        <v>no</v>
      </c>
      <c r="BH251">
        <f t="shared" si="158"/>
        <v>0</v>
      </c>
      <c r="BJ251" s="118">
        <f t="shared" si="159"/>
        <v>0</v>
      </c>
      <c r="BK251" s="119">
        <f t="shared" si="160"/>
        <v>0</v>
      </c>
      <c r="BL251">
        <f t="shared" si="161"/>
        <v>0</v>
      </c>
      <c r="BM251">
        <f t="shared" si="162"/>
        <v>0</v>
      </c>
      <c r="BN251" t="str">
        <f t="shared" si="163"/>
        <v/>
      </c>
      <c r="BO251" s="181">
        <f t="shared" si="164"/>
        <v>0</v>
      </c>
      <c r="BQ251" s="181">
        <f t="shared" si="165"/>
        <v>0</v>
      </c>
      <c r="BR251" s="181">
        <f t="shared" si="166"/>
        <v>0</v>
      </c>
      <c r="BS251" t="str">
        <f t="shared" si="167"/>
        <v/>
      </c>
      <c r="BT251">
        <f t="shared" si="168"/>
        <v>0</v>
      </c>
      <c r="BU251" s="181" t="str">
        <f t="shared" si="169"/>
        <v>data</v>
      </c>
      <c r="BV251" s="181">
        <f t="shared" si="175"/>
        <v>0</v>
      </c>
      <c r="BX251" t="str">
        <f t="shared" si="170"/>
        <v/>
      </c>
      <c r="BY251" t="str">
        <f t="shared" si="171"/>
        <v>No CO Data</v>
      </c>
      <c r="BZ251" s="181">
        <f t="shared" ref="BZ251:BZ314" si="178">IF(AND(BU251="data",BU250="blank"),1,0)</f>
        <v>0</v>
      </c>
      <c r="CA251" s="229">
        <f t="shared" si="177"/>
        <v>0</v>
      </c>
      <c r="CB251" s="6"/>
      <c r="CC251" s="6"/>
      <c r="CD251" s="226">
        <f t="shared" ref="CD251:CD314" si="179">IF(OR(CA251=1,CD250=1),1,0)</f>
        <v>0</v>
      </c>
      <c r="CE251" s="6"/>
      <c r="CF251" s="226">
        <f t="shared" si="176"/>
        <v>0</v>
      </c>
      <c r="CG251" s="226">
        <f t="shared" ref="CG251:CG314" si="180">IF(OR(CF251=1,CG250=1),1,0)</f>
        <v>0</v>
      </c>
      <c r="CH251" s="6"/>
      <c r="CI251" s="6"/>
      <c r="CJ251" s="226">
        <f t="shared" si="172"/>
        <v>0</v>
      </c>
      <c r="CK251" s="6"/>
      <c r="CL251" s="6"/>
      <c r="CM251" s="6"/>
      <c r="CN251" s="6"/>
      <c r="CO251" s="6"/>
      <c r="CP251" s="6"/>
      <c r="CQ251" s="6"/>
      <c r="CR251" s="6"/>
      <c r="CS251" s="6"/>
      <c r="CT251" s="6"/>
      <c r="CU251" s="6"/>
      <c r="CV251" s="6"/>
      <c r="CW251" s="6"/>
      <c r="CX251" s="6"/>
      <c r="CY251" s="6"/>
      <c r="CZ251" s="6"/>
      <c r="DA251" s="6"/>
      <c r="DB251" s="6"/>
      <c r="DC251" s="6"/>
      <c r="DD251" s="6"/>
      <c r="DE251" s="6"/>
      <c r="DF251" s="6"/>
      <c r="DG251" s="6"/>
      <c r="DH251" s="6"/>
      <c r="DI251" s="6"/>
      <c r="DJ251" s="6"/>
      <c r="DK251" s="6"/>
      <c r="DL251" s="6"/>
      <c r="DM251" s="6"/>
      <c r="DN251" s="6"/>
      <c r="DO251" s="6"/>
      <c r="DP251" s="6"/>
      <c r="DQ251" s="6"/>
      <c r="DR251" s="6"/>
      <c r="DS251" s="6"/>
      <c r="DT251" s="6"/>
      <c r="DU251" s="6"/>
      <c r="DV251" s="6"/>
      <c r="DW251" s="6"/>
      <c r="DX251" s="6"/>
      <c r="DY251" s="6"/>
      <c r="DZ251" s="6"/>
      <c r="EA251" s="6"/>
      <c r="EB251" s="6"/>
      <c r="EC251" s="6"/>
      <c r="ED251" s="6"/>
      <c r="EE251" s="6"/>
      <c r="EF251" s="6"/>
      <c r="EG251" s="6"/>
      <c r="EH251" s="6"/>
      <c r="EI251" s="6"/>
      <c r="EJ251" s="6"/>
      <c r="EK251" s="6"/>
      <c r="EL251" s="6"/>
      <c r="EM251" s="6"/>
      <c r="EN251" s="6"/>
      <c r="EO251" s="6"/>
      <c r="EP251" s="6"/>
      <c r="EQ251" s="6"/>
      <c r="ER251" s="6"/>
      <c r="ES251" s="6"/>
      <c r="ET251" s="6"/>
      <c r="EU251" s="6"/>
      <c r="EV251" s="6"/>
      <c r="EW251" s="6"/>
      <c r="EX251" s="6"/>
      <c r="EY251" s="6"/>
      <c r="EZ251" s="6"/>
      <c r="FA251" s="6"/>
      <c r="FB251" s="6"/>
    </row>
    <row r="252" spans="1:158">
      <c r="A252" s="13">
        <f t="shared" si="139"/>
        <v>219</v>
      </c>
      <c r="B252" s="66"/>
      <c r="C252" s="48"/>
      <c r="D252" s="348"/>
      <c r="E252" s="349"/>
      <c r="F252" s="353"/>
      <c r="G252" s="351"/>
      <c r="H252" s="348"/>
      <c r="I252" s="352"/>
      <c r="J252" s="352"/>
      <c r="K252" s="67"/>
      <c r="L252" s="68" t="str">
        <f t="shared" si="79"/>
        <v/>
      </c>
      <c r="M252" s="379"/>
      <c r="N252" s="379"/>
      <c r="O252" s="380" t="str">
        <f t="shared" si="173"/>
        <v/>
      </c>
      <c r="P252" s="382" t="str">
        <f t="shared" si="174"/>
        <v/>
      </c>
      <c r="Q252" s="112" t="str">
        <f t="shared" si="140"/>
        <v/>
      </c>
      <c r="R252" s="67"/>
      <c r="S252" s="68" t="str">
        <f t="shared" si="82"/>
        <v/>
      </c>
      <c r="T252" s="184"/>
      <c r="U252" s="68" t="str">
        <f t="shared" si="83"/>
        <v/>
      </c>
      <c r="V252" s="112" t="str">
        <f t="shared" si="141"/>
        <v>no</v>
      </c>
      <c r="W252" s="47"/>
      <c r="X252" s="47"/>
      <c r="Y252" s="47"/>
      <c r="Z252" s="66"/>
      <c r="AA252" s="19"/>
      <c r="AB252" s="242"/>
      <c r="AC252" s="242"/>
      <c r="AD252" s="242"/>
      <c r="AE252" s="242"/>
      <c r="AF252" s="242"/>
      <c r="AG252" s="243"/>
      <c r="AH252" s="17"/>
      <c r="AI252" s="6"/>
      <c r="AK252" s="28" t="str">
        <f t="shared" si="142"/>
        <v/>
      </c>
      <c r="AL252" s="28" t="str">
        <f t="shared" si="143"/>
        <v/>
      </c>
      <c r="AM252" s="28" t="str">
        <f t="shared" si="144"/>
        <v/>
      </c>
      <c r="AN252" s="28">
        <f t="shared" si="145"/>
        <v>0</v>
      </c>
      <c r="AO252" s="28">
        <f t="shared" si="146"/>
        <v>0</v>
      </c>
      <c r="AP252" s="28">
        <f t="shared" si="147"/>
        <v>0</v>
      </c>
      <c r="AQ252" s="28">
        <f t="shared" si="148"/>
        <v>0</v>
      </c>
      <c r="AR252" s="28"/>
      <c r="AS252" s="28"/>
      <c r="AT252" s="28"/>
      <c r="AX252" s="64" t="str">
        <f t="shared" si="149"/>
        <v>canbeinvalid</v>
      </c>
      <c r="AY252" s="28"/>
      <c r="AZ252" s="181">
        <f t="shared" si="150"/>
        <v>0</v>
      </c>
      <c r="BA252" s="1">
        <f t="shared" si="151"/>
        <v>0</v>
      </c>
      <c r="BB252">
        <f t="shared" si="152"/>
        <v>0</v>
      </c>
      <c r="BC252">
        <f t="shared" si="153"/>
        <v>0</v>
      </c>
      <c r="BD252" t="str">
        <f t="shared" si="154"/>
        <v/>
      </c>
      <c r="BE252">
        <f t="shared" si="155"/>
        <v>0</v>
      </c>
      <c r="BF252">
        <f t="shared" si="156"/>
        <v>0</v>
      </c>
      <c r="BG252" t="str">
        <f t="shared" si="157"/>
        <v>no</v>
      </c>
      <c r="BH252">
        <f t="shared" si="158"/>
        <v>0</v>
      </c>
      <c r="BJ252" s="118">
        <f t="shared" si="159"/>
        <v>0</v>
      </c>
      <c r="BK252" s="119">
        <f t="shared" si="160"/>
        <v>0</v>
      </c>
      <c r="BL252">
        <f t="shared" si="161"/>
        <v>0</v>
      </c>
      <c r="BM252">
        <f t="shared" si="162"/>
        <v>0</v>
      </c>
      <c r="BN252" t="str">
        <f t="shared" si="163"/>
        <v/>
      </c>
      <c r="BO252" s="181">
        <f t="shared" si="164"/>
        <v>0</v>
      </c>
      <c r="BQ252" s="181">
        <f t="shared" si="165"/>
        <v>0</v>
      </c>
      <c r="BR252" s="181">
        <f t="shared" si="166"/>
        <v>0</v>
      </c>
      <c r="BS252" t="str">
        <f t="shared" si="167"/>
        <v/>
      </c>
      <c r="BT252">
        <f t="shared" si="168"/>
        <v>0</v>
      </c>
      <c r="BU252" s="181" t="str">
        <f t="shared" si="169"/>
        <v>data</v>
      </c>
      <c r="BV252" s="181">
        <f t="shared" si="175"/>
        <v>0</v>
      </c>
      <c r="BX252" t="str">
        <f t="shared" si="170"/>
        <v/>
      </c>
      <c r="BY252" t="str">
        <f t="shared" si="171"/>
        <v>No CO Data</v>
      </c>
      <c r="BZ252" s="181">
        <f t="shared" si="178"/>
        <v>0</v>
      </c>
      <c r="CA252" s="229">
        <f t="shared" si="177"/>
        <v>0</v>
      </c>
      <c r="CB252" s="6"/>
      <c r="CC252" s="6"/>
      <c r="CD252" s="226">
        <f t="shared" si="179"/>
        <v>0</v>
      </c>
      <c r="CE252" s="6"/>
      <c r="CF252" s="226">
        <f t="shared" si="176"/>
        <v>0</v>
      </c>
      <c r="CG252" s="226">
        <f t="shared" si="180"/>
        <v>0</v>
      </c>
      <c r="CH252" s="6"/>
      <c r="CI252" s="6"/>
      <c r="CJ252" s="226">
        <f t="shared" si="172"/>
        <v>0</v>
      </c>
      <c r="CK252" s="6"/>
      <c r="CL252" s="6"/>
      <c r="CM252" s="6"/>
      <c r="CN252" s="6"/>
      <c r="CO252" s="6"/>
      <c r="CP252" s="6"/>
      <c r="CQ252" s="6"/>
      <c r="CR252" s="6"/>
      <c r="CS252" s="6"/>
      <c r="CT252" s="6"/>
      <c r="CU252" s="6"/>
      <c r="CV252" s="6"/>
      <c r="CW252" s="6"/>
      <c r="CX252" s="6"/>
      <c r="CY252" s="6"/>
      <c r="CZ252" s="6"/>
      <c r="DA252" s="6"/>
      <c r="DB252" s="6"/>
      <c r="DC252" s="6"/>
      <c r="DD252" s="6"/>
      <c r="DE252" s="6"/>
      <c r="DF252" s="6"/>
      <c r="DG252" s="6"/>
      <c r="DH252" s="6"/>
      <c r="DI252" s="6"/>
      <c r="DJ252" s="6"/>
      <c r="DK252" s="6"/>
      <c r="DL252" s="6"/>
      <c r="DM252" s="6"/>
      <c r="DN252" s="6"/>
      <c r="DO252" s="6"/>
      <c r="DP252" s="6"/>
      <c r="DQ252" s="6"/>
      <c r="DR252" s="6"/>
      <c r="DS252" s="6"/>
      <c r="DT252" s="6"/>
      <c r="DU252" s="6"/>
      <c r="DV252" s="6"/>
      <c r="DW252" s="6"/>
      <c r="DX252" s="6"/>
      <c r="DY252" s="6"/>
      <c r="DZ252" s="6"/>
      <c r="EA252" s="6"/>
      <c r="EB252" s="6"/>
      <c r="EC252" s="6"/>
      <c r="ED252" s="6"/>
      <c r="EE252" s="6"/>
      <c r="EF252" s="6"/>
      <c r="EG252" s="6"/>
      <c r="EH252" s="6"/>
      <c r="EI252" s="6"/>
      <c r="EJ252" s="6"/>
      <c r="EK252" s="6"/>
      <c r="EL252" s="6"/>
      <c r="EM252" s="6"/>
      <c r="EN252" s="6"/>
      <c r="EO252" s="6"/>
      <c r="EP252" s="6"/>
      <c r="EQ252" s="6"/>
      <c r="ER252" s="6"/>
      <c r="ES252" s="6"/>
      <c r="ET252" s="6"/>
      <c r="EU252" s="6"/>
      <c r="EV252" s="6"/>
      <c r="EW252" s="6"/>
      <c r="EX252" s="6"/>
      <c r="EY252" s="6"/>
      <c r="EZ252" s="6"/>
      <c r="FA252" s="6"/>
      <c r="FB252" s="6"/>
    </row>
    <row r="253" spans="1:158">
      <c r="A253" s="13">
        <f t="shared" si="139"/>
        <v>220</v>
      </c>
      <c r="B253" s="66"/>
      <c r="C253" s="48"/>
      <c r="D253" s="348"/>
      <c r="E253" s="349"/>
      <c r="F253" s="353"/>
      <c r="G253" s="351"/>
      <c r="H253" s="348"/>
      <c r="I253" s="352"/>
      <c r="J253" s="352"/>
      <c r="K253" s="67"/>
      <c r="L253" s="68" t="str">
        <f t="shared" si="79"/>
        <v/>
      </c>
      <c r="M253" s="379"/>
      <c r="N253" s="379"/>
      <c r="O253" s="380" t="str">
        <f t="shared" si="173"/>
        <v/>
      </c>
      <c r="P253" s="382" t="str">
        <f t="shared" si="174"/>
        <v/>
      </c>
      <c r="Q253" s="112" t="str">
        <f t="shared" si="140"/>
        <v/>
      </c>
      <c r="R253" s="67"/>
      <c r="S253" s="68" t="str">
        <f t="shared" si="82"/>
        <v/>
      </c>
      <c r="T253" s="184"/>
      <c r="U253" s="68" t="str">
        <f t="shared" si="83"/>
        <v/>
      </c>
      <c r="V253" s="112" t="str">
        <f t="shared" si="141"/>
        <v>no</v>
      </c>
      <c r="W253" s="47"/>
      <c r="X253" s="47"/>
      <c r="Y253" s="47"/>
      <c r="Z253" s="66"/>
      <c r="AA253" s="19"/>
      <c r="AB253" s="242"/>
      <c r="AC253" s="242"/>
      <c r="AD253" s="242"/>
      <c r="AE253" s="242"/>
      <c r="AF253" s="242"/>
      <c r="AG253" s="243"/>
      <c r="AH253" s="17"/>
      <c r="AI253" s="6"/>
      <c r="AK253" s="28" t="str">
        <f t="shared" si="142"/>
        <v/>
      </c>
      <c r="AL253" s="28" t="str">
        <f t="shared" si="143"/>
        <v/>
      </c>
      <c r="AM253" s="28" t="str">
        <f t="shared" si="144"/>
        <v/>
      </c>
      <c r="AN253" s="28">
        <f t="shared" si="145"/>
        <v>0</v>
      </c>
      <c r="AO253" s="28">
        <f t="shared" si="146"/>
        <v>0</v>
      </c>
      <c r="AP253" s="28">
        <f t="shared" si="147"/>
        <v>0</v>
      </c>
      <c r="AQ253" s="28">
        <f t="shared" si="148"/>
        <v>0</v>
      </c>
      <c r="AR253" s="28"/>
      <c r="AS253" s="28"/>
      <c r="AT253" s="28"/>
      <c r="AX253" s="64" t="str">
        <f t="shared" si="149"/>
        <v>canbeinvalid</v>
      </c>
      <c r="AY253" s="28"/>
      <c r="AZ253" s="181">
        <f t="shared" si="150"/>
        <v>0</v>
      </c>
      <c r="BA253" s="1">
        <f t="shared" si="151"/>
        <v>0</v>
      </c>
      <c r="BB253">
        <f t="shared" si="152"/>
        <v>0</v>
      </c>
      <c r="BC253">
        <f t="shared" si="153"/>
        <v>0</v>
      </c>
      <c r="BD253" t="str">
        <f t="shared" si="154"/>
        <v/>
      </c>
      <c r="BE253">
        <f t="shared" si="155"/>
        <v>0</v>
      </c>
      <c r="BF253">
        <f t="shared" si="156"/>
        <v>0</v>
      </c>
      <c r="BG253" t="str">
        <f t="shared" si="157"/>
        <v>no</v>
      </c>
      <c r="BH253">
        <f t="shared" si="158"/>
        <v>0</v>
      </c>
      <c r="BJ253" s="118">
        <f t="shared" si="159"/>
        <v>0</v>
      </c>
      <c r="BK253" s="119">
        <f t="shared" si="160"/>
        <v>0</v>
      </c>
      <c r="BL253">
        <f t="shared" si="161"/>
        <v>0</v>
      </c>
      <c r="BM253">
        <f t="shared" si="162"/>
        <v>0</v>
      </c>
      <c r="BN253" t="str">
        <f t="shared" si="163"/>
        <v/>
      </c>
      <c r="BO253" s="181">
        <f t="shared" si="164"/>
        <v>0</v>
      </c>
      <c r="BQ253" s="181">
        <f t="shared" si="165"/>
        <v>0</v>
      </c>
      <c r="BR253" s="181">
        <f t="shared" si="166"/>
        <v>0</v>
      </c>
      <c r="BS253" t="str">
        <f t="shared" si="167"/>
        <v/>
      </c>
      <c r="BT253">
        <f t="shared" si="168"/>
        <v>0</v>
      </c>
      <c r="BU253" s="181" t="str">
        <f t="shared" si="169"/>
        <v>data</v>
      </c>
      <c r="BV253" s="181">
        <f t="shared" si="175"/>
        <v>0</v>
      </c>
      <c r="BX253" t="str">
        <f t="shared" si="170"/>
        <v/>
      </c>
      <c r="BY253" t="str">
        <f t="shared" si="171"/>
        <v>No CO Data</v>
      </c>
      <c r="BZ253" s="181">
        <f t="shared" si="178"/>
        <v>0</v>
      </c>
      <c r="CA253" s="229">
        <f t="shared" si="177"/>
        <v>0</v>
      </c>
      <c r="CB253" s="6"/>
      <c r="CC253" s="6"/>
      <c r="CD253" s="226">
        <f t="shared" si="179"/>
        <v>0</v>
      </c>
      <c r="CE253" s="6"/>
      <c r="CF253" s="226">
        <f t="shared" si="176"/>
        <v>0</v>
      </c>
      <c r="CG253" s="226">
        <f t="shared" si="180"/>
        <v>0</v>
      </c>
      <c r="CH253" s="6"/>
      <c r="CI253" s="6"/>
      <c r="CJ253" s="226">
        <f t="shared" si="172"/>
        <v>0</v>
      </c>
      <c r="CK253" s="6"/>
      <c r="CL253" s="6"/>
      <c r="CM253" s="6"/>
      <c r="CN253" s="6"/>
      <c r="CO253" s="6"/>
      <c r="CP253" s="6"/>
      <c r="CQ253" s="6"/>
      <c r="CR253" s="6"/>
      <c r="CS253" s="6"/>
      <c r="CT253" s="6"/>
      <c r="CU253" s="6"/>
      <c r="CV253" s="6"/>
      <c r="CW253" s="6"/>
      <c r="CX253" s="6"/>
      <c r="CY253" s="6"/>
      <c r="CZ253" s="6"/>
      <c r="DA253" s="6"/>
      <c r="DB253" s="6"/>
      <c r="DC253" s="6"/>
      <c r="DD253" s="6"/>
      <c r="DE253" s="6"/>
      <c r="DF253" s="6"/>
      <c r="DG253" s="6"/>
      <c r="DH253" s="6"/>
      <c r="DI253" s="6"/>
      <c r="DJ253" s="6"/>
      <c r="DK253" s="6"/>
      <c r="DL253" s="6"/>
      <c r="DM253" s="6"/>
      <c r="DN253" s="6"/>
      <c r="DO253" s="6"/>
      <c r="DP253" s="6"/>
      <c r="DQ253" s="6"/>
      <c r="DR253" s="6"/>
      <c r="DS253" s="6"/>
      <c r="DT253" s="6"/>
      <c r="DU253" s="6"/>
      <c r="DV253" s="6"/>
      <c r="DW253" s="6"/>
      <c r="DX253" s="6"/>
      <c r="DY253" s="6"/>
      <c r="DZ253" s="6"/>
      <c r="EA253" s="6"/>
      <c r="EB253" s="6"/>
      <c r="EC253" s="6"/>
      <c r="ED253" s="6"/>
      <c r="EE253" s="6"/>
      <c r="EF253" s="6"/>
      <c r="EG253" s="6"/>
      <c r="EH253" s="6"/>
      <c r="EI253" s="6"/>
      <c r="EJ253" s="6"/>
      <c r="EK253" s="6"/>
      <c r="EL253" s="6"/>
      <c r="EM253" s="6"/>
      <c r="EN253" s="6"/>
      <c r="EO253" s="6"/>
      <c r="EP253" s="6"/>
      <c r="EQ253" s="6"/>
      <c r="ER253" s="6"/>
      <c r="ES253" s="6"/>
      <c r="ET253" s="6"/>
      <c r="EU253" s="6"/>
      <c r="EV253" s="6"/>
      <c r="EW253" s="6"/>
      <c r="EX253" s="6"/>
      <c r="EY253" s="6"/>
      <c r="EZ253" s="6"/>
      <c r="FA253" s="6"/>
      <c r="FB253" s="6"/>
    </row>
    <row r="254" spans="1:158">
      <c r="A254" s="13">
        <f t="shared" si="139"/>
        <v>221</v>
      </c>
      <c r="B254" s="66"/>
      <c r="C254" s="48"/>
      <c r="D254" s="348"/>
      <c r="E254" s="349"/>
      <c r="F254" s="353"/>
      <c r="G254" s="351"/>
      <c r="H254" s="348"/>
      <c r="I254" s="352"/>
      <c r="J254" s="352"/>
      <c r="K254" s="67"/>
      <c r="L254" s="68" t="str">
        <f t="shared" si="79"/>
        <v/>
      </c>
      <c r="M254" s="379"/>
      <c r="N254" s="379"/>
      <c r="O254" s="380" t="str">
        <f t="shared" si="173"/>
        <v/>
      </c>
      <c r="P254" s="382" t="str">
        <f t="shared" si="174"/>
        <v/>
      </c>
      <c r="Q254" s="112" t="str">
        <f t="shared" si="140"/>
        <v/>
      </c>
      <c r="R254" s="67"/>
      <c r="S254" s="68" t="str">
        <f t="shared" si="82"/>
        <v/>
      </c>
      <c r="T254" s="184"/>
      <c r="U254" s="68" t="str">
        <f t="shared" si="83"/>
        <v/>
      </c>
      <c r="V254" s="112" t="str">
        <f t="shared" si="141"/>
        <v>no</v>
      </c>
      <c r="W254" s="47"/>
      <c r="X254" s="47"/>
      <c r="Y254" s="47"/>
      <c r="Z254" s="66"/>
      <c r="AA254" s="19"/>
      <c r="AB254" s="242"/>
      <c r="AC254" s="242"/>
      <c r="AD254" s="242"/>
      <c r="AE254" s="242"/>
      <c r="AF254" s="242"/>
      <c r="AG254" s="243"/>
      <c r="AH254" s="17"/>
      <c r="AI254" s="6"/>
      <c r="AK254" s="28" t="str">
        <f t="shared" si="142"/>
        <v/>
      </c>
      <c r="AL254" s="28" t="str">
        <f t="shared" si="143"/>
        <v/>
      </c>
      <c r="AM254" s="28" t="str">
        <f t="shared" si="144"/>
        <v/>
      </c>
      <c r="AN254" s="28">
        <f t="shared" si="145"/>
        <v>0</v>
      </c>
      <c r="AO254" s="28">
        <f t="shared" si="146"/>
        <v>0</v>
      </c>
      <c r="AP254" s="28">
        <f t="shared" si="147"/>
        <v>0</v>
      </c>
      <c r="AQ254" s="28">
        <f t="shared" si="148"/>
        <v>0</v>
      </c>
      <c r="AR254" s="28"/>
      <c r="AS254" s="28"/>
      <c r="AT254" s="28"/>
      <c r="AX254" s="64" t="str">
        <f t="shared" si="149"/>
        <v>canbeinvalid</v>
      </c>
      <c r="AY254" s="28"/>
      <c r="AZ254" s="181">
        <f t="shared" si="150"/>
        <v>0</v>
      </c>
      <c r="BA254" s="1">
        <f t="shared" si="151"/>
        <v>0</v>
      </c>
      <c r="BB254">
        <f t="shared" si="152"/>
        <v>0</v>
      </c>
      <c r="BC254">
        <f t="shared" si="153"/>
        <v>0</v>
      </c>
      <c r="BD254" t="str">
        <f t="shared" si="154"/>
        <v/>
      </c>
      <c r="BE254">
        <f t="shared" si="155"/>
        <v>0</v>
      </c>
      <c r="BF254">
        <f t="shared" si="156"/>
        <v>0</v>
      </c>
      <c r="BG254" t="str">
        <f t="shared" si="157"/>
        <v>no</v>
      </c>
      <c r="BH254">
        <f t="shared" si="158"/>
        <v>0</v>
      </c>
      <c r="BJ254" s="118">
        <f t="shared" si="159"/>
        <v>0</v>
      </c>
      <c r="BK254" s="119">
        <f t="shared" si="160"/>
        <v>0</v>
      </c>
      <c r="BL254">
        <f t="shared" si="161"/>
        <v>0</v>
      </c>
      <c r="BM254">
        <f t="shared" si="162"/>
        <v>0</v>
      </c>
      <c r="BN254" t="str">
        <f t="shared" si="163"/>
        <v/>
      </c>
      <c r="BO254" s="181">
        <f t="shared" si="164"/>
        <v>0</v>
      </c>
      <c r="BQ254" s="181">
        <f t="shared" si="165"/>
        <v>0</v>
      </c>
      <c r="BR254" s="181">
        <f t="shared" si="166"/>
        <v>0</v>
      </c>
      <c r="BS254" t="str">
        <f t="shared" si="167"/>
        <v/>
      </c>
      <c r="BT254">
        <f t="shared" si="168"/>
        <v>0</v>
      </c>
      <c r="BU254" s="181" t="str">
        <f t="shared" si="169"/>
        <v>data</v>
      </c>
      <c r="BV254" s="181">
        <f t="shared" si="175"/>
        <v>0</v>
      </c>
      <c r="BX254" t="str">
        <f t="shared" si="170"/>
        <v/>
      </c>
      <c r="BY254" t="str">
        <f t="shared" si="171"/>
        <v>No CO Data</v>
      </c>
      <c r="BZ254" s="181">
        <f t="shared" si="178"/>
        <v>0</v>
      </c>
      <c r="CA254" s="229">
        <f t="shared" si="177"/>
        <v>0</v>
      </c>
      <c r="CB254" s="6"/>
      <c r="CC254" s="6"/>
      <c r="CD254" s="226">
        <f t="shared" si="179"/>
        <v>0</v>
      </c>
      <c r="CE254" s="6"/>
      <c r="CF254" s="226">
        <f t="shared" si="176"/>
        <v>0</v>
      </c>
      <c r="CG254" s="226">
        <f t="shared" si="180"/>
        <v>0</v>
      </c>
      <c r="CH254" s="6"/>
      <c r="CI254" s="6"/>
      <c r="CJ254" s="226">
        <f t="shared" si="172"/>
        <v>0</v>
      </c>
      <c r="CK254" s="6"/>
      <c r="CL254" s="6"/>
      <c r="CM254" s="6"/>
      <c r="CN254" s="6"/>
      <c r="CO254" s="6"/>
      <c r="CP254" s="6"/>
      <c r="CQ254" s="6"/>
      <c r="CR254" s="6"/>
      <c r="CS254" s="6"/>
      <c r="CT254" s="6"/>
      <c r="CU254" s="6"/>
      <c r="CV254" s="6"/>
      <c r="CW254" s="6"/>
      <c r="CX254" s="6"/>
      <c r="CY254" s="6"/>
      <c r="CZ254" s="6"/>
      <c r="DA254" s="6"/>
      <c r="DB254" s="6"/>
      <c r="DC254" s="6"/>
      <c r="DD254" s="6"/>
      <c r="DE254" s="6"/>
      <c r="DF254" s="6"/>
      <c r="DG254" s="6"/>
      <c r="DH254" s="6"/>
      <c r="DI254" s="6"/>
      <c r="DJ254" s="6"/>
      <c r="DK254" s="6"/>
      <c r="DL254" s="6"/>
      <c r="DM254" s="6"/>
      <c r="DN254" s="6"/>
      <c r="DO254" s="6"/>
      <c r="DP254" s="6"/>
      <c r="DQ254" s="6"/>
      <c r="DR254" s="6"/>
      <c r="DS254" s="6"/>
      <c r="DT254" s="6"/>
      <c r="DU254" s="6"/>
      <c r="DV254" s="6"/>
      <c r="DW254" s="6"/>
      <c r="DX254" s="6"/>
      <c r="DY254" s="6"/>
      <c r="DZ254" s="6"/>
      <c r="EA254" s="6"/>
      <c r="EB254" s="6"/>
      <c r="EC254" s="6"/>
      <c r="ED254" s="6"/>
      <c r="EE254" s="6"/>
      <c r="EF254" s="6"/>
      <c r="EG254" s="6"/>
      <c r="EH254" s="6"/>
      <c r="EI254" s="6"/>
      <c r="EJ254" s="6"/>
      <c r="EK254" s="6"/>
      <c r="EL254" s="6"/>
      <c r="EM254" s="6"/>
      <c r="EN254" s="6"/>
      <c r="EO254" s="6"/>
      <c r="EP254" s="6"/>
      <c r="EQ254" s="6"/>
      <c r="ER254" s="6"/>
      <c r="ES254" s="6"/>
      <c r="ET254" s="6"/>
      <c r="EU254" s="6"/>
      <c r="EV254" s="6"/>
      <c r="EW254" s="6"/>
      <c r="EX254" s="6"/>
      <c r="EY254" s="6"/>
      <c r="EZ254" s="6"/>
      <c r="FA254" s="6"/>
      <c r="FB254" s="6"/>
    </row>
    <row r="255" spans="1:158">
      <c r="A255" s="13">
        <f t="shared" si="139"/>
        <v>222</v>
      </c>
      <c r="B255" s="66"/>
      <c r="C255" s="48"/>
      <c r="D255" s="348"/>
      <c r="E255" s="349"/>
      <c r="F255" s="353"/>
      <c r="G255" s="351"/>
      <c r="H255" s="348"/>
      <c r="I255" s="352"/>
      <c r="J255" s="352"/>
      <c r="K255" s="67"/>
      <c r="L255" s="68" t="str">
        <f t="shared" si="79"/>
        <v/>
      </c>
      <c r="M255" s="379"/>
      <c r="N255" s="379"/>
      <c r="O255" s="380" t="str">
        <f t="shared" si="173"/>
        <v/>
      </c>
      <c r="P255" s="382" t="str">
        <f t="shared" si="174"/>
        <v/>
      </c>
      <c r="Q255" s="112" t="str">
        <f t="shared" si="140"/>
        <v/>
      </c>
      <c r="R255" s="67"/>
      <c r="S255" s="68" t="str">
        <f t="shared" si="82"/>
        <v/>
      </c>
      <c r="T255" s="184"/>
      <c r="U255" s="68" t="str">
        <f t="shared" si="83"/>
        <v/>
      </c>
      <c r="V255" s="112" t="str">
        <f t="shared" si="141"/>
        <v>no</v>
      </c>
      <c r="W255" s="47"/>
      <c r="X255" s="47"/>
      <c r="Y255" s="47"/>
      <c r="Z255" s="66"/>
      <c r="AA255" s="19"/>
      <c r="AB255" s="242"/>
      <c r="AC255" s="242"/>
      <c r="AD255" s="242"/>
      <c r="AE255" s="242"/>
      <c r="AF255" s="242"/>
      <c r="AG255" s="243"/>
      <c r="AH255" s="17"/>
      <c r="AI255" s="6"/>
      <c r="AK255" s="28" t="str">
        <f t="shared" si="142"/>
        <v/>
      </c>
      <c r="AL255" s="28" t="str">
        <f t="shared" si="143"/>
        <v/>
      </c>
      <c r="AM255" s="28" t="str">
        <f t="shared" si="144"/>
        <v/>
      </c>
      <c r="AN255" s="28">
        <f t="shared" si="145"/>
        <v>0</v>
      </c>
      <c r="AO255" s="28">
        <f t="shared" si="146"/>
        <v>0</v>
      </c>
      <c r="AP255" s="28">
        <f t="shared" si="147"/>
        <v>0</v>
      </c>
      <c r="AQ255" s="28">
        <f t="shared" si="148"/>
        <v>0</v>
      </c>
      <c r="AR255" s="28"/>
      <c r="AS255" s="28"/>
      <c r="AT255" s="28"/>
      <c r="AX255" s="64" t="str">
        <f t="shared" si="149"/>
        <v>canbeinvalid</v>
      </c>
      <c r="AY255" s="28"/>
      <c r="AZ255" s="181">
        <f t="shared" si="150"/>
        <v>0</v>
      </c>
      <c r="BA255" s="1">
        <f t="shared" si="151"/>
        <v>0</v>
      </c>
      <c r="BB255">
        <f t="shared" si="152"/>
        <v>0</v>
      </c>
      <c r="BC255">
        <f t="shared" si="153"/>
        <v>0</v>
      </c>
      <c r="BD255" t="str">
        <f t="shared" si="154"/>
        <v/>
      </c>
      <c r="BE255">
        <f t="shared" si="155"/>
        <v>0</v>
      </c>
      <c r="BF255">
        <f t="shared" si="156"/>
        <v>0</v>
      </c>
      <c r="BG255" t="str">
        <f t="shared" si="157"/>
        <v>no</v>
      </c>
      <c r="BH255">
        <f t="shared" si="158"/>
        <v>0</v>
      </c>
      <c r="BJ255" s="118">
        <f t="shared" si="159"/>
        <v>0</v>
      </c>
      <c r="BK255" s="119">
        <f t="shared" si="160"/>
        <v>0</v>
      </c>
      <c r="BL255">
        <f t="shared" si="161"/>
        <v>0</v>
      </c>
      <c r="BM255">
        <f t="shared" si="162"/>
        <v>0</v>
      </c>
      <c r="BN255" t="str">
        <f t="shared" si="163"/>
        <v/>
      </c>
      <c r="BO255" s="181">
        <f t="shared" si="164"/>
        <v>0</v>
      </c>
      <c r="BQ255" s="181">
        <f t="shared" si="165"/>
        <v>0</v>
      </c>
      <c r="BR255" s="181">
        <f t="shared" si="166"/>
        <v>0</v>
      </c>
      <c r="BS255" t="str">
        <f t="shared" si="167"/>
        <v/>
      </c>
      <c r="BT255">
        <f t="shared" si="168"/>
        <v>0</v>
      </c>
      <c r="BU255" s="181" t="str">
        <f t="shared" si="169"/>
        <v>data</v>
      </c>
      <c r="BV255" s="181">
        <f t="shared" si="175"/>
        <v>0</v>
      </c>
      <c r="BX255" t="str">
        <f t="shared" si="170"/>
        <v/>
      </c>
      <c r="BY255" t="str">
        <f t="shared" si="171"/>
        <v>No CO Data</v>
      </c>
      <c r="BZ255" s="181">
        <f t="shared" si="178"/>
        <v>0</v>
      </c>
      <c r="CA255" s="229">
        <f t="shared" si="177"/>
        <v>0</v>
      </c>
      <c r="CB255" s="6"/>
      <c r="CC255" s="6"/>
      <c r="CD255" s="226">
        <f t="shared" si="179"/>
        <v>0</v>
      </c>
      <c r="CE255" s="6"/>
      <c r="CF255" s="226">
        <f t="shared" si="176"/>
        <v>0</v>
      </c>
      <c r="CG255" s="226">
        <f t="shared" si="180"/>
        <v>0</v>
      </c>
      <c r="CH255" s="6"/>
      <c r="CI255" s="6"/>
      <c r="CJ255" s="226">
        <f t="shared" si="172"/>
        <v>0</v>
      </c>
      <c r="CK255" s="6"/>
      <c r="CL255" s="6"/>
      <c r="CM255" s="6"/>
      <c r="CN255" s="6"/>
      <c r="CO255" s="6"/>
      <c r="CP255" s="6"/>
      <c r="CQ255" s="6"/>
      <c r="CR255" s="6"/>
      <c r="CS255" s="6"/>
      <c r="CT255" s="6"/>
      <c r="CU255" s="6"/>
      <c r="CV255" s="6"/>
      <c r="CW255" s="6"/>
      <c r="CX255" s="6"/>
      <c r="CY255" s="6"/>
      <c r="CZ255" s="6"/>
      <c r="DA255" s="6"/>
      <c r="DB255" s="6"/>
      <c r="DC255" s="6"/>
      <c r="DD255" s="6"/>
      <c r="DE255" s="6"/>
      <c r="DF255" s="6"/>
      <c r="DG255" s="6"/>
      <c r="DH255" s="6"/>
      <c r="DI255" s="6"/>
      <c r="DJ255" s="6"/>
      <c r="DK255" s="6"/>
      <c r="DL255" s="6"/>
      <c r="DM255" s="6"/>
      <c r="DN255" s="6"/>
      <c r="DO255" s="6"/>
      <c r="DP255" s="6"/>
      <c r="DQ255" s="6"/>
      <c r="DR255" s="6"/>
      <c r="DS255" s="6"/>
      <c r="DT255" s="6"/>
      <c r="DU255" s="6"/>
      <c r="DV255" s="6"/>
      <c r="DW255" s="6"/>
      <c r="DX255" s="6"/>
      <c r="DY255" s="6"/>
      <c r="DZ255" s="6"/>
      <c r="EA255" s="6"/>
      <c r="EB255" s="6"/>
      <c r="EC255" s="6"/>
      <c r="ED255" s="6"/>
      <c r="EE255" s="6"/>
      <c r="EF255" s="6"/>
      <c r="EG255" s="6"/>
      <c r="EH255" s="6"/>
      <c r="EI255" s="6"/>
      <c r="EJ255" s="6"/>
      <c r="EK255" s="6"/>
      <c r="EL255" s="6"/>
      <c r="EM255" s="6"/>
      <c r="EN255" s="6"/>
      <c r="EO255" s="6"/>
      <c r="EP255" s="6"/>
      <c r="EQ255" s="6"/>
      <c r="ER255" s="6"/>
      <c r="ES255" s="6"/>
      <c r="ET255" s="6"/>
      <c r="EU255" s="6"/>
      <c r="EV255" s="6"/>
      <c r="EW255" s="6"/>
      <c r="EX255" s="6"/>
      <c r="EY255" s="6"/>
      <c r="EZ255" s="6"/>
      <c r="FA255" s="6"/>
      <c r="FB255" s="6"/>
    </row>
    <row r="256" spans="1:158">
      <c r="A256" s="13">
        <f t="shared" si="139"/>
        <v>223</v>
      </c>
      <c r="B256" s="66"/>
      <c r="C256" s="48"/>
      <c r="D256" s="348"/>
      <c r="E256" s="349"/>
      <c r="F256" s="353"/>
      <c r="G256" s="351"/>
      <c r="H256" s="348"/>
      <c r="I256" s="352"/>
      <c r="J256" s="352"/>
      <c r="K256" s="67"/>
      <c r="L256" s="68" t="str">
        <f t="shared" si="79"/>
        <v/>
      </c>
      <c r="M256" s="379"/>
      <c r="N256" s="379"/>
      <c r="O256" s="380" t="str">
        <f t="shared" si="173"/>
        <v/>
      </c>
      <c r="P256" s="382" t="str">
        <f t="shared" si="174"/>
        <v/>
      </c>
      <c r="Q256" s="112" t="str">
        <f t="shared" si="140"/>
        <v/>
      </c>
      <c r="R256" s="67"/>
      <c r="S256" s="68" t="str">
        <f t="shared" si="82"/>
        <v/>
      </c>
      <c r="T256" s="184"/>
      <c r="U256" s="68" t="str">
        <f t="shared" si="83"/>
        <v/>
      </c>
      <c r="V256" s="112" t="str">
        <f t="shared" si="141"/>
        <v>no</v>
      </c>
      <c r="W256" s="47"/>
      <c r="X256" s="47"/>
      <c r="Y256" s="47"/>
      <c r="Z256" s="66"/>
      <c r="AA256" s="19"/>
      <c r="AB256" s="242"/>
      <c r="AC256" s="242"/>
      <c r="AD256" s="242"/>
      <c r="AE256" s="242"/>
      <c r="AF256" s="242"/>
      <c r="AG256" s="243"/>
      <c r="AH256" s="17"/>
      <c r="AI256" s="6"/>
      <c r="AK256" s="28" t="str">
        <f t="shared" si="142"/>
        <v/>
      </c>
      <c r="AL256" s="28" t="str">
        <f t="shared" si="143"/>
        <v/>
      </c>
      <c r="AM256" s="28" t="str">
        <f t="shared" si="144"/>
        <v/>
      </c>
      <c r="AN256" s="28">
        <f t="shared" si="145"/>
        <v>0</v>
      </c>
      <c r="AO256" s="28">
        <f t="shared" si="146"/>
        <v>0</v>
      </c>
      <c r="AP256" s="28">
        <f t="shared" si="147"/>
        <v>0</v>
      </c>
      <c r="AQ256" s="28">
        <f t="shared" si="148"/>
        <v>0</v>
      </c>
      <c r="AR256" s="28"/>
      <c r="AS256" s="28"/>
      <c r="AT256" s="28"/>
      <c r="AX256" s="64" t="str">
        <f t="shared" si="149"/>
        <v>canbeinvalid</v>
      </c>
      <c r="AY256" s="28"/>
      <c r="AZ256" s="181">
        <f t="shared" si="150"/>
        <v>0</v>
      </c>
      <c r="BA256" s="1">
        <f t="shared" si="151"/>
        <v>0</v>
      </c>
      <c r="BB256">
        <f t="shared" si="152"/>
        <v>0</v>
      </c>
      <c r="BC256">
        <f t="shared" si="153"/>
        <v>0</v>
      </c>
      <c r="BD256" t="str">
        <f t="shared" si="154"/>
        <v/>
      </c>
      <c r="BE256">
        <f t="shared" si="155"/>
        <v>0</v>
      </c>
      <c r="BF256">
        <f t="shared" si="156"/>
        <v>0</v>
      </c>
      <c r="BG256" t="str">
        <f t="shared" si="157"/>
        <v>no</v>
      </c>
      <c r="BH256">
        <f t="shared" si="158"/>
        <v>0</v>
      </c>
      <c r="BJ256" s="118">
        <f t="shared" si="159"/>
        <v>0</v>
      </c>
      <c r="BK256" s="119">
        <f t="shared" si="160"/>
        <v>0</v>
      </c>
      <c r="BL256">
        <f t="shared" si="161"/>
        <v>0</v>
      </c>
      <c r="BM256">
        <f t="shared" si="162"/>
        <v>0</v>
      </c>
      <c r="BN256" t="str">
        <f t="shared" si="163"/>
        <v/>
      </c>
      <c r="BO256" s="181">
        <f t="shared" si="164"/>
        <v>0</v>
      </c>
      <c r="BQ256" s="181">
        <f t="shared" si="165"/>
        <v>0</v>
      </c>
      <c r="BR256" s="181">
        <f t="shared" si="166"/>
        <v>0</v>
      </c>
      <c r="BS256" t="str">
        <f t="shared" si="167"/>
        <v/>
      </c>
      <c r="BT256">
        <f t="shared" si="168"/>
        <v>0</v>
      </c>
      <c r="BU256" s="181" t="str">
        <f t="shared" si="169"/>
        <v>data</v>
      </c>
      <c r="BV256" s="181">
        <f t="shared" si="175"/>
        <v>0</v>
      </c>
      <c r="BX256" t="str">
        <f t="shared" si="170"/>
        <v/>
      </c>
      <c r="BY256" t="str">
        <f t="shared" si="171"/>
        <v>No CO Data</v>
      </c>
      <c r="BZ256" s="181">
        <f t="shared" si="178"/>
        <v>0</v>
      </c>
      <c r="CA256" s="229">
        <f t="shared" si="177"/>
        <v>0</v>
      </c>
      <c r="CB256" s="6"/>
      <c r="CC256" s="6"/>
      <c r="CD256" s="226">
        <f t="shared" si="179"/>
        <v>0</v>
      </c>
      <c r="CE256" s="6"/>
      <c r="CF256" s="226">
        <f t="shared" si="176"/>
        <v>0</v>
      </c>
      <c r="CG256" s="226">
        <f t="shared" si="180"/>
        <v>0</v>
      </c>
      <c r="CH256" s="6"/>
      <c r="CI256" s="6"/>
      <c r="CJ256" s="226">
        <f t="shared" si="172"/>
        <v>0</v>
      </c>
      <c r="CK256" s="6"/>
      <c r="CL256" s="6"/>
      <c r="CM256" s="6"/>
      <c r="CN256" s="6"/>
      <c r="CO256" s="6"/>
      <c r="CP256" s="6"/>
      <c r="CQ256" s="6"/>
      <c r="CR256" s="6"/>
      <c r="CS256" s="6"/>
      <c r="CT256" s="6"/>
      <c r="CU256" s="6"/>
      <c r="CV256" s="6"/>
      <c r="CW256" s="6"/>
      <c r="CX256" s="6"/>
      <c r="CY256" s="6"/>
      <c r="CZ256" s="6"/>
      <c r="DA256" s="6"/>
      <c r="DB256" s="6"/>
      <c r="DC256" s="6"/>
      <c r="DD256" s="6"/>
      <c r="DE256" s="6"/>
      <c r="DF256" s="6"/>
      <c r="DG256" s="6"/>
      <c r="DH256" s="6"/>
      <c r="DI256" s="6"/>
      <c r="DJ256" s="6"/>
      <c r="DK256" s="6"/>
      <c r="DL256" s="6"/>
      <c r="DM256" s="6"/>
      <c r="DN256" s="6"/>
      <c r="DO256" s="6"/>
      <c r="DP256" s="6"/>
      <c r="DQ256" s="6"/>
      <c r="DR256" s="6"/>
      <c r="DS256" s="6"/>
      <c r="DT256" s="6"/>
      <c r="DU256" s="6"/>
      <c r="DV256" s="6"/>
      <c r="DW256" s="6"/>
      <c r="DX256" s="6"/>
      <c r="DY256" s="6"/>
      <c r="DZ256" s="6"/>
      <c r="EA256" s="6"/>
      <c r="EB256" s="6"/>
      <c r="EC256" s="6"/>
      <c r="ED256" s="6"/>
      <c r="EE256" s="6"/>
      <c r="EF256" s="6"/>
      <c r="EG256" s="6"/>
      <c r="EH256" s="6"/>
      <c r="EI256" s="6"/>
      <c r="EJ256" s="6"/>
      <c r="EK256" s="6"/>
      <c r="EL256" s="6"/>
      <c r="EM256" s="6"/>
      <c r="EN256" s="6"/>
      <c r="EO256" s="6"/>
      <c r="EP256" s="6"/>
      <c r="EQ256" s="6"/>
      <c r="ER256" s="6"/>
      <c r="ES256" s="6"/>
      <c r="ET256" s="6"/>
      <c r="EU256" s="6"/>
      <c r="EV256" s="6"/>
      <c r="EW256" s="6"/>
      <c r="EX256" s="6"/>
      <c r="EY256" s="6"/>
      <c r="EZ256" s="6"/>
      <c r="FA256" s="6"/>
      <c r="FB256" s="6"/>
    </row>
    <row r="257" spans="1:158">
      <c r="A257" s="13">
        <f t="shared" si="139"/>
        <v>224</v>
      </c>
      <c r="B257" s="66"/>
      <c r="C257" s="48"/>
      <c r="D257" s="348"/>
      <c r="E257" s="349"/>
      <c r="F257" s="353"/>
      <c r="G257" s="351"/>
      <c r="H257" s="348"/>
      <c r="I257" s="352"/>
      <c r="J257" s="352"/>
      <c r="K257" s="67"/>
      <c r="L257" s="68" t="str">
        <f t="shared" si="79"/>
        <v/>
      </c>
      <c r="M257" s="379"/>
      <c r="N257" s="379"/>
      <c r="O257" s="380" t="str">
        <f t="shared" si="173"/>
        <v/>
      </c>
      <c r="P257" s="382" t="str">
        <f t="shared" si="174"/>
        <v/>
      </c>
      <c r="Q257" s="112" t="str">
        <f t="shared" si="140"/>
        <v/>
      </c>
      <c r="R257" s="67"/>
      <c r="S257" s="68" t="str">
        <f t="shared" si="82"/>
        <v/>
      </c>
      <c r="T257" s="184"/>
      <c r="U257" s="68" t="str">
        <f t="shared" si="83"/>
        <v/>
      </c>
      <c r="V257" s="112" t="str">
        <f t="shared" si="141"/>
        <v>no</v>
      </c>
      <c r="W257" s="47"/>
      <c r="X257" s="47"/>
      <c r="Y257" s="47"/>
      <c r="Z257" s="66"/>
      <c r="AA257" s="19"/>
      <c r="AB257" s="242"/>
      <c r="AC257" s="242"/>
      <c r="AD257" s="242"/>
      <c r="AE257" s="242"/>
      <c r="AF257" s="242"/>
      <c r="AG257" s="243"/>
      <c r="AH257" s="17"/>
      <c r="AI257" s="6"/>
      <c r="AK257" s="28" t="str">
        <f t="shared" si="142"/>
        <v/>
      </c>
      <c r="AL257" s="28" t="str">
        <f t="shared" si="143"/>
        <v/>
      </c>
      <c r="AM257" s="28" t="str">
        <f t="shared" si="144"/>
        <v/>
      </c>
      <c r="AN257" s="28">
        <f t="shared" si="145"/>
        <v>0</v>
      </c>
      <c r="AO257" s="28">
        <f t="shared" si="146"/>
        <v>0</v>
      </c>
      <c r="AP257" s="28">
        <f t="shared" si="147"/>
        <v>0</v>
      </c>
      <c r="AQ257" s="28">
        <f t="shared" si="148"/>
        <v>0</v>
      </c>
      <c r="AR257" s="28"/>
      <c r="AS257" s="28"/>
      <c r="AT257" s="28"/>
      <c r="AX257" s="64" t="str">
        <f t="shared" si="149"/>
        <v>canbeinvalid</v>
      </c>
      <c r="AY257" s="28"/>
      <c r="AZ257" s="181">
        <f t="shared" si="150"/>
        <v>0</v>
      </c>
      <c r="BA257" s="1">
        <f t="shared" si="151"/>
        <v>0</v>
      </c>
      <c r="BB257">
        <f t="shared" si="152"/>
        <v>0</v>
      </c>
      <c r="BC257">
        <f t="shared" si="153"/>
        <v>0</v>
      </c>
      <c r="BD257" t="str">
        <f t="shared" si="154"/>
        <v/>
      </c>
      <c r="BE257">
        <f t="shared" si="155"/>
        <v>0</v>
      </c>
      <c r="BF257">
        <f t="shared" si="156"/>
        <v>0</v>
      </c>
      <c r="BG257" t="str">
        <f t="shared" si="157"/>
        <v>no</v>
      </c>
      <c r="BH257">
        <f t="shared" si="158"/>
        <v>0</v>
      </c>
      <c r="BJ257" s="118">
        <f t="shared" si="159"/>
        <v>0</v>
      </c>
      <c r="BK257" s="119">
        <f t="shared" si="160"/>
        <v>0</v>
      </c>
      <c r="BL257">
        <f t="shared" si="161"/>
        <v>0</v>
      </c>
      <c r="BM257">
        <f t="shared" si="162"/>
        <v>0</v>
      </c>
      <c r="BN257" t="str">
        <f t="shared" si="163"/>
        <v/>
      </c>
      <c r="BO257" s="181">
        <f t="shared" si="164"/>
        <v>0</v>
      </c>
      <c r="BQ257" s="181">
        <f t="shared" si="165"/>
        <v>0</v>
      </c>
      <c r="BR257" s="181">
        <f t="shared" si="166"/>
        <v>0</v>
      </c>
      <c r="BS257" t="str">
        <f t="shared" si="167"/>
        <v/>
      </c>
      <c r="BT257">
        <f t="shared" si="168"/>
        <v>0</v>
      </c>
      <c r="BU257" s="181" t="str">
        <f t="shared" si="169"/>
        <v>data</v>
      </c>
      <c r="BV257" s="181">
        <f t="shared" si="175"/>
        <v>0</v>
      </c>
      <c r="BX257" t="str">
        <f t="shared" si="170"/>
        <v/>
      </c>
      <c r="BY257" t="str">
        <f t="shared" si="171"/>
        <v>No CO Data</v>
      </c>
      <c r="BZ257" s="181">
        <f t="shared" si="178"/>
        <v>0</v>
      </c>
      <c r="CA257" s="229">
        <f t="shared" si="177"/>
        <v>0</v>
      </c>
      <c r="CB257" s="6"/>
      <c r="CC257" s="6"/>
      <c r="CD257" s="226">
        <f t="shared" si="179"/>
        <v>0</v>
      </c>
      <c r="CE257" s="6"/>
      <c r="CF257" s="226">
        <f t="shared" si="176"/>
        <v>0</v>
      </c>
      <c r="CG257" s="226">
        <f t="shared" si="180"/>
        <v>0</v>
      </c>
      <c r="CH257" s="6"/>
      <c r="CI257" s="6"/>
      <c r="CJ257" s="226">
        <f t="shared" si="172"/>
        <v>0</v>
      </c>
      <c r="CK257" s="6"/>
      <c r="CL257" s="6"/>
      <c r="CM257" s="6"/>
      <c r="CN257" s="6"/>
      <c r="CO257" s="6"/>
      <c r="CP257" s="6"/>
      <c r="CQ257" s="6"/>
      <c r="CR257" s="6"/>
      <c r="CS257" s="6"/>
      <c r="CT257" s="6"/>
      <c r="CU257" s="6"/>
      <c r="CV257" s="6"/>
      <c r="CW257" s="6"/>
      <c r="CX257" s="6"/>
      <c r="CY257" s="6"/>
      <c r="CZ257" s="6"/>
      <c r="DA257" s="6"/>
      <c r="DB257" s="6"/>
      <c r="DC257" s="6"/>
      <c r="DD257" s="6"/>
      <c r="DE257" s="6"/>
      <c r="DF257" s="6"/>
      <c r="DG257" s="6"/>
      <c r="DH257" s="6"/>
      <c r="DI257" s="6"/>
      <c r="DJ257" s="6"/>
      <c r="DK257" s="6"/>
      <c r="DL257" s="6"/>
      <c r="DM257" s="6"/>
      <c r="DN257" s="6"/>
      <c r="DO257" s="6"/>
      <c r="DP257" s="6"/>
      <c r="DQ257" s="6"/>
      <c r="DR257" s="6"/>
      <c r="DS257" s="6"/>
      <c r="DT257" s="6"/>
      <c r="DU257" s="6"/>
      <c r="DV257" s="6"/>
      <c r="DW257" s="6"/>
      <c r="DX257" s="6"/>
      <c r="DY257" s="6"/>
      <c r="DZ257" s="6"/>
      <c r="EA257" s="6"/>
      <c r="EB257" s="6"/>
      <c r="EC257" s="6"/>
      <c r="ED257" s="6"/>
      <c r="EE257" s="6"/>
      <c r="EF257" s="6"/>
      <c r="EG257" s="6"/>
      <c r="EH257" s="6"/>
      <c r="EI257" s="6"/>
      <c r="EJ257" s="6"/>
      <c r="EK257" s="6"/>
      <c r="EL257" s="6"/>
      <c r="EM257" s="6"/>
      <c r="EN257" s="6"/>
      <c r="EO257" s="6"/>
      <c r="EP257" s="6"/>
      <c r="EQ257" s="6"/>
      <c r="ER257" s="6"/>
      <c r="ES257" s="6"/>
      <c r="ET257" s="6"/>
      <c r="EU257" s="6"/>
      <c r="EV257" s="6"/>
      <c r="EW257" s="6"/>
      <c r="EX257" s="6"/>
      <c r="EY257" s="6"/>
      <c r="EZ257" s="6"/>
      <c r="FA257" s="6"/>
      <c r="FB257" s="6"/>
    </row>
    <row r="258" spans="1:158">
      <c r="A258" s="13">
        <f t="shared" si="139"/>
        <v>225</v>
      </c>
      <c r="B258" s="66"/>
      <c r="C258" s="48"/>
      <c r="D258" s="348"/>
      <c r="E258" s="349"/>
      <c r="F258" s="353"/>
      <c r="G258" s="351"/>
      <c r="H258" s="348"/>
      <c r="I258" s="352"/>
      <c r="J258" s="352"/>
      <c r="K258" s="67"/>
      <c r="L258" s="68" t="str">
        <f t="shared" si="79"/>
        <v/>
      </c>
      <c r="M258" s="379"/>
      <c r="N258" s="379"/>
      <c r="O258" s="380" t="str">
        <f t="shared" si="173"/>
        <v/>
      </c>
      <c r="P258" s="382" t="str">
        <f t="shared" si="174"/>
        <v/>
      </c>
      <c r="Q258" s="112" t="str">
        <f t="shared" si="140"/>
        <v/>
      </c>
      <c r="R258" s="67"/>
      <c r="S258" s="68" t="str">
        <f t="shared" si="82"/>
        <v/>
      </c>
      <c r="T258" s="184"/>
      <c r="U258" s="68" t="str">
        <f t="shared" si="83"/>
        <v/>
      </c>
      <c r="V258" s="112" t="str">
        <f t="shared" si="141"/>
        <v>no</v>
      </c>
      <c r="W258" s="47"/>
      <c r="X258" s="47"/>
      <c r="Y258" s="47"/>
      <c r="Z258" s="66"/>
      <c r="AA258" s="19"/>
      <c r="AB258" s="242"/>
      <c r="AC258" s="242"/>
      <c r="AD258" s="242"/>
      <c r="AE258" s="242"/>
      <c r="AF258" s="242"/>
      <c r="AG258" s="243"/>
      <c r="AH258" s="17"/>
      <c r="AI258" s="6"/>
      <c r="AK258" s="28" t="str">
        <f t="shared" si="142"/>
        <v/>
      </c>
      <c r="AL258" s="28" t="str">
        <f t="shared" si="143"/>
        <v/>
      </c>
      <c r="AM258" s="28" t="str">
        <f t="shared" si="144"/>
        <v/>
      </c>
      <c r="AN258" s="28">
        <f t="shared" si="145"/>
        <v>0</v>
      </c>
      <c r="AO258" s="28">
        <f t="shared" si="146"/>
        <v>0</v>
      </c>
      <c r="AP258" s="28">
        <f t="shared" si="147"/>
        <v>0</v>
      </c>
      <c r="AQ258" s="28">
        <f t="shared" si="148"/>
        <v>0</v>
      </c>
      <c r="AR258" s="28"/>
      <c r="AS258" s="28"/>
      <c r="AT258" s="28"/>
      <c r="AX258" s="64" t="str">
        <f t="shared" si="149"/>
        <v>canbeinvalid</v>
      </c>
      <c r="AY258" s="28"/>
      <c r="AZ258" s="181">
        <f t="shared" si="150"/>
        <v>0</v>
      </c>
      <c r="BA258" s="1">
        <f t="shared" si="151"/>
        <v>0</v>
      </c>
      <c r="BB258">
        <f t="shared" si="152"/>
        <v>0</v>
      </c>
      <c r="BC258">
        <f t="shared" si="153"/>
        <v>0</v>
      </c>
      <c r="BD258" t="str">
        <f t="shared" si="154"/>
        <v/>
      </c>
      <c r="BE258">
        <f t="shared" si="155"/>
        <v>0</v>
      </c>
      <c r="BF258">
        <f t="shared" si="156"/>
        <v>0</v>
      </c>
      <c r="BG258" t="str">
        <f t="shared" si="157"/>
        <v>no</v>
      </c>
      <c r="BH258">
        <f t="shared" si="158"/>
        <v>0</v>
      </c>
      <c r="BJ258" s="118">
        <f t="shared" si="159"/>
        <v>0</v>
      </c>
      <c r="BK258" s="119">
        <f t="shared" si="160"/>
        <v>0</v>
      </c>
      <c r="BL258">
        <f t="shared" si="161"/>
        <v>0</v>
      </c>
      <c r="BM258">
        <f t="shared" si="162"/>
        <v>0</v>
      </c>
      <c r="BN258" t="str">
        <f t="shared" si="163"/>
        <v/>
      </c>
      <c r="BO258" s="181">
        <f t="shared" si="164"/>
        <v>0</v>
      </c>
      <c r="BQ258" s="181">
        <f t="shared" si="165"/>
        <v>0</v>
      </c>
      <c r="BR258" s="181">
        <f t="shared" si="166"/>
        <v>0</v>
      </c>
      <c r="BS258" t="str">
        <f t="shared" si="167"/>
        <v/>
      </c>
      <c r="BT258">
        <f t="shared" si="168"/>
        <v>0</v>
      </c>
      <c r="BU258" s="181" t="str">
        <f t="shared" si="169"/>
        <v>data</v>
      </c>
      <c r="BV258" s="181">
        <f t="shared" si="175"/>
        <v>0</v>
      </c>
      <c r="BX258" t="str">
        <f t="shared" si="170"/>
        <v/>
      </c>
      <c r="BY258" t="str">
        <f t="shared" si="171"/>
        <v>No CO Data</v>
      </c>
      <c r="BZ258" s="181">
        <f t="shared" si="178"/>
        <v>0</v>
      </c>
      <c r="CA258" s="229">
        <f t="shared" si="177"/>
        <v>0</v>
      </c>
      <c r="CB258" s="6"/>
      <c r="CC258" s="6"/>
      <c r="CD258" s="226">
        <f t="shared" si="179"/>
        <v>0</v>
      </c>
      <c r="CE258" s="6"/>
      <c r="CF258" s="226">
        <f t="shared" si="176"/>
        <v>0</v>
      </c>
      <c r="CG258" s="226">
        <f t="shared" si="180"/>
        <v>0</v>
      </c>
      <c r="CH258" s="6"/>
      <c r="CI258" s="6"/>
      <c r="CJ258" s="226">
        <f t="shared" si="172"/>
        <v>0</v>
      </c>
      <c r="CK258" s="6"/>
      <c r="CL258" s="6"/>
      <c r="CM258" s="6"/>
      <c r="CN258" s="6"/>
      <c r="CO258" s="6"/>
      <c r="CP258" s="6"/>
      <c r="CQ258" s="6"/>
      <c r="CR258" s="6"/>
      <c r="CS258" s="6"/>
      <c r="CT258" s="6"/>
      <c r="CU258" s="6"/>
      <c r="CV258" s="6"/>
      <c r="CW258" s="6"/>
      <c r="CX258" s="6"/>
      <c r="CY258" s="6"/>
      <c r="CZ258" s="6"/>
      <c r="DA258" s="6"/>
      <c r="DB258" s="6"/>
      <c r="DC258" s="6"/>
      <c r="DD258" s="6"/>
      <c r="DE258" s="6"/>
      <c r="DF258" s="6"/>
      <c r="DG258" s="6"/>
      <c r="DH258" s="6"/>
      <c r="DI258" s="6"/>
      <c r="DJ258" s="6"/>
      <c r="DK258" s="6"/>
      <c r="DL258" s="6"/>
      <c r="DM258" s="6"/>
      <c r="DN258" s="6"/>
      <c r="DO258" s="6"/>
      <c r="DP258" s="6"/>
      <c r="DQ258" s="6"/>
      <c r="DR258" s="6"/>
      <c r="DS258" s="6"/>
      <c r="DT258" s="6"/>
      <c r="DU258" s="6"/>
      <c r="DV258" s="6"/>
      <c r="DW258" s="6"/>
      <c r="DX258" s="6"/>
      <c r="DY258" s="6"/>
      <c r="DZ258" s="6"/>
      <c r="EA258" s="6"/>
      <c r="EB258" s="6"/>
      <c r="EC258" s="6"/>
      <c r="ED258" s="6"/>
      <c r="EE258" s="6"/>
      <c r="EF258" s="6"/>
      <c r="EG258" s="6"/>
      <c r="EH258" s="6"/>
      <c r="EI258" s="6"/>
      <c r="EJ258" s="6"/>
      <c r="EK258" s="6"/>
      <c r="EL258" s="6"/>
      <c r="EM258" s="6"/>
      <c r="EN258" s="6"/>
      <c r="EO258" s="6"/>
      <c r="EP258" s="6"/>
      <c r="EQ258" s="6"/>
      <c r="ER258" s="6"/>
      <c r="ES258" s="6"/>
      <c r="ET258" s="6"/>
      <c r="EU258" s="6"/>
      <c r="EV258" s="6"/>
      <c r="EW258" s="6"/>
      <c r="EX258" s="6"/>
      <c r="EY258" s="6"/>
      <c r="EZ258" s="6"/>
      <c r="FA258" s="6"/>
      <c r="FB258" s="6"/>
    </row>
    <row r="259" spans="1:158">
      <c r="A259" s="13">
        <f t="shared" si="139"/>
        <v>226</v>
      </c>
      <c r="B259" s="66"/>
      <c r="C259" s="48"/>
      <c r="D259" s="348"/>
      <c r="E259" s="349"/>
      <c r="F259" s="353"/>
      <c r="G259" s="351"/>
      <c r="H259" s="348"/>
      <c r="I259" s="352"/>
      <c r="J259" s="352"/>
      <c r="K259" s="67"/>
      <c r="L259" s="68" t="str">
        <f t="shared" si="79"/>
        <v/>
      </c>
      <c r="M259" s="379"/>
      <c r="N259" s="379"/>
      <c r="O259" s="380" t="str">
        <f t="shared" si="173"/>
        <v/>
      </c>
      <c r="P259" s="382" t="str">
        <f t="shared" si="174"/>
        <v/>
      </c>
      <c r="Q259" s="112" t="str">
        <f t="shared" si="140"/>
        <v/>
      </c>
      <c r="R259" s="67"/>
      <c r="S259" s="68" t="str">
        <f t="shared" si="82"/>
        <v/>
      </c>
      <c r="T259" s="184"/>
      <c r="U259" s="68" t="str">
        <f t="shared" si="83"/>
        <v/>
      </c>
      <c r="V259" s="112" t="str">
        <f t="shared" si="141"/>
        <v>no</v>
      </c>
      <c r="W259" s="47"/>
      <c r="X259" s="47"/>
      <c r="Y259" s="47"/>
      <c r="Z259" s="66"/>
      <c r="AA259" s="19"/>
      <c r="AB259" s="242"/>
      <c r="AC259" s="242"/>
      <c r="AD259" s="242"/>
      <c r="AE259" s="242"/>
      <c r="AF259" s="242"/>
      <c r="AG259" s="243"/>
      <c r="AH259" s="17"/>
      <c r="AI259" s="6"/>
      <c r="AK259" s="28" t="str">
        <f t="shared" si="142"/>
        <v/>
      </c>
      <c r="AL259" s="28" t="str">
        <f t="shared" si="143"/>
        <v/>
      </c>
      <c r="AM259" s="28" t="str">
        <f t="shared" si="144"/>
        <v/>
      </c>
      <c r="AN259" s="28">
        <f t="shared" si="145"/>
        <v>0</v>
      </c>
      <c r="AO259" s="28">
        <f t="shared" si="146"/>
        <v>0</v>
      </c>
      <c r="AP259" s="28">
        <f t="shared" si="147"/>
        <v>0</v>
      </c>
      <c r="AQ259" s="28">
        <f t="shared" si="148"/>
        <v>0</v>
      </c>
      <c r="AR259" s="28"/>
      <c r="AS259" s="28"/>
      <c r="AT259" s="28"/>
      <c r="AX259" s="64" t="str">
        <f t="shared" si="149"/>
        <v>canbeinvalid</v>
      </c>
      <c r="AY259" s="28"/>
      <c r="AZ259" s="181">
        <f t="shared" si="150"/>
        <v>0</v>
      </c>
      <c r="BA259" s="1">
        <f t="shared" si="151"/>
        <v>0</v>
      </c>
      <c r="BB259">
        <f t="shared" si="152"/>
        <v>0</v>
      </c>
      <c r="BC259">
        <f t="shared" si="153"/>
        <v>0</v>
      </c>
      <c r="BD259" t="str">
        <f t="shared" si="154"/>
        <v/>
      </c>
      <c r="BE259">
        <f t="shared" si="155"/>
        <v>0</v>
      </c>
      <c r="BF259">
        <f t="shared" si="156"/>
        <v>0</v>
      </c>
      <c r="BG259" t="str">
        <f t="shared" si="157"/>
        <v>no</v>
      </c>
      <c r="BH259">
        <f t="shared" si="158"/>
        <v>0</v>
      </c>
      <c r="BJ259" s="118">
        <f t="shared" si="159"/>
        <v>0</v>
      </c>
      <c r="BK259" s="119">
        <f t="shared" si="160"/>
        <v>0</v>
      </c>
      <c r="BL259">
        <f t="shared" si="161"/>
        <v>0</v>
      </c>
      <c r="BM259">
        <f t="shared" si="162"/>
        <v>0</v>
      </c>
      <c r="BN259" t="str">
        <f t="shared" si="163"/>
        <v/>
      </c>
      <c r="BO259" s="181">
        <f t="shared" si="164"/>
        <v>0</v>
      </c>
      <c r="BQ259" s="181">
        <f t="shared" si="165"/>
        <v>0</v>
      </c>
      <c r="BR259" s="181">
        <f t="shared" si="166"/>
        <v>0</v>
      </c>
      <c r="BS259" t="str">
        <f t="shared" si="167"/>
        <v/>
      </c>
      <c r="BT259">
        <f t="shared" si="168"/>
        <v>0</v>
      </c>
      <c r="BU259" s="181" t="str">
        <f t="shared" si="169"/>
        <v>data</v>
      </c>
      <c r="BV259" s="181">
        <f t="shared" si="175"/>
        <v>0</v>
      </c>
      <c r="BX259" t="str">
        <f t="shared" si="170"/>
        <v/>
      </c>
      <c r="BY259" t="str">
        <f t="shared" si="171"/>
        <v>No CO Data</v>
      </c>
      <c r="BZ259" s="181">
        <f t="shared" si="178"/>
        <v>0</v>
      </c>
      <c r="CA259" s="229">
        <f t="shared" si="177"/>
        <v>0</v>
      </c>
      <c r="CB259" s="6"/>
      <c r="CC259" s="6"/>
      <c r="CD259" s="226">
        <f t="shared" si="179"/>
        <v>0</v>
      </c>
      <c r="CE259" s="6"/>
      <c r="CF259" s="226">
        <f t="shared" si="176"/>
        <v>0</v>
      </c>
      <c r="CG259" s="226">
        <f t="shared" si="180"/>
        <v>0</v>
      </c>
      <c r="CH259" s="6"/>
      <c r="CI259" s="6"/>
      <c r="CJ259" s="226">
        <f t="shared" si="172"/>
        <v>0</v>
      </c>
      <c r="CK259" s="6"/>
      <c r="CL259" s="6"/>
      <c r="CM259" s="6"/>
      <c r="CN259" s="6"/>
      <c r="CO259" s="6"/>
      <c r="CP259" s="6"/>
      <c r="CQ259" s="6"/>
      <c r="CR259" s="6"/>
      <c r="CS259" s="6"/>
      <c r="CT259" s="6"/>
      <c r="CU259" s="6"/>
      <c r="CV259" s="6"/>
      <c r="CW259" s="6"/>
      <c r="CX259" s="6"/>
      <c r="CY259" s="6"/>
      <c r="CZ259" s="6"/>
      <c r="DA259" s="6"/>
      <c r="DB259" s="6"/>
      <c r="DC259" s="6"/>
      <c r="DD259" s="6"/>
      <c r="DE259" s="6"/>
      <c r="DF259" s="6"/>
      <c r="DG259" s="6"/>
      <c r="DH259" s="6"/>
      <c r="DI259" s="6"/>
      <c r="DJ259" s="6"/>
      <c r="DK259" s="6"/>
      <c r="DL259" s="6"/>
      <c r="DM259" s="6"/>
      <c r="DN259" s="6"/>
      <c r="DO259" s="6"/>
      <c r="DP259" s="6"/>
      <c r="DQ259" s="6"/>
      <c r="DR259" s="6"/>
      <c r="DS259" s="6"/>
      <c r="DT259" s="6"/>
      <c r="DU259" s="6"/>
      <c r="DV259" s="6"/>
      <c r="DW259" s="6"/>
      <c r="DX259" s="6"/>
      <c r="DY259" s="6"/>
      <c r="DZ259" s="6"/>
      <c r="EA259" s="6"/>
      <c r="EB259" s="6"/>
      <c r="EC259" s="6"/>
      <c r="ED259" s="6"/>
      <c r="EE259" s="6"/>
      <c r="EF259" s="6"/>
      <c r="EG259" s="6"/>
      <c r="EH259" s="6"/>
      <c r="EI259" s="6"/>
      <c r="EJ259" s="6"/>
      <c r="EK259" s="6"/>
      <c r="EL259" s="6"/>
      <c r="EM259" s="6"/>
      <c r="EN259" s="6"/>
      <c r="EO259" s="6"/>
      <c r="EP259" s="6"/>
      <c r="EQ259" s="6"/>
      <c r="ER259" s="6"/>
      <c r="ES259" s="6"/>
      <c r="ET259" s="6"/>
      <c r="EU259" s="6"/>
      <c r="EV259" s="6"/>
      <c r="EW259" s="6"/>
      <c r="EX259" s="6"/>
      <c r="EY259" s="6"/>
      <c r="EZ259" s="6"/>
      <c r="FA259" s="6"/>
      <c r="FB259" s="6"/>
    </row>
    <row r="260" spans="1:158">
      <c r="A260" s="13">
        <f t="shared" si="139"/>
        <v>227</v>
      </c>
      <c r="B260" s="66"/>
      <c r="C260" s="48"/>
      <c r="D260" s="348"/>
      <c r="E260" s="349"/>
      <c r="F260" s="353"/>
      <c r="G260" s="351"/>
      <c r="H260" s="348"/>
      <c r="I260" s="352"/>
      <c r="J260" s="352"/>
      <c r="K260" s="67"/>
      <c r="L260" s="68" t="str">
        <f t="shared" si="79"/>
        <v/>
      </c>
      <c r="M260" s="379"/>
      <c r="N260" s="379"/>
      <c r="O260" s="380" t="str">
        <f t="shared" si="173"/>
        <v/>
      </c>
      <c r="P260" s="382" t="str">
        <f t="shared" si="174"/>
        <v/>
      </c>
      <c r="Q260" s="112" t="str">
        <f t="shared" si="140"/>
        <v/>
      </c>
      <c r="R260" s="67"/>
      <c r="S260" s="68" t="str">
        <f t="shared" si="82"/>
        <v/>
      </c>
      <c r="T260" s="184"/>
      <c r="U260" s="68" t="str">
        <f t="shared" si="83"/>
        <v/>
      </c>
      <c r="V260" s="112" t="str">
        <f t="shared" si="141"/>
        <v>no</v>
      </c>
      <c r="W260" s="47"/>
      <c r="X260" s="47"/>
      <c r="Y260" s="47"/>
      <c r="Z260" s="66"/>
      <c r="AA260" s="19"/>
      <c r="AB260" s="242"/>
      <c r="AC260" s="242"/>
      <c r="AD260" s="242"/>
      <c r="AE260" s="242"/>
      <c r="AF260" s="242"/>
      <c r="AG260" s="243"/>
      <c r="AH260" s="17"/>
      <c r="AI260" s="6"/>
      <c r="AK260" s="28" t="str">
        <f t="shared" si="142"/>
        <v/>
      </c>
      <c r="AL260" s="28" t="str">
        <f t="shared" si="143"/>
        <v/>
      </c>
      <c r="AM260" s="28" t="str">
        <f t="shared" si="144"/>
        <v/>
      </c>
      <c r="AN260" s="28">
        <f t="shared" si="145"/>
        <v>0</v>
      </c>
      <c r="AO260" s="28">
        <f t="shared" si="146"/>
        <v>0</v>
      </c>
      <c r="AP260" s="28">
        <f t="shared" si="147"/>
        <v>0</v>
      </c>
      <c r="AQ260" s="28">
        <f t="shared" si="148"/>
        <v>0</v>
      </c>
      <c r="AR260" s="28"/>
      <c r="AS260" s="28"/>
      <c r="AT260" s="28"/>
      <c r="AX260" s="64" t="str">
        <f t="shared" si="149"/>
        <v>canbeinvalid</v>
      </c>
      <c r="AY260" s="28"/>
      <c r="AZ260" s="181">
        <f t="shared" si="150"/>
        <v>0</v>
      </c>
      <c r="BA260" s="1">
        <f t="shared" si="151"/>
        <v>0</v>
      </c>
      <c r="BB260">
        <f t="shared" si="152"/>
        <v>0</v>
      </c>
      <c r="BC260">
        <f t="shared" si="153"/>
        <v>0</v>
      </c>
      <c r="BD260" t="str">
        <f t="shared" si="154"/>
        <v/>
      </c>
      <c r="BE260">
        <f t="shared" si="155"/>
        <v>0</v>
      </c>
      <c r="BF260">
        <f t="shared" si="156"/>
        <v>0</v>
      </c>
      <c r="BG260" t="str">
        <f t="shared" si="157"/>
        <v>no</v>
      </c>
      <c r="BH260">
        <f t="shared" si="158"/>
        <v>0</v>
      </c>
      <c r="BJ260" s="118">
        <f t="shared" si="159"/>
        <v>0</v>
      </c>
      <c r="BK260" s="119">
        <f t="shared" si="160"/>
        <v>0</v>
      </c>
      <c r="BL260">
        <f t="shared" si="161"/>
        <v>0</v>
      </c>
      <c r="BM260">
        <f t="shared" si="162"/>
        <v>0</v>
      </c>
      <c r="BN260" t="str">
        <f t="shared" si="163"/>
        <v/>
      </c>
      <c r="BO260" s="181">
        <f t="shared" si="164"/>
        <v>0</v>
      </c>
      <c r="BQ260" s="181">
        <f t="shared" si="165"/>
        <v>0</v>
      </c>
      <c r="BR260" s="181">
        <f t="shared" si="166"/>
        <v>0</v>
      </c>
      <c r="BS260" t="str">
        <f t="shared" si="167"/>
        <v/>
      </c>
      <c r="BT260">
        <f t="shared" si="168"/>
        <v>0</v>
      </c>
      <c r="BU260" s="181" t="str">
        <f t="shared" si="169"/>
        <v>data</v>
      </c>
      <c r="BV260" s="181">
        <f t="shared" si="175"/>
        <v>0</v>
      </c>
      <c r="BX260" t="str">
        <f t="shared" si="170"/>
        <v/>
      </c>
      <c r="BY260" t="str">
        <f t="shared" si="171"/>
        <v>No CO Data</v>
      </c>
      <c r="BZ260" s="181">
        <f t="shared" si="178"/>
        <v>0</v>
      </c>
      <c r="CA260" s="229">
        <f t="shared" si="177"/>
        <v>0</v>
      </c>
      <c r="CB260" s="6"/>
      <c r="CC260" s="6"/>
      <c r="CD260" s="226">
        <f t="shared" si="179"/>
        <v>0</v>
      </c>
      <c r="CE260" s="6"/>
      <c r="CF260" s="226">
        <f t="shared" si="176"/>
        <v>0</v>
      </c>
      <c r="CG260" s="226">
        <f t="shared" si="180"/>
        <v>0</v>
      </c>
      <c r="CH260" s="6"/>
      <c r="CI260" s="6"/>
      <c r="CJ260" s="226">
        <f t="shared" si="172"/>
        <v>0</v>
      </c>
      <c r="CK260" s="6"/>
      <c r="CL260" s="6"/>
      <c r="CM260" s="6"/>
      <c r="CN260" s="6"/>
      <c r="CO260" s="6"/>
      <c r="CP260" s="6"/>
      <c r="CQ260" s="6"/>
      <c r="CR260" s="6"/>
      <c r="CS260" s="6"/>
      <c r="CT260" s="6"/>
      <c r="CU260" s="6"/>
      <c r="CV260" s="6"/>
      <c r="CW260" s="6"/>
      <c r="CX260" s="6"/>
      <c r="CY260" s="6"/>
      <c r="CZ260" s="6"/>
      <c r="DA260" s="6"/>
      <c r="DB260" s="6"/>
      <c r="DC260" s="6"/>
      <c r="DD260" s="6"/>
      <c r="DE260" s="6"/>
      <c r="DF260" s="6"/>
      <c r="DG260" s="6"/>
      <c r="DH260" s="6"/>
      <c r="DI260" s="6"/>
      <c r="DJ260" s="6"/>
      <c r="DK260" s="6"/>
      <c r="DL260" s="6"/>
      <c r="DM260" s="6"/>
      <c r="DN260" s="6"/>
      <c r="DO260" s="6"/>
      <c r="DP260" s="6"/>
      <c r="DQ260" s="6"/>
      <c r="DR260" s="6"/>
      <c r="DS260" s="6"/>
      <c r="DT260" s="6"/>
      <c r="DU260" s="6"/>
      <c r="DV260" s="6"/>
      <c r="DW260" s="6"/>
      <c r="DX260" s="6"/>
      <c r="DY260" s="6"/>
      <c r="DZ260" s="6"/>
      <c r="EA260" s="6"/>
      <c r="EB260" s="6"/>
      <c r="EC260" s="6"/>
      <c r="ED260" s="6"/>
      <c r="EE260" s="6"/>
      <c r="EF260" s="6"/>
      <c r="EG260" s="6"/>
      <c r="EH260" s="6"/>
      <c r="EI260" s="6"/>
      <c r="EJ260" s="6"/>
      <c r="EK260" s="6"/>
      <c r="EL260" s="6"/>
      <c r="EM260" s="6"/>
      <c r="EN260" s="6"/>
      <c r="EO260" s="6"/>
      <c r="EP260" s="6"/>
      <c r="EQ260" s="6"/>
      <c r="ER260" s="6"/>
      <c r="ES260" s="6"/>
      <c r="ET260" s="6"/>
      <c r="EU260" s="6"/>
      <c r="EV260" s="6"/>
      <c r="EW260" s="6"/>
      <c r="EX260" s="6"/>
      <c r="EY260" s="6"/>
      <c r="EZ260" s="6"/>
      <c r="FA260" s="6"/>
      <c r="FB260" s="6"/>
    </row>
    <row r="261" spans="1:158">
      <c r="A261" s="13">
        <f t="shared" si="139"/>
        <v>228</v>
      </c>
      <c r="B261" s="66"/>
      <c r="C261" s="48"/>
      <c r="D261" s="348"/>
      <c r="E261" s="349"/>
      <c r="F261" s="353"/>
      <c r="G261" s="351"/>
      <c r="H261" s="348"/>
      <c r="I261" s="352"/>
      <c r="J261" s="352"/>
      <c r="K261" s="67"/>
      <c r="L261" s="68" t="str">
        <f t="shared" si="79"/>
        <v/>
      </c>
      <c r="M261" s="379"/>
      <c r="N261" s="379"/>
      <c r="O261" s="380" t="str">
        <f t="shared" si="173"/>
        <v/>
      </c>
      <c r="P261" s="382" t="str">
        <f t="shared" si="174"/>
        <v/>
      </c>
      <c r="Q261" s="112" t="str">
        <f t="shared" si="140"/>
        <v/>
      </c>
      <c r="R261" s="67"/>
      <c r="S261" s="68" t="str">
        <f t="shared" si="82"/>
        <v/>
      </c>
      <c r="T261" s="184"/>
      <c r="U261" s="68" t="str">
        <f t="shared" si="83"/>
        <v/>
      </c>
      <c r="V261" s="112" t="str">
        <f t="shared" si="141"/>
        <v>no</v>
      </c>
      <c r="W261" s="47"/>
      <c r="X261" s="47"/>
      <c r="Y261" s="47"/>
      <c r="Z261" s="66"/>
      <c r="AA261" s="19"/>
      <c r="AB261" s="242"/>
      <c r="AC261" s="242"/>
      <c r="AD261" s="242"/>
      <c r="AE261" s="242"/>
      <c r="AF261" s="242"/>
      <c r="AG261" s="243"/>
      <c r="AH261" s="17"/>
      <c r="AI261" s="6"/>
      <c r="AK261" s="28" t="str">
        <f t="shared" si="142"/>
        <v/>
      </c>
      <c r="AL261" s="28" t="str">
        <f t="shared" si="143"/>
        <v/>
      </c>
      <c r="AM261" s="28" t="str">
        <f t="shared" si="144"/>
        <v/>
      </c>
      <c r="AN261" s="28">
        <f t="shared" si="145"/>
        <v>0</v>
      </c>
      <c r="AO261" s="28">
        <f t="shared" si="146"/>
        <v>0</v>
      </c>
      <c r="AP261" s="28">
        <f t="shared" si="147"/>
        <v>0</v>
      </c>
      <c r="AQ261" s="28">
        <f t="shared" si="148"/>
        <v>0</v>
      </c>
      <c r="AR261" s="28"/>
      <c r="AS261" s="28"/>
      <c r="AT261" s="28"/>
      <c r="AX261" s="64" t="str">
        <f t="shared" si="149"/>
        <v>canbeinvalid</v>
      </c>
      <c r="AY261" s="28"/>
      <c r="AZ261" s="181">
        <f t="shared" si="150"/>
        <v>0</v>
      </c>
      <c r="BA261" s="1">
        <f t="shared" si="151"/>
        <v>0</v>
      </c>
      <c r="BB261">
        <f t="shared" si="152"/>
        <v>0</v>
      </c>
      <c r="BC261">
        <f t="shared" si="153"/>
        <v>0</v>
      </c>
      <c r="BD261" t="str">
        <f t="shared" si="154"/>
        <v/>
      </c>
      <c r="BE261">
        <f t="shared" si="155"/>
        <v>0</v>
      </c>
      <c r="BF261">
        <f t="shared" si="156"/>
        <v>0</v>
      </c>
      <c r="BG261" t="str">
        <f t="shared" si="157"/>
        <v>no</v>
      </c>
      <c r="BH261">
        <f t="shared" si="158"/>
        <v>0</v>
      </c>
      <c r="BJ261" s="118">
        <f t="shared" si="159"/>
        <v>0</v>
      </c>
      <c r="BK261" s="119">
        <f t="shared" si="160"/>
        <v>0</v>
      </c>
      <c r="BL261">
        <f t="shared" si="161"/>
        <v>0</v>
      </c>
      <c r="BM261">
        <f t="shared" si="162"/>
        <v>0</v>
      </c>
      <c r="BN261" t="str">
        <f t="shared" si="163"/>
        <v/>
      </c>
      <c r="BO261" s="181">
        <f t="shared" si="164"/>
        <v>0</v>
      </c>
      <c r="BQ261" s="181">
        <f t="shared" si="165"/>
        <v>0</v>
      </c>
      <c r="BR261" s="181">
        <f t="shared" si="166"/>
        <v>0</v>
      </c>
      <c r="BS261" t="str">
        <f t="shared" si="167"/>
        <v/>
      </c>
      <c r="BT261">
        <f t="shared" si="168"/>
        <v>0</v>
      </c>
      <c r="BU261" s="181" t="str">
        <f t="shared" si="169"/>
        <v>data</v>
      </c>
      <c r="BV261" s="181">
        <f t="shared" si="175"/>
        <v>0</v>
      </c>
      <c r="BX261" t="str">
        <f t="shared" si="170"/>
        <v/>
      </c>
      <c r="BY261" t="str">
        <f t="shared" si="171"/>
        <v>No CO Data</v>
      </c>
      <c r="BZ261" s="181">
        <f t="shared" si="178"/>
        <v>0</v>
      </c>
      <c r="CA261" s="229">
        <f t="shared" si="177"/>
        <v>0</v>
      </c>
      <c r="CB261" s="6"/>
      <c r="CC261" s="6"/>
      <c r="CD261" s="226">
        <f t="shared" si="179"/>
        <v>0</v>
      </c>
      <c r="CE261" s="6"/>
      <c r="CF261" s="226">
        <f t="shared" si="176"/>
        <v>0</v>
      </c>
      <c r="CG261" s="226">
        <f t="shared" si="180"/>
        <v>0</v>
      </c>
      <c r="CH261" s="6"/>
      <c r="CI261" s="6"/>
      <c r="CJ261" s="226">
        <f t="shared" si="172"/>
        <v>0</v>
      </c>
      <c r="CK261" s="6"/>
      <c r="CL261" s="6"/>
      <c r="CM261" s="6"/>
      <c r="CN261" s="6"/>
      <c r="CO261" s="6"/>
      <c r="CP261" s="6"/>
      <c r="CQ261" s="6"/>
      <c r="CR261" s="6"/>
      <c r="CS261" s="6"/>
      <c r="CT261" s="6"/>
      <c r="CU261" s="6"/>
      <c r="CV261" s="6"/>
      <c r="CW261" s="6"/>
      <c r="CX261" s="6"/>
      <c r="CY261" s="6"/>
      <c r="CZ261" s="6"/>
      <c r="DA261" s="6"/>
      <c r="DB261" s="6"/>
      <c r="DC261" s="6"/>
      <c r="DD261" s="6"/>
      <c r="DE261" s="6"/>
      <c r="DF261" s="6"/>
      <c r="DG261" s="6"/>
      <c r="DH261" s="6"/>
      <c r="DI261" s="6"/>
      <c r="DJ261" s="6"/>
      <c r="DK261" s="6"/>
      <c r="DL261" s="6"/>
      <c r="DM261" s="6"/>
      <c r="DN261" s="6"/>
      <c r="DO261" s="6"/>
      <c r="DP261" s="6"/>
      <c r="DQ261" s="6"/>
      <c r="DR261" s="6"/>
      <c r="DS261" s="6"/>
      <c r="DT261" s="6"/>
      <c r="DU261" s="6"/>
      <c r="DV261" s="6"/>
      <c r="DW261" s="6"/>
      <c r="DX261" s="6"/>
      <c r="DY261" s="6"/>
      <c r="DZ261" s="6"/>
      <c r="EA261" s="6"/>
      <c r="EB261" s="6"/>
      <c r="EC261" s="6"/>
      <c r="ED261" s="6"/>
      <c r="EE261" s="6"/>
      <c r="EF261" s="6"/>
      <c r="EG261" s="6"/>
      <c r="EH261" s="6"/>
      <c r="EI261" s="6"/>
      <c r="EJ261" s="6"/>
      <c r="EK261" s="6"/>
      <c r="EL261" s="6"/>
      <c r="EM261" s="6"/>
      <c r="EN261" s="6"/>
      <c r="EO261" s="6"/>
      <c r="EP261" s="6"/>
      <c r="EQ261" s="6"/>
      <c r="ER261" s="6"/>
      <c r="ES261" s="6"/>
      <c r="ET261" s="6"/>
      <c r="EU261" s="6"/>
      <c r="EV261" s="6"/>
      <c r="EW261" s="6"/>
      <c r="EX261" s="6"/>
      <c r="EY261" s="6"/>
      <c r="EZ261" s="6"/>
      <c r="FA261" s="6"/>
      <c r="FB261" s="6"/>
    </row>
    <row r="262" spans="1:158">
      <c r="A262" s="13">
        <f t="shared" si="139"/>
        <v>229</v>
      </c>
      <c r="B262" s="66"/>
      <c r="C262" s="48"/>
      <c r="D262" s="348"/>
      <c r="E262" s="349"/>
      <c r="F262" s="353"/>
      <c r="G262" s="351"/>
      <c r="H262" s="348"/>
      <c r="I262" s="352"/>
      <c r="J262" s="352"/>
      <c r="K262" s="67"/>
      <c r="L262" s="68" t="str">
        <f t="shared" si="79"/>
        <v/>
      </c>
      <c r="M262" s="379"/>
      <c r="N262" s="379"/>
      <c r="O262" s="380" t="str">
        <f t="shared" si="173"/>
        <v/>
      </c>
      <c r="P262" s="382" t="str">
        <f t="shared" si="174"/>
        <v/>
      </c>
      <c r="Q262" s="112" t="str">
        <f t="shared" si="140"/>
        <v/>
      </c>
      <c r="R262" s="67"/>
      <c r="S262" s="68" t="str">
        <f t="shared" si="82"/>
        <v/>
      </c>
      <c r="T262" s="184"/>
      <c r="U262" s="68" t="str">
        <f t="shared" si="83"/>
        <v/>
      </c>
      <c r="V262" s="112" t="str">
        <f t="shared" si="141"/>
        <v>no</v>
      </c>
      <c r="W262" s="47"/>
      <c r="X262" s="47"/>
      <c r="Y262" s="47"/>
      <c r="Z262" s="66"/>
      <c r="AA262" s="19"/>
      <c r="AB262" s="242"/>
      <c r="AC262" s="242"/>
      <c r="AD262" s="242"/>
      <c r="AE262" s="242"/>
      <c r="AF262" s="242"/>
      <c r="AG262" s="243"/>
      <c r="AH262" s="17"/>
      <c r="AI262" s="6"/>
      <c r="AK262" s="28" t="str">
        <f t="shared" si="142"/>
        <v/>
      </c>
      <c r="AL262" s="28" t="str">
        <f t="shared" si="143"/>
        <v/>
      </c>
      <c r="AM262" s="28" t="str">
        <f t="shared" si="144"/>
        <v/>
      </c>
      <c r="AN262" s="28">
        <f t="shared" si="145"/>
        <v>0</v>
      </c>
      <c r="AO262" s="28">
        <f t="shared" si="146"/>
        <v>0</v>
      </c>
      <c r="AP262" s="28">
        <f t="shared" si="147"/>
        <v>0</v>
      </c>
      <c r="AQ262" s="28">
        <f t="shared" si="148"/>
        <v>0</v>
      </c>
      <c r="AR262" s="28"/>
      <c r="AS262" s="28"/>
      <c r="AT262" s="28"/>
      <c r="AX262" s="64" t="str">
        <f t="shared" si="149"/>
        <v>canbeinvalid</v>
      </c>
      <c r="AY262" s="28"/>
      <c r="AZ262" s="181">
        <f t="shared" si="150"/>
        <v>0</v>
      </c>
      <c r="BA262" s="1">
        <f t="shared" si="151"/>
        <v>0</v>
      </c>
      <c r="BB262">
        <f t="shared" si="152"/>
        <v>0</v>
      </c>
      <c r="BC262">
        <f t="shared" si="153"/>
        <v>0</v>
      </c>
      <c r="BD262" t="str">
        <f t="shared" si="154"/>
        <v/>
      </c>
      <c r="BE262">
        <f t="shared" si="155"/>
        <v>0</v>
      </c>
      <c r="BF262">
        <f t="shared" si="156"/>
        <v>0</v>
      </c>
      <c r="BG262" t="str">
        <f t="shared" si="157"/>
        <v>no</v>
      </c>
      <c r="BH262">
        <f t="shared" si="158"/>
        <v>0</v>
      </c>
      <c r="BJ262" s="118">
        <f t="shared" si="159"/>
        <v>0</v>
      </c>
      <c r="BK262" s="119">
        <f t="shared" si="160"/>
        <v>0</v>
      </c>
      <c r="BL262">
        <f t="shared" si="161"/>
        <v>0</v>
      </c>
      <c r="BM262">
        <f t="shared" si="162"/>
        <v>0</v>
      </c>
      <c r="BN262" t="str">
        <f t="shared" si="163"/>
        <v/>
      </c>
      <c r="BO262" s="181">
        <f t="shared" si="164"/>
        <v>0</v>
      </c>
      <c r="BQ262" s="181">
        <f t="shared" si="165"/>
        <v>0</v>
      </c>
      <c r="BR262" s="181">
        <f t="shared" si="166"/>
        <v>0</v>
      </c>
      <c r="BS262" t="str">
        <f t="shared" si="167"/>
        <v/>
      </c>
      <c r="BT262">
        <f t="shared" si="168"/>
        <v>0</v>
      </c>
      <c r="BU262" s="181" t="str">
        <f t="shared" si="169"/>
        <v>data</v>
      </c>
      <c r="BV262" s="181">
        <f t="shared" si="175"/>
        <v>0</v>
      </c>
      <c r="BX262" t="str">
        <f t="shared" si="170"/>
        <v/>
      </c>
      <c r="BY262" t="str">
        <f t="shared" si="171"/>
        <v>No CO Data</v>
      </c>
      <c r="BZ262" s="181">
        <f t="shared" si="178"/>
        <v>0</v>
      </c>
      <c r="CA262" s="229">
        <f t="shared" si="177"/>
        <v>0</v>
      </c>
      <c r="CB262" s="6"/>
      <c r="CC262" s="6"/>
      <c r="CD262" s="226">
        <f t="shared" si="179"/>
        <v>0</v>
      </c>
      <c r="CE262" s="6"/>
      <c r="CF262" s="226">
        <f t="shared" si="176"/>
        <v>0</v>
      </c>
      <c r="CG262" s="226">
        <f t="shared" si="180"/>
        <v>0</v>
      </c>
      <c r="CH262" s="6"/>
      <c r="CI262" s="6"/>
      <c r="CJ262" s="226">
        <f t="shared" si="172"/>
        <v>0</v>
      </c>
      <c r="CK262" s="6"/>
      <c r="CL262" s="6"/>
      <c r="CM262" s="6"/>
      <c r="CN262" s="6"/>
      <c r="CO262" s="6"/>
      <c r="CP262" s="6"/>
      <c r="CQ262" s="6"/>
      <c r="CR262" s="6"/>
      <c r="CS262" s="6"/>
      <c r="CT262" s="6"/>
      <c r="CU262" s="6"/>
      <c r="CV262" s="6"/>
      <c r="CW262" s="6"/>
      <c r="CX262" s="6"/>
      <c r="CY262" s="6"/>
      <c r="CZ262" s="6"/>
      <c r="DA262" s="6"/>
      <c r="DB262" s="6"/>
      <c r="DC262" s="6"/>
      <c r="DD262" s="6"/>
      <c r="DE262" s="6"/>
      <c r="DF262" s="6"/>
      <c r="DG262" s="6"/>
      <c r="DH262" s="6"/>
      <c r="DI262" s="6"/>
      <c r="DJ262" s="6"/>
      <c r="DK262" s="6"/>
      <c r="DL262" s="6"/>
      <c r="DM262" s="6"/>
      <c r="DN262" s="6"/>
      <c r="DO262" s="6"/>
      <c r="DP262" s="6"/>
      <c r="DQ262" s="6"/>
      <c r="DR262" s="6"/>
      <c r="DS262" s="6"/>
      <c r="DT262" s="6"/>
      <c r="DU262" s="6"/>
      <c r="DV262" s="6"/>
      <c r="DW262" s="6"/>
      <c r="DX262" s="6"/>
      <c r="DY262" s="6"/>
      <c r="DZ262" s="6"/>
      <c r="EA262" s="6"/>
      <c r="EB262" s="6"/>
      <c r="EC262" s="6"/>
      <c r="ED262" s="6"/>
      <c r="EE262" s="6"/>
      <c r="EF262" s="6"/>
      <c r="EG262" s="6"/>
      <c r="EH262" s="6"/>
      <c r="EI262" s="6"/>
      <c r="EJ262" s="6"/>
      <c r="EK262" s="6"/>
      <c r="EL262" s="6"/>
      <c r="EM262" s="6"/>
      <c r="EN262" s="6"/>
      <c r="EO262" s="6"/>
      <c r="EP262" s="6"/>
      <c r="EQ262" s="6"/>
      <c r="ER262" s="6"/>
      <c r="ES262" s="6"/>
      <c r="ET262" s="6"/>
      <c r="EU262" s="6"/>
      <c r="EV262" s="6"/>
      <c r="EW262" s="6"/>
      <c r="EX262" s="6"/>
      <c r="EY262" s="6"/>
      <c r="EZ262" s="6"/>
      <c r="FA262" s="6"/>
      <c r="FB262" s="6"/>
    </row>
    <row r="263" spans="1:158">
      <c r="A263" s="13">
        <f t="shared" si="139"/>
        <v>230</v>
      </c>
      <c r="B263" s="66"/>
      <c r="C263" s="48"/>
      <c r="D263" s="348"/>
      <c r="E263" s="349"/>
      <c r="F263" s="353"/>
      <c r="G263" s="351"/>
      <c r="H263" s="348"/>
      <c r="I263" s="352"/>
      <c r="J263" s="352"/>
      <c r="K263" s="67"/>
      <c r="L263" s="68" t="str">
        <f t="shared" si="79"/>
        <v/>
      </c>
      <c r="M263" s="379"/>
      <c r="N263" s="379"/>
      <c r="O263" s="380" t="str">
        <f t="shared" si="173"/>
        <v/>
      </c>
      <c r="P263" s="382" t="str">
        <f t="shared" si="174"/>
        <v/>
      </c>
      <c r="Q263" s="112" t="str">
        <f t="shared" si="140"/>
        <v/>
      </c>
      <c r="R263" s="67"/>
      <c r="S263" s="68" t="str">
        <f t="shared" si="82"/>
        <v/>
      </c>
      <c r="T263" s="184"/>
      <c r="U263" s="68" t="str">
        <f t="shared" si="83"/>
        <v/>
      </c>
      <c r="V263" s="112" t="str">
        <f t="shared" si="141"/>
        <v>no</v>
      </c>
      <c r="W263" s="47"/>
      <c r="X263" s="47"/>
      <c r="Y263" s="47"/>
      <c r="Z263" s="66"/>
      <c r="AA263" s="19"/>
      <c r="AB263" s="242"/>
      <c r="AC263" s="242"/>
      <c r="AD263" s="242"/>
      <c r="AE263" s="242"/>
      <c r="AF263" s="242"/>
      <c r="AG263" s="243"/>
      <c r="AH263" s="17"/>
      <c r="AI263" s="6"/>
      <c r="AK263" s="28" t="str">
        <f t="shared" si="142"/>
        <v/>
      </c>
      <c r="AL263" s="28" t="str">
        <f t="shared" si="143"/>
        <v/>
      </c>
      <c r="AM263" s="28" t="str">
        <f t="shared" si="144"/>
        <v/>
      </c>
      <c r="AN263" s="28">
        <f t="shared" si="145"/>
        <v>0</v>
      </c>
      <c r="AO263" s="28">
        <f t="shared" si="146"/>
        <v>0</v>
      </c>
      <c r="AP263" s="28">
        <f t="shared" si="147"/>
        <v>0</v>
      </c>
      <c r="AQ263" s="28">
        <f t="shared" si="148"/>
        <v>0</v>
      </c>
      <c r="AR263" s="28"/>
      <c r="AS263" s="28"/>
      <c r="AT263" s="28"/>
      <c r="AX263" s="64" t="str">
        <f t="shared" si="149"/>
        <v>canbeinvalid</v>
      </c>
      <c r="AY263" s="28"/>
      <c r="AZ263" s="181">
        <f t="shared" si="150"/>
        <v>0</v>
      </c>
      <c r="BA263" s="1">
        <f t="shared" si="151"/>
        <v>0</v>
      </c>
      <c r="BB263">
        <f t="shared" si="152"/>
        <v>0</v>
      </c>
      <c r="BC263">
        <f t="shared" si="153"/>
        <v>0</v>
      </c>
      <c r="BD263" t="str">
        <f t="shared" si="154"/>
        <v/>
      </c>
      <c r="BE263">
        <f t="shared" si="155"/>
        <v>0</v>
      </c>
      <c r="BF263">
        <f t="shared" si="156"/>
        <v>0</v>
      </c>
      <c r="BG263" t="str">
        <f t="shared" si="157"/>
        <v>no</v>
      </c>
      <c r="BH263">
        <f t="shared" si="158"/>
        <v>0</v>
      </c>
      <c r="BJ263" s="118">
        <f t="shared" si="159"/>
        <v>0</v>
      </c>
      <c r="BK263" s="119">
        <f t="shared" si="160"/>
        <v>0</v>
      </c>
      <c r="BL263">
        <f t="shared" si="161"/>
        <v>0</v>
      </c>
      <c r="BM263">
        <f t="shared" si="162"/>
        <v>0</v>
      </c>
      <c r="BN263" t="str">
        <f t="shared" si="163"/>
        <v/>
      </c>
      <c r="BO263" s="181">
        <f t="shared" si="164"/>
        <v>0</v>
      </c>
      <c r="BQ263" s="181">
        <f t="shared" si="165"/>
        <v>0</v>
      </c>
      <c r="BR263" s="181">
        <f t="shared" si="166"/>
        <v>0</v>
      </c>
      <c r="BS263" t="str">
        <f t="shared" si="167"/>
        <v/>
      </c>
      <c r="BT263">
        <f t="shared" si="168"/>
        <v>0</v>
      </c>
      <c r="BU263" s="181" t="str">
        <f t="shared" si="169"/>
        <v>data</v>
      </c>
      <c r="BV263" s="181">
        <f t="shared" si="175"/>
        <v>0</v>
      </c>
      <c r="BX263" t="str">
        <f t="shared" si="170"/>
        <v/>
      </c>
      <c r="BY263" t="str">
        <f t="shared" si="171"/>
        <v>No CO Data</v>
      </c>
      <c r="BZ263" s="181">
        <f t="shared" si="178"/>
        <v>0</v>
      </c>
      <c r="CA263" s="229">
        <f t="shared" si="177"/>
        <v>0</v>
      </c>
      <c r="CB263" s="6"/>
      <c r="CC263" s="6"/>
      <c r="CD263" s="226">
        <f t="shared" si="179"/>
        <v>0</v>
      </c>
      <c r="CE263" s="6"/>
      <c r="CF263" s="226">
        <f t="shared" si="176"/>
        <v>0</v>
      </c>
      <c r="CG263" s="226">
        <f t="shared" si="180"/>
        <v>0</v>
      </c>
      <c r="CH263" s="6"/>
      <c r="CI263" s="6"/>
      <c r="CJ263" s="226">
        <f t="shared" si="172"/>
        <v>0</v>
      </c>
      <c r="CK263" s="6"/>
      <c r="CL263" s="6"/>
      <c r="CM263" s="6"/>
      <c r="CN263" s="6"/>
      <c r="CO263" s="6"/>
      <c r="CP263" s="6"/>
      <c r="CQ263" s="6"/>
      <c r="CR263" s="6"/>
      <c r="CS263" s="6"/>
      <c r="CT263" s="6"/>
      <c r="CU263" s="6"/>
      <c r="CV263" s="6"/>
      <c r="CW263" s="6"/>
      <c r="CX263" s="6"/>
      <c r="CY263" s="6"/>
      <c r="CZ263" s="6"/>
      <c r="DA263" s="6"/>
      <c r="DB263" s="6"/>
      <c r="DC263" s="6"/>
      <c r="DD263" s="6"/>
      <c r="DE263" s="6"/>
      <c r="DF263" s="6"/>
      <c r="DG263" s="6"/>
      <c r="DH263" s="6"/>
      <c r="DI263" s="6"/>
      <c r="DJ263" s="6"/>
      <c r="DK263" s="6"/>
      <c r="DL263" s="6"/>
      <c r="DM263" s="6"/>
      <c r="DN263" s="6"/>
      <c r="DO263" s="6"/>
      <c r="DP263" s="6"/>
      <c r="DQ263" s="6"/>
      <c r="DR263" s="6"/>
      <c r="DS263" s="6"/>
      <c r="DT263" s="6"/>
      <c r="DU263" s="6"/>
      <c r="DV263" s="6"/>
      <c r="DW263" s="6"/>
      <c r="DX263" s="6"/>
      <c r="DY263" s="6"/>
      <c r="DZ263" s="6"/>
      <c r="EA263" s="6"/>
      <c r="EB263" s="6"/>
      <c r="EC263" s="6"/>
      <c r="ED263" s="6"/>
      <c r="EE263" s="6"/>
      <c r="EF263" s="6"/>
      <c r="EG263" s="6"/>
      <c r="EH263" s="6"/>
      <c r="EI263" s="6"/>
      <c r="EJ263" s="6"/>
      <c r="EK263" s="6"/>
      <c r="EL263" s="6"/>
      <c r="EM263" s="6"/>
      <c r="EN263" s="6"/>
      <c r="EO263" s="6"/>
      <c r="EP263" s="6"/>
      <c r="EQ263" s="6"/>
      <c r="ER263" s="6"/>
      <c r="ES263" s="6"/>
      <c r="ET263" s="6"/>
      <c r="EU263" s="6"/>
      <c r="EV263" s="6"/>
      <c r="EW263" s="6"/>
      <c r="EX263" s="6"/>
      <c r="EY263" s="6"/>
      <c r="EZ263" s="6"/>
      <c r="FA263" s="6"/>
      <c r="FB263" s="6"/>
    </row>
    <row r="264" spans="1:158">
      <c r="A264" s="13">
        <f t="shared" si="139"/>
        <v>231</v>
      </c>
      <c r="B264" s="66"/>
      <c r="C264" s="48"/>
      <c r="D264" s="348"/>
      <c r="E264" s="349"/>
      <c r="F264" s="353"/>
      <c r="G264" s="351"/>
      <c r="H264" s="348"/>
      <c r="I264" s="352"/>
      <c r="J264" s="352"/>
      <c r="K264" s="67"/>
      <c r="L264" s="68" t="str">
        <f t="shared" si="79"/>
        <v/>
      </c>
      <c r="M264" s="379"/>
      <c r="N264" s="379"/>
      <c r="O264" s="380" t="str">
        <f t="shared" si="173"/>
        <v/>
      </c>
      <c r="P264" s="382" t="str">
        <f t="shared" si="174"/>
        <v/>
      </c>
      <c r="Q264" s="112" t="str">
        <f t="shared" si="140"/>
        <v/>
      </c>
      <c r="R264" s="67"/>
      <c r="S264" s="68" t="str">
        <f t="shared" si="82"/>
        <v/>
      </c>
      <c r="T264" s="184"/>
      <c r="U264" s="68" t="str">
        <f t="shared" si="83"/>
        <v/>
      </c>
      <c r="V264" s="112" t="str">
        <f t="shared" si="141"/>
        <v>no</v>
      </c>
      <c r="W264" s="47"/>
      <c r="X264" s="47"/>
      <c r="Y264" s="47"/>
      <c r="Z264" s="66"/>
      <c r="AA264" s="19"/>
      <c r="AB264" s="242"/>
      <c r="AC264" s="242"/>
      <c r="AD264" s="242"/>
      <c r="AE264" s="242"/>
      <c r="AF264" s="242"/>
      <c r="AG264" s="243"/>
      <c r="AH264" s="17"/>
      <c r="AI264" s="6"/>
      <c r="AK264" s="28" t="str">
        <f t="shared" si="142"/>
        <v/>
      </c>
      <c r="AL264" s="28" t="str">
        <f t="shared" si="143"/>
        <v/>
      </c>
      <c r="AM264" s="28" t="str">
        <f t="shared" si="144"/>
        <v/>
      </c>
      <c r="AN264" s="28">
        <f t="shared" si="145"/>
        <v>0</v>
      </c>
      <c r="AO264" s="28">
        <f t="shared" si="146"/>
        <v>0</v>
      </c>
      <c r="AP264" s="28">
        <f t="shared" si="147"/>
        <v>0</v>
      </c>
      <c r="AQ264" s="28">
        <f t="shared" si="148"/>
        <v>0</v>
      </c>
      <c r="AR264" s="28"/>
      <c r="AS264" s="28"/>
      <c r="AT264" s="28"/>
      <c r="AX264" s="64" t="str">
        <f t="shared" si="149"/>
        <v>canbeinvalid</v>
      </c>
      <c r="AY264" s="28"/>
      <c r="AZ264" s="181">
        <f t="shared" si="150"/>
        <v>0</v>
      </c>
      <c r="BA264" s="1">
        <f t="shared" si="151"/>
        <v>0</v>
      </c>
      <c r="BB264">
        <f t="shared" si="152"/>
        <v>0</v>
      </c>
      <c r="BC264">
        <f t="shared" si="153"/>
        <v>0</v>
      </c>
      <c r="BD264" t="str">
        <f t="shared" si="154"/>
        <v/>
      </c>
      <c r="BE264">
        <f t="shared" si="155"/>
        <v>0</v>
      </c>
      <c r="BF264">
        <f t="shared" si="156"/>
        <v>0</v>
      </c>
      <c r="BG264" t="str">
        <f t="shared" si="157"/>
        <v>no</v>
      </c>
      <c r="BH264">
        <f t="shared" si="158"/>
        <v>0</v>
      </c>
      <c r="BJ264" s="118">
        <f t="shared" si="159"/>
        <v>0</v>
      </c>
      <c r="BK264" s="119">
        <f t="shared" si="160"/>
        <v>0</v>
      </c>
      <c r="BL264">
        <f t="shared" si="161"/>
        <v>0</v>
      </c>
      <c r="BM264">
        <f t="shared" si="162"/>
        <v>0</v>
      </c>
      <c r="BN264" t="str">
        <f t="shared" si="163"/>
        <v/>
      </c>
      <c r="BO264" s="181">
        <f t="shared" si="164"/>
        <v>0</v>
      </c>
      <c r="BQ264" s="181">
        <f t="shared" si="165"/>
        <v>0</v>
      </c>
      <c r="BR264" s="181">
        <f t="shared" si="166"/>
        <v>0</v>
      </c>
      <c r="BS264" t="str">
        <f t="shared" si="167"/>
        <v/>
      </c>
      <c r="BT264">
        <f t="shared" si="168"/>
        <v>0</v>
      </c>
      <c r="BU264" s="181" t="str">
        <f t="shared" si="169"/>
        <v>data</v>
      </c>
      <c r="BV264" s="181">
        <f t="shared" si="175"/>
        <v>0</v>
      </c>
      <c r="BX264" t="str">
        <f t="shared" si="170"/>
        <v/>
      </c>
      <c r="BY264" t="str">
        <f t="shared" si="171"/>
        <v>No CO Data</v>
      </c>
      <c r="BZ264" s="181">
        <f t="shared" si="178"/>
        <v>0</v>
      </c>
      <c r="CA264" s="229">
        <f t="shared" si="177"/>
        <v>0</v>
      </c>
      <c r="CB264" s="6"/>
      <c r="CC264" s="6"/>
      <c r="CD264" s="226">
        <f t="shared" si="179"/>
        <v>0</v>
      </c>
      <c r="CE264" s="6"/>
      <c r="CF264" s="226">
        <f t="shared" si="176"/>
        <v>0</v>
      </c>
      <c r="CG264" s="226">
        <f t="shared" si="180"/>
        <v>0</v>
      </c>
      <c r="CH264" s="6"/>
      <c r="CI264" s="6"/>
      <c r="CJ264" s="226">
        <f t="shared" si="172"/>
        <v>0</v>
      </c>
      <c r="CK264" s="6"/>
      <c r="CL264" s="6"/>
      <c r="CM264" s="6"/>
      <c r="CN264" s="6"/>
      <c r="CO264" s="6"/>
      <c r="CP264" s="6"/>
      <c r="CQ264" s="6"/>
      <c r="CR264" s="6"/>
      <c r="CS264" s="6"/>
      <c r="CT264" s="6"/>
      <c r="CU264" s="6"/>
      <c r="CV264" s="6"/>
      <c r="CW264" s="6"/>
      <c r="CX264" s="6"/>
      <c r="CY264" s="6"/>
      <c r="CZ264" s="6"/>
      <c r="DA264" s="6"/>
      <c r="DB264" s="6"/>
      <c r="DC264" s="6"/>
      <c r="DD264" s="6"/>
      <c r="DE264" s="6"/>
      <c r="DF264" s="6"/>
      <c r="DG264" s="6"/>
      <c r="DH264" s="6"/>
      <c r="DI264" s="6"/>
      <c r="DJ264" s="6"/>
      <c r="DK264" s="6"/>
      <c r="DL264" s="6"/>
      <c r="DM264" s="6"/>
      <c r="DN264" s="6"/>
      <c r="DO264" s="6"/>
      <c r="DP264" s="6"/>
      <c r="DQ264" s="6"/>
      <c r="DR264" s="6"/>
      <c r="DS264" s="6"/>
      <c r="DT264" s="6"/>
      <c r="DU264" s="6"/>
      <c r="DV264" s="6"/>
      <c r="DW264" s="6"/>
      <c r="DX264" s="6"/>
      <c r="DY264" s="6"/>
      <c r="DZ264" s="6"/>
      <c r="EA264" s="6"/>
      <c r="EB264" s="6"/>
      <c r="EC264" s="6"/>
      <c r="ED264" s="6"/>
      <c r="EE264" s="6"/>
      <c r="EF264" s="6"/>
      <c r="EG264" s="6"/>
      <c r="EH264" s="6"/>
      <c r="EI264" s="6"/>
      <c r="EJ264" s="6"/>
      <c r="EK264" s="6"/>
      <c r="EL264" s="6"/>
      <c r="EM264" s="6"/>
      <c r="EN264" s="6"/>
      <c r="EO264" s="6"/>
      <c r="EP264" s="6"/>
      <c r="EQ264" s="6"/>
      <c r="ER264" s="6"/>
      <c r="ES264" s="6"/>
      <c r="ET264" s="6"/>
      <c r="EU264" s="6"/>
      <c r="EV264" s="6"/>
      <c r="EW264" s="6"/>
      <c r="EX264" s="6"/>
      <c r="EY264" s="6"/>
      <c r="EZ264" s="6"/>
      <c r="FA264" s="6"/>
      <c r="FB264" s="6"/>
    </row>
    <row r="265" spans="1:158">
      <c r="A265" s="13">
        <f t="shared" si="139"/>
        <v>232</v>
      </c>
      <c r="B265" s="66"/>
      <c r="C265" s="48"/>
      <c r="D265" s="348"/>
      <c r="E265" s="349"/>
      <c r="F265" s="353"/>
      <c r="G265" s="351"/>
      <c r="H265" s="348"/>
      <c r="I265" s="352"/>
      <c r="J265" s="352"/>
      <c r="K265" s="67"/>
      <c r="L265" s="68" t="str">
        <f t="shared" si="79"/>
        <v/>
      </c>
      <c r="M265" s="379"/>
      <c r="N265" s="379"/>
      <c r="O265" s="380" t="str">
        <f t="shared" si="173"/>
        <v/>
      </c>
      <c r="P265" s="382" t="str">
        <f t="shared" si="174"/>
        <v/>
      </c>
      <c r="Q265" s="112" t="str">
        <f t="shared" si="140"/>
        <v/>
      </c>
      <c r="R265" s="67"/>
      <c r="S265" s="68" t="str">
        <f t="shared" si="82"/>
        <v/>
      </c>
      <c r="T265" s="184"/>
      <c r="U265" s="68" t="str">
        <f t="shared" si="83"/>
        <v/>
      </c>
      <c r="V265" s="112" t="str">
        <f t="shared" si="141"/>
        <v>no</v>
      </c>
      <c r="W265" s="47"/>
      <c r="X265" s="47"/>
      <c r="Y265" s="47"/>
      <c r="Z265" s="66"/>
      <c r="AA265" s="19"/>
      <c r="AB265" s="242"/>
      <c r="AC265" s="242"/>
      <c r="AD265" s="242"/>
      <c r="AE265" s="242"/>
      <c r="AF265" s="242"/>
      <c r="AG265" s="243"/>
      <c r="AH265" s="17"/>
      <c r="AI265" s="6"/>
      <c r="AK265" s="28" t="str">
        <f t="shared" si="142"/>
        <v/>
      </c>
      <c r="AL265" s="28" t="str">
        <f t="shared" si="143"/>
        <v/>
      </c>
      <c r="AM265" s="28" t="str">
        <f t="shared" si="144"/>
        <v/>
      </c>
      <c r="AN265" s="28">
        <f t="shared" si="145"/>
        <v>0</v>
      </c>
      <c r="AO265" s="28">
        <f t="shared" si="146"/>
        <v>0</v>
      </c>
      <c r="AP265" s="28">
        <f t="shared" si="147"/>
        <v>0</v>
      </c>
      <c r="AQ265" s="28">
        <f t="shared" si="148"/>
        <v>0</v>
      </c>
      <c r="AR265" s="28"/>
      <c r="AS265" s="28"/>
      <c r="AT265" s="28"/>
      <c r="AX265" s="64" t="str">
        <f t="shared" si="149"/>
        <v>canbeinvalid</v>
      </c>
      <c r="AY265" s="28"/>
      <c r="AZ265" s="181">
        <f t="shared" si="150"/>
        <v>0</v>
      </c>
      <c r="BA265" s="1">
        <f t="shared" si="151"/>
        <v>0</v>
      </c>
      <c r="BB265">
        <f t="shared" si="152"/>
        <v>0</v>
      </c>
      <c r="BC265">
        <f t="shared" si="153"/>
        <v>0</v>
      </c>
      <c r="BD265" t="str">
        <f t="shared" si="154"/>
        <v/>
      </c>
      <c r="BE265">
        <f t="shared" si="155"/>
        <v>0</v>
      </c>
      <c r="BF265">
        <f t="shared" si="156"/>
        <v>0</v>
      </c>
      <c r="BG265" t="str">
        <f t="shared" si="157"/>
        <v>no</v>
      </c>
      <c r="BH265">
        <f t="shared" si="158"/>
        <v>0</v>
      </c>
      <c r="BJ265" s="118">
        <f t="shared" si="159"/>
        <v>0</v>
      </c>
      <c r="BK265" s="119">
        <f t="shared" si="160"/>
        <v>0</v>
      </c>
      <c r="BL265">
        <f t="shared" si="161"/>
        <v>0</v>
      </c>
      <c r="BM265">
        <f t="shared" si="162"/>
        <v>0</v>
      </c>
      <c r="BN265" t="str">
        <f t="shared" si="163"/>
        <v/>
      </c>
      <c r="BO265" s="181">
        <f t="shared" si="164"/>
        <v>0</v>
      </c>
      <c r="BQ265" s="181">
        <f t="shared" si="165"/>
        <v>0</v>
      </c>
      <c r="BR265" s="181">
        <f t="shared" si="166"/>
        <v>0</v>
      </c>
      <c r="BS265" t="str">
        <f t="shared" si="167"/>
        <v/>
      </c>
      <c r="BT265">
        <f t="shared" si="168"/>
        <v>0</v>
      </c>
      <c r="BU265" s="181" t="str">
        <f t="shared" si="169"/>
        <v>data</v>
      </c>
      <c r="BV265" s="181">
        <f t="shared" si="175"/>
        <v>0</v>
      </c>
      <c r="BX265" t="str">
        <f t="shared" si="170"/>
        <v/>
      </c>
      <c r="BY265" t="str">
        <f t="shared" si="171"/>
        <v>No CO Data</v>
      </c>
      <c r="BZ265" s="181">
        <f t="shared" si="178"/>
        <v>0</v>
      </c>
      <c r="CA265" s="229">
        <f t="shared" si="177"/>
        <v>0</v>
      </c>
      <c r="CB265" s="6"/>
      <c r="CC265" s="6"/>
      <c r="CD265" s="226">
        <f t="shared" si="179"/>
        <v>0</v>
      </c>
      <c r="CE265" s="6"/>
      <c r="CF265" s="226">
        <f t="shared" si="176"/>
        <v>0</v>
      </c>
      <c r="CG265" s="226">
        <f t="shared" si="180"/>
        <v>0</v>
      </c>
      <c r="CH265" s="6"/>
      <c r="CI265" s="6"/>
      <c r="CJ265" s="226">
        <f t="shared" si="172"/>
        <v>0</v>
      </c>
      <c r="CK265" s="6"/>
      <c r="CL265" s="6"/>
      <c r="CM265" s="6"/>
      <c r="CN265" s="6"/>
      <c r="CO265" s="6"/>
      <c r="CP265" s="6"/>
      <c r="CQ265" s="6"/>
      <c r="CR265" s="6"/>
      <c r="CS265" s="6"/>
      <c r="CT265" s="6"/>
      <c r="CU265" s="6"/>
      <c r="CV265" s="6"/>
      <c r="CW265" s="6"/>
      <c r="CX265" s="6"/>
      <c r="CY265" s="6"/>
      <c r="CZ265" s="6"/>
      <c r="DA265" s="6"/>
      <c r="DB265" s="6"/>
      <c r="DC265" s="6"/>
      <c r="DD265" s="6"/>
      <c r="DE265" s="6"/>
      <c r="DF265" s="6"/>
      <c r="DG265" s="6"/>
      <c r="DH265" s="6"/>
      <c r="DI265" s="6"/>
      <c r="DJ265" s="6"/>
      <c r="DK265" s="6"/>
      <c r="DL265" s="6"/>
      <c r="DM265" s="6"/>
      <c r="DN265" s="6"/>
      <c r="DO265" s="6"/>
      <c r="DP265" s="6"/>
      <c r="DQ265" s="6"/>
      <c r="DR265" s="6"/>
      <c r="DS265" s="6"/>
      <c r="DT265" s="6"/>
      <c r="DU265" s="6"/>
      <c r="DV265" s="6"/>
      <c r="DW265" s="6"/>
      <c r="DX265" s="6"/>
      <c r="DY265" s="6"/>
      <c r="DZ265" s="6"/>
      <c r="EA265" s="6"/>
      <c r="EB265" s="6"/>
      <c r="EC265" s="6"/>
      <c r="ED265" s="6"/>
      <c r="EE265" s="6"/>
      <c r="EF265" s="6"/>
      <c r="EG265" s="6"/>
      <c r="EH265" s="6"/>
      <c r="EI265" s="6"/>
      <c r="EJ265" s="6"/>
      <c r="EK265" s="6"/>
      <c r="EL265" s="6"/>
      <c r="EM265" s="6"/>
      <c r="EN265" s="6"/>
      <c r="EO265" s="6"/>
      <c r="EP265" s="6"/>
      <c r="EQ265" s="6"/>
      <c r="ER265" s="6"/>
      <c r="ES265" s="6"/>
      <c r="ET265" s="6"/>
      <c r="EU265" s="6"/>
      <c r="EV265" s="6"/>
      <c r="EW265" s="6"/>
      <c r="EX265" s="6"/>
      <c r="EY265" s="6"/>
      <c r="EZ265" s="6"/>
      <c r="FA265" s="6"/>
      <c r="FB265" s="6"/>
    </row>
    <row r="266" spans="1:158">
      <c r="A266" s="13">
        <f t="shared" si="139"/>
        <v>233</v>
      </c>
      <c r="B266" s="66"/>
      <c r="C266" s="48"/>
      <c r="D266" s="348"/>
      <c r="E266" s="349"/>
      <c r="F266" s="353"/>
      <c r="G266" s="351"/>
      <c r="H266" s="348"/>
      <c r="I266" s="352"/>
      <c r="J266" s="352"/>
      <c r="K266" s="67"/>
      <c r="L266" s="68" t="str">
        <f t="shared" si="79"/>
        <v/>
      </c>
      <c r="M266" s="379"/>
      <c r="N266" s="379"/>
      <c r="O266" s="380" t="str">
        <f t="shared" si="173"/>
        <v/>
      </c>
      <c r="P266" s="382" t="str">
        <f t="shared" si="174"/>
        <v/>
      </c>
      <c r="Q266" s="112" t="str">
        <f t="shared" si="140"/>
        <v/>
      </c>
      <c r="R266" s="67"/>
      <c r="S266" s="68" t="str">
        <f t="shared" si="82"/>
        <v/>
      </c>
      <c r="T266" s="184"/>
      <c r="U266" s="68" t="str">
        <f t="shared" si="83"/>
        <v/>
      </c>
      <c r="V266" s="112" t="str">
        <f t="shared" si="141"/>
        <v>no</v>
      </c>
      <c r="W266" s="47"/>
      <c r="X266" s="47"/>
      <c r="Y266" s="47"/>
      <c r="Z266" s="66"/>
      <c r="AA266" s="19"/>
      <c r="AB266" s="242"/>
      <c r="AC266" s="242"/>
      <c r="AD266" s="242"/>
      <c r="AE266" s="242"/>
      <c r="AF266" s="242"/>
      <c r="AG266" s="243"/>
      <c r="AH266" s="17"/>
      <c r="AI266" s="6"/>
      <c r="AK266" s="28" t="str">
        <f t="shared" si="142"/>
        <v/>
      </c>
      <c r="AL266" s="28" t="str">
        <f t="shared" si="143"/>
        <v/>
      </c>
      <c r="AM266" s="28" t="str">
        <f t="shared" si="144"/>
        <v/>
      </c>
      <c r="AN266" s="28">
        <f t="shared" si="145"/>
        <v>0</v>
      </c>
      <c r="AO266" s="28">
        <f t="shared" si="146"/>
        <v>0</v>
      </c>
      <c r="AP266" s="28">
        <f t="shared" si="147"/>
        <v>0</v>
      </c>
      <c r="AQ266" s="28">
        <f t="shared" si="148"/>
        <v>0</v>
      </c>
      <c r="AR266" s="28"/>
      <c r="AS266" s="28"/>
      <c r="AT266" s="28"/>
      <c r="AX266" s="64" t="str">
        <f t="shared" si="149"/>
        <v>canbeinvalid</v>
      </c>
      <c r="AY266" s="28"/>
      <c r="AZ266" s="181">
        <f t="shared" si="150"/>
        <v>0</v>
      </c>
      <c r="BA266" s="1">
        <f t="shared" si="151"/>
        <v>0</v>
      </c>
      <c r="BB266">
        <f t="shared" si="152"/>
        <v>0</v>
      </c>
      <c r="BC266">
        <f t="shared" si="153"/>
        <v>0</v>
      </c>
      <c r="BD266" t="str">
        <f t="shared" si="154"/>
        <v/>
      </c>
      <c r="BE266">
        <f t="shared" si="155"/>
        <v>0</v>
      </c>
      <c r="BF266">
        <f t="shared" si="156"/>
        <v>0</v>
      </c>
      <c r="BG266" t="str">
        <f t="shared" si="157"/>
        <v>no</v>
      </c>
      <c r="BH266">
        <f t="shared" si="158"/>
        <v>0</v>
      </c>
      <c r="BJ266" s="118">
        <f t="shared" si="159"/>
        <v>0</v>
      </c>
      <c r="BK266" s="119">
        <f t="shared" si="160"/>
        <v>0</v>
      </c>
      <c r="BL266">
        <f t="shared" si="161"/>
        <v>0</v>
      </c>
      <c r="BM266">
        <f t="shared" si="162"/>
        <v>0</v>
      </c>
      <c r="BN266" t="str">
        <f t="shared" si="163"/>
        <v/>
      </c>
      <c r="BO266" s="181">
        <f t="shared" si="164"/>
        <v>0</v>
      </c>
      <c r="BQ266" s="181">
        <f t="shared" si="165"/>
        <v>0</v>
      </c>
      <c r="BR266" s="181">
        <f t="shared" si="166"/>
        <v>0</v>
      </c>
      <c r="BS266" t="str">
        <f t="shared" si="167"/>
        <v/>
      </c>
      <c r="BT266">
        <f t="shared" si="168"/>
        <v>0</v>
      </c>
      <c r="BU266" s="181" t="str">
        <f t="shared" si="169"/>
        <v>data</v>
      </c>
      <c r="BV266" s="181">
        <f t="shared" si="175"/>
        <v>0</v>
      </c>
      <c r="BX266" t="str">
        <f t="shared" si="170"/>
        <v/>
      </c>
      <c r="BY266" t="str">
        <f t="shared" si="171"/>
        <v>No CO Data</v>
      </c>
      <c r="BZ266" s="181">
        <f t="shared" si="178"/>
        <v>0</v>
      </c>
      <c r="CA266" s="229">
        <f t="shared" si="177"/>
        <v>0</v>
      </c>
      <c r="CB266" s="6"/>
      <c r="CC266" s="6"/>
      <c r="CD266" s="226">
        <f t="shared" si="179"/>
        <v>0</v>
      </c>
      <c r="CE266" s="6"/>
      <c r="CF266" s="226">
        <f t="shared" si="176"/>
        <v>0</v>
      </c>
      <c r="CG266" s="226">
        <f t="shared" si="180"/>
        <v>0</v>
      </c>
      <c r="CH266" s="6"/>
      <c r="CI266" s="6"/>
      <c r="CJ266" s="226">
        <f t="shared" si="172"/>
        <v>0</v>
      </c>
      <c r="CK266" s="6"/>
      <c r="CL266" s="6"/>
      <c r="CM266" s="6"/>
      <c r="CN266" s="6"/>
      <c r="CO266" s="6"/>
      <c r="CP266" s="6"/>
      <c r="CQ266" s="6"/>
      <c r="CR266" s="6"/>
      <c r="CS266" s="6"/>
      <c r="CT266" s="6"/>
      <c r="CU266" s="6"/>
      <c r="CV266" s="6"/>
      <c r="CW266" s="6"/>
      <c r="CX266" s="6"/>
      <c r="CY266" s="6"/>
      <c r="CZ266" s="6"/>
      <c r="DA266" s="6"/>
      <c r="DB266" s="6"/>
      <c r="DC266" s="6"/>
      <c r="DD266" s="6"/>
      <c r="DE266" s="6"/>
      <c r="DF266" s="6"/>
      <c r="DG266" s="6"/>
      <c r="DH266" s="6"/>
      <c r="DI266" s="6"/>
      <c r="DJ266" s="6"/>
      <c r="DK266" s="6"/>
      <c r="DL266" s="6"/>
      <c r="DM266" s="6"/>
      <c r="DN266" s="6"/>
      <c r="DO266" s="6"/>
      <c r="DP266" s="6"/>
      <c r="DQ266" s="6"/>
      <c r="DR266" s="6"/>
      <c r="DS266" s="6"/>
      <c r="DT266" s="6"/>
      <c r="DU266" s="6"/>
      <c r="DV266" s="6"/>
      <c r="DW266" s="6"/>
      <c r="DX266" s="6"/>
      <c r="DY266" s="6"/>
      <c r="DZ266" s="6"/>
      <c r="EA266" s="6"/>
      <c r="EB266" s="6"/>
      <c r="EC266" s="6"/>
      <c r="ED266" s="6"/>
      <c r="EE266" s="6"/>
      <c r="EF266" s="6"/>
      <c r="EG266" s="6"/>
      <c r="EH266" s="6"/>
      <c r="EI266" s="6"/>
      <c r="EJ266" s="6"/>
      <c r="EK266" s="6"/>
      <c r="EL266" s="6"/>
      <c r="EM266" s="6"/>
      <c r="EN266" s="6"/>
      <c r="EO266" s="6"/>
      <c r="EP266" s="6"/>
      <c r="EQ266" s="6"/>
      <c r="ER266" s="6"/>
      <c r="ES266" s="6"/>
      <c r="ET266" s="6"/>
      <c r="EU266" s="6"/>
      <c r="EV266" s="6"/>
      <c r="EW266" s="6"/>
      <c r="EX266" s="6"/>
      <c r="EY266" s="6"/>
      <c r="EZ266" s="6"/>
      <c r="FA266" s="6"/>
      <c r="FB266" s="6"/>
    </row>
    <row r="267" spans="1:158">
      <c r="A267" s="13">
        <f t="shared" si="139"/>
        <v>234</v>
      </c>
      <c r="B267" s="66"/>
      <c r="C267" s="48"/>
      <c r="D267" s="348"/>
      <c r="E267" s="349"/>
      <c r="F267" s="353"/>
      <c r="G267" s="351"/>
      <c r="H267" s="348"/>
      <c r="I267" s="352"/>
      <c r="J267" s="352"/>
      <c r="K267" s="67"/>
      <c r="L267" s="68" t="str">
        <f t="shared" si="79"/>
        <v/>
      </c>
      <c r="M267" s="379"/>
      <c r="N267" s="379"/>
      <c r="O267" s="380" t="str">
        <f t="shared" si="173"/>
        <v/>
      </c>
      <c r="P267" s="382" t="str">
        <f t="shared" si="174"/>
        <v/>
      </c>
      <c r="Q267" s="112" t="str">
        <f t="shared" si="140"/>
        <v/>
      </c>
      <c r="R267" s="67"/>
      <c r="S267" s="68" t="str">
        <f t="shared" si="82"/>
        <v/>
      </c>
      <c r="T267" s="184"/>
      <c r="U267" s="68" t="str">
        <f t="shared" si="83"/>
        <v/>
      </c>
      <c r="V267" s="112" t="str">
        <f t="shared" si="141"/>
        <v>no</v>
      </c>
      <c r="W267" s="47"/>
      <c r="X267" s="47"/>
      <c r="Y267" s="47"/>
      <c r="Z267" s="66"/>
      <c r="AA267" s="19"/>
      <c r="AB267" s="242"/>
      <c r="AC267" s="242"/>
      <c r="AD267" s="242"/>
      <c r="AE267" s="242"/>
      <c r="AF267" s="242"/>
      <c r="AG267" s="243"/>
      <c r="AH267" s="17"/>
      <c r="AI267" s="6"/>
      <c r="AK267" s="28" t="str">
        <f t="shared" si="142"/>
        <v/>
      </c>
      <c r="AL267" s="28" t="str">
        <f t="shared" si="143"/>
        <v/>
      </c>
      <c r="AM267" s="28" t="str">
        <f t="shared" si="144"/>
        <v/>
      </c>
      <c r="AN267" s="28">
        <f t="shared" si="145"/>
        <v>0</v>
      </c>
      <c r="AO267" s="28">
        <f t="shared" si="146"/>
        <v>0</v>
      </c>
      <c r="AP267" s="28">
        <f t="shared" si="147"/>
        <v>0</v>
      </c>
      <c r="AQ267" s="28">
        <f t="shared" si="148"/>
        <v>0</v>
      </c>
      <c r="AR267" s="28"/>
      <c r="AS267" s="28"/>
      <c r="AT267" s="28"/>
      <c r="AX267" s="64" t="str">
        <f t="shared" si="149"/>
        <v>canbeinvalid</v>
      </c>
      <c r="AY267" s="28"/>
      <c r="AZ267" s="181">
        <f t="shared" si="150"/>
        <v>0</v>
      </c>
      <c r="BA267" s="1">
        <f t="shared" si="151"/>
        <v>0</v>
      </c>
      <c r="BB267">
        <f t="shared" si="152"/>
        <v>0</v>
      </c>
      <c r="BC267">
        <f t="shared" si="153"/>
        <v>0</v>
      </c>
      <c r="BD267" t="str">
        <f t="shared" si="154"/>
        <v/>
      </c>
      <c r="BE267">
        <f t="shared" si="155"/>
        <v>0</v>
      </c>
      <c r="BF267">
        <f t="shared" si="156"/>
        <v>0</v>
      </c>
      <c r="BG267" t="str">
        <f t="shared" si="157"/>
        <v>no</v>
      </c>
      <c r="BH267">
        <f t="shared" si="158"/>
        <v>0</v>
      </c>
      <c r="BJ267" s="118">
        <f t="shared" si="159"/>
        <v>0</v>
      </c>
      <c r="BK267" s="119">
        <f t="shared" si="160"/>
        <v>0</v>
      </c>
      <c r="BL267">
        <f t="shared" si="161"/>
        <v>0</v>
      </c>
      <c r="BM267">
        <f t="shared" si="162"/>
        <v>0</v>
      </c>
      <c r="BN267" t="str">
        <f t="shared" si="163"/>
        <v/>
      </c>
      <c r="BO267" s="181">
        <f t="shared" si="164"/>
        <v>0</v>
      </c>
      <c r="BQ267" s="181">
        <f t="shared" si="165"/>
        <v>0</v>
      </c>
      <c r="BR267" s="181">
        <f t="shared" si="166"/>
        <v>0</v>
      </c>
      <c r="BS267" t="str">
        <f t="shared" si="167"/>
        <v/>
      </c>
      <c r="BT267">
        <f t="shared" si="168"/>
        <v>0</v>
      </c>
      <c r="BU267" s="181" t="str">
        <f t="shared" si="169"/>
        <v>data</v>
      </c>
      <c r="BV267" s="181">
        <f t="shared" si="175"/>
        <v>0</v>
      </c>
      <c r="BX267" t="str">
        <f t="shared" si="170"/>
        <v/>
      </c>
      <c r="BY267" t="str">
        <f t="shared" si="171"/>
        <v>No CO Data</v>
      </c>
      <c r="BZ267" s="181">
        <f t="shared" si="178"/>
        <v>0</v>
      </c>
      <c r="CA267" s="229">
        <f t="shared" si="177"/>
        <v>0</v>
      </c>
      <c r="CB267" s="6"/>
      <c r="CC267" s="6"/>
      <c r="CD267" s="226">
        <f t="shared" si="179"/>
        <v>0</v>
      </c>
      <c r="CE267" s="6"/>
      <c r="CF267" s="226">
        <f t="shared" si="176"/>
        <v>0</v>
      </c>
      <c r="CG267" s="226">
        <f t="shared" si="180"/>
        <v>0</v>
      </c>
      <c r="CH267" s="6"/>
      <c r="CI267" s="6"/>
      <c r="CJ267" s="226">
        <f t="shared" si="172"/>
        <v>0</v>
      </c>
      <c r="CK267" s="6"/>
      <c r="CL267" s="6"/>
      <c r="CM267" s="6"/>
      <c r="CN267" s="6"/>
      <c r="CO267" s="6"/>
      <c r="CP267" s="6"/>
      <c r="CQ267" s="6"/>
      <c r="CR267" s="6"/>
      <c r="CS267" s="6"/>
      <c r="CT267" s="6"/>
      <c r="CU267" s="6"/>
      <c r="CV267" s="6"/>
      <c r="CW267" s="6"/>
      <c r="CX267" s="6"/>
      <c r="CY267" s="6"/>
      <c r="CZ267" s="6"/>
      <c r="DA267" s="6"/>
      <c r="DB267" s="6"/>
      <c r="DC267" s="6"/>
      <c r="DD267" s="6"/>
      <c r="DE267" s="6"/>
      <c r="DF267" s="6"/>
      <c r="DG267" s="6"/>
      <c r="DH267" s="6"/>
      <c r="DI267" s="6"/>
      <c r="DJ267" s="6"/>
      <c r="DK267" s="6"/>
      <c r="DL267" s="6"/>
      <c r="DM267" s="6"/>
      <c r="DN267" s="6"/>
      <c r="DO267" s="6"/>
      <c r="DP267" s="6"/>
      <c r="DQ267" s="6"/>
      <c r="DR267" s="6"/>
      <c r="DS267" s="6"/>
      <c r="DT267" s="6"/>
      <c r="DU267" s="6"/>
      <c r="DV267" s="6"/>
      <c r="DW267" s="6"/>
      <c r="DX267" s="6"/>
      <c r="DY267" s="6"/>
      <c r="DZ267" s="6"/>
      <c r="EA267" s="6"/>
      <c r="EB267" s="6"/>
      <c r="EC267" s="6"/>
      <c r="ED267" s="6"/>
      <c r="EE267" s="6"/>
      <c r="EF267" s="6"/>
      <c r="EG267" s="6"/>
      <c r="EH267" s="6"/>
      <c r="EI267" s="6"/>
      <c r="EJ267" s="6"/>
      <c r="EK267" s="6"/>
      <c r="EL267" s="6"/>
      <c r="EM267" s="6"/>
      <c r="EN267" s="6"/>
      <c r="EO267" s="6"/>
      <c r="EP267" s="6"/>
      <c r="EQ267" s="6"/>
      <c r="ER267" s="6"/>
      <c r="ES267" s="6"/>
      <c r="ET267" s="6"/>
      <c r="EU267" s="6"/>
      <c r="EV267" s="6"/>
      <c r="EW267" s="6"/>
      <c r="EX267" s="6"/>
      <c r="EY267" s="6"/>
      <c r="EZ267" s="6"/>
      <c r="FA267" s="6"/>
      <c r="FB267" s="6"/>
    </row>
    <row r="268" spans="1:158">
      <c r="A268" s="13">
        <f t="shared" si="139"/>
        <v>235</v>
      </c>
      <c r="B268" s="66"/>
      <c r="C268" s="48"/>
      <c r="D268" s="348"/>
      <c r="E268" s="349"/>
      <c r="F268" s="353"/>
      <c r="G268" s="351"/>
      <c r="H268" s="348"/>
      <c r="I268" s="352"/>
      <c r="J268" s="352"/>
      <c r="K268" s="67"/>
      <c r="L268" s="68" t="str">
        <f t="shared" si="79"/>
        <v/>
      </c>
      <c r="M268" s="379"/>
      <c r="N268" s="379"/>
      <c r="O268" s="380" t="str">
        <f t="shared" si="173"/>
        <v/>
      </c>
      <c r="P268" s="382" t="str">
        <f t="shared" si="174"/>
        <v/>
      </c>
      <c r="Q268" s="112" t="str">
        <f t="shared" si="140"/>
        <v/>
      </c>
      <c r="R268" s="67"/>
      <c r="S268" s="68" t="str">
        <f t="shared" si="82"/>
        <v/>
      </c>
      <c r="T268" s="184"/>
      <c r="U268" s="68" t="str">
        <f t="shared" si="83"/>
        <v/>
      </c>
      <c r="V268" s="112" t="str">
        <f t="shared" si="141"/>
        <v>no</v>
      </c>
      <c r="W268" s="47"/>
      <c r="X268" s="47"/>
      <c r="Y268" s="47"/>
      <c r="Z268" s="66"/>
      <c r="AA268" s="19"/>
      <c r="AB268" s="242"/>
      <c r="AC268" s="242"/>
      <c r="AD268" s="242"/>
      <c r="AE268" s="242"/>
      <c r="AF268" s="242"/>
      <c r="AG268" s="243"/>
      <c r="AH268" s="17"/>
      <c r="AI268" s="6"/>
      <c r="AK268" s="28" t="str">
        <f t="shared" si="142"/>
        <v/>
      </c>
      <c r="AL268" s="28" t="str">
        <f t="shared" si="143"/>
        <v/>
      </c>
      <c r="AM268" s="28" t="str">
        <f t="shared" si="144"/>
        <v/>
      </c>
      <c r="AN268" s="28">
        <f t="shared" si="145"/>
        <v>0</v>
      </c>
      <c r="AO268" s="28">
        <f t="shared" si="146"/>
        <v>0</v>
      </c>
      <c r="AP268" s="28">
        <f t="shared" si="147"/>
        <v>0</v>
      </c>
      <c r="AQ268" s="28">
        <f t="shared" si="148"/>
        <v>0</v>
      </c>
      <c r="AR268" s="28"/>
      <c r="AS268" s="28"/>
      <c r="AT268" s="28"/>
      <c r="AX268" s="64" t="str">
        <f t="shared" si="149"/>
        <v>canbeinvalid</v>
      </c>
      <c r="AY268" s="28"/>
      <c r="AZ268" s="181">
        <f t="shared" si="150"/>
        <v>0</v>
      </c>
      <c r="BA268" s="1">
        <f t="shared" si="151"/>
        <v>0</v>
      </c>
      <c r="BB268">
        <f t="shared" si="152"/>
        <v>0</v>
      </c>
      <c r="BC268">
        <f t="shared" si="153"/>
        <v>0</v>
      </c>
      <c r="BD268" t="str">
        <f t="shared" si="154"/>
        <v/>
      </c>
      <c r="BE268">
        <f t="shared" si="155"/>
        <v>0</v>
      </c>
      <c r="BF268">
        <f t="shared" si="156"/>
        <v>0</v>
      </c>
      <c r="BG268" t="str">
        <f t="shared" si="157"/>
        <v>no</v>
      </c>
      <c r="BH268">
        <f t="shared" si="158"/>
        <v>0</v>
      </c>
      <c r="BJ268" s="118">
        <f t="shared" si="159"/>
        <v>0</v>
      </c>
      <c r="BK268" s="119">
        <f t="shared" si="160"/>
        <v>0</v>
      </c>
      <c r="BL268">
        <f t="shared" si="161"/>
        <v>0</v>
      </c>
      <c r="BM268">
        <f t="shared" si="162"/>
        <v>0</v>
      </c>
      <c r="BN268" t="str">
        <f t="shared" si="163"/>
        <v/>
      </c>
      <c r="BO268" s="181">
        <f t="shared" si="164"/>
        <v>0</v>
      </c>
      <c r="BQ268" s="181">
        <f t="shared" si="165"/>
        <v>0</v>
      </c>
      <c r="BR268" s="181">
        <f t="shared" si="166"/>
        <v>0</v>
      </c>
      <c r="BS268" t="str">
        <f t="shared" si="167"/>
        <v/>
      </c>
      <c r="BT268">
        <f t="shared" si="168"/>
        <v>0</v>
      </c>
      <c r="BU268" s="181" t="str">
        <f t="shared" si="169"/>
        <v>data</v>
      </c>
      <c r="BV268" s="181">
        <f t="shared" si="175"/>
        <v>0</v>
      </c>
      <c r="BX268" t="str">
        <f t="shared" si="170"/>
        <v/>
      </c>
      <c r="BY268" t="str">
        <f t="shared" si="171"/>
        <v>No CO Data</v>
      </c>
      <c r="BZ268" s="181">
        <f t="shared" si="178"/>
        <v>0</v>
      </c>
      <c r="CA268" s="229">
        <f t="shared" si="177"/>
        <v>0</v>
      </c>
      <c r="CB268" s="6"/>
      <c r="CC268" s="6"/>
      <c r="CD268" s="226">
        <f t="shared" si="179"/>
        <v>0</v>
      </c>
      <c r="CE268" s="6"/>
      <c r="CF268" s="226">
        <f t="shared" si="176"/>
        <v>0</v>
      </c>
      <c r="CG268" s="226">
        <f t="shared" si="180"/>
        <v>0</v>
      </c>
      <c r="CH268" s="6"/>
      <c r="CI268" s="6"/>
      <c r="CJ268" s="226">
        <f t="shared" si="172"/>
        <v>0</v>
      </c>
      <c r="CK268" s="6"/>
      <c r="CL268" s="6"/>
      <c r="CM268" s="6"/>
      <c r="CN268" s="6"/>
      <c r="CO268" s="6"/>
      <c r="CP268" s="6"/>
      <c r="CQ268" s="6"/>
      <c r="CR268" s="6"/>
      <c r="CS268" s="6"/>
      <c r="CT268" s="6"/>
      <c r="CU268" s="6"/>
      <c r="CV268" s="6"/>
      <c r="CW268" s="6"/>
      <c r="CX268" s="6"/>
      <c r="CY268" s="6"/>
      <c r="CZ268" s="6"/>
      <c r="DA268" s="6"/>
      <c r="DB268" s="6"/>
      <c r="DC268" s="6"/>
      <c r="DD268" s="6"/>
      <c r="DE268" s="6"/>
      <c r="DF268" s="6"/>
      <c r="DG268" s="6"/>
      <c r="DH268" s="6"/>
      <c r="DI268" s="6"/>
      <c r="DJ268" s="6"/>
      <c r="DK268" s="6"/>
      <c r="DL268" s="6"/>
      <c r="DM268" s="6"/>
      <c r="DN268" s="6"/>
      <c r="DO268" s="6"/>
      <c r="DP268" s="6"/>
      <c r="DQ268" s="6"/>
      <c r="DR268" s="6"/>
      <c r="DS268" s="6"/>
      <c r="DT268" s="6"/>
      <c r="DU268" s="6"/>
      <c r="DV268" s="6"/>
      <c r="DW268" s="6"/>
      <c r="DX268" s="6"/>
      <c r="DY268" s="6"/>
      <c r="DZ268" s="6"/>
      <c r="EA268" s="6"/>
      <c r="EB268" s="6"/>
      <c r="EC268" s="6"/>
      <c r="ED268" s="6"/>
      <c r="EE268" s="6"/>
      <c r="EF268" s="6"/>
      <c r="EG268" s="6"/>
      <c r="EH268" s="6"/>
      <c r="EI268" s="6"/>
      <c r="EJ268" s="6"/>
      <c r="EK268" s="6"/>
      <c r="EL268" s="6"/>
      <c r="EM268" s="6"/>
      <c r="EN268" s="6"/>
      <c r="EO268" s="6"/>
      <c r="EP268" s="6"/>
      <c r="EQ268" s="6"/>
      <c r="ER268" s="6"/>
      <c r="ES268" s="6"/>
      <c r="ET268" s="6"/>
      <c r="EU268" s="6"/>
      <c r="EV268" s="6"/>
      <c r="EW268" s="6"/>
      <c r="EX268" s="6"/>
      <c r="EY268" s="6"/>
      <c r="EZ268" s="6"/>
      <c r="FA268" s="6"/>
      <c r="FB268" s="6"/>
    </row>
    <row r="269" spans="1:158">
      <c r="A269" s="13">
        <f t="shared" si="139"/>
        <v>236</v>
      </c>
      <c r="B269" s="66"/>
      <c r="C269" s="48"/>
      <c r="D269" s="348"/>
      <c r="E269" s="349"/>
      <c r="F269" s="353"/>
      <c r="G269" s="351"/>
      <c r="H269" s="348"/>
      <c r="I269" s="352"/>
      <c r="J269" s="352"/>
      <c r="K269" s="67"/>
      <c r="L269" s="68" t="str">
        <f t="shared" si="79"/>
        <v/>
      </c>
      <c r="M269" s="379"/>
      <c r="N269" s="379"/>
      <c r="O269" s="380" t="str">
        <f t="shared" si="173"/>
        <v/>
      </c>
      <c r="P269" s="382" t="str">
        <f t="shared" si="174"/>
        <v/>
      </c>
      <c r="Q269" s="112" t="str">
        <f t="shared" si="140"/>
        <v/>
      </c>
      <c r="R269" s="67"/>
      <c r="S269" s="68" t="str">
        <f t="shared" si="82"/>
        <v/>
      </c>
      <c r="T269" s="184"/>
      <c r="U269" s="68" t="str">
        <f t="shared" si="83"/>
        <v/>
      </c>
      <c r="V269" s="112" t="str">
        <f t="shared" si="141"/>
        <v>no</v>
      </c>
      <c r="W269" s="47"/>
      <c r="X269" s="47"/>
      <c r="Y269" s="47"/>
      <c r="Z269" s="66"/>
      <c r="AA269" s="19"/>
      <c r="AB269" s="242"/>
      <c r="AC269" s="242"/>
      <c r="AD269" s="242"/>
      <c r="AE269" s="242"/>
      <c r="AF269" s="242"/>
      <c r="AG269" s="243"/>
      <c r="AH269" s="17"/>
      <c r="AI269" s="6"/>
      <c r="AK269" s="28" t="str">
        <f t="shared" si="142"/>
        <v/>
      </c>
      <c r="AL269" s="28" t="str">
        <f t="shared" si="143"/>
        <v/>
      </c>
      <c r="AM269" s="28" t="str">
        <f t="shared" si="144"/>
        <v/>
      </c>
      <c r="AN269" s="28">
        <f t="shared" si="145"/>
        <v>0</v>
      </c>
      <c r="AO269" s="28">
        <f t="shared" si="146"/>
        <v>0</v>
      </c>
      <c r="AP269" s="28">
        <f t="shared" si="147"/>
        <v>0</v>
      </c>
      <c r="AQ269" s="28">
        <f t="shared" si="148"/>
        <v>0</v>
      </c>
      <c r="AR269" s="28"/>
      <c r="AS269" s="28"/>
      <c r="AT269" s="28"/>
      <c r="AX269" s="64" t="str">
        <f t="shared" si="149"/>
        <v>canbeinvalid</v>
      </c>
      <c r="AY269" s="28"/>
      <c r="AZ269" s="181">
        <f t="shared" si="150"/>
        <v>0</v>
      </c>
      <c r="BA269" s="1">
        <f t="shared" si="151"/>
        <v>0</v>
      </c>
      <c r="BB269">
        <f t="shared" si="152"/>
        <v>0</v>
      </c>
      <c r="BC269">
        <f t="shared" si="153"/>
        <v>0</v>
      </c>
      <c r="BD269" t="str">
        <f t="shared" si="154"/>
        <v/>
      </c>
      <c r="BE269">
        <f t="shared" si="155"/>
        <v>0</v>
      </c>
      <c r="BF269">
        <f t="shared" si="156"/>
        <v>0</v>
      </c>
      <c r="BG269" t="str">
        <f t="shared" si="157"/>
        <v>no</v>
      </c>
      <c r="BH269">
        <f t="shared" si="158"/>
        <v>0</v>
      </c>
      <c r="BJ269" s="118">
        <f t="shared" si="159"/>
        <v>0</v>
      </c>
      <c r="BK269" s="119">
        <f t="shared" si="160"/>
        <v>0</v>
      </c>
      <c r="BL269">
        <f t="shared" si="161"/>
        <v>0</v>
      </c>
      <c r="BM269">
        <f t="shared" si="162"/>
        <v>0</v>
      </c>
      <c r="BN269" t="str">
        <f t="shared" si="163"/>
        <v/>
      </c>
      <c r="BO269" s="181">
        <f t="shared" si="164"/>
        <v>0</v>
      </c>
      <c r="BQ269" s="181">
        <f t="shared" si="165"/>
        <v>0</v>
      </c>
      <c r="BR269" s="181">
        <f t="shared" si="166"/>
        <v>0</v>
      </c>
      <c r="BS269" t="str">
        <f t="shared" si="167"/>
        <v/>
      </c>
      <c r="BT269">
        <f t="shared" si="168"/>
        <v>0</v>
      </c>
      <c r="BU269" s="181" t="str">
        <f t="shared" si="169"/>
        <v>data</v>
      </c>
      <c r="BV269" s="181">
        <f t="shared" si="175"/>
        <v>0</v>
      </c>
      <c r="BX269" t="str">
        <f t="shared" si="170"/>
        <v/>
      </c>
      <c r="BY269" t="str">
        <f t="shared" si="171"/>
        <v>No CO Data</v>
      </c>
      <c r="BZ269" s="181">
        <f t="shared" si="178"/>
        <v>0</v>
      </c>
      <c r="CA269" s="229">
        <f t="shared" ref="CA269:CA300" si="181">IF(AND(BZ480=1,BZ269=0),1,0)</f>
        <v>0</v>
      </c>
      <c r="CB269" s="6"/>
      <c r="CC269" s="6"/>
      <c r="CD269" s="226">
        <f t="shared" si="179"/>
        <v>0</v>
      </c>
      <c r="CE269" s="6"/>
      <c r="CF269" s="226">
        <f t="shared" si="176"/>
        <v>0</v>
      </c>
      <c r="CG269" s="226">
        <f t="shared" si="180"/>
        <v>0</v>
      </c>
      <c r="CH269" s="6"/>
      <c r="CI269" s="6"/>
      <c r="CJ269" s="226">
        <f t="shared" si="172"/>
        <v>0</v>
      </c>
      <c r="CK269" s="6"/>
      <c r="CL269" s="6"/>
      <c r="CM269" s="6"/>
      <c r="CN269" s="6"/>
      <c r="CO269" s="6"/>
      <c r="CP269" s="6"/>
      <c r="CQ269" s="6"/>
      <c r="CR269" s="6"/>
      <c r="CS269" s="6"/>
      <c r="CT269" s="6"/>
      <c r="CU269" s="6"/>
      <c r="CV269" s="6"/>
      <c r="CW269" s="6"/>
      <c r="CX269" s="6"/>
      <c r="CY269" s="6"/>
      <c r="CZ269" s="6"/>
      <c r="DA269" s="6"/>
      <c r="DB269" s="6"/>
      <c r="DC269" s="6"/>
      <c r="DD269" s="6"/>
      <c r="DE269" s="6"/>
      <c r="DF269" s="6"/>
      <c r="DG269" s="6"/>
      <c r="DH269" s="6"/>
      <c r="DI269" s="6"/>
      <c r="DJ269" s="6"/>
      <c r="DK269" s="6"/>
      <c r="DL269" s="6"/>
      <c r="DM269" s="6"/>
      <c r="DN269" s="6"/>
      <c r="DO269" s="6"/>
      <c r="DP269" s="6"/>
      <c r="DQ269" s="6"/>
      <c r="DR269" s="6"/>
      <c r="DS269" s="6"/>
      <c r="DT269" s="6"/>
      <c r="DU269" s="6"/>
      <c r="DV269" s="6"/>
      <c r="DW269" s="6"/>
      <c r="DX269" s="6"/>
      <c r="DY269" s="6"/>
      <c r="DZ269" s="6"/>
      <c r="EA269" s="6"/>
      <c r="EB269" s="6"/>
      <c r="EC269" s="6"/>
      <c r="ED269" s="6"/>
      <c r="EE269" s="6"/>
      <c r="EF269" s="6"/>
      <c r="EG269" s="6"/>
      <c r="EH269" s="6"/>
      <c r="EI269" s="6"/>
      <c r="EJ269" s="6"/>
      <c r="EK269" s="6"/>
      <c r="EL269" s="6"/>
      <c r="EM269" s="6"/>
      <c r="EN269" s="6"/>
      <c r="EO269" s="6"/>
      <c r="EP269" s="6"/>
      <c r="EQ269" s="6"/>
      <c r="ER269" s="6"/>
      <c r="ES269" s="6"/>
      <c r="ET269" s="6"/>
      <c r="EU269" s="6"/>
      <c r="EV269" s="6"/>
      <c r="EW269" s="6"/>
      <c r="EX269" s="6"/>
      <c r="EY269" s="6"/>
      <c r="EZ269" s="6"/>
      <c r="FA269" s="6"/>
      <c r="FB269" s="6"/>
    </row>
    <row r="270" spans="1:158">
      <c r="A270" s="13">
        <f t="shared" si="139"/>
        <v>237</v>
      </c>
      <c r="B270" s="66"/>
      <c r="C270" s="48"/>
      <c r="D270" s="348"/>
      <c r="E270" s="349"/>
      <c r="F270" s="353"/>
      <c r="G270" s="351"/>
      <c r="H270" s="348"/>
      <c r="I270" s="352"/>
      <c r="J270" s="352"/>
      <c r="K270" s="67"/>
      <c r="L270" s="68" t="str">
        <f t="shared" si="79"/>
        <v/>
      </c>
      <c r="M270" s="379"/>
      <c r="N270" s="379"/>
      <c r="O270" s="380" t="str">
        <f t="shared" si="173"/>
        <v/>
      </c>
      <c r="P270" s="382" t="str">
        <f t="shared" si="174"/>
        <v/>
      </c>
      <c r="Q270" s="112" t="str">
        <f t="shared" si="140"/>
        <v/>
      </c>
      <c r="R270" s="67"/>
      <c r="S270" s="68" t="str">
        <f t="shared" si="82"/>
        <v/>
      </c>
      <c r="T270" s="184"/>
      <c r="U270" s="68" t="str">
        <f t="shared" si="83"/>
        <v/>
      </c>
      <c r="V270" s="112" t="str">
        <f t="shared" si="141"/>
        <v>no</v>
      </c>
      <c r="W270" s="47"/>
      <c r="X270" s="47"/>
      <c r="Y270" s="47"/>
      <c r="Z270" s="66"/>
      <c r="AA270" s="19"/>
      <c r="AB270" s="242"/>
      <c r="AC270" s="242"/>
      <c r="AD270" s="242"/>
      <c r="AE270" s="242"/>
      <c r="AF270" s="242"/>
      <c r="AG270" s="243"/>
      <c r="AH270" s="17"/>
      <c r="AI270" s="6"/>
      <c r="AK270" s="28" t="str">
        <f t="shared" si="142"/>
        <v/>
      </c>
      <c r="AL270" s="28" t="str">
        <f t="shared" si="143"/>
        <v/>
      </c>
      <c r="AM270" s="28" t="str">
        <f t="shared" si="144"/>
        <v/>
      </c>
      <c r="AN270" s="28">
        <f t="shared" si="145"/>
        <v>0</v>
      </c>
      <c r="AO270" s="28">
        <f t="shared" si="146"/>
        <v>0</v>
      </c>
      <c r="AP270" s="28">
        <f t="shared" si="147"/>
        <v>0</v>
      </c>
      <c r="AQ270" s="28">
        <f t="shared" si="148"/>
        <v>0</v>
      </c>
      <c r="AR270" s="28"/>
      <c r="AS270" s="28"/>
      <c r="AT270" s="28"/>
      <c r="AX270" s="64" t="str">
        <f t="shared" si="149"/>
        <v>canbeinvalid</v>
      </c>
      <c r="AY270" s="28"/>
      <c r="AZ270" s="181">
        <f t="shared" si="150"/>
        <v>0</v>
      </c>
      <c r="BA270" s="1">
        <f t="shared" si="151"/>
        <v>0</v>
      </c>
      <c r="BB270">
        <f t="shared" si="152"/>
        <v>0</v>
      </c>
      <c r="BC270">
        <f t="shared" si="153"/>
        <v>0</v>
      </c>
      <c r="BD270" t="str">
        <f t="shared" si="154"/>
        <v/>
      </c>
      <c r="BE270">
        <f t="shared" si="155"/>
        <v>0</v>
      </c>
      <c r="BF270">
        <f t="shared" si="156"/>
        <v>0</v>
      </c>
      <c r="BG270" t="str">
        <f t="shared" si="157"/>
        <v>no</v>
      </c>
      <c r="BH270">
        <f t="shared" si="158"/>
        <v>0</v>
      </c>
      <c r="BJ270" s="118">
        <f t="shared" si="159"/>
        <v>0</v>
      </c>
      <c r="BK270" s="119">
        <f t="shared" si="160"/>
        <v>0</v>
      </c>
      <c r="BL270">
        <f t="shared" si="161"/>
        <v>0</v>
      </c>
      <c r="BM270">
        <f t="shared" si="162"/>
        <v>0</v>
      </c>
      <c r="BN270" t="str">
        <f t="shared" si="163"/>
        <v/>
      </c>
      <c r="BO270" s="181">
        <f t="shared" si="164"/>
        <v>0</v>
      </c>
      <c r="BQ270" s="181">
        <f t="shared" si="165"/>
        <v>0</v>
      </c>
      <c r="BR270" s="181">
        <f t="shared" si="166"/>
        <v>0</v>
      </c>
      <c r="BS270" t="str">
        <f t="shared" si="167"/>
        <v/>
      </c>
      <c r="BT270">
        <f t="shared" si="168"/>
        <v>0</v>
      </c>
      <c r="BU270" s="181" t="str">
        <f t="shared" si="169"/>
        <v>data</v>
      </c>
      <c r="BV270" s="181">
        <f t="shared" si="175"/>
        <v>0</v>
      </c>
      <c r="BX270" t="str">
        <f t="shared" si="170"/>
        <v/>
      </c>
      <c r="BY270" t="str">
        <f t="shared" si="171"/>
        <v>No CO Data</v>
      </c>
      <c r="BZ270" s="181">
        <f t="shared" si="178"/>
        <v>0</v>
      </c>
      <c r="CA270" s="229">
        <f t="shared" si="181"/>
        <v>0</v>
      </c>
      <c r="CB270" s="6"/>
      <c r="CC270" s="6"/>
      <c r="CD270" s="226">
        <f t="shared" si="179"/>
        <v>0</v>
      </c>
      <c r="CE270" s="6"/>
      <c r="CF270" s="226">
        <f t="shared" si="176"/>
        <v>0</v>
      </c>
      <c r="CG270" s="226">
        <f t="shared" si="180"/>
        <v>0</v>
      </c>
      <c r="CH270" s="6"/>
      <c r="CI270" s="6"/>
      <c r="CJ270" s="226">
        <f t="shared" si="172"/>
        <v>0</v>
      </c>
      <c r="CK270" s="6"/>
      <c r="CL270" s="6"/>
      <c r="CM270" s="6"/>
      <c r="CN270" s="6"/>
      <c r="CO270" s="6"/>
      <c r="CP270" s="6"/>
      <c r="CQ270" s="6"/>
      <c r="CR270" s="6"/>
      <c r="CS270" s="6"/>
      <c r="CT270" s="6"/>
      <c r="CU270" s="6"/>
      <c r="CV270" s="6"/>
      <c r="CW270" s="6"/>
      <c r="CX270" s="6"/>
      <c r="CY270" s="6"/>
      <c r="CZ270" s="6"/>
      <c r="DA270" s="6"/>
      <c r="DB270" s="6"/>
      <c r="DC270" s="6"/>
      <c r="DD270" s="6"/>
      <c r="DE270" s="6"/>
      <c r="DF270" s="6"/>
      <c r="DG270" s="6"/>
      <c r="DH270" s="6"/>
      <c r="DI270" s="6"/>
      <c r="DJ270" s="6"/>
      <c r="DK270" s="6"/>
      <c r="DL270" s="6"/>
      <c r="DM270" s="6"/>
      <c r="DN270" s="6"/>
      <c r="DO270" s="6"/>
      <c r="DP270" s="6"/>
      <c r="DQ270" s="6"/>
      <c r="DR270" s="6"/>
      <c r="DS270" s="6"/>
      <c r="DT270" s="6"/>
      <c r="DU270" s="6"/>
      <c r="DV270" s="6"/>
      <c r="DW270" s="6"/>
      <c r="DX270" s="6"/>
      <c r="DY270" s="6"/>
      <c r="DZ270" s="6"/>
      <c r="EA270" s="6"/>
      <c r="EB270" s="6"/>
      <c r="EC270" s="6"/>
      <c r="ED270" s="6"/>
      <c r="EE270" s="6"/>
      <c r="EF270" s="6"/>
      <c r="EG270" s="6"/>
      <c r="EH270" s="6"/>
      <c r="EI270" s="6"/>
      <c r="EJ270" s="6"/>
      <c r="EK270" s="6"/>
      <c r="EL270" s="6"/>
      <c r="EM270" s="6"/>
      <c r="EN270" s="6"/>
      <c r="EO270" s="6"/>
      <c r="EP270" s="6"/>
      <c r="EQ270" s="6"/>
      <c r="ER270" s="6"/>
      <c r="ES270" s="6"/>
      <c r="ET270" s="6"/>
      <c r="EU270" s="6"/>
      <c r="EV270" s="6"/>
      <c r="EW270" s="6"/>
      <c r="EX270" s="6"/>
      <c r="EY270" s="6"/>
      <c r="EZ270" s="6"/>
      <c r="FA270" s="6"/>
      <c r="FB270" s="6"/>
    </row>
    <row r="271" spans="1:158">
      <c r="A271" s="13">
        <f t="shared" si="139"/>
        <v>238</v>
      </c>
      <c r="B271" s="66"/>
      <c r="C271" s="48"/>
      <c r="D271" s="348"/>
      <c r="E271" s="349"/>
      <c r="F271" s="353"/>
      <c r="G271" s="351"/>
      <c r="H271" s="348"/>
      <c r="I271" s="352"/>
      <c r="J271" s="352"/>
      <c r="K271" s="67"/>
      <c r="L271" s="68" t="str">
        <f t="shared" si="79"/>
        <v/>
      </c>
      <c r="M271" s="379"/>
      <c r="N271" s="379"/>
      <c r="O271" s="380" t="str">
        <f t="shared" si="173"/>
        <v/>
      </c>
      <c r="P271" s="382" t="str">
        <f t="shared" si="174"/>
        <v/>
      </c>
      <c r="Q271" s="112" t="str">
        <f t="shared" si="140"/>
        <v/>
      </c>
      <c r="R271" s="67"/>
      <c r="S271" s="68" t="str">
        <f t="shared" si="82"/>
        <v/>
      </c>
      <c r="T271" s="184"/>
      <c r="U271" s="68" t="str">
        <f t="shared" si="83"/>
        <v/>
      </c>
      <c r="V271" s="112" t="str">
        <f t="shared" si="141"/>
        <v>no</v>
      </c>
      <c r="W271" s="47"/>
      <c r="X271" s="47"/>
      <c r="Y271" s="47"/>
      <c r="Z271" s="66"/>
      <c r="AA271" s="19"/>
      <c r="AB271" s="242"/>
      <c r="AC271" s="242"/>
      <c r="AD271" s="242"/>
      <c r="AE271" s="242"/>
      <c r="AF271" s="242"/>
      <c r="AG271" s="243"/>
      <c r="AH271" s="17"/>
      <c r="AI271" s="6"/>
      <c r="AK271" s="28" t="str">
        <f t="shared" si="142"/>
        <v/>
      </c>
      <c r="AL271" s="28" t="str">
        <f t="shared" si="143"/>
        <v/>
      </c>
      <c r="AM271" s="28" t="str">
        <f t="shared" si="144"/>
        <v/>
      </c>
      <c r="AN271" s="28">
        <f t="shared" si="145"/>
        <v>0</v>
      </c>
      <c r="AO271" s="28">
        <f t="shared" si="146"/>
        <v>0</v>
      </c>
      <c r="AP271" s="28">
        <f t="shared" si="147"/>
        <v>0</v>
      </c>
      <c r="AQ271" s="28">
        <f t="shared" si="148"/>
        <v>0</v>
      </c>
      <c r="AR271" s="28"/>
      <c r="AS271" s="28"/>
      <c r="AT271" s="28"/>
      <c r="AX271" s="64" t="str">
        <f t="shared" si="149"/>
        <v>canbeinvalid</v>
      </c>
      <c r="AY271" s="28"/>
      <c r="AZ271" s="181">
        <f t="shared" si="150"/>
        <v>0</v>
      </c>
      <c r="BA271" s="1">
        <f t="shared" si="151"/>
        <v>0</v>
      </c>
      <c r="BB271">
        <f t="shared" si="152"/>
        <v>0</v>
      </c>
      <c r="BC271">
        <f t="shared" si="153"/>
        <v>0</v>
      </c>
      <c r="BD271" t="str">
        <f t="shared" si="154"/>
        <v/>
      </c>
      <c r="BE271">
        <f t="shared" si="155"/>
        <v>0</v>
      </c>
      <c r="BF271">
        <f t="shared" si="156"/>
        <v>0</v>
      </c>
      <c r="BG271" t="str">
        <f t="shared" si="157"/>
        <v>no</v>
      </c>
      <c r="BH271">
        <f t="shared" si="158"/>
        <v>0</v>
      </c>
      <c r="BJ271" s="118">
        <f t="shared" si="159"/>
        <v>0</v>
      </c>
      <c r="BK271" s="119">
        <f t="shared" si="160"/>
        <v>0</v>
      </c>
      <c r="BL271">
        <f t="shared" si="161"/>
        <v>0</v>
      </c>
      <c r="BM271">
        <f t="shared" si="162"/>
        <v>0</v>
      </c>
      <c r="BN271" t="str">
        <f t="shared" si="163"/>
        <v/>
      </c>
      <c r="BO271" s="181">
        <f t="shared" si="164"/>
        <v>0</v>
      </c>
      <c r="BQ271" s="181">
        <f t="shared" si="165"/>
        <v>0</v>
      </c>
      <c r="BR271" s="181">
        <f t="shared" si="166"/>
        <v>0</v>
      </c>
      <c r="BS271" t="str">
        <f t="shared" si="167"/>
        <v/>
      </c>
      <c r="BT271">
        <f t="shared" si="168"/>
        <v>0</v>
      </c>
      <c r="BU271" s="181" t="str">
        <f t="shared" si="169"/>
        <v>data</v>
      </c>
      <c r="BV271" s="181">
        <f t="shared" si="175"/>
        <v>0</v>
      </c>
      <c r="BX271" t="str">
        <f t="shared" si="170"/>
        <v/>
      </c>
      <c r="BY271" t="str">
        <f t="shared" si="171"/>
        <v>No CO Data</v>
      </c>
      <c r="BZ271" s="181">
        <f t="shared" si="178"/>
        <v>0</v>
      </c>
      <c r="CA271" s="229">
        <f t="shared" si="181"/>
        <v>0</v>
      </c>
      <c r="CB271" s="6"/>
      <c r="CC271" s="6"/>
      <c r="CD271" s="226">
        <f t="shared" si="179"/>
        <v>0</v>
      </c>
      <c r="CE271" s="6"/>
      <c r="CF271" s="226">
        <f t="shared" si="176"/>
        <v>0</v>
      </c>
      <c r="CG271" s="226">
        <f t="shared" si="180"/>
        <v>0</v>
      </c>
      <c r="CH271" s="6"/>
      <c r="CI271" s="6"/>
      <c r="CJ271" s="226">
        <f t="shared" si="172"/>
        <v>0</v>
      </c>
      <c r="CK271" s="6"/>
      <c r="CL271" s="6"/>
      <c r="CM271" s="6"/>
      <c r="CN271" s="6"/>
      <c r="CO271" s="6"/>
      <c r="CP271" s="6"/>
      <c r="CQ271" s="6"/>
      <c r="CR271" s="6"/>
      <c r="CS271" s="6"/>
      <c r="CT271" s="6"/>
      <c r="CU271" s="6"/>
      <c r="CV271" s="6"/>
      <c r="CW271" s="6"/>
      <c r="CX271" s="6"/>
      <c r="CY271" s="6"/>
      <c r="CZ271" s="6"/>
      <c r="DA271" s="6"/>
      <c r="DB271" s="6"/>
      <c r="DC271" s="6"/>
      <c r="DD271" s="6"/>
      <c r="DE271" s="6"/>
      <c r="DF271" s="6"/>
      <c r="DG271" s="6"/>
      <c r="DH271" s="6"/>
      <c r="DI271" s="6"/>
      <c r="DJ271" s="6"/>
      <c r="DK271" s="6"/>
      <c r="DL271" s="6"/>
      <c r="DM271" s="6"/>
      <c r="DN271" s="6"/>
      <c r="DO271" s="6"/>
      <c r="DP271" s="6"/>
      <c r="DQ271" s="6"/>
      <c r="DR271" s="6"/>
      <c r="DS271" s="6"/>
      <c r="DT271" s="6"/>
      <c r="DU271" s="6"/>
      <c r="DV271" s="6"/>
      <c r="DW271" s="6"/>
      <c r="DX271" s="6"/>
      <c r="DY271" s="6"/>
      <c r="DZ271" s="6"/>
      <c r="EA271" s="6"/>
      <c r="EB271" s="6"/>
      <c r="EC271" s="6"/>
      <c r="ED271" s="6"/>
      <c r="EE271" s="6"/>
      <c r="EF271" s="6"/>
      <c r="EG271" s="6"/>
      <c r="EH271" s="6"/>
      <c r="EI271" s="6"/>
      <c r="EJ271" s="6"/>
      <c r="EK271" s="6"/>
      <c r="EL271" s="6"/>
      <c r="EM271" s="6"/>
      <c r="EN271" s="6"/>
      <c r="EO271" s="6"/>
      <c r="EP271" s="6"/>
      <c r="EQ271" s="6"/>
      <c r="ER271" s="6"/>
      <c r="ES271" s="6"/>
      <c r="ET271" s="6"/>
      <c r="EU271" s="6"/>
      <c r="EV271" s="6"/>
      <c r="EW271" s="6"/>
      <c r="EX271" s="6"/>
      <c r="EY271" s="6"/>
      <c r="EZ271" s="6"/>
      <c r="FA271" s="6"/>
      <c r="FB271" s="6"/>
    </row>
    <row r="272" spans="1:158">
      <c r="A272" s="13">
        <f t="shared" si="139"/>
        <v>239</v>
      </c>
      <c r="B272" s="66"/>
      <c r="C272" s="48"/>
      <c r="D272" s="348"/>
      <c r="E272" s="349"/>
      <c r="F272" s="353"/>
      <c r="G272" s="351"/>
      <c r="H272" s="348"/>
      <c r="I272" s="352"/>
      <c r="J272" s="352"/>
      <c r="K272" s="67"/>
      <c r="L272" s="68" t="str">
        <f t="shared" si="79"/>
        <v/>
      </c>
      <c r="M272" s="379"/>
      <c r="N272" s="379"/>
      <c r="O272" s="380" t="str">
        <f t="shared" si="173"/>
        <v/>
      </c>
      <c r="P272" s="382" t="str">
        <f t="shared" si="174"/>
        <v/>
      </c>
      <c r="Q272" s="112" t="str">
        <f t="shared" si="140"/>
        <v/>
      </c>
      <c r="R272" s="67"/>
      <c r="S272" s="68" t="str">
        <f t="shared" si="82"/>
        <v/>
      </c>
      <c r="T272" s="184"/>
      <c r="U272" s="68" t="str">
        <f t="shared" si="83"/>
        <v/>
      </c>
      <c r="V272" s="112" t="str">
        <f t="shared" si="141"/>
        <v>no</v>
      </c>
      <c r="W272" s="47"/>
      <c r="X272" s="47"/>
      <c r="Y272" s="47"/>
      <c r="Z272" s="66"/>
      <c r="AA272" s="19"/>
      <c r="AB272" s="242"/>
      <c r="AC272" s="242"/>
      <c r="AD272" s="242"/>
      <c r="AE272" s="242"/>
      <c r="AF272" s="242"/>
      <c r="AG272" s="243"/>
      <c r="AH272" s="17"/>
      <c r="AI272" s="6"/>
      <c r="AK272" s="28" t="str">
        <f t="shared" si="142"/>
        <v/>
      </c>
      <c r="AL272" s="28" t="str">
        <f t="shared" si="143"/>
        <v/>
      </c>
      <c r="AM272" s="28" t="str">
        <f t="shared" si="144"/>
        <v/>
      </c>
      <c r="AN272" s="28">
        <f t="shared" si="145"/>
        <v>0</v>
      </c>
      <c r="AO272" s="28">
        <f t="shared" si="146"/>
        <v>0</v>
      </c>
      <c r="AP272" s="28">
        <f t="shared" si="147"/>
        <v>0</v>
      </c>
      <c r="AQ272" s="28">
        <f t="shared" si="148"/>
        <v>0</v>
      </c>
      <c r="AR272" s="28"/>
      <c r="AS272" s="28"/>
      <c r="AT272" s="28"/>
      <c r="AX272" s="64" t="str">
        <f t="shared" si="149"/>
        <v>canbeinvalid</v>
      </c>
      <c r="AY272" s="28"/>
      <c r="AZ272" s="181">
        <f t="shared" si="150"/>
        <v>0</v>
      </c>
      <c r="BA272" s="1">
        <f t="shared" si="151"/>
        <v>0</v>
      </c>
      <c r="BB272">
        <f t="shared" si="152"/>
        <v>0</v>
      </c>
      <c r="BC272">
        <f t="shared" si="153"/>
        <v>0</v>
      </c>
      <c r="BD272" t="str">
        <f t="shared" si="154"/>
        <v/>
      </c>
      <c r="BE272">
        <f t="shared" si="155"/>
        <v>0</v>
      </c>
      <c r="BF272">
        <f t="shared" si="156"/>
        <v>0</v>
      </c>
      <c r="BG272" t="str">
        <f t="shared" si="157"/>
        <v>no</v>
      </c>
      <c r="BH272">
        <f t="shared" si="158"/>
        <v>0</v>
      </c>
      <c r="BJ272" s="118">
        <f t="shared" si="159"/>
        <v>0</v>
      </c>
      <c r="BK272" s="119">
        <f t="shared" si="160"/>
        <v>0</v>
      </c>
      <c r="BL272">
        <f t="shared" si="161"/>
        <v>0</v>
      </c>
      <c r="BM272">
        <f t="shared" si="162"/>
        <v>0</v>
      </c>
      <c r="BN272" t="str">
        <f t="shared" si="163"/>
        <v/>
      </c>
      <c r="BO272" s="181">
        <f t="shared" si="164"/>
        <v>0</v>
      </c>
      <c r="BQ272" s="181">
        <f t="shared" si="165"/>
        <v>0</v>
      </c>
      <c r="BR272" s="181">
        <f t="shared" si="166"/>
        <v>0</v>
      </c>
      <c r="BS272" t="str">
        <f t="shared" si="167"/>
        <v/>
      </c>
      <c r="BT272">
        <f t="shared" si="168"/>
        <v>0</v>
      </c>
      <c r="BU272" s="181" t="str">
        <f t="shared" si="169"/>
        <v>data</v>
      </c>
      <c r="BV272" s="181">
        <f t="shared" si="175"/>
        <v>0</v>
      </c>
      <c r="BX272" t="str">
        <f t="shared" si="170"/>
        <v/>
      </c>
      <c r="BY272" t="str">
        <f t="shared" si="171"/>
        <v>No CO Data</v>
      </c>
      <c r="BZ272" s="181">
        <f t="shared" si="178"/>
        <v>0</v>
      </c>
      <c r="CA272" s="229">
        <f t="shared" si="181"/>
        <v>0</v>
      </c>
      <c r="CB272" s="6"/>
      <c r="CC272" s="6"/>
      <c r="CD272" s="226">
        <f t="shared" si="179"/>
        <v>0</v>
      </c>
      <c r="CE272" s="6"/>
      <c r="CF272" s="226">
        <f t="shared" si="176"/>
        <v>0</v>
      </c>
      <c r="CG272" s="226">
        <f t="shared" si="180"/>
        <v>0</v>
      </c>
      <c r="CH272" s="6"/>
      <c r="CI272" s="6"/>
      <c r="CJ272" s="226">
        <f t="shared" si="172"/>
        <v>0</v>
      </c>
      <c r="CK272" s="6"/>
      <c r="CL272" s="6"/>
      <c r="CM272" s="6"/>
      <c r="CN272" s="6"/>
      <c r="CO272" s="6"/>
      <c r="CP272" s="6"/>
      <c r="CQ272" s="6"/>
      <c r="CR272" s="6"/>
      <c r="CS272" s="6"/>
      <c r="CT272" s="6"/>
      <c r="CU272" s="6"/>
      <c r="CV272" s="6"/>
      <c r="CW272" s="6"/>
      <c r="CX272" s="6"/>
      <c r="CY272" s="6"/>
      <c r="CZ272" s="6"/>
      <c r="DA272" s="6"/>
      <c r="DB272" s="6"/>
      <c r="DC272" s="6"/>
      <c r="DD272" s="6"/>
      <c r="DE272" s="6"/>
      <c r="DF272" s="6"/>
      <c r="DG272" s="6"/>
      <c r="DH272" s="6"/>
      <c r="DI272" s="6"/>
      <c r="DJ272" s="6"/>
      <c r="DK272" s="6"/>
      <c r="DL272" s="6"/>
      <c r="DM272" s="6"/>
      <c r="DN272" s="6"/>
      <c r="DO272" s="6"/>
      <c r="DP272" s="6"/>
      <c r="DQ272" s="6"/>
      <c r="DR272" s="6"/>
      <c r="DS272" s="6"/>
      <c r="DT272" s="6"/>
      <c r="DU272" s="6"/>
      <c r="DV272" s="6"/>
      <c r="DW272" s="6"/>
      <c r="DX272" s="6"/>
      <c r="DY272" s="6"/>
      <c r="DZ272" s="6"/>
      <c r="EA272" s="6"/>
      <c r="EB272" s="6"/>
      <c r="EC272" s="6"/>
      <c r="ED272" s="6"/>
      <c r="EE272" s="6"/>
      <c r="EF272" s="6"/>
      <c r="EG272" s="6"/>
      <c r="EH272" s="6"/>
      <c r="EI272" s="6"/>
      <c r="EJ272" s="6"/>
      <c r="EK272" s="6"/>
      <c r="EL272" s="6"/>
      <c r="EM272" s="6"/>
      <c r="EN272" s="6"/>
      <c r="EO272" s="6"/>
      <c r="EP272" s="6"/>
      <c r="EQ272" s="6"/>
      <c r="ER272" s="6"/>
      <c r="ES272" s="6"/>
      <c r="ET272" s="6"/>
      <c r="EU272" s="6"/>
      <c r="EV272" s="6"/>
      <c r="EW272" s="6"/>
      <c r="EX272" s="6"/>
      <c r="EY272" s="6"/>
      <c r="EZ272" s="6"/>
      <c r="FA272" s="6"/>
      <c r="FB272" s="6"/>
    </row>
    <row r="273" spans="1:158">
      <c r="A273" s="13">
        <f t="shared" si="139"/>
        <v>240</v>
      </c>
      <c r="B273" s="66"/>
      <c r="C273" s="48"/>
      <c r="D273" s="348"/>
      <c r="E273" s="349"/>
      <c r="F273" s="353"/>
      <c r="G273" s="351"/>
      <c r="H273" s="348"/>
      <c r="I273" s="352"/>
      <c r="J273" s="352"/>
      <c r="K273" s="67"/>
      <c r="L273" s="68" t="str">
        <f t="shared" si="79"/>
        <v/>
      </c>
      <c r="M273" s="379"/>
      <c r="N273" s="379"/>
      <c r="O273" s="380" t="str">
        <f t="shared" si="173"/>
        <v/>
      </c>
      <c r="P273" s="382" t="str">
        <f t="shared" si="174"/>
        <v/>
      </c>
      <c r="Q273" s="112" t="str">
        <f t="shared" si="140"/>
        <v/>
      </c>
      <c r="R273" s="67"/>
      <c r="S273" s="68" t="str">
        <f t="shared" si="82"/>
        <v/>
      </c>
      <c r="T273" s="184"/>
      <c r="U273" s="68" t="str">
        <f t="shared" si="83"/>
        <v/>
      </c>
      <c r="V273" s="112" t="str">
        <f t="shared" si="141"/>
        <v>no</v>
      </c>
      <c r="W273" s="47"/>
      <c r="X273" s="47"/>
      <c r="Y273" s="47"/>
      <c r="Z273" s="66"/>
      <c r="AA273" s="19"/>
      <c r="AB273" s="242"/>
      <c r="AC273" s="242"/>
      <c r="AD273" s="242"/>
      <c r="AE273" s="242"/>
      <c r="AF273" s="242"/>
      <c r="AG273" s="243"/>
      <c r="AH273" s="17"/>
      <c r="AI273" s="6"/>
      <c r="AK273" s="28" t="str">
        <f t="shared" si="142"/>
        <v/>
      </c>
      <c r="AL273" s="28" t="str">
        <f t="shared" si="143"/>
        <v/>
      </c>
      <c r="AM273" s="28" t="str">
        <f t="shared" si="144"/>
        <v/>
      </c>
      <c r="AN273" s="28">
        <f t="shared" si="145"/>
        <v>0</v>
      </c>
      <c r="AO273" s="28">
        <f t="shared" si="146"/>
        <v>0</v>
      </c>
      <c r="AP273" s="28">
        <f t="shared" si="147"/>
        <v>0</v>
      </c>
      <c r="AQ273" s="28">
        <f t="shared" si="148"/>
        <v>0</v>
      </c>
      <c r="AR273" s="28"/>
      <c r="AS273" s="28"/>
      <c r="AT273" s="28"/>
      <c r="AX273" s="64" t="str">
        <f t="shared" si="149"/>
        <v>canbeinvalid</v>
      </c>
      <c r="AY273" s="28"/>
      <c r="AZ273" s="181">
        <f t="shared" si="150"/>
        <v>0</v>
      </c>
      <c r="BA273" s="1">
        <f t="shared" si="151"/>
        <v>0</v>
      </c>
      <c r="BB273">
        <f t="shared" si="152"/>
        <v>0</v>
      </c>
      <c r="BC273">
        <f t="shared" si="153"/>
        <v>0</v>
      </c>
      <c r="BD273" t="str">
        <f t="shared" si="154"/>
        <v/>
      </c>
      <c r="BE273">
        <f t="shared" si="155"/>
        <v>0</v>
      </c>
      <c r="BF273">
        <f t="shared" si="156"/>
        <v>0</v>
      </c>
      <c r="BG273" t="str">
        <f t="shared" si="157"/>
        <v>no</v>
      </c>
      <c r="BH273">
        <f t="shared" si="158"/>
        <v>0</v>
      </c>
      <c r="BJ273" s="118">
        <f t="shared" si="159"/>
        <v>0</v>
      </c>
      <c r="BK273" s="119">
        <f t="shared" si="160"/>
        <v>0</v>
      </c>
      <c r="BL273">
        <f t="shared" si="161"/>
        <v>0</v>
      </c>
      <c r="BM273">
        <f t="shared" si="162"/>
        <v>0</v>
      </c>
      <c r="BN273" t="str">
        <f t="shared" si="163"/>
        <v/>
      </c>
      <c r="BO273" s="181">
        <f t="shared" si="164"/>
        <v>0</v>
      </c>
      <c r="BQ273" s="181">
        <f t="shared" si="165"/>
        <v>0</v>
      </c>
      <c r="BR273" s="181">
        <f t="shared" si="166"/>
        <v>0</v>
      </c>
      <c r="BS273" t="str">
        <f t="shared" si="167"/>
        <v/>
      </c>
      <c r="BT273">
        <f t="shared" si="168"/>
        <v>0</v>
      </c>
      <c r="BU273" s="181" t="str">
        <f t="shared" si="169"/>
        <v>data</v>
      </c>
      <c r="BV273" s="181">
        <f t="shared" si="175"/>
        <v>0</v>
      </c>
      <c r="BX273" t="str">
        <f t="shared" si="170"/>
        <v/>
      </c>
      <c r="BY273" t="str">
        <f t="shared" si="171"/>
        <v>No CO Data</v>
      </c>
      <c r="BZ273" s="181">
        <f t="shared" si="178"/>
        <v>0</v>
      </c>
      <c r="CA273" s="229">
        <f t="shared" si="181"/>
        <v>0</v>
      </c>
      <c r="CB273" s="6"/>
      <c r="CC273" s="6"/>
      <c r="CD273" s="226">
        <f t="shared" si="179"/>
        <v>0</v>
      </c>
      <c r="CE273" s="6"/>
      <c r="CF273" s="226">
        <f t="shared" si="176"/>
        <v>0</v>
      </c>
      <c r="CG273" s="226">
        <f t="shared" si="180"/>
        <v>0</v>
      </c>
      <c r="CH273" s="6"/>
      <c r="CI273" s="6"/>
      <c r="CJ273" s="226">
        <f t="shared" si="172"/>
        <v>0</v>
      </c>
      <c r="CK273" s="6"/>
      <c r="CL273" s="6"/>
      <c r="CM273" s="6"/>
      <c r="CN273" s="6"/>
      <c r="CO273" s="6"/>
      <c r="CP273" s="6"/>
      <c r="CQ273" s="6"/>
      <c r="CR273" s="6"/>
      <c r="CS273" s="6"/>
      <c r="CT273" s="6"/>
      <c r="CU273" s="6"/>
      <c r="CV273" s="6"/>
      <c r="CW273" s="6"/>
      <c r="CX273" s="6"/>
      <c r="CY273" s="6"/>
      <c r="CZ273" s="6"/>
      <c r="DA273" s="6"/>
      <c r="DB273" s="6"/>
      <c r="DC273" s="6"/>
      <c r="DD273" s="6"/>
      <c r="DE273" s="6"/>
      <c r="DF273" s="6"/>
      <c r="DG273" s="6"/>
      <c r="DH273" s="6"/>
      <c r="DI273" s="6"/>
      <c r="DJ273" s="6"/>
      <c r="DK273" s="6"/>
      <c r="DL273" s="6"/>
      <c r="DM273" s="6"/>
      <c r="DN273" s="6"/>
      <c r="DO273" s="6"/>
      <c r="DP273" s="6"/>
      <c r="DQ273" s="6"/>
      <c r="DR273" s="6"/>
      <c r="DS273" s="6"/>
      <c r="DT273" s="6"/>
      <c r="DU273" s="6"/>
      <c r="DV273" s="6"/>
      <c r="DW273" s="6"/>
      <c r="DX273" s="6"/>
      <c r="DY273" s="6"/>
      <c r="DZ273" s="6"/>
      <c r="EA273" s="6"/>
      <c r="EB273" s="6"/>
      <c r="EC273" s="6"/>
      <c r="ED273" s="6"/>
      <c r="EE273" s="6"/>
      <c r="EF273" s="6"/>
      <c r="EG273" s="6"/>
      <c r="EH273" s="6"/>
      <c r="EI273" s="6"/>
      <c r="EJ273" s="6"/>
      <c r="EK273" s="6"/>
      <c r="EL273" s="6"/>
      <c r="EM273" s="6"/>
      <c r="EN273" s="6"/>
      <c r="EO273" s="6"/>
      <c r="EP273" s="6"/>
      <c r="EQ273" s="6"/>
      <c r="ER273" s="6"/>
      <c r="ES273" s="6"/>
      <c r="ET273" s="6"/>
      <c r="EU273" s="6"/>
      <c r="EV273" s="6"/>
      <c r="EW273" s="6"/>
      <c r="EX273" s="6"/>
      <c r="EY273" s="6"/>
      <c r="EZ273" s="6"/>
      <c r="FA273" s="6"/>
      <c r="FB273" s="6"/>
    </row>
    <row r="274" spans="1:158">
      <c r="A274" s="13">
        <f t="shared" si="139"/>
        <v>241</v>
      </c>
      <c r="B274" s="66"/>
      <c r="C274" s="48"/>
      <c r="D274" s="348"/>
      <c r="E274" s="349"/>
      <c r="F274" s="353"/>
      <c r="G274" s="351"/>
      <c r="H274" s="348"/>
      <c r="I274" s="352"/>
      <c r="J274" s="352"/>
      <c r="K274" s="67"/>
      <c r="L274" s="68" t="str">
        <f t="shared" si="79"/>
        <v/>
      </c>
      <c r="M274" s="379"/>
      <c r="N274" s="379"/>
      <c r="O274" s="380" t="str">
        <f t="shared" si="173"/>
        <v/>
      </c>
      <c r="P274" s="382" t="str">
        <f t="shared" si="174"/>
        <v/>
      </c>
      <c r="Q274" s="112" t="str">
        <f t="shared" si="140"/>
        <v/>
      </c>
      <c r="R274" s="67"/>
      <c r="S274" s="68" t="str">
        <f t="shared" si="82"/>
        <v/>
      </c>
      <c r="T274" s="184"/>
      <c r="U274" s="68" t="str">
        <f t="shared" si="83"/>
        <v/>
      </c>
      <c r="V274" s="112" t="str">
        <f t="shared" si="141"/>
        <v>no</v>
      </c>
      <c r="W274" s="47"/>
      <c r="X274" s="47"/>
      <c r="Y274" s="47"/>
      <c r="Z274" s="66"/>
      <c r="AA274" s="19"/>
      <c r="AB274" s="242"/>
      <c r="AC274" s="242"/>
      <c r="AD274" s="242"/>
      <c r="AE274" s="242"/>
      <c r="AF274" s="242"/>
      <c r="AG274" s="243"/>
      <c r="AH274" s="17"/>
      <c r="AI274" s="6"/>
      <c r="AK274" s="28" t="str">
        <f t="shared" si="142"/>
        <v/>
      </c>
      <c r="AL274" s="28" t="str">
        <f t="shared" si="143"/>
        <v/>
      </c>
      <c r="AM274" s="28" t="str">
        <f t="shared" si="144"/>
        <v/>
      </c>
      <c r="AN274" s="28">
        <f t="shared" si="145"/>
        <v>0</v>
      </c>
      <c r="AO274" s="28">
        <f t="shared" si="146"/>
        <v>0</v>
      </c>
      <c r="AP274" s="28">
        <f t="shared" si="147"/>
        <v>0</v>
      </c>
      <c r="AQ274" s="28">
        <f t="shared" si="148"/>
        <v>0</v>
      </c>
      <c r="AR274" s="28"/>
      <c r="AS274" s="28"/>
      <c r="AT274" s="28"/>
      <c r="AX274" s="64" t="str">
        <f t="shared" si="149"/>
        <v>canbeinvalid</v>
      </c>
      <c r="AY274" s="28"/>
      <c r="AZ274" s="181">
        <f t="shared" si="150"/>
        <v>0</v>
      </c>
      <c r="BA274" s="1">
        <f t="shared" si="151"/>
        <v>0</v>
      </c>
      <c r="BB274">
        <f t="shared" si="152"/>
        <v>0</v>
      </c>
      <c r="BC274">
        <f t="shared" si="153"/>
        <v>0</v>
      </c>
      <c r="BD274" t="str">
        <f t="shared" si="154"/>
        <v/>
      </c>
      <c r="BE274">
        <f t="shared" si="155"/>
        <v>0</v>
      </c>
      <c r="BF274">
        <f t="shared" si="156"/>
        <v>0</v>
      </c>
      <c r="BG274" t="str">
        <f t="shared" si="157"/>
        <v>no</v>
      </c>
      <c r="BH274">
        <f t="shared" si="158"/>
        <v>0</v>
      </c>
      <c r="BJ274" s="118">
        <f t="shared" si="159"/>
        <v>0</v>
      </c>
      <c r="BK274" s="119">
        <f t="shared" si="160"/>
        <v>0</v>
      </c>
      <c r="BL274">
        <f t="shared" si="161"/>
        <v>0</v>
      </c>
      <c r="BM274">
        <f t="shared" si="162"/>
        <v>0</v>
      </c>
      <c r="BN274" t="str">
        <f t="shared" si="163"/>
        <v/>
      </c>
      <c r="BO274" s="181">
        <f t="shared" si="164"/>
        <v>0</v>
      </c>
      <c r="BQ274" s="181">
        <f t="shared" si="165"/>
        <v>0</v>
      </c>
      <c r="BR274" s="181">
        <f t="shared" si="166"/>
        <v>0</v>
      </c>
      <c r="BS274" t="str">
        <f t="shared" si="167"/>
        <v/>
      </c>
      <c r="BT274">
        <f t="shared" si="168"/>
        <v>0</v>
      </c>
      <c r="BU274" s="181" t="str">
        <f t="shared" si="169"/>
        <v>data</v>
      </c>
      <c r="BV274" s="181">
        <f t="shared" si="175"/>
        <v>0</v>
      </c>
      <c r="BX274" t="str">
        <f t="shared" si="170"/>
        <v/>
      </c>
      <c r="BY274" t="str">
        <f t="shared" si="171"/>
        <v>No CO Data</v>
      </c>
      <c r="BZ274" s="181">
        <f t="shared" si="178"/>
        <v>0</v>
      </c>
      <c r="CA274" s="229">
        <f t="shared" si="181"/>
        <v>0</v>
      </c>
      <c r="CB274" s="6"/>
      <c r="CC274" s="6"/>
      <c r="CD274" s="226">
        <f t="shared" si="179"/>
        <v>0</v>
      </c>
      <c r="CE274" s="6"/>
      <c r="CF274" s="226">
        <f t="shared" si="176"/>
        <v>0</v>
      </c>
      <c r="CG274" s="226">
        <f t="shared" si="180"/>
        <v>0</v>
      </c>
      <c r="CH274" s="6"/>
      <c r="CI274" s="6"/>
      <c r="CJ274" s="226">
        <f t="shared" si="172"/>
        <v>0</v>
      </c>
      <c r="CK274" s="6"/>
      <c r="CL274" s="6"/>
      <c r="CM274" s="6"/>
      <c r="CN274" s="6"/>
      <c r="CO274" s="6"/>
      <c r="CP274" s="6"/>
      <c r="CQ274" s="6"/>
      <c r="CR274" s="6"/>
      <c r="CS274" s="6"/>
      <c r="CT274" s="6"/>
      <c r="CU274" s="6"/>
      <c r="CV274" s="6"/>
      <c r="CW274" s="6"/>
      <c r="CX274" s="6"/>
      <c r="CY274" s="6"/>
      <c r="CZ274" s="6"/>
      <c r="DA274" s="6"/>
      <c r="DB274" s="6"/>
      <c r="DC274" s="6"/>
      <c r="DD274" s="6"/>
      <c r="DE274" s="6"/>
      <c r="DF274" s="6"/>
      <c r="DG274" s="6"/>
      <c r="DH274" s="6"/>
      <c r="DI274" s="6"/>
      <c r="DJ274" s="6"/>
      <c r="DK274" s="6"/>
      <c r="DL274" s="6"/>
      <c r="DM274" s="6"/>
      <c r="DN274" s="6"/>
      <c r="DO274" s="6"/>
      <c r="DP274" s="6"/>
      <c r="DQ274" s="6"/>
      <c r="DR274" s="6"/>
      <c r="DS274" s="6"/>
      <c r="DT274" s="6"/>
      <c r="DU274" s="6"/>
      <c r="DV274" s="6"/>
      <c r="DW274" s="6"/>
      <c r="DX274" s="6"/>
      <c r="DY274" s="6"/>
      <c r="DZ274" s="6"/>
      <c r="EA274" s="6"/>
      <c r="EB274" s="6"/>
      <c r="EC274" s="6"/>
      <c r="ED274" s="6"/>
      <c r="EE274" s="6"/>
      <c r="EF274" s="6"/>
      <c r="EG274" s="6"/>
      <c r="EH274" s="6"/>
      <c r="EI274" s="6"/>
      <c r="EJ274" s="6"/>
      <c r="EK274" s="6"/>
      <c r="EL274" s="6"/>
      <c r="EM274" s="6"/>
      <c r="EN274" s="6"/>
      <c r="EO274" s="6"/>
      <c r="EP274" s="6"/>
      <c r="EQ274" s="6"/>
      <c r="ER274" s="6"/>
      <c r="ES274" s="6"/>
      <c r="ET274" s="6"/>
      <c r="EU274" s="6"/>
      <c r="EV274" s="6"/>
      <c r="EW274" s="6"/>
      <c r="EX274" s="6"/>
      <c r="EY274" s="6"/>
      <c r="EZ274" s="6"/>
      <c r="FA274" s="6"/>
      <c r="FB274" s="6"/>
    </row>
    <row r="275" spans="1:158">
      <c r="A275" s="13">
        <f t="shared" si="139"/>
        <v>242</v>
      </c>
      <c r="B275" s="66"/>
      <c r="C275" s="48"/>
      <c r="D275" s="348"/>
      <c r="E275" s="349"/>
      <c r="F275" s="353"/>
      <c r="G275" s="351"/>
      <c r="H275" s="348"/>
      <c r="I275" s="352"/>
      <c r="J275" s="352"/>
      <c r="K275" s="67"/>
      <c r="L275" s="68" t="str">
        <f t="shared" si="79"/>
        <v/>
      </c>
      <c r="M275" s="379"/>
      <c r="N275" s="379"/>
      <c r="O275" s="380" t="str">
        <f t="shared" si="173"/>
        <v/>
      </c>
      <c r="P275" s="382" t="str">
        <f t="shared" si="174"/>
        <v/>
      </c>
      <c r="Q275" s="112" t="str">
        <f t="shared" si="140"/>
        <v/>
      </c>
      <c r="R275" s="67"/>
      <c r="S275" s="68" t="str">
        <f t="shared" si="82"/>
        <v/>
      </c>
      <c r="T275" s="184"/>
      <c r="U275" s="68" t="str">
        <f t="shared" si="83"/>
        <v/>
      </c>
      <c r="V275" s="112" t="str">
        <f t="shared" si="141"/>
        <v>no</v>
      </c>
      <c r="W275" s="47"/>
      <c r="X275" s="47"/>
      <c r="Y275" s="47"/>
      <c r="Z275" s="66"/>
      <c r="AA275" s="19"/>
      <c r="AB275" s="242"/>
      <c r="AC275" s="242"/>
      <c r="AD275" s="242"/>
      <c r="AE275" s="242"/>
      <c r="AF275" s="242"/>
      <c r="AG275" s="243"/>
      <c r="AH275" s="17"/>
      <c r="AI275" s="6"/>
      <c r="AK275" s="28" t="str">
        <f t="shared" si="142"/>
        <v/>
      </c>
      <c r="AL275" s="28" t="str">
        <f t="shared" si="143"/>
        <v/>
      </c>
      <c r="AM275" s="28" t="str">
        <f t="shared" si="144"/>
        <v/>
      </c>
      <c r="AN275" s="28">
        <f t="shared" si="145"/>
        <v>0</v>
      </c>
      <c r="AO275" s="28">
        <f t="shared" si="146"/>
        <v>0</v>
      </c>
      <c r="AP275" s="28">
        <f t="shared" si="147"/>
        <v>0</v>
      </c>
      <c r="AQ275" s="28">
        <f t="shared" si="148"/>
        <v>0</v>
      </c>
      <c r="AR275" s="28"/>
      <c r="AS275" s="28"/>
      <c r="AT275" s="28"/>
      <c r="AX275" s="64" t="str">
        <f t="shared" si="149"/>
        <v>canbeinvalid</v>
      </c>
      <c r="AY275" s="28"/>
      <c r="AZ275" s="181">
        <f t="shared" si="150"/>
        <v>0</v>
      </c>
      <c r="BA275" s="1">
        <f t="shared" si="151"/>
        <v>0</v>
      </c>
      <c r="BB275">
        <f t="shared" si="152"/>
        <v>0</v>
      </c>
      <c r="BC275">
        <f t="shared" si="153"/>
        <v>0</v>
      </c>
      <c r="BD275" t="str">
        <f t="shared" si="154"/>
        <v/>
      </c>
      <c r="BE275">
        <f t="shared" si="155"/>
        <v>0</v>
      </c>
      <c r="BF275">
        <f t="shared" si="156"/>
        <v>0</v>
      </c>
      <c r="BG275" t="str">
        <f t="shared" si="157"/>
        <v>no</v>
      </c>
      <c r="BH275">
        <f t="shared" si="158"/>
        <v>0</v>
      </c>
      <c r="BJ275" s="118">
        <f t="shared" si="159"/>
        <v>0</v>
      </c>
      <c r="BK275" s="119">
        <f t="shared" si="160"/>
        <v>0</v>
      </c>
      <c r="BL275">
        <f t="shared" si="161"/>
        <v>0</v>
      </c>
      <c r="BM275">
        <f t="shared" si="162"/>
        <v>0</v>
      </c>
      <c r="BN275" t="str">
        <f t="shared" si="163"/>
        <v/>
      </c>
      <c r="BO275" s="181">
        <f t="shared" si="164"/>
        <v>0</v>
      </c>
      <c r="BQ275" s="181">
        <f t="shared" si="165"/>
        <v>0</v>
      </c>
      <c r="BR275" s="181">
        <f t="shared" si="166"/>
        <v>0</v>
      </c>
      <c r="BS275" t="str">
        <f t="shared" si="167"/>
        <v/>
      </c>
      <c r="BT275">
        <f t="shared" si="168"/>
        <v>0</v>
      </c>
      <c r="BU275" s="181" t="str">
        <f t="shared" si="169"/>
        <v>data</v>
      </c>
      <c r="BV275" s="181">
        <f t="shared" si="175"/>
        <v>0</v>
      </c>
      <c r="BX275" t="str">
        <f t="shared" si="170"/>
        <v/>
      </c>
      <c r="BY275" t="str">
        <f t="shared" si="171"/>
        <v>No CO Data</v>
      </c>
      <c r="BZ275" s="181">
        <f t="shared" si="178"/>
        <v>0</v>
      </c>
      <c r="CA275" s="229">
        <f t="shared" si="181"/>
        <v>0</v>
      </c>
      <c r="CB275" s="6"/>
      <c r="CC275" s="6"/>
      <c r="CD275" s="226">
        <f t="shared" si="179"/>
        <v>0</v>
      </c>
      <c r="CE275" s="6"/>
      <c r="CF275" s="226">
        <f t="shared" si="176"/>
        <v>0</v>
      </c>
      <c r="CG275" s="226">
        <f t="shared" si="180"/>
        <v>0</v>
      </c>
      <c r="CH275" s="6"/>
      <c r="CI275" s="6"/>
      <c r="CJ275" s="226">
        <f t="shared" si="172"/>
        <v>0</v>
      </c>
      <c r="CK275" s="6"/>
      <c r="CL275" s="6"/>
      <c r="CM275" s="6"/>
      <c r="CN275" s="6"/>
      <c r="CO275" s="6"/>
      <c r="CP275" s="6"/>
      <c r="CQ275" s="6"/>
      <c r="CR275" s="6"/>
      <c r="CS275" s="6"/>
      <c r="CT275" s="6"/>
      <c r="CU275" s="6"/>
      <c r="CV275" s="6"/>
      <c r="CW275" s="6"/>
      <c r="CX275" s="6"/>
      <c r="CY275" s="6"/>
      <c r="CZ275" s="6"/>
      <c r="DA275" s="6"/>
      <c r="DB275" s="6"/>
      <c r="DC275" s="6"/>
      <c r="DD275" s="6"/>
      <c r="DE275" s="6"/>
      <c r="DF275" s="6"/>
      <c r="DG275" s="6"/>
      <c r="DH275" s="6"/>
      <c r="DI275" s="6"/>
      <c r="DJ275" s="6"/>
      <c r="DK275" s="6"/>
      <c r="DL275" s="6"/>
      <c r="DM275" s="6"/>
      <c r="DN275" s="6"/>
      <c r="DO275" s="6"/>
      <c r="DP275" s="6"/>
      <c r="DQ275" s="6"/>
      <c r="DR275" s="6"/>
      <c r="DS275" s="6"/>
      <c r="DT275" s="6"/>
      <c r="DU275" s="6"/>
      <c r="DV275" s="6"/>
      <c r="DW275" s="6"/>
      <c r="DX275" s="6"/>
      <c r="DY275" s="6"/>
      <c r="DZ275" s="6"/>
      <c r="EA275" s="6"/>
      <c r="EB275" s="6"/>
      <c r="EC275" s="6"/>
      <c r="ED275" s="6"/>
      <c r="EE275" s="6"/>
      <c r="EF275" s="6"/>
      <c r="EG275" s="6"/>
      <c r="EH275" s="6"/>
      <c r="EI275" s="6"/>
      <c r="EJ275" s="6"/>
      <c r="EK275" s="6"/>
      <c r="EL275" s="6"/>
      <c r="EM275" s="6"/>
      <c r="EN275" s="6"/>
      <c r="EO275" s="6"/>
      <c r="EP275" s="6"/>
      <c r="EQ275" s="6"/>
      <c r="ER275" s="6"/>
      <c r="ES275" s="6"/>
      <c r="ET275" s="6"/>
      <c r="EU275" s="6"/>
      <c r="EV275" s="6"/>
      <c r="EW275" s="6"/>
      <c r="EX275" s="6"/>
      <c r="EY275" s="6"/>
      <c r="EZ275" s="6"/>
      <c r="FA275" s="6"/>
      <c r="FB275" s="6"/>
    </row>
    <row r="276" spans="1:158">
      <c r="A276" s="13">
        <f t="shared" si="139"/>
        <v>243</v>
      </c>
      <c r="B276" s="66"/>
      <c r="C276" s="48"/>
      <c r="D276" s="348"/>
      <c r="E276" s="349"/>
      <c r="F276" s="353"/>
      <c r="G276" s="351"/>
      <c r="H276" s="348"/>
      <c r="I276" s="352"/>
      <c r="J276" s="352"/>
      <c r="K276" s="67"/>
      <c r="L276" s="68" t="str">
        <f t="shared" si="79"/>
        <v/>
      </c>
      <c r="M276" s="379"/>
      <c r="N276" s="379"/>
      <c r="O276" s="380" t="str">
        <f t="shared" si="173"/>
        <v/>
      </c>
      <c r="P276" s="382" t="str">
        <f t="shared" si="174"/>
        <v/>
      </c>
      <c r="Q276" s="112" t="str">
        <f t="shared" si="140"/>
        <v/>
      </c>
      <c r="R276" s="67"/>
      <c r="S276" s="68" t="str">
        <f t="shared" si="82"/>
        <v/>
      </c>
      <c r="T276" s="184"/>
      <c r="U276" s="68" t="str">
        <f t="shared" si="83"/>
        <v/>
      </c>
      <c r="V276" s="112" t="str">
        <f t="shared" si="141"/>
        <v>no</v>
      </c>
      <c r="W276" s="47"/>
      <c r="X276" s="47"/>
      <c r="Y276" s="47"/>
      <c r="Z276" s="66"/>
      <c r="AA276" s="19"/>
      <c r="AB276" s="242"/>
      <c r="AC276" s="242"/>
      <c r="AD276" s="242"/>
      <c r="AE276" s="242"/>
      <c r="AF276" s="242"/>
      <c r="AG276" s="243"/>
      <c r="AH276" s="17"/>
      <c r="AI276" s="6"/>
      <c r="AK276" s="28" t="str">
        <f t="shared" si="142"/>
        <v/>
      </c>
      <c r="AL276" s="28" t="str">
        <f t="shared" si="143"/>
        <v/>
      </c>
      <c r="AM276" s="28" t="str">
        <f t="shared" si="144"/>
        <v/>
      </c>
      <c r="AN276" s="28">
        <f t="shared" si="145"/>
        <v>0</v>
      </c>
      <c r="AO276" s="28">
        <f t="shared" si="146"/>
        <v>0</v>
      </c>
      <c r="AP276" s="28">
        <f t="shared" si="147"/>
        <v>0</v>
      </c>
      <c r="AQ276" s="28">
        <f t="shared" si="148"/>
        <v>0</v>
      </c>
      <c r="AR276" s="28"/>
      <c r="AS276" s="28"/>
      <c r="AT276" s="28"/>
      <c r="AX276" s="64" t="str">
        <f t="shared" si="149"/>
        <v>canbeinvalid</v>
      </c>
      <c r="AY276" s="28"/>
      <c r="AZ276" s="181">
        <f t="shared" si="150"/>
        <v>0</v>
      </c>
      <c r="BA276" s="1">
        <f t="shared" si="151"/>
        <v>0</v>
      </c>
      <c r="BB276">
        <f t="shared" si="152"/>
        <v>0</v>
      </c>
      <c r="BC276">
        <f t="shared" si="153"/>
        <v>0</v>
      </c>
      <c r="BD276" t="str">
        <f t="shared" si="154"/>
        <v/>
      </c>
      <c r="BE276">
        <f t="shared" si="155"/>
        <v>0</v>
      </c>
      <c r="BF276">
        <f t="shared" si="156"/>
        <v>0</v>
      </c>
      <c r="BG276" t="str">
        <f t="shared" si="157"/>
        <v>no</v>
      </c>
      <c r="BH276">
        <f t="shared" si="158"/>
        <v>0</v>
      </c>
      <c r="BJ276" s="118">
        <f t="shared" si="159"/>
        <v>0</v>
      </c>
      <c r="BK276" s="119">
        <f t="shared" si="160"/>
        <v>0</v>
      </c>
      <c r="BL276">
        <f t="shared" si="161"/>
        <v>0</v>
      </c>
      <c r="BM276">
        <f t="shared" si="162"/>
        <v>0</v>
      </c>
      <c r="BN276" t="str">
        <f t="shared" si="163"/>
        <v/>
      </c>
      <c r="BO276" s="181">
        <f t="shared" si="164"/>
        <v>0</v>
      </c>
      <c r="BQ276" s="181">
        <f t="shared" si="165"/>
        <v>0</v>
      </c>
      <c r="BR276" s="181">
        <f t="shared" si="166"/>
        <v>0</v>
      </c>
      <c r="BS276" t="str">
        <f t="shared" si="167"/>
        <v/>
      </c>
      <c r="BT276">
        <f t="shared" si="168"/>
        <v>0</v>
      </c>
      <c r="BU276" s="181" t="str">
        <f t="shared" si="169"/>
        <v>data</v>
      </c>
      <c r="BV276" s="181">
        <f t="shared" si="175"/>
        <v>0</v>
      </c>
      <c r="BX276" t="str">
        <f t="shared" si="170"/>
        <v/>
      </c>
      <c r="BY276" t="str">
        <f t="shared" si="171"/>
        <v>No CO Data</v>
      </c>
      <c r="BZ276" s="181">
        <f t="shared" si="178"/>
        <v>0</v>
      </c>
      <c r="CA276" s="229">
        <f t="shared" si="181"/>
        <v>0</v>
      </c>
      <c r="CB276" s="6"/>
      <c r="CC276" s="6"/>
      <c r="CD276" s="226">
        <f t="shared" si="179"/>
        <v>0</v>
      </c>
      <c r="CE276" s="6"/>
      <c r="CF276" s="226">
        <f t="shared" si="176"/>
        <v>0</v>
      </c>
      <c r="CG276" s="226">
        <f t="shared" si="180"/>
        <v>0</v>
      </c>
      <c r="CH276" s="6"/>
      <c r="CI276" s="6"/>
      <c r="CJ276" s="226">
        <f t="shared" si="172"/>
        <v>0</v>
      </c>
      <c r="CK276" s="6"/>
      <c r="CL276" s="6"/>
      <c r="CM276" s="6"/>
      <c r="CN276" s="6"/>
      <c r="CO276" s="6"/>
      <c r="CP276" s="6"/>
      <c r="CQ276" s="6"/>
      <c r="CR276" s="6"/>
      <c r="CS276" s="6"/>
      <c r="CT276" s="6"/>
      <c r="CU276" s="6"/>
      <c r="CV276" s="6"/>
      <c r="CW276" s="6"/>
      <c r="CX276" s="6"/>
      <c r="CY276" s="6"/>
      <c r="CZ276" s="6"/>
      <c r="DA276" s="6"/>
      <c r="DB276" s="6"/>
      <c r="DC276" s="6"/>
      <c r="DD276" s="6"/>
      <c r="DE276" s="6"/>
      <c r="DF276" s="6"/>
      <c r="DG276" s="6"/>
      <c r="DH276" s="6"/>
      <c r="DI276" s="6"/>
      <c r="DJ276" s="6"/>
      <c r="DK276" s="6"/>
      <c r="DL276" s="6"/>
      <c r="DM276" s="6"/>
      <c r="DN276" s="6"/>
      <c r="DO276" s="6"/>
      <c r="DP276" s="6"/>
      <c r="DQ276" s="6"/>
      <c r="DR276" s="6"/>
      <c r="DS276" s="6"/>
      <c r="DT276" s="6"/>
      <c r="DU276" s="6"/>
      <c r="DV276" s="6"/>
      <c r="DW276" s="6"/>
      <c r="DX276" s="6"/>
      <c r="DY276" s="6"/>
      <c r="DZ276" s="6"/>
      <c r="EA276" s="6"/>
      <c r="EB276" s="6"/>
      <c r="EC276" s="6"/>
      <c r="ED276" s="6"/>
      <c r="EE276" s="6"/>
      <c r="EF276" s="6"/>
      <c r="EG276" s="6"/>
      <c r="EH276" s="6"/>
      <c r="EI276" s="6"/>
      <c r="EJ276" s="6"/>
      <c r="EK276" s="6"/>
      <c r="EL276" s="6"/>
      <c r="EM276" s="6"/>
      <c r="EN276" s="6"/>
      <c r="EO276" s="6"/>
      <c r="EP276" s="6"/>
      <c r="EQ276" s="6"/>
      <c r="ER276" s="6"/>
      <c r="ES276" s="6"/>
      <c r="ET276" s="6"/>
      <c r="EU276" s="6"/>
      <c r="EV276" s="6"/>
      <c r="EW276" s="6"/>
      <c r="EX276" s="6"/>
      <c r="EY276" s="6"/>
      <c r="EZ276" s="6"/>
      <c r="FA276" s="6"/>
      <c r="FB276" s="6"/>
    </row>
    <row r="277" spans="1:158">
      <c r="A277" s="13">
        <f t="shared" si="139"/>
        <v>244</v>
      </c>
      <c r="B277" s="66"/>
      <c r="C277" s="48"/>
      <c r="D277" s="348"/>
      <c r="E277" s="349"/>
      <c r="F277" s="353"/>
      <c r="G277" s="351"/>
      <c r="H277" s="348"/>
      <c r="I277" s="352"/>
      <c r="J277" s="352"/>
      <c r="K277" s="67"/>
      <c r="L277" s="68" t="str">
        <f t="shared" si="79"/>
        <v/>
      </c>
      <c r="M277" s="379"/>
      <c r="N277" s="379"/>
      <c r="O277" s="380" t="str">
        <f t="shared" si="173"/>
        <v/>
      </c>
      <c r="P277" s="382" t="str">
        <f t="shared" si="174"/>
        <v/>
      </c>
      <c r="Q277" s="112" t="str">
        <f t="shared" si="140"/>
        <v/>
      </c>
      <c r="R277" s="67"/>
      <c r="S277" s="68" t="str">
        <f t="shared" si="82"/>
        <v/>
      </c>
      <c r="T277" s="184"/>
      <c r="U277" s="68" t="str">
        <f t="shared" si="83"/>
        <v/>
      </c>
      <c r="V277" s="112" t="str">
        <f t="shared" si="141"/>
        <v>no</v>
      </c>
      <c r="W277" s="47"/>
      <c r="X277" s="47"/>
      <c r="Y277" s="47"/>
      <c r="Z277" s="66"/>
      <c r="AA277" s="19"/>
      <c r="AB277" s="242"/>
      <c r="AC277" s="242"/>
      <c r="AD277" s="242"/>
      <c r="AE277" s="242"/>
      <c r="AF277" s="242"/>
      <c r="AG277" s="243"/>
      <c r="AH277" s="17"/>
      <c r="AI277" s="6"/>
      <c r="AK277" s="28" t="str">
        <f t="shared" si="142"/>
        <v/>
      </c>
      <c r="AL277" s="28" t="str">
        <f t="shared" si="143"/>
        <v/>
      </c>
      <c r="AM277" s="28" t="str">
        <f t="shared" si="144"/>
        <v/>
      </c>
      <c r="AN277" s="28">
        <f t="shared" si="145"/>
        <v>0</v>
      </c>
      <c r="AO277" s="28">
        <f t="shared" si="146"/>
        <v>0</v>
      </c>
      <c r="AP277" s="28">
        <f t="shared" si="147"/>
        <v>0</v>
      </c>
      <c r="AQ277" s="28">
        <f t="shared" si="148"/>
        <v>0</v>
      </c>
      <c r="AR277" s="28"/>
      <c r="AS277" s="28"/>
      <c r="AT277" s="28"/>
      <c r="AX277" s="64" t="str">
        <f t="shared" si="149"/>
        <v>canbeinvalid</v>
      </c>
      <c r="AY277" s="28"/>
      <c r="AZ277" s="181">
        <f t="shared" si="150"/>
        <v>0</v>
      </c>
      <c r="BA277" s="1">
        <f t="shared" si="151"/>
        <v>0</v>
      </c>
      <c r="BB277">
        <f t="shared" si="152"/>
        <v>0</v>
      </c>
      <c r="BC277">
        <f t="shared" si="153"/>
        <v>0</v>
      </c>
      <c r="BD277" t="str">
        <f t="shared" si="154"/>
        <v/>
      </c>
      <c r="BE277">
        <f t="shared" si="155"/>
        <v>0</v>
      </c>
      <c r="BF277">
        <f t="shared" si="156"/>
        <v>0</v>
      </c>
      <c r="BG277" t="str">
        <f t="shared" si="157"/>
        <v>no</v>
      </c>
      <c r="BH277">
        <f t="shared" si="158"/>
        <v>0</v>
      </c>
      <c r="BJ277" s="118">
        <f t="shared" si="159"/>
        <v>0</v>
      </c>
      <c r="BK277" s="119">
        <f t="shared" si="160"/>
        <v>0</v>
      </c>
      <c r="BL277">
        <f t="shared" si="161"/>
        <v>0</v>
      </c>
      <c r="BM277">
        <f t="shared" si="162"/>
        <v>0</v>
      </c>
      <c r="BN277" t="str">
        <f t="shared" si="163"/>
        <v/>
      </c>
      <c r="BO277" s="181">
        <f t="shared" si="164"/>
        <v>0</v>
      </c>
      <c r="BQ277" s="181">
        <f t="shared" si="165"/>
        <v>0</v>
      </c>
      <c r="BR277" s="181">
        <f t="shared" si="166"/>
        <v>0</v>
      </c>
      <c r="BS277" t="str">
        <f t="shared" si="167"/>
        <v/>
      </c>
      <c r="BT277">
        <f t="shared" si="168"/>
        <v>0</v>
      </c>
      <c r="BU277" s="181" t="str">
        <f t="shared" si="169"/>
        <v>data</v>
      </c>
      <c r="BV277" s="181">
        <f t="shared" si="175"/>
        <v>0</v>
      </c>
      <c r="BX277" t="str">
        <f t="shared" si="170"/>
        <v/>
      </c>
      <c r="BY277" t="str">
        <f t="shared" si="171"/>
        <v>No CO Data</v>
      </c>
      <c r="BZ277" s="181">
        <f t="shared" si="178"/>
        <v>0</v>
      </c>
      <c r="CA277" s="229">
        <f t="shared" si="181"/>
        <v>0</v>
      </c>
      <c r="CB277" s="6"/>
      <c r="CC277" s="6"/>
      <c r="CD277" s="226">
        <f t="shared" si="179"/>
        <v>0</v>
      </c>
      <c r="CE277" s="6"/>
      <c r="CF277" s="226">
        <f t="shared" si="176"/>
        <v>0</v>
      </c>
      <c r="CG277" s="226">
        <f t="shared" si="180"/>
        <v>0</v>
      </c>
      <c r="CH277" s="6"/>
      <c r="CI277" s="6"/>
      <c r="CJ277" s="226">
        <f t="shared" si="172"/>
        <v>0</v>
      </c>
      <c r="CK277" s="6"/>
      <c r="CL277" s="6"/>
      <c r="CM277" s="6"/>
      <c r="CN277" s="6"/>
      <c r="CO277" s="6"/>
      <c r="CP277" s="6"/>
      <c r="CQ277" s="6"/>
      <c r="CR277" s="6"/>
      <c r="CS277" s="6"/>
      <c r="CT277" s="6"/>
      <c r="CU277" s="6"/>
      <c r="CV277" s="6"/>
      <c r="CW277" s="6"/>
      <c r="CX277" s="6"/>
      <c r="CY277" s="6"/>
      <c r="CZ277" s="6"/>
      <c r="DA277" s="6"/>
      <c r="DB277" s="6"/>
      <c r="DC277" s="6"/>
      <c r="DD277" s="6"/>
      <c r="DE277" s="6"/>
      <c r="DF277" s="6"/>
      <c r="DG277" s="6"/>
      <c r="DH277" s="6"/>
      <c r="DI277" s="6"/>
      <c r="DJ277" s="6"/>
      <c r="DK277" s="6"/>
      <c r="DL277" s="6"/>
      <c r="DM277" s="6"/>
      <c r="DN277" s="6"/>
      <c r="DO277" s="6"/>
      <c r="DP277" s="6"/>
      <c r="DQ277" s="6"/>
      <c r="DR277" s="6"/>
      <c r="DS277" s="6"/>
      <c r="DT277" s="6"/>
      <c r="DU277" s="6"/>
      <c r="DV277" s="6"/>
      <c r="DW277" s="6"/>
      <c r="DX277" s="6"/>
      <c r="DY277" s="6"/>
      <c r="DZ277" s="6"/>
      <c r="EA277" s="6"/>
      <c r="EB277" s="6"/>
      <c r="EC277" s="6"/>
      <c r="ED277" s="6"/>
      <c r="EE277" s="6"/>
      <c r="EF277" s="6"/>
      <c r="EG277" s="6"/>
      <c r="EH277" s="6"/>
      <c r="EI277" s="6"/>
      <c r="EJ277" s="6"/>
      <c r="EK277" s="6"/>
      <c r="EL277" s="6"/>
      <c r="EM277" s="6"/>
      <c r="EN277" s="6"/>
      <c r="EO277" s="6"/>
      <c r="EP277" s="6"/>
      <c r="EQ277" s="6"/>
      <c r="ER277" s="6"/>
      <c r="ES277" s="6"/>
      <c r="ET277" s="6"/>
      <c r="EU277" s="6"/>
      <c r="EV277" s="6"/>
      <c r="EW277" s="6"/>
      <c r="EX277" s="6"/>
      <c r="EY277" s="6"/>
      <c r="EZ277" s="6"/>
      <c r="FA277" s="6"/>
      <c r="FB277" s="6"/>
    </row>
    <row r="278" spans="1:158">
      <c r="A278" s="13">
        <f t="shared" si="139"/>
        <v>245</v>
      </c>
      <c r="B278" s="66"/>
      <c r="C278" s="48"/>
      <c r="D278" s="348"/>
      <c r="E278" s="349"/>
      <c r="F278" s="353"/>
      <c r="G278" s="351"/>
      <c r="H278" s="348"/>
      <c r="I278" s="352"/>
      <c r="J278" s="352"/>
      <c r="K278" s="67"/>
      <c r="L278" s="68" t="str">
        <f t="shared" si="79"/>
        <v/>
      </c>
      <c r="M278" s="379"/>
      <c r="N278" s="379"/>
      <c r="O278" s="380" t="str">
        <f t="shared" si="173"/>
        <v/>
      </c>
      <c r="P278" s="382" t="str">
        <f t="shared" si="174"/>
        <v/>
      </c>
      <c r="Q278" s="112" t="str">
        <f t="shared" si="140"/>
        <v/>
      </c>
      <c r="R278" s="67"/>
      <c r="S278" s="68" t="str">
        <f t="shared" si="82"/>
        <v/>
      </c>
      <c r="T278" s="184"/>
      <c r="U278" s="68" t="str">
        <f t="shared" si="83"/>
        <v/>
      </c>
      <c r="V278" s="112" t="str">
        <f t="shared" si="141"/>
        <v>no</v>
      </c>
      <c r="W278" s="47"/>
      <c r="X278" s="47"/>
      <c r="Y278" s="47"/>
      <c r="Z278" s="66"/>
      <c r="AA278" s="19"/>
      <c r="AB278" s="242"/>
      <c r="AC278" s="242"/>
      <c r="AD278" s="242"/>
      <c r="AE278" s="242"/>
      <c r="AF278" s="242"/>
      <c r="AG278" s="243"/>
      <c r="AH278" s="17"/>
      <c r="AI278" s="6"/>
      <c r="AK278" s="28" t="str">
        <f t="shared" si="142"/>
        <v/>
      </c>
      <c r="AL278" s="28" t="str">
        <f t="shared" si="143"/>
        <v/>
      </c>
      <c r="AM278" s="28" t="str">
        <f t="shared" si="144"/>
        <v/>
      </c>
      <c r="AN278" s="28">
        <f t="shared" si="145"/>
        <v>0</v>
      </c>
      <c r="AO278" s="28">
        <f t="shared" si="146"/>
        <v>0</v>
      </c>
      <c r="AP278" s="28">
        <f t="shared" si="147"/>
        <v>0</v>
      </c>
      <c r="AQ278" s="28">
        <f t="shared" si="148"/>
        <v>0</v>
      </c>
      <c r="AR278" s="28"/>
      <c r="AS278" s="28"/>
      <c r="AT278" s="28"/>
      <c r="AX278" s="64" t="str">
        <f t="shared" si="149"/>
        <v>canbeinvalid</v>
      </c>
      <c r="AY278" s="28"/>
      <c r="AZ278" s="181">
        <f t="shared" si="150"/>
        <v>0</v>
      </c>
      <c r="BA278" s="1">
        <f t="shared" si="151"/>
        <v>0</v>
      </c>
      <c r="BB278">
        <f t="shared" si="152"/>
        <v>0</v>
      </c>
      <c r="BC278">
        <f t="shared" si="153"/>
        <v>0</v>
      </c>
      <c r="BD278" t="str">
        <f t="shared" si="154"/>
        <v/>
      </c>
      <c r="BE278">
        <f t="shared" si="155"/>
        <v>0</v>
      </c>
      <c r="BF278">
        <f t="shared" si="156"/>
        <v>0</v>
      </c>
      <c r="BG278" t="str">
        <f t="shared" si="157"/>
        <v>no</v>
      </c>
      <c r="BH278">
        <f t="shared" si="158"/>
        <v>0</v>
      </c>
      <c r="BJ278" s="118">
        <f t="shared" si="159"/>
        <v>0</v>
      </c>
      <c r="BK278" s="119">
        <f t="shared" si="160"/>
        <v>0</v>
      </c>
      <c r="BL278">
        <f t="shared" si="161"/>
        <v>0</v>
      </c>
      <c r="BM278">
        <f t="shared" si="162"/>
        <v>0</v>
      </c>
      <c r="BN278" t="str">
        <f t="shared" si="163"/>
        <v/>
      </c>
      <c r="BO278" s="181">
        <f t="shared" si="164"/>
        <v>0</v>
      </c>
      <c r="BQ278" s="181">
        <f t="shared" si="165"/>
        <v>0</v>
      </c>
      <c r="BR278" s="181">
        <f t="shared" si="166"/>
        <v>0</v>
      </c>
      <c r="BS278" t="str">
        <f t="shared" si="167"/>
        <v/>
      </c>
      <c r="BT278">
        <f t="shared" si="168"/>
        <v>0</v>
      </c>
      <c r="BU278" s="181" t="str">
        <f t="shared" si="169"/>
        <v>data</v>
      </c>
      <c r="BV278" s="181">
        <f t="shared" si="175"/>
        <v>0</v>
      </c>
      <c r="BX278" t="str">
        <f t="shared" si="170"/>
        <v/>
      </c>
      <c r="BY278" t="str">
        <f t="shared" si="171"/>
        <v>No CO Data</v>
      </c>
      <c r="BZ278" s="181">
        <f t="shared" si="178"/>
        <v>0</v>
      </c>
      <c r="CA278" s="229">
        <f t="shared" si="181"/>
        <v>0</v>
      </c>
      <c r="CB278" s="6"/>
      <c r="CC278" s="6"/>
      <c r="CD278" s="226">
        <f t="shared" si="179"/>
        <v>0</v>
      </c>
      <c r="CE278" s="6"/>
      <c r="CF278" s="226">
        <f t="shared" si="176"/>
        <v>0</v>
      </c>
      <c r="CG278" s="226">
        <f t="shared" si="180"/>
        <v>0</v>
      </c>
      <c r="CH278" s="6"/>
      <c r="CI278" s="6"/>
      <c r="CJ278" s="226">
        <f t="shared" si="172"/>
        <v>0</v>
      </c>
      <c r="CK278" s="6"/>
      <c r="CL278" s="6"/>
      <c r="CM278" s="6"/>
      <c r="CN278" s="6"/>
      <c r="CO278" s="6"/>
      <c r="CP278" s="6"/>
      <c r="CQ278" s="6"/>
      <c r="CR278" s="6"/>
      <c r="CS278" s="6"/>
      <c r="CT278" s="6"/>
      <c r="CU278" s="6"/>
      <c r="CV278" s="6"/>
      <c r="CW278" s="6"/>
      <c r="CX278" s="6"/>
      <c r="CY278" s="6"/>
      <c r="CZ278" s="6"/>
      <c r="DA278" s="6"/>
      <c r="DB278" s="6"/>
      <c r="DC278" s="6"/>
      <c r="DD278" s="6"/>
      <c r="DE278" s="6"/>
      <c r="DF278" s="6"/>
      <c r="DG278" s="6"/>
      <c r="DH278" s="6"/>
      <c r="DI278" s="6"/>
      <c r="DJ278" s="6"/>
      <c r="DK278" s="6"/>
      <c r="DL278" s="6"/>
      <c r="DM278" s="6"/>
      <c r="DN278" s="6"/>
      <c r="DO278" s="6"/>
      <c r="DP278" s="6"/>
      <c r="DQ278" s="6"/>
      <c r="DR278" s="6"/>
      <c r="DS278" s="6"/>
      <c r="DT278" s="6"/>
      <c r="DU278" s="6"/>
      <c r="DV278" s="6"/>
      <c r="DW278" s="6"/>
      <c r="DX278" s="6"/>
      <c r="DY278" s="6"/>
      <c r="DZ278" s="6"/>
      <c r="EA278" s="6"/>
      <c r="EB278" s="6"/>
      <c r="EC278" s="6"/>
      <c r="ED278" s="6"/>
      <c r="EE278" s="6"/>
      <c r="EF278" s="6"/>
      <c r="EG278" s="6"/>
      <c r="EH278" s="6"/>
      <c r="EI278" s="6"/>
      <c r="EJ278" s="6"/>
      <c r="EK278" s="6"/>
      <c r="EL278" s="6"/>
      <c r="EM278" s="6"/>
      <c r="EN278" s="6"/>
      <c r="EO278" s="6"/>
      <c r="EP278" s="6"/>
      <c r="EQ278" s="6"/>
      <c r="ER278" s="6"/>
      <c r="ES278" s="6"/>
      <c r="ET278" s="6"/>
      <c r="EU278" s="6"/>
      <c r="EV278" s="6"/>
      <c r="EW278" s="6"/>
      <c r="EX278" s="6"/>
      <c r="EY278" s="6"/>
      <c r="EZ278" s="6"/>
      <c r="FA278" s="6"/>
      <c r="FB278" s="6"/>
    </row>
    <row r="279" spans="1:158">
      <c r="A279" s="13">
        <f t="shared" si="139"/>
        <v>246</v>
      </c>
      <c r="B279" s="66"/>
      <c r="C279" s="48"/>
      <c r="D279" s="348"/>
      <c r="E279" s="349"/>
      <c r="F279" s="353"/>
      <c r="G279" s="351"/>
      <c r="H279" s="348"/>
      <c r="I279" s="352"/>
      <c r="J279" s="352"/>
      <c r="K279" s="67"/>
      <c r="L279" s="68" t="str">
        <f t="shared" si="79"/>
        <v/>
      </c>
      <c r="M279" s="379"/>
      <c r="N279" s="379"/>
      <c r="O279" s="380" t="str">
        <f t="shared" si="173"/>
        <v/>
      </c>
      <c r="P279" s="382" t="str">
        <f t="shared" si="174"/>
        <v/>
      </c>
      <c r="Q279" s="112" t="str">
        <f t="shared" si="140"/>
        <v/>
      </c>
      <c r="R279" s="67"/>
      <c r="S279" s="68" t="str">
        <f t="shared" si="82"/>
        <v/>
      </c>
      <c r="T279" s="184"/>
      <c r="U279" s="68" t="str">
        <f t="shared" si="83"/>
        <v/>
      </c>
      <c r="V279" s="112" t="str">
        <f t="shared" si="141"/>
        <v>no</v>
      </c>
      <c r="W279" s="47"/>
      <c r="X279" s="47"/>
      <c r="Y279" s="47"/>
      <c r="Z279" s="66"/>
      <c r="AA279" s="19"/>
      <c r="AB279" s="242"/>
      <c r="AC279" s="242"/>
      <c r="AD279" s="242"/>
      <c r="AE279" s="242"/>
      <c r="AF279" s="242"/>
      <c r="AG279" s="243"/>
      <c r="AH279" s="17"/>
      <c r="AI279" s="6"/>
      <c r="AK279" s="28" t="str">
        <f t="shared" si="142"/>
        <v/>
      </c>
      <c r="AL279" s="28" t="str">
        <f t="shared" si="143"/>
        <v/>
      </c>
      <c r="AM279" s="28" t="str">
        <f t="shared" si="144"/>
        <v/>
      </c>
      <c r="AN279" s="28">
        <f t="shared" si="145"/>
        <v>0</v>
      </c>
      <c r="AO279" s="28">
        <f t="shared" si="146"/>
        <v>0</v>
      </c>
      <c r="AP279" s="28">
        <f t="shared" si="147"/>
        <v>0</v>
      </c>
      <c r="AQ279" s="28">
        <f t="shared" si="148"/>
        <v>0</v>
      </c>
      <c r="AR279" s="28"/>
      <c r="AS279" s="28"/>
      <c r="AT279" s="28"/>
      <c r="AX279" s="64" t="str">
        <f t="shared" si="149"/>
        <v>canbeinvalid</v>
      </c>
      <c r="AY279" s="28"/>
      <c r="AZ279" s="181">
        <f t="shared" si="150"/>
        <v>0</v>
      </c>
      <c r="BA279" s="1">
        <f t="shared" si="151"/>
        <v>0</v>
      </c>
      <c r="BB279">
        <f t="shared" si="152"/>
        <v>0</v>
      </c>
      <c r="BC279">
        <f t="shared" si="153"/>
        <v>0</v>
      </c>
      <c r="BD279" t="str">
        <f t="shared" si="154"/>
        <v/>
      </c>
      <c r="BE279">
        <f t="shared" si="155"/>
        <v>0</v>
      </c>
      <c r="BF279">
        <f t="shared" si="156"/>
        <v>0</v>
      </c>
      <c r="BG279" t="str">
        <f t="shared" si="157"/>
        <v>no</v>
      </c>
      <c r="BH279">
        <f t="shared" si="158"/>
        <v>0</v>
      </c>
      <c r="BJ279" s="118">
        <f t="shared" si="159"/>
        <v>0</v>
      </c>
      <c r="BK279" s="119">
        <f t="shared" si="160"/>
        <v>0</v>
      </c>
      <c r="BL279">
        <f t="shared" si="161"/>
        <v>0</v>
      </c>
      <c r="BM279">
        <f t="shared" si="162"/>
        <v>0</v>
      </c>
      <c r="BN279" t="str">
        <f t="shared" si="163"/>
        <v/>
      </c>
      <c r="BO279" s="181">
        <f t="shared" si="164"/>
        <v>0</v>
      </c>
      <c r="BQ279" s="181">
        <f t="shared" si="165"/>
        <v>0</v>
      </c>
      <c r="BR279" s="181">
        <f t="shared" si="166"/>
        <v>0</v>
      </c>
      <c r="BS279" t="str">
        <f t="shared" si="167"/>
        <v/>
      </c>
      <c r="BT279">
        <f t="shared" si="168"/>
        <v>0</v>
      </c>
      <c r="BU279" s="181" t="str">
        <f t="shared" si="169"/>
        <v>data</v>
      </c>
      <c r="BV279" s="181">
        <f t="shared" si="175"/>
        <v>0</v>
      </c>
      <c r="BX279" t="str">
        <f t="shared" si="170"/>
        <v/>
      </c>
      <c r="BY279" t="str">
        <f t="shared" si="171"/>
        <v>No CO Data</v>
      </c>
      <c r="BZ279" s="181">
        <f t="shared" si="178"/>
        <v>0</v>
      </c>
      <c r="CA279" s="229">
        <f t="shared" si="181"/>
        <v>0</v>
      </c>
      <c r="CB279" s="6"/>
      <c r="CC279" s="6"/>
      <c r="CD279" s="226">
        <f t="shared" si="179"/>
        <v>0</v>
      </c>
      <c r="CE279" s="6"/>
      <c r="CF279" s="226">
        <f t="shared" si="176"/>
        <v>0</v>
      </c>
      <c r="CG279" s="226">
        <f t="shared" si="180"/>
        <v>0</v>
      </c>
      <c r="CH279" s="6"/>
      <c r="CI279" s="6"/>
      <c r="CJ279" s="226">
        <f t="shared" si="172"/>
        <v>0</v>
      </c>
      <c r="CK279" s="6"/>
      <c r="CL279" s="6"/>
      <c r="CM279" s="6"/>
      <c r="CN279" s="6"/>
      <c r="CO279" s="6"/>
      <c r="CP279" s="6"/>
      <c r="CQ279" s="6"/>
      <c r="CR279" s="6"/>
      <c r="CS279" s="6"/>
      <c r="CT279" s="6"/>
      <c r="CU279" s="6"/>
      <c r="CV279" s="6"/>
      <c r="CW279" s="6"/>
      <c r="CX279" s="6"/>
      <c r="CY279" s="6"/>
      <c r="CZ279" s="6"/>
      <c r="DA279" s="6"/>
      <c r="DB279" s="6"/>
      <c r="DC279" s="6"/>
      <c r="DD279" s="6"/>
      <c r="DE279" s="6"/>
      <c r="DF279" s="6"/>
      <c r="DG279" s="6"/>
      <c r="DH279" s="6"/>
      <c r="DI279" s="6"/>
      <c r="DJ279" s="6"/>
      <c r="DK279" s="6"/>
      <c r="DL279" s="6"/>
      <c r="DM279" s="6"/>
      <c r="DN279" s="6"/>
      <c r="DO279" s="6"/>
      <c r="DP279" s="6"/>
      <c r="DQ279" s="6"/>
      <c r="DR279" s="6"/>
      <c r="DS279" s="6"/>
      <c r="DT279" s="6"/>
      <c r="DU279" s="6"/>
      <c r="DV279" s="6"/>
      <c r="DW279" s="6"/>
      <c r="DX279" s="6"/>
      <c r="DY279" s="6"/>
      <c r="DZ279" s="6"/>
      <c r="EA279" s="6"/>
      <c r="EB279" s="6"/>
      <c r="EC279" s="6"/>
      <c r="ED279" s="6"/>
      <c r="EE279" s="6"/>
      <c r="EF279" s="6"/>
      <c r="EG279" s="6"/>
      <c r="EH279" s="6"/>
      <c r="EI279" s="6"/>
      <c r="EJ279" s="6"/>
      <c r="EK279" s="6"/>
      <c r="EL279" s="6"/>
      <c r="EM279" s="6"/>
      <c r="EN279" s="6"/>
      <c r="EO279" s="6"/>
      <c r="EP279" s="6"/>
      <c r="EQ279" s="6"/>
      <c r="ER279" s="6"/>
      <c r="ES279" s="6"/>
      <c r="ET279" s="6"/>
      <c r="EU279" s="6"/>
      <c r="EV279" s="6"/>
      <c r="EW279" s="6"/>
      <c r="EX279" s="6"/>
      <c r="EY279" s="6"/>
      <c r="EZ279" s="6"/>
      <c r="FA279" s="6"/>
      <c r="FB279" s="6"/>
    </row>
    <row r="280" spans="1:158">
      <c r="A280" s="13">
        <f t="shared" si="139"/>
        <v>247</v>
      </c>
      <c r="B280" s="66"/>
      <c r="C280" s="48"/>
      <c r="D280" s="348"/>
      <c r="E280" s="349"/>
      <c r="F280" s="353"/>
      <c r="G280" s="351"/>
      <c r="H280" s="348"/>
      <c r="I280" s="352"/>
      <c r="J280" s="352"/>
      <c r="K280" s="67"/>
      <c r="L280" s="68" t="str">
        <f t="shared" si="79"/>
        <v/>
      </c>
      <c r="M280" s="379"/>
      <c r="N280" s="379"/>
      <c r="O280" s="380" t="str">
        <f t="shared" si="173"/>
        <v/>
      </c>
      <c r="P280" s="382" t="str">
        <f t="shared" si="174"/>
        <v/>
      </c>
      <c r="Q280" s="112" t="str">
        <f t="shared" si="140"/>
        <v/>
      </c>
      <c r="R280" s="67"/>
      <c r="S280" s="68" t="str">
        <f t="shared" si="82"/>
        <v/>
      </c>
      <c r="T280" s="184"/>
      <c r="U280" s="68" t="str">
        <f t="shared" si="83"/>
        <v/>
      </c>
      <c r="V280" s="112" t="str">
        <f t="shared" si="141"/>
        <v>no</v>
      </c>
      <c r="W280" s="47"/>
      <c r="X280" s="47"/>
      <c r="Y280" s="47"/>
      <c r="Z280" s="66"/>
      <c r="AA280" s="19"/>
      <c r="AB280" s="242"/>
      <c r="AC280" s="242"/>
      <c r="AD280" s="242"/>
      <c r="AE280" s="242"/>
      <c r="AF280" s="242"/>
      <c r="AG280" s="243"/>
      <c r="AH280" s="17"/>
      <c r="AI280" s="6"/>
      <c r="AK280" s="28" t="str">
        <f t="shared" si="142"/>
        <v/>
      </c>
      <c r="AL280" s="28" t="str">
        <f t="shared" si="143"/>
        <v/>
      </c>
      <c r="AM280" s="28" t="str">
        <f t="shared" si="144"/>
        <v/>
      </c>
      <c r="AN280" s="28">
        <f t="shared" si="145"/>
        <v>0</v>
      </c>
      <c r="AO280" s="28">
        <f t="shared" si="146"/>
        <v>0</v>
      </c>
      <c r="AP280" s="28">
        <f t="shared" si="147"/>
        <v>0</v>
      </c>
      <c r="AQ280" s="28">
        <f t="shared" si="148"/>
        <v>0</v>
      </c>
      <c r="AR280" s="28"/>
      <c r="AS280" s="28"/>
      <c r="AT280" s="28"/>
      <c r="AX280" s="64" t="str">
        <f t="shared" si="149"/>
        <v>canbeinvalid</v>
      </c>
      <c r="AY280" s="28"/>
      <c r="AZ280" s="181">
        <f t="shared" si="150"/>
        <v>0</v>
      </c>
      <c r="BA280" s="1">
        <f t="shared" si="151"/>
        <v>0</v>
      </c>
      <c r="BB280">
        <f t="shared" si="152"/>
        <v>0</v>
      </c>
      <c r="BC280">
        <f t="shared" si="153"/>
        <v>0</v>
      </c>
      <c r="BD280" t="str">
        <f t="shared" si="154"/>
        <v/>
      </c>
      <c r="BE280">
        <f t="shared" si="155"/>
        <v>0</v>
      </c>
      <c r="BF280">
        <f t="shared" si="156"/>
        <v>0</v>
      </c>
      <c r="BG280" t="str">
        <f t="shared" si="157"/>
        <v>no</v>
      </c>
      <c r="BH280">
        <f t="shared" si="158"/>
        <v>0</v>
      </c>
      <c r="BJ280" s="118">
        <f t="shared" si="159"/>
        <v>0</v>
      </c>
      <c r="BK280" s="119">
        <f t="shared" si="160"/>
        <v>0</v>
      </c>
      <c r="BL280">
        <f t="shared" si="161"/>
        <v>0</v>
      </c>
      <c r="BM280">
        <f t="shared" si="162"/>
        <v>0</v>
      </c>
      <c r="BN280" t="str">
        <f t="shared" si="163"/>
        <v/>
      </c>
      <c r="BO280" s="181">
        <f t="shared" si="164"/>
        <v>0</v>
      </c>
      <c r="BQ280" s="181">
        <f t="shared" si="165"/>
        <v>0</v>
      </c>
      <c r="BR280" s="181">
        <f t="shared" si="166"/>
        <v>0</v>
      </c>
      <c r="BS280" t="str">
        <f t="shared" si="167"/>
        <v/>
      </c>
      <c r="BT280">
        <f t="shared" si="168"/>
        <v>0</v>
      </c>
      <c r="BU280" s="181" t="str">
        <f t="shared" si="169"/>
        <v>data</v>
      </c>
      <c r="BV280" s="181">
        <f t="shared" si="175"/>
        <v>0</v>
      </c>
      <c r="BX280" t="str">
        <f t="shared" si="170"/>
        <v/>
      </c>
      <c r="BY280" t="str">
        <f t="shared" si="171"/>
        <v>No CO Data</v>
      </c>
      <c r="BZ280" s="181">
        <f t="shared" si="178"/>
        <v>0</v>
      </c>
      <c r="CA280" s="229">
        <f t="shared" si="181"/>
        <v>0</v>
      </c>
      <c r="CB280" s="6"/>
      <c r="CC280" s="6"/>
      <c r="CD280" s="226">
        <f t="shared" si="179"/>
        <v>0</v>
      </c>
      <c r="CE280" s="6"/>
      <c r="CF280" s="226">
        <f t="shared" si="176"/>
        <v>0</v>
      </c>
      <c r="CG280" s="226">
        <f t="shared" si="180"/>
        <v>0</v>
      </c>
      <c r="CH280" s="6"/>
      <c r="CI280" s="6"/>
      <c r="CJ280" s="226">
        <f t="shared" si="172"/>
        <v>0</v>
      </c>
      <c r="CK280" s="6"/>
      <c r="CL280" s="6"/>
      <c r="CM280" s="6"/>
      <c r="CN280" s="6"/>
      <c r="CO280" s="6"/>
      <c r="CP280" s="6"/>
      <c r="CQ280" s="6"/>
      <c r="CR280" s="6"/>
      <c r="CS280" s="6"/>
      <c r="CT280" s="6"/>
      <c r="CU280" s="6"/>
      <c r="CV280" s="6"/>
      <c r="CW280" s="6"/>
      <c r="CX280" s="6"/>
      <c r="CY280" s="6"/>
      <c r="CZ280" s="6"/>
      <c r="DA280" s="6"/>
      <c r="DB280" s="6"/>
      <c r="DC280" s="6"/>
      <c r="DD280" s="6"/>
      <c r="DE280" s="6"/>
      <c r="DF280" s="6"/>
      <c r="DG280" s="6"/>
      <c r="DH280" s="6"/>
      <c r="DI280" s="6"/>
      <c r="DJ280" s="6"/>
      <c r="DK280" s="6"/>
      <c r="DL280" s="6"/>
      <c r="DM280" s="6"/>
      <c r="DN280" s="6"/>
      <c r="DO280" s="6"/>
      <c r="DP280" s="6"/>
      <c r="DQ280" s="6"/>
      <c r="DR280" s="6"/>
      <c r="DS280" s="6"/>
      <c r="DT280" s="6"/>
      <c r="DU280" s="6"/>
      <c r="DV280" s="6"/>
      <c r="DW280" s="6"/>
      <c r="DX280" s="6"/>
      <c r="DY280" s="6"/>
      <c r="DZ280" s="6"/>
      <c r="EA280" s="6"/>
      <c r="EB280" s="6"/>
      <c r="EC280" s="6"/>
      <c r="ED280" s="6"/>
      <c r="EE280" s="6"/>
      <c r="EF280" s="6"/>
      <c r="EG280" s="6"/>
      <c r="EH280" s="6"/>
      <c r="EI280" s="6"/>
      <c r="EJ280" s="6"/>
      <c r="EK280" s="6"/>
      <c r="EL280" s="6"/>
      <c r="EM280" s="6"/>
      <c r="EN280" s="6"/>
      <c r="EO280" s="6"/>
      <c r="EP280" s="6"/>
      <c r="EQ280" s="6"/>
      <c r="ER280" s="6"/>
      <c r="ES280" s="6"/>
      <c r="ET280" s="6"/>
      <c r="EU280" s="6"/>
      <c r="EV280" s="6"/>
      <c r="EW280" s="6"/>
      <c r="EX280" s="6"/>
      <c r="EY280" s="6"/>
      <c r="EZ280" s="6"/>
      <c r="FA280" s="6"/>
      <c r="FB280" s="6"/>
    </row>
    <row r="281" spans="1:158">
      <c r="A281" s="13">
        <f t="shared" si="139"/>
        <v>248</v>
      </c>
      <c r="B281" s="66"/>
      <c r="C281" s="48"/>
      <c r="D281" s="348"/>
      <c r="E281" s="349"/>
      <c r="F281" s="353"/>
      <c r="G281" s="351"/>
      <c r="H281" s="348"/>
      <c r="I281" s="352"/>
      <c r="J281" s="352"/>
      <c r="K281" s="67"/>
      <c r="L281" s="68" t="str">
        <f t="shared" si="79"/>
        <v/>
      </c>
      <c r="M281" s="379"/>
      <c r="N281" s="379"/>
      <c r="O281" s="380" t="str">
        <f t="shared" si="173"/>
        <v/>
      </c>
      <c r="P281" s="382" t="str">
        <f t="shared" si="174"/>
        <v/>
      </c>
      <c r="Q281" s="112" t="str">
        <f t="shared" si="140"/>
        <v/>
      </c>
      <c r="R281" s="67"/>
      <c r="S281" s="68" t="str">
        <f t="shared" si="82"/>
        <v/>
      </c>
      <c r="T281" s="184"/>
      <c r="U281" s="68" t="str">
        <f t="shared" si="83"/>
        <v/>
      </c>
      <c r="V281" s="112" t="str">
        <f t="shared" si="141"/>
        <v>no</v>
      </c>
      <c r="W281" s="47"/>
      <c r="X281" s="47"/>
      <c r="Y281" s="47"/>
      <c r="Z281" s="66"/>
      <c r="AA281" s="19"/>
      <c r="AB281" s="242"/>
      <c r="AC281" s="242"/>
      <c r="AD281" s="242"/>
      <c r="AE281" s="242"/>
      <c r="AF281" s="242"/>
      <c r="AG281" s="243"/>
      <c r="AH281" s="17"/>
      <c r="AI281" s="6"/>
      <c r="AK281" s="28" t="str">
        <f t="shared" si="142"/>
        <v/>
      </c>
      <c r="AL281" s="28" t="str">
        <f t="shared" si="143"/>
        <v/>
      </c>
      <c r="AM281" s="28" t="str">
        <f t="shared" si="144"/>
        <v/>
      </c>
      <c r="AN281" s="28">
        <f t="shared" si="145"/>
        <v>0</v>
      </c>
      <c r="AO281" s="28">
        <f t="shared" si="146"/>
        <v>0</v>
      </c>
      <c r="AP281" s="28">
        <f t="shared" si="147"/>
        <v>0</v>
      </c>
      <c r="AQ281" s="28">
        <f t="shared" si="148"/>
        <v>0</v>
      </c>
      <c r="AR281" s="28"/>
      <c r="AS281" s="28"/>
      <c r="AT281" s="28"/>
      <c r="AX281" s="64" t="str">
        <f t="shared" si="149"/>
        <v>canbeinvalid</v>
      </c>
      <c r="AY281" s="28"/>
      <c r="AZ281" s="181">
        <f t="shared" si="150"/>
        <v>0</v>
      </c>
      <c r="BA281" s="1">
        <f t="shared" si="151"/>
        <v>0</v>
      </c>
      <c r="BB281">
        <f t="shared" si="152"/>
        <v>0</v>
      </c>
      <c r="BC281">
        <f t="shared" si="153"/>
        <v>0</v>
      </c>
      <c r="BD281" t="str">
        <f t="shared" si="154"/>
        <v/>
      </c>
      <c r="BE281">
        <f t="shared" si="155"/>
        <v>0</v>
      </c>
      <c r="BF281">
        <f t="shared" si="156"/>
        <v>0</v>
      </c>
      <c r="BG281" t="str">
        <f t="shared" si="157"/>
        <v>no</v>
      </c>
      <c r="BH281">
        <f t="shared" si="158"/>
        <v>0</v>
      </c>
      <c r="BJ281" s="118">
        <f t="shared" si="159"/>
        <v>0</v>
      </c>
      <c r="BK281" s="119">
        <f t="shared" si="160"/>
        <v>0</v>
      </c>
      <c r="BL281">
        <f t="shared" si="161"/>
        <v>0</v>
      </c>
      <c r="BM281">
        <f t="shared" si="162"/>
        <v>0</v>
      </c>
      <c r="BN281" t="str">
        <f t="shared" si="163"/>
        <v/>
      </c>
      <c r="BO281" s="181">
        <f t="shared" si="164"/>
        <v>0</v>
      </c>
      <c r="BQ281" s="181">
        <f t="shared" si="165"/>
        <v>0</v>
      </c>
      <c r="BR281" s="181">
        <f t="shared" si="166"/>
        <v>0</v>
      </c>
      <c r="BS281" t="str">
        <f t="shared" si="167"/>
        <v/>
      </c>
      <c r="BT281">
        <f t="shared" si="168"/>
        <v>0</v>
      </c>
      <c r="BU281" s="181" t="str">
        <f t="shared" si="169"/>
        <v>data</v>
      </c>
      <c r="BV281" s="181">
        <f t="shared" si="175"/>
        <v>0</v>
      </c>
      <c r="BX281" t="str">
        <f t="shared" si="170"/>
        <v/>
      </c>
      <c r="BY281" t="str">
        <f t="shared" si="171"/>
        <v>No CO Data</v>
      </c>
      <c r="BZ281" s="181">
        <f t="shared" si="178"/>
        <v>0</v>
      </c>
      <c r="CA281" s="229">
        <f t="shared" si="181"/>
        <v>0</v>
      </c>
      <c r="CB281" s="6"/>
      <c r="CC281" s="6"/>
      <c r="CD281" s="226">
        <f t="shared" si="179"/>
        <v>0</v>
      </c>
      <c r="CE281" s="6"/>
      <c r="CF281" s="226">
        <f t="shared" si="176"/>
        <v>0</v>
      </c>
      <c r="CG281" s="226">
        <f t="shared" si="180"/>
        <v>0</v>
      </c>
      <c r="CH281" s="6"/>
      <c r="CI281" s="6"/>
      <c r="CJ281" s="226">
        <f t="shared" si="172"/>
        <v>0</v>
      </c>
      <c r="CK281" s="6"/>
      <c r="CL281" s="6"/>
      <c r="CM281" s="6"/>
      <c r="CN281" s="6"/>
      <c r="CO281" s="6"/>
      <c r="CP281" s="6"/>
      <c r="CQ281" s="6"/>
      <c r="CR281" s="6"/>
      <c r="CS281" s="6"/>
      <c r="CT281" s="6"/>
      <c r="CU281" s="6"/>
      <c r="CV281" s="6"/>
      <c r="CW281" s="6"/>
      <c r="CX281" s="6"/>
      <c r="CY281" s="6"/>
      <c r="CZ281" s="6"/>
      <c r="DA281" s="6"/>
      <c r="DB281" s="6"/>
      <c r="DC281" s="6"/>
      <c r="DD281" s="6"/>
      <c r="DE281" s="6"/>
      <c r="DF281" s="6"/>
      <c r="DG281" s="6"/>
      <c r="DH281" s="6"/>
      <c r="DI281" s="6"/>
      <c r="DJ281" s="6"/>
      <c r="DK281" s="6"/>
      <c r="DL281" s="6"/>
      <c r="DM281" s="6"/>
      <c r="DN281" s="6"/>
      <c r="DO281" s="6"/>
      <c r="DP281" s="6"/>
      <c r="DQ281" s="6"/>
      <c r="DR281" s="6"/>
      <c r="DS281" s="6"/>
      <c r="DT281" s="6"/>
      <c r="DU281" s="6"/>
      <c r="DV281" s="6"/>
      <c r="DW281" s="6"/>
      <c r="DX281" s="6"/>
      <c r="DY281" s="6"/>
      <c r="DZ281" s="6"/>
      <c r="EA281" s="6"/>
      <c r="EB281" s="6"/>
      <c r="EC281" s="6"/>
      <c r="ED281" s="6"/>
      <c r="EE281" s="6"/>
      <c r="EF281" s="6"/>
      <c r="EG281" s="6"/>
      <c r="EH281" s="6"/>
      <c r="EI281" s="6"/>
      <c r="EJ281" s="6"/>
      <c r="EK281" s="6"/>
      <c r="EL281" s="6"/>
      <c r="EM281" s="6"/>
      <c r="EN281" s="6"/>
      <c r="EO281" s="6"/>
      <c r="EP281" s="6"/>
      <c r="EQ281" s="6"/>
      <c r="ER281" s="6"/>
      <c r="ES281" s="6"/>
      <c r="ET281" s="6"/>
      <c r="EU281" s="6"/>
      <c r="EV281" s="6"/>
      <c r="EW281" s="6"/>
      <c r="EX281" s="6"/>
      <c r="EY281" s="6"/>
      <c r="EZ281" s="6"/>
      <c r="FA281" s="6"/>
      <c r="FB281" s="6"/>
    </row>
    <row r="282" spans="1:158">
      <c r="A282" s="13">
        <f t="shared" si="139"/>
        <v>249</v>
      </c>
      <c r="B282" s="66"/>
      <c r="C282" s="48"/>
      <c r="D282" s="348"/>
      <c r="E282" s="349"/>
      <c r="F282" s="353"/>
      <c r="G282" s="351"/>
      <c r="H282" s="348"/>
      <c r="I282" s="352"/>
      <c r="J282" s="352"/>
      <c r="K282" s="67"/>
      <c r="L282" s="68" t="str">
        <f t="shared" si="79"/>
        <v/>
      </c>
      <c r="M282" s="379"/>
      <c r="N282" s="379"/>
      <c r="O282" s="380" t="str">
        <f t="shared" si="173"/>
        <v/>
      </c>
      <c r="P282" s="382" t="str">
        <f t="shared" si="174"/>
        <v/>
      </c>
      <c r="Q282" s="112" t="str">
        <f t="shared" si="140"/>
        <v/>
      </c>
      <c r="R282" s="67"/>
      <c r="S282" s="68" t="str">
        <f t="shared" si="82"/>
        <v/>
      </c>
      <c r="T282" s="184"/>
      <c r="U282" s="68" t="str">
        <f t="shared" si="83"/>
        <v/>
      </c>
      <c r="V282" s="112" t="str">
        <f t="shared" si="141"/>
        <v>no</v>
      </c>
      <c r="W282" s="47"/>
      <c r="X282" s="47"/>
      <c r="Y282" s="47"/>
      <c r="Z282" s="66"/>
      <c r="AA282" s="19"/>
      <c r="AB282" s="242"/>
      <c r="AC282" s="242"/>
      <c r="AD282" s="242"/>
      <c r="AE282" s="242"/>
      <c r="AF282" s="242"/>
      <c r="AG282" s="243"/>
      <c r="AH282" s="17"/>
      <c r="AI282" s="6"/>
      <c r="AK282" s="28" t="str">
        <f t="shared" si="142"/>
        <v/>
      </c>
      <c r="AL282" s="28" t="str">
        <f t="shared" si="143"/>
        <v/>
      </c>
      <c r="AM282" s="28" t="str">
        <f t="shared" si="144"/>
        <v/>
      </c>
      <c r="AN282" s="28">
        <f t="shared" si="145"/>
        <v>0</v>
      </c>
      <c r="AO282" s="28">
        <f t="shared" si="146"/>
        <v>0</v>
      </c>
      <c r="AP282" s="28">
        <f t="shared" si="147"/>
        <v>0</v>
      </c>
      <c r="AQ282" s="28">
        <f t="shared" si="148"/>
        <v>0</v>
      </c>
      <c r="AR282" s="28"/>
      <c r="AS282" s="28"/>
      <c r="AT282" s="28"/>
      <c r="AX282" s="64" t="str">
        <f t="shared" si="149"/>
        <v>canbeinvalid</v>
      </c>
      <c r="AY282" s="28"/>
      <c r="AZ282" s="181">
        <f t="shared" si="150"/>
        <v>0</v>
      </c>
      <c r="BA282" s="1">
        <f t="shared" si="151"/>
        <v>0</v>
      </c>
      <c r="BB282">
        <f t="shared" si="152"/>
        <v>0</v>
      </c>
      <c r="BC282">
        <f t="shared" si="153"/>
        <v>0</v>
      </c>
      <c r="BD282" t="str">
        <f t="shared" si="154"/>
        <v/>
      </c>
      <c r="BE282">
        <f t="shared" si="155"/>
        <v>0</v>
      </c>
      <c r="BF282">
        <f t="shared" si="156"/>
        <v>0</v>
      </c>
      <c r="BG282" t="str">
        <f t="shared" si="157"/>
        <v>no</v>
      </c>
      <c r="BH282">
        <f t="shared" si="158"/>
        <v>0</v>
      </c>
      <c r="BJ282" s="118">
        <f t="shared" si="159"/>
        <v>0</v>
      </c>
      <c r="BK282" s="119">
        <f t="shared" si="160"/>
        <v>0</v>
      </c>
      <c r="BL282">
        <f t="shared" si="161"/>
        <v>0</v>
      </c>
      <c r="BM282">
        <f t="shared" si="162"/>
        <v>0</v>
      </c>
      <c r="BN282" t="str">
        <f t="shared" si="163"/>
        <v/>
      </c>
      <c r="BO282" s="181">
        <f t="shared" si="164"/>
        <v>0</v>
      </c>
      <c r="BQ282" s="181">
        <f t="shared" si="165"/>
        <v>0</v>
      </c>
      <c r="BR282" s="181">
        <f t="shared" si="166"/>
        <v>0</v>
      </c>
      <c r="BS282" t="str">
        <f t="shared" si="167"/>
        <v/>
      </c>
      <c r="BT282">
        <f t="shared" si="168"/>
        <v>0</v>
      </c>
      <c r="BU282" s="181" t="str">
        <f t="shared" si="169"/>
        <v>data</v>
      </c>
      <c r="BV282" s="181">
        <f t="shared" si="175"/>
        <v>0</v>
      </c>
      <c r="BX282" t="str">
        <f t="shared" si="170"/>
        <v/>
      </c>
      <c r="BY282" t="str">
        <f t="shared" si="171"/>
        <v>No CO Data</v>
      </c>
      <c r="BZ282" s="181">
        <f t="shared" si="178"/>
        <v>0</v>
      </c>
      <c r="CA282" s="229">
        <f t="shared" si="181"/>
        <v>0</v>
      </c>
      <c r="CB282" s="6"/>
      <c r="CC282" s="6"/>
      <c r="CD282" s="226">
        <f t="shared" si="179"/>
        <v>0</v>
      </c>
      <c r="CE282" s="6"/>
      <c r="CF282" s="226">
        <f t="shared" si="176"/>
        <v>0</v>
      </c>
      <c r="CG282" s="226">
        <f t="shared" si="180"/>
        <v>0</v>
      </c>
      <c r="CH282" s="6"/>
      <c r="CI282" s="6"/>
      <c r="CJ282" s="226">
        <f t="shared" si="172"/>
        <v>0</v>
      </c>
      <c r="CK282" s="6"/>
      <c r="CL282" s="6"/>
      <c r="CM282" s="6"/>
      <c r="CN282" s="6"/>
      <c r="CO282" s="6"/>
      <c r="CP282" s="6"/>
      <c r="CQ282" s="6"/>
      <c r="CR282" s="6"/>
      <c r="CS282" s="6"/>
      <c r="CT282" s="6"/>
      <c r="CU282" s="6"/>
      <c r="CV282" s="6"/>
      <c r="CW282" s="6"/>
      <c r="CX282" s="6"/>
      <c r="CY282" s="6"/>
      <c r="CZ282" s="6"/>
      <c r="DA282" s="6"/>
      <c r="DB282" s="6"/>
      <c r="DC282" s="6"/>
      <c r="DD282" s="6"/>
      <c r="DE282" s="6"/>
      <c r="DF282" s="6"/>
      <c r="DG282" s="6"/>
      <c r="DH282" s="6"/>
      <c r="DI282" s="6"/>
      <c r="DJ282" s="6"/>
      <c r="DK282" s="6"/>
      <c r="DL282" s="6"/>
      <c r="DM282" s="6"/>
      <c r="DN282" s="6"/>
      <c r="DO282" s="6"/>
      <c r="DP282" s="6"/>
      <c r="DQ282" s="6"/>
      <c r="DR282" s="6"/>
      <c r="DS282" s="6"/>
      <c r="DT282" s="6"/>
      <c r="DU282" s="6"/>
      <c r="DV282" s="6"/>
      <c r="DW282" s="6"/>
      <c r="DX282" s="6"/>
      <c r="DY282" s="6"/>
      <c r="DZ282" s="6"/>
      <c r="EA282" s="6"/>
      <c r="EB282" s="6"/>
      <c r="EC282" s="6"/>
      <c r="ED282" s="6"/>
      <c r="EE282" s="6"/>
      <c r="EF282" s="6"/>
      <c r="EG282" s="6"/>
      <c r="EH282" s="6"/>
      <c r="EI282" s="6"/>
      <c r="EJ282" s="6"/>
      <c r="EK282" s="6"/>
      <c r="EL282" s="6"/>
      <c r="EM282" s="6"/>
      <c r="EN282" s="6"/>
      <c r="EO282" s="6"/>
      <c r="EP282" s="6"/>
      <c r="EQ282" s="6"/>
      <c r="ER282" s="6"/>
      <c r="ES282" s="6"/>
      <c r="ET282" s="6"/>
      <c r="EU282" s="6"/>
      <c r="EV282" s="6"/>
      <c r="EW282" s="6"/>
      <c r="EX282" s="6"/>
      <c r="EY282" s="6"/>
      <c r="EZ282" s="6"/>
      <c r="FA282" s="6"/>
      <c r="FB282" s="6"/>
    </row>
    <row r="283" spans="1:158">
      <c r="A283" s="13">
        <f t="shared" si="139"/>
        <v>250</v>
      </c>
      <c r="B283" s="66"/>
      <c r="C283" s="48"/>
      <c r="D283" s="348"/>
      <c r="E283" s="349"/>
      <c r="F283" s="353"/>
      <c r="G283" s="351"/>
      <c r="H283" s="348"/>
      <c r="I283" s="352"/>
      <c r="J283" s="352"/>
      <c r="K283" s="67"/>
      <c r="L283" s="68" t="str">
        <f t="shared" si="79"/>
        <v/>
      </c>
      <c r="M283" s="379"/>
      <c r="N283" s="379"/>
      <c r="O283" s="380" t="str">
        <f t="shared" si="173"/>
        <v/>
      </c>
      <c r="P283" s="382" t="str">
        <f t="shared" si="174"/>
        <v/>
      </c>
      <c r="Q283" s="112" t="str">
        <f t="shared" si="140"/>
        <v/>
      </c>
      <c r="R283" s="67"/>
      <c r="S283" s="68" t="str">
        <f t="shared" si="82"/>
        <v/>
      </c>
      <c r="T283" s="184"/>
      <c r="U283" s="68" t="str">
        <f t="shared" si="83"/>
        <v/>
      </c>
      <c r="V283" s="112" t="str">
        <f t="shared" si="141"/>
        <v>no</v>
      </c>
      <c r="W283" s="47"/>
      <c r="X283" s="47"/>
      <c r="Y283" s="47"/>
      <c r="Z283" s="66"/>
      <c r="AA283" s="19"/>
      <c r="AB283" s="242"/>
      <c r="AC283" s="242"/>
      <c r="AD283" s="242"/>
      <c r="AE283" s="242"/>
      <c r="AF283" s="242"/>
      <c r="AG283" s="243"/>
      <c r="AH283" s="17"/>
      <c r="AI283" s="6"/>
      <c r="AK283" s="28" t="str">
        <f t="shared" si="142"/>
        <v/>
      </c>
      <c r="AL283" s="28" t="str">
        <f t="shared" si="143"/>
        <v/>
      </c>
      <c r="AM283" s="28" t="str">
        <f t="shared" si="144"/>
        <v/>
      </c>
      <c r="AN283" s="28">
        <f t="shared" si="145"/>
        <v>0</v>
      </c>
      <c r="AO283" s="28">
        <f t="shared" si="146"/>
        <v>0</v>
      </c>
      <c r="AP283" s="28">
        <f t="shared" si="147"/>
        <v>0</v>
      </c>
      <c r="AQ283" s="28">
        <f t="shared" si="148"/>
        <v>0</v>
      </c>
      <c r="AR283" s="28"/>
      <c r="AS283" s="28"/>
      <c r="AT283" s="28"/>
      <c r="AX283" s="64" t="str">
        <f t="shared" si="149"/>
        <v>canbeinvalid</v>
      </c>
      <c r="AY283" s="28"/>
      <c r="AZ283" s="181">
        <f t="shared" si="150"/>
        <v>0</v>
      </c>
      <c r="BA283" s="1">
        <f t="shared" si="151"/>
        <v>0</v>
      </c>
      <c r="BB283">
        <f t="shared" si="152"/>
        <v>0</v>
      </c>
      <c r="BC283">
        <f t="shared" si="153"/>
        <v>0</v>
      </c>
      <c r="BD283" t="str">
        <f t="shared" si="154"/>
        <v/>
      </c>
      <c r="BE283">
        <f t="shared" si="155"/>
        <v>0</v>
      </c>
      <c r="BF283">
        <f t="shared" si="156"/>
        <v>0</v>
      </c>
      <c r="BG283" t="str">
        <f t="shared" si="157"/>
        <v>no</v>
      </c>
      <c r="BH283">
        <f t="shared" si="158"/>
        <v>0</v>
      </c>
      <c r="BJ283" s="118">
        <f t="shared" si="159"/>
        <v>0</v>
      </c>
      <c r="BK283" s="119">
        <f t="shared" si="160"/>
        <v>0</v>
      </c>
      <c r="BL283">
        <f t="shared" si="161"/>
        <v>0</v>
      </c>
      <c r="BM283">
        <f t="shared" si="162"/>
        <v>0</v>
      </c>
      <c r="BN283" t="str">
        <f t="shared" si="163"/>
        <v/>
      </c>
      <c r="BO283" s="181">
        <f t="shared" si="164"/>
        <v>0</v>
      </c>
      <c r="BQ283" s="181">
        <f t="shared" si="165"/>
        <v>0</v>
      </c>
      <c r="BR283" s="181">
        <f t="shared" si="166"/>
        <v>0</v>
      </c>
      <c r="BS283" t="str">
        <f t="shared" si="167"/>
        <v/>
      </c>
      <c r="BT283">
        <f t="shared" si="168"/>
        <v>0</v>
      </c>
      <c r="BU283" s="181" t="str">
        <f t="shared" si="169"/>
        <v>data</v>
      </c>
      <c r="BV283" s="181">
        <f t="shared" si="175"/>
        <v>0</v>
      </c>
      <c r="BX283" t="str">
        <f t="shared" si="170"/>
        <v/>
      </c>
      <c r="BY283" t="str">
        <f t="shared" si="171"/>
        <v>No CO Data</v>
      </c>
      <c r="BZ283" s="181">
        <f t="shared" si="178"/>
        <v>0</v>
      </c>
      <c r="CA283" s="229">
        <f t="shared" si="181"/>
        <v>0</v>
      </c>
      <c r="CB283" s="6"/>
      <c r="CC283" s="6"/>
      <c r="CD283" s="226">
        <f t="shared" si="179"/>
        <v>0</v>
      </c>
      <c r="CE283" s="6"/>
      <c r="CF283" s="226">
        <f t="shared" si="176"/>
        <v>0</v>
      </c>
      <c r="CG283" s="226">
        <f t="shared" si="180"/>
        <v>0</v>
      </c>
      <c r="CH283" s="6"/>
      <c r="CI283" s="6"/>
      <c r="CJ283" s="226">
        <f t="shared" si="172"/>
        <v>0</v>
      </c>
      <c r="CK283" s="6"/>
      <c r="CL283" s="6"/>
      <c r="CM283" s="6"/>
      <c r="CN283" s="6"/>
      <c r="CO283" s="6"/>
      <c r="CP283" s="6"/>
      <c r="CQ283" s="6"/>
      <c r="CR283" s="6"/>
      <c r="CS283" s="6"/>
      <c r="CT283" s="6"/>
      <c r="CU283" s="6"/>
      <c r="CV283" s="6"/>
      <c r="CW283" s="6"/>
      <c r="CX283" s="6"/>
      <c r="CY283" s="6"/>
      <c r="CZ283" s="6"/>
      <c r="DA283" s="6"/>
      <c r="DB283" s="6"/>
      <c r="DC283" s="6"/>
      <c r="DD283" s="6"/>
      <c r="DE283" s="6"/>
      <c r="DF283" s="6"/>
      <c r="DG283" s="6"/>
      <c r="DH283" s="6"/>
      <c r="DI283" s="6"/>
      <c r="DJ283" s="6"/>
      <c r="DK283" s="6"/>
      <c r="DL283" s="6"/>
      <c r="DM283" s="6"/>
      <c r="DN283" s="6"/>
      <c r="DO283" s="6"/>
      <c r="DP283" s="6"/>
      <c r="DQ283" s="6"/>
      <c r="DR283" s="6"/>
      <c r="DS283" s="6"/>
      <c r="DT283" s="6"/>
      <c r="DU283" s="6"/>
      <c r="DV283" s="6"/>
      <c r="DW283" s="6"/>
      <c r="DX283" s="6"/>
      <c r="DY283" s="6"/>
      <c r="DZ283" s="6"/>
      <c r="EA283" s="6"/>
      <c r="EB283" s="6"/>
      <c r="EC283" s="6"/>
      <c r="ED283" s="6"/>
      <c r="EE283" s="6"/>
      <c r="EF283" s="6"/>
      <c r="EG283" s="6"/>
      <c r="EH283" s="6"/>
      <c r="EI283" s="6"/>
      <c r="EJ283" s="6"/>
      <c r="EK283" s="6"/>
      <c r="EL283" s="6"/>
      <c r="EM283" s="6"/>
      <c r="EN283" s="6"/>
      <c r="EO283" s="6"/>
      <c r="EP283" s="6"/>
      <c r="EQ283" s="6"/>
      <c r="ER283" s="6"/>
      <c r="ES283" s="6"/>
      <c r="ET283" s="6"/>
      <c r="EU283" s="6"/>
      <c r="EV283" s="6"/>
      <c r="EW283" s="6"/>
      <c r="EX283" s="6"/>
      <c r="EY283" s="6"/>
      <c r="EZ283" s="6"/>
      <c r="FA283" s="6"/>
      <c r="FB283" s="6"/>
    </row>
    <row r="284" spans="1:158">
      <c r="A284" s="13">
        <f t="shared" si="139"/>
        <v>251</v>
      </c>
      <c r="B284" s="66"/>
      <c r="C284" s="48"/>
      <c r="D284" s="348"/>
      <c r="E284" s="349"/>
      <c r="F284" s="353"/>
      <c r="G284" s="351"/>
      <c r="H284" s="348"/>
      <c r="I284" s="352"/>
      <c r="J284" s="352"/>
      <c r="K284" s="67"/>
      <c r="L284" s="68" t="str">
        <f t="shared" si="79"/>
        <v/>
      </c>
      <c r="M284" s="379"/>
      <c r="N284" s="379"/>
      <c r="O284" s="380" t="str">
        <f t="shared" si="173"/>
        <v/>
      </c>
      <c r="P284" s="382" t="str">
        <f t="shared" si="174"/>
        <v/>
      </c>
      <c r="Q284" s="112" t="str">
        <f t="shared" si="140"/>
        <v/>
      </c>
      <c r="R284" s="67"/>
      <c r="S284" s="68" t="str">
        <f t="shared" si="82"/>
        <v/>
      </c>
      <c r="T284" s="184"/>
      <c r="U284" s="68" t="str">
        <f t="shared" si="83"/>
        <v/>
      </c>
      <c r="V284" s="112" t="str">
        <f t="shared" si="141"/>
        <v>no</v>
      </c>
      <c r="W284" s="47"/>
      <c r="X284" s="47"/>
      <c r="Y284" s="47"/>
      <c r="Z284" s="66"/>
      <c r="AA284" s="19"/>
      <c r="AB284" s="242"/>
      <c r="AC284" s="242"/>
      <c r="AD284" s="242"/>
      <c r="AE284" s="242"/>
      <c r="AF284" s="242"/>
      <c r="AG284" s="243"/>
      <c r="AH284" s="17"/>
      <c r="AI284" s="6"/>
      <c r="AK284" s="28" t="str">
        <f t="shared" si="142"/>
        <v/>
      </c>
      <c r="AL284" s="28" t="str">
        <f t="shared" si="143"/>
        <v/>
      </c>
      <c r="AM284" s="28" t="str">
        <f t="shared" si="144"/>
        <v/>
      </c>
      <c r="AN284" s="28">
        <f t="shared" si="145"/>
        <v>0</v>
      </c>
      <c r="AO284" s="28">
        <f t="shared" si="146"/>
        <v>0</v>
      </c>
      <c r="AP284" s="28">
        <f t="shared" si="147"/>
        <v>0</v>
      </c>
      <c r="AQ284" s="28">
        <f t="shared" si="148"/>
        <v>0</v>
      </c>
      <c r="AR284" s="28"/>
      <c r="AS284" s="28"/>
      <c r="AT284" s="28"/>
      <c r="AX284" s="64" t="str">
        <f t="shared" si="149"/>
        <v>canbeinvalid</v>
      </c>
      <c r="AY284" s="28"/>
      <c r="AZ284" s="181">
        <f t="shared" si="150"/>
        <v>0</v>
      </c>
      <c r="BA284" s="1">
        <f t="shared" si="151"/>
        <v>0</v>
      </c>
      <c r="BB284">
        <f t="shared" si="152"/>
        <v>0</v>
      </c>
      <c r="BC284">
        <f t="shared" si="153"/>
        <v>0</v>
      </c>
      <c r="BD284" t="str">
        <f t="shared" si="154"/>
        <v/>
      </c>
      <c r="BE284">
        <f t="shared" si="155"/>
        <v>0</v>
      </c>
      <c r="BF284">
        <f t="shared" si="156"/>
        <v>0</v>
      </c>
      <c r="BG284" t="str">
        <f t="shared" si="157"/>
        <v>no</v>
      </c>
      <c r="BH284">
        <f t="shared" si="158"/>
        <v>0</v>
      </c>
      <c r="BJ284" s="118">
        <f t="shared" si="159"/>
        <v>0</v>
      </c>
      <c r="BK284" s="119">
        <f t="shared" si="160"/>
        <v>0</v>
      </c>
      <c r="BL284">
        <f t="shared" si="161"/>
        <v>0</v>
      </c>
      <c r="BM284">
        <f t="shared" si="162"/>
        <v>0</v>
      </c>
      <c r="BN284" t="str">
        <f t="shared" si="163"/>
        <v/>
      </c>
      <c r="BO284" s="181">
        <f t="shared" si="164"/>
        <v>0</v>
      </c>
      <c r="BQ284" s="181">
        <f t="shared" si="165"/>
        <v>0</v>
      </c>
      <c r="BR284" s="181">
        <f t="shared" si="166"/>
        <v>0</v>
      </c>
      <c r="BS284" t="str">
        <f t="shared" si="167"/>
        <v/>
      </c>
      <c r="BT284">
        <f t="shared" si="168"/>
        <v>0</v>
      </c>
      <c r="BU284" s="181" t="str">
        <f t="shared" si="169"/>
        <v>data</v>
      </c>
      <c r="BV284" s="181">
        <f t="shared" si="175"/>
        <v>0</v>
      </c>
      <c r="BX284" t="str">
        <f t="shared" si="170"/>
        <v/>
      </c>
      <c r="BY284" t="str">
        <f t="shared" si="171"/>
        <v>No CO Data</v>
      </c>
      <c r="BZ284" s="181">
        <f t="shared" si="178"/>
        <v>0</v>
      </c>
      <c r="CA284" s="229">
        <f t="shared" si="181"/>
        <v>0</v>
      </c>
      <c r="CB284" s="6"/>
      <c r="CC284" s="6"/>
      <c r="CD284" s="226">
        <f t="shared" si="179"/>
        <v>0</v>
      </c>
      <c r="CE284" s="6"/>
      <c r="CF284" s="226">
        <f t="shared" si="176"/>
        <v>0</v>
      </c>
      <c r="CG284" s="226">
        <f t="shared" si="180"/>
        <v>0</v>
      </c>
      <c r="CH284" s="6"/>
      <c r="CI284" s="6"/>
      <c r="CJ284" s="226">
        <f t="shared" si="172"/>
        <v>0</v>
      </c>
      <c r="CK284" s="6"/>
      <c r="CL284" s="6"/>
      <c r="CM284" s="6"/>
      <c r="CN284" s="6"/>
      <c r="CO284" s="6"/>
      <c r="CP284" s="6"/>
      <c r="CQ284" s="6"/>
      <c r="CR284" s="6"/>
      <c r="CS284" s="6"/>
      <c r="CT284" s="6"/>
      <c r="CU284" s="6"/>
      <c r="CV284" s="6"/>
      <c r="CW284" s="6"/>
      <c r="CX284" s="6"/>
      <c r="CY284" s="6"/>
      <c r="CZ284" s="6"/>
      <c r="DA284" s="6"/>
      <c r="DB284" s="6"/>
      <c r="DC284" s="6"/>
      <c r="DD284" s="6"/>
      <c r="DE284" s="6"/>
      <c r="DF284" s="6"/>
      <c r="DG284" s="6"/>
      <c r="DH284" s="6"/>
      <c r="DI284" s="6"/>
      <c r="DJ284" s="6"/>
      <c r="DK284" s="6"/>
      <c r="DL284" s="6"/>
      <c r="DM284" s="6"/>
      <c r="DN284" s="6"/>
      <c r="DO284" s="6"/>
      <c r="DP284" s="6"/>
      <c r="DQ284" s="6"/>
      <c r="DR284" s="6"/>
      <c r="DS284" s="6"/>
      <c r="DT284" s="6"/>
      <c r="DU284" s="6"/>
      <c r="DV284" s="6"/>
      <c r="DW284" s="6"/>
      <c r="DX284" s="6"/>
      <c r="DY284" s="6"/>
      <c r="DZ284" s="6"/>
      <c r="EA284" s="6"/>
      <c r="EB284" s="6"/>
      <c r="EC284" s="6"/>
      <c r="ED284" s="6"/>
      <c r="EE284" s="6"/>
      <c r="EF284" s="6"/>
      <c r="EG284" s="6"/>
      <c r="EH284" s="6"/>
      <c r="EI284" s="6"/>
      <c r="EJ284" s="6"/>
      <c r="EK284" s="6"/>
      <c r="EL284" s="6"/>
      <c r="EM284" s="6"/>
      <c r="EN284" s="6"/>
      <c r="EO284" s="6"/>
      <c r="EP284" s="6"/>
      <c r="EQ284" s="6"/>
      <c r="ER284" s="6"/>
      <c r="ES284" s="6"/>
      <c r="ET284" s="6"/>
      <c r="EU284" s="6"/>
      <c r="EV284" s="6"/>
      <c r="EW284" s="6"/>
      <c r="EX284" s="6"/>
      <c r="EY284" s="6"/>
      <c r="EZ284" s="6"/>
      <c r="FA284" s="6"/>
      <c r="FB284" s="6"/>
    </row>
    <row r="285" spans="1:158">
      <c r="A285" s="13">
        <f t="shared" si="139"/>
        <v>252</v>
      </c>
      <c r="B285" s="66"/>
      <c r="C285" s="48"/>
      <c r="D285" s="348"/>
      <c r="E285" s="349"/>
      <c r="F285" s="353"/>
      <c r="G285" s="351"/>
      <c r="H285" s="348"/>
      <c r="I285" s="352"/>
      <c r="J285" s="352"/>
      <c r="K285" s="67"/>
      <c r="L285" s="68" t="str">
        <f t="shared" si="79"/>
        <v/>
      </c>
      <c r="M285" s="379"/>
      <c r="N285" s="379"/>
      <c r="O285" s="380" t="str">
        <f t="shared" si="173"/>
        <v/>
      </c>
      <c r="P285" s="382" t="str">
        <f t="shared" si="174"/>
        <v/>
      </c>
      <c r="Q285" s="112" t="str">
        <f t="shared" si="140"/>
        <v/>
      </c>
      <c r="R285" s="67"/>
      <c r="S285" s="68" t="str">
        <f t="shared" si="82"/>
        <v/>
      </c>
      <c r="T285" s="184"/>
      <c r="U285" s="68" t="str">
        <f t="shared" si="83"/>
        <v/>
      </c>
      <c r="V285" s="112" t="str">
        <f t="shared" si="141"/>
        <v>no</v>
      </c>
      <c r="W285" s="47"/>
      <c r="X285" s="47"/>
      <c r="Y285" s="47"/>
      <c r="Z285" s="66"/>
      <c r="AA285" s="19"/>
      <c r="AB285" s="242"/>
      <c r="AC285" s="242"/>
      <c r="AD285" s="242"/>
      <c r="AE285" s="242"/>
      <c r="AF285" s="242"/>
      <c r="AG285" s="243"/>
      <c r="AH285" s="17"/>
      <c r="AI285" s="6"/>
      <c r="AK285" s="28" t="str">
        <f t="shared" si="142"/>
        <v/>
      </c>
      <c r="AL285" s="28" t="str">
        <f t="shared" si="143"/>
        <v/>
      </c>
      <c r="AM285" s="28" t="str">
        <f t="shared" si="144"/>
        <v/>
      </c>
      <c r="AN285" s="28">
        <f t="shared" si="145"/>
        <v>0</v>
      </c>
      <c r="AO285" s="28">
        <f t="shared" si="146"/>
        <v>0</v>
      </c>
      <c r="AP285" s="28">
        <f t="shared" si="147"/>
        <v>0</v>
      </c>
      <c r="AQ285" s="28">
        <f t="shared" si="148"/>
        <v>0</v>
      </c>
      <c r="AR285" s="28"/>
      <c r="AS285" s="28"/>
      <c r="AT285" s="28"/>
      <c r="AX285" s="64" t="str">
        <f t="shared" si="149"/>
        <v>canbeinvalid</v>
      </c>
      <c r="AY285" s="28"/>
      <c r="AZ285" s="181">
        <f t="shared" si="150"/>
        <v>0</v>
      </c>
      <c r="BA285" s="1">
        <f t="shared" si="151"/>
        <v>0</v>
      </c>
      <c r="BB285">
        <f t="shared" si="152"/>
        <v>0</v>
      </c>
      <c r="BC285">
        <f t="shared" si="153"/>
        <v>0</v>
      </c>
      <c r="BD285" t="str">
        <f t="shared" si="154"/>
        <v/>
      </c>
      <c r="BE285">
        <f t="shared" si="155"/>
        <v>0</v>
      </c>
      <c r="BF285">
        <f t="shared" si="156"/>
        <v>0</v>
      </c>
      <c r="BG285" t="str">
        <f t="shared" si="157"/>
        <v>no</v>
      </c>
      <c r="BH285">
        <f t="shared" si="158"/>
        <v>0</v>
      </c>
      <c r="BJ285" s="118">
        <f t="shared" si="159"/>
        <v>0</v>
      </c>
      <c r="BK285" s="119">
        <f t="shared" si="160"/>
        <v>0</v>
      </c>
      <c r="BL285">
        <f t="shared" si="161"/>
        <v>0</v>
      </c>
      <c r="BM285">
        <f t="shared" si="162"/>
        <v>0</v>
      </c>
      <c r="BN285" t="str">
        <f t="shared" si="163"/>
        <v/>
      </c>
      <c r="BO285" s="181">
        <f t="shared" si="164"/>
        <v>0</v>
      </c>
      <c r="BQ285" s="181">
        <f t="shared" si="165"/>
        <v>0</v>
      </c>
      <c r="BR285" s="181">
        <f t="shared" si="166"/>
        <v>0</v>
      </c>
      <c r="BS285" t="str">
        <f t="shared" si="167"/>
        <v/>
      </c>
      <c r="BT285">
        <f t="shared" si="168"/>
        <v>0</v>
      </c>
      <c r="BU285" s="181" t="str">
        <f t="shared" si="169"/>
        <v>data</v>
      </c>
      <c r="BV285" s="181">
        <f t="shared" si="175"/>
        <v>0</v>
      </c>
      <c r="BX285" t="str">
        <f t="shared" si="170"/>
        <v/>
      </c>
      <c r="BY285" t="str">
        <f t="shared" si="171"/>
        <v>No CO Data</v>
      </c>
      <c r="BZ285" s="181">
        <f t="shared" si="178"/>
        <v>0</v>
      </c>
      <c r="CA285" s="229">
        <f t="shared" si="181"/>
        <v>0</v>
      </c>
      <c r="CB285" s="6"/>
      <c r="CC285" s="6"/>
      <c r="CD285" s="226">
        <f t="shared" si="179"/>
        <v>0</v>
      </c>
      <c r="CE285" s="6"/>
      <c r="CF285" s="226">
        <f t="shared" si="176"/>
        <v>0</v>
      </c>
      <c r="CG285" s="226">
        <f t="shared" si="180"/>
        <v>0</v>
      </c>
      <c r="CH285" s="6"/>
      <c r="CI285" s="6"/>
      <c r="CJ285" s="226">
        <f t="shared" si="172"/>
        <v>0</v>
      </c>
      <c r="CK285" s="6"/>
      <c r="CL285" s="6"/>
      <c r="CM285" s="6"/>
      <c r="CN285" s="6"/>
      <c r="CO285" s="6"/>
      <c r="CP285" s="6"/>
      <c r="CQ285" s="6"/>
      <c r="CR285" s="6"/>
      <c r="CS285" s="6"/>
      <c r="CT285" s="6"/>
      <c r="CU285" s="6"/>
      <c r="CV285" s="6"/>
      <c r="CW285" s="6"/>
      <c r="CX285" s="6"/>
      <c r="CY285" s="6"/>
      <c r="CZ285" s="6"/>
      <c r="DA285" s="6"/>
      <c r="DB285" s="6"/>
      <c r="DC285" s="6"/>
      <c r="DD285" s="6"/>
      <c r="DE285" s="6"/>
      <c r="DF285" s="6"/>
      <c r="DG285" s="6"/>
      <c r="DH285" s="6"/>
      <c r="DI285" s="6"/>
      <c r="DJ285" s="6"/>
      <c r="DK285" s="6"/>
      <c r="DL285" s="6"/>
      <c r="DM285" s="6"/>
      <c r="DN285" s="6"/>
      <c r="DO285" s="6"/>
      <c r="DP285" s="6"/>
      <c r="DQ285" s="6"/>
      <c r="DR285" s="6"/>
      <c r="DS285" s="6"/>
      <c r="DT285" s="6"/>
      <c r="DU285" s="6"/>
      <c r="DV285" s="6"/>
      <c r="DW285" s="6"/>
      <c r="DX285" s="6"/>
      <c r="DY285" s="6"/>
      <c r="DZ285" s="6"/>
      <c r="EA285" s="6"/>
      <c r="EB285" s="6"/>
      <c r="EC285" s="6"/>
      <c r="ED285" s="6"/>
      <c r="EE285" s="6"/>
      <c r="EF285" s="6"/>
      <c r="EG285" s="6"/>
      <c r="EH285" s="6"/>
      <c r="EI285" s="6"/>
      <c r="EJ285" s="6"/>
      <c r="EK285" s="6"/>
      <c r="EL285" s="6"/>
      <c r="EM285" s="6"/>
      <c r="EN285" s="6"/>
      <c r="EO285" s="6"/>
      <c r="EP285" s="6"/>
      <c r="EQ285" s="6"/>
      <c r="ER285" s="6"/>
      <c r="ES285" s="6"/>
      <c r="ET285" s="6"/>
      <c r="EU285" s="6"/>
      <c r="EV285" s="6"/>
      <c r="EW285" s="6"/>
      <c r="EX285" s="6"/>
      <c r="EY285" s="6"/>
      <c r="EZ285" s="6"/>
      <c r="FA285" s="6"/>
      <c r="FB285" s="6"/>
    </row>
    <row r="286" spans="1:158">
      <c r="A286" s="13">
        <f t="shared" si="139"/>
        <v>253</v>
      </c>
      <c r="B286" s="66"/>
      <c r="C286" s="48"/>
      <c r="D286" s="348"/>
      <c r="E286" s="349"/>
      <c r="F286" s="353"/>
      <c r="G286" s="351"/>
      <c r="H286" s="348"/>
      <c r="I286" s="352"/>
      <c r="J286" s="352"/>
      <c r="K286" s="67"/>
      <c r="L286" s="68" t="str">
        <f t="shared" si="79"/>
        <v/>
      </c>
      <c r="M286" s="379"/>
      <c r="N286" s="379"/>
      <c r="O286" s="380" t="str">
        <f t="shared" si="173"/>
        <v/>
      </c>
      <c r="P286" s="382" t="str">
        <f t="shared" si="174"/>
        <v/>
      </c>
      <c r="Q286" s="112" t="str">
        <f t="shared" si="140"/>
        <v/>
      </c>
      <c r="R286" s="67"/>
      <c r="S286" s="68" t="str">
        <f t="shared" si="82"/>
        <v/>
      </c>
      <c r="T286" s="184"/>
      <c r="U286" s="68" t="str">
        <f t="shared" si="83"/>
        <v/>
      </c>
      <c r="V286" s="112" t="str">
        <f t="shared" si="141"/>
        <v>no</v>
      </c>
      <c r="W286" s="47"/>
      <c r="X286" s="47"/>
      <c r="Y286" s="47"/>
      <c r="Z286" s="66"/>
      <c r="AA286" s="19"/>
      <c r="AB286" s="242"/>
      <c r="AC286" s="242"/>
      <c r="AD286" s="242"/>
      <c r="AE286" s="242"/>
      <c r="AF286" s="242"/>
      <c r="AG286" s="243"/>
      <c r="AH286" s="17"/>
      <c r="AI286" s="6"/>
      <c r="AK286" s="28" t="str">
        <f t="shared" si="142"/>
        <v/>
      </c>
      <c r="AL286" s="28" t="str">
        <f t="shared" si="143"/>
        <v/>
      </c>
      <c r="AM286" s="28" t="str">
        <f t="shared" si="144"/>
        <v/>
      </c>
      <c r="AN286" s="28">
        <f t="shared" si="145"/>
        <v>0</v>
      </c>
      <c r="AO286" s="28">
        <f t="shared" si="146"/>
        <v>0</v>
      </c>
      <c r="AP286" s="28">
        <f t="shared" si="147"/>
        <v>0</v>
      </c>
      <c r="AQ286" s="28">
        <f t="shared" si="148"/>
        <v>0</v>
      </c>
      <c r="AR286" s="28"/>
      <c r="AS286" s="28"/>
      <c r="AT286" s="28"/>
      <c r="AX286" s="64" t="str">
        <f t="shared" si="149"/>
        <v>canbeinvalid</v>
      </c>
      <c r="AY286" s="28"/>
      <c r="AZ286" s="181">
        <f t="shared" si="150"/>
        <v>0</v>
      </c>
      <c r="BA286" s="1">
        <f t="shared" si="151"/>
        <v>0</v>
      </c>
      <c r="BB286">
        <f t="shared" si="152"/>
        <v>0</v>
      </c>
      <c r="BC286">
        <f t="shared" si="153"/>
        <v>0</v>
      </c>
      <c r="BD286" t="str">
        <f t="shared" si="154"/>
        <v/>
      </c>
      <c r="BE286">
        <f t="shared" si="155"/>
        <v>0</v>
      </c>
      <c r="BF286">
        <f t="shared" si="156"/>
        <v>0</v>
      </c>
      <c r="BG286" t="str">
        <f t="shared" si="157"/>
        <v>no</v>
      </c>
      <c r="BH286">
        <f t="shared" si="158"/>
        <v>0</v>
      </c>
      <c r="BJ286" s="118">
        <f t="shared" si="159"/>
        <v>0</v>
      </c>
      <c r="BK286" s="119">
        <f t="shared" si="160"/>
        <v>0</v>
      </c>
      <c r="BL286">
        <f t="shared" si="161"/>
        <v>0</v>
      </c>
      <c r="BM286">
        <f t="shared" si="162"/>
        <v>0</v>
      </c>
      <c r="BN286" t="str">
        <f t="shared" si="163"/>
        <v/>
      </c>
      <c r="BO286" s="181">
        <f t="shared" si="164"/>
        <v>0</v>
      </c>
      <c r="BQ286" s="181">
        <f t="shared" si="165"/>
        <v>0</v>
      </c>
      <c r="BR286" s="181">
        <f t="shared" si="166"/>
        <v>0</v>
      </c>
      <c r="BS286" t="str">
        <f t="shared" si="167"/>
        <v/>
      </c>
      <c r="BT286">
        <f t="shared" si="168"/>
        <v>0</v>
      </c>
      <c r="BU286" s="181" t="str">
        <f t="shared" si="169"/>
        <v>data</v>
      </c>
      <c r="BV286" s="181">
        <f t="shared" si="175"/>
        <v>0</v>
      </c>
      <c r="BX286" t="str">
        <f t="shared" si="170"/>
        <v/>
      </c>
      <c r="BY286" t="str">
        <f t="shared" si="171"/>
        <v>No CO Data</v>
      </c>
      <c r="BZ286" s="181">
        <f t="shared" si="178"/>
        <v>0</v>
      </c>
      <c r="CA286" s="229">
        <f t="shared" si="181"/>
        <v>0</v>
      </c>
      <c r="CB286" s="6"/>
      <c r="CC286" s="6"/>
      <c r="CD286" s="226">
        <f t="shared" si="179"/>
        <v>0</v>
      </c>
      <c r="CE286" s="6"/>
      <c r="CF286" s="226">
        <f t="shared" si="176"/>
        <v>0</v>
      </c>
      <c r="CG286" s="226">
        <f t="shared" si="180"/>
        <v>0</v>
      </c>
      <c r="CH286" s="6"/>
      <c r="CI286" s="6"/>
      <c r="CJ286" s="226">
        <f t="shared" si="172"/>
        <v>0</v>
      </c>
      <c r="CK286" s="6"/>
      <c r="CL286" s="6"/>
      <c r="CM286" s="6"/>
      <c r="CN286" s="6"/>
      <c r="CO286" s="6"/>
      <c r="CP286" s="6"/>
      <c r="CQ286" s="6"/>
      <c r="CR286" s="6"/>
      <c r="CS286" s="6"/>
      <c r="CT286" s="6"/>
      <c r="CU286" s="6"/>
      <c r="CV286" s="6"/>
      <c r="CW286" s="6"/>
      <c r="CX286" s="6"/>
      <c r="CY286" s="6"/>
      <c r="CZ286" s="6"/>
      <c r="DA286" s="6"/>
      <c r="DB286" s="6"/>
      <c r="DC286" s="6"/>
      <c r="DD286" s="6"/>
      <c r="DE286" s="6"/>
      <c r="DF286" s="6"/>
      <c r="DG286" s="6"/>
      <c r="DH286" s="6"/>
      <c r="DI286" s="6"/>
      <c r="DJ286" s="6"/>
      <c r="DK286" s="6"/>
      <c r="DL286" s="6"/>
      <c r="DM286" s="6"/>
      <c r="DN286" s="6"/>
      <c r="DO286" s="6"/>
      <c r="DP286" s="6"/>
      <c r="DQ286" s="6"/>
      <c r="DR286" s="6"/>
      <c r="DS286" s="6"/>
      <c r="DT286" s="6"/>
      <c r="DU286" s="6"/>
      <c r="DV286" s="6"/>
      <c r="DW286" s="6"/>
      <c r="DX286" s="6"/>
      <c r="DY286" s="6"/>
      <c r="DZ286" s="6"/>
      <c r="EA286" s="6"/>
      <c r="EB286" s="6"/>
      <c r="EC286" s="6"/>
      <c r="ED286" s="6"/>
      <c r="EE286" s="6"/>
      <c r="EF286" s="6"/>
      <c r="EG286" s="6"/>
      <c r="EH286" s="6"/>
      <c r="EI286" s="6"/>
      <c r="EJ286" s="6"/>
      <c r="EK286" s="6"/>
      <c r="EL286" s="6"/>
      <c r="EM286" s="6"/>
      <c r="EN286" s="6"/>
      <c r="EO286" s="6"/>
      <c r="EP286" s="6"/>
      <c r="EQ286" s="6"/>
      <c r="ER286" s="6"/>
      <c r="ES286" s="6"/>
      <c r="ET286" s="6"/>
      <c r="EU286" s="6"/>
      <c r="EV286" s="6"/>
      <c r="EW286" s="6"/>
      <c r="EX286" s="6"/>
      <c r="EY286" s="6"/>
      <c r="EZ286" s="6"/>
      <c r="FA286" s="6"/>
      <c r="FB286" s="6"/>
    </row>
    <row r="287" spans="1:158">
      <c r="A287" s="13">
        <f t="shared" si="139"/>
        <v>254</v>
      </c>
      <c r="B287" s="66"/>
      <c r="C287" s="48"/>
      <c r="D287" s="348"/>
      <c r="E287" s="349"/>
      <c r="F287" s="353"/>
      <c r="G287" s="351"/>
      <c r="H287" s="348"/>
      <c r="I287" s="352"/>
      <c r="J287" s="352"/>
      <c r="K287" s="67"/>
      <c r="L287" s="68" t="str">
        <f t="shared" si="79"/>
        <v/>
      </c>
      <c r="M287" s="379"/>
      <c r="N287" s="379"/>
      <c r="O287" s="380" t="str">
        <f t="shared" si="173"/>
        <v/>
      </c>
      <c r="P287" s="382" t="str">
        <f t="shared" si="174"/>
        <v/>
      </c>
      <c r="Q287" s="112" t="str">
        <f t="shared" si="140"/>
        <v/>
      </c>
      <c r="R287" s="67"/>
      <c r="S287" s="68" t="str">
        <f t="shared" si="82"/>
        <v/>
      </c>
      <c r="T287" s="184"/>
      <c r="U287" s="68" t="str">
        <f t="shared" si="83"/>
        <v/>
      </c>
      <c r="V287" s="112" t="str">
        <f t="shared" si="141"/>
        <v>no</v>
      </c>
      <c r="W287" s="47"/>
      <c r="X287" s="47"/>
      <c r="Y287" s="47"/>
      <c r="Z287" s="66"/>
      <c r="AA287" s="19"/>
      <c r="AB287" s="242"/>
      <c r="AC287" s="242"/>
      <c r="AD287" s="242"/>
      <c r="AE287" s="242"/>
      <c r="AF287" s="242"/>
      <c r="AG287" s="243"/>
      <c r="AH287" s="17"/>
      <c r="AI287" s="6"/>
      <c r="AK287" s="28" t="str">
        <f t="shared" si="142"/>
        <v/>
      </c>
      <c r="AL287" s="28" t="str">
        <f t="shared" si="143"/>
        <v/>
      </c>
      <c r="AM287" s="28" t="str">
        <f t="shared" si="144"/>
        <v/>
      </c>
      <c r="AN287" s="28">
        <f t="shared" si="145"/>
        <v>0</v>
      </c>
      <c r="AO287" s="28">
        <f t="shared" si="146"/>
        <v>0</v>
      </c>
      <c r="AP287" s="28">
        <f t="shared" si="147"/>
        <v>0</v>
      </c>
      <c r="AQ287" s="28">
        <f t="shared" si="148"/>
        <v>0</v>
      </c>
      <c r="AR287" s="28"/>
      <c r="AS287" s="28"/>
      <c r="AT287" s="28"/>
      <c r="AX287" s="64" t="str">
        <f t="shared" si="149"/>
        <v>canbeinvalid</v>
      </c>
      <c r="AY287" s="28"/>
      <c r="AZ287" s="181">
        <f t="shared" si="150"/>
        <v>0</v>
      </c>
      <c r="BA287" s="1">
        <f t="shared" si="151"/>
        <v>0</v>
      </c>
      <c r="BB287">
        <f t="shared" si="152"/>
        <v>0</v>
      </c>
      <c r="BC287">
        <f t="shared" si="153"/>
        <v>0</v>
      </c>
      <c r="BD287" t="str">
        <f t="shared" si="154"/>
        <v/>
      </c>
      <c r="BE287">
        <f t="shared" si="155"/>
        <v>0</v>
      </c>
      <c r="BF287">
        <f t="shared" si="156"/>
        <v>0</v>
      </c>
      <c r="BG287" t="str">
        <f t="shared" si="157"/>
        <v>no</v>
      </c>
      <c r="BH287">
        <f t="shared" si="158"/>
        <v>0</v>
      </c>
      <c r="BJ287" s="118">
        <f t="shared" si="159"/>
        <v>0</v>
      </c>
      <c r="BK287" s="119">
        <f t="shared" si="160"/>
        <v>0</v>
      </c>
      <c r="BL287">
        <f t="shared" si="161"/>
        <v>0</v>
      </c>
      <c r="BM287">
        <f t="shared" si="162"/>
        <v>0</v>
      </c>
      <c r="BN287" t="str">
        <f t="shared" si="163"/>
        <v/>
      </c>
      <c r="BO287" s="181">
        <f t="shared" si="164"/>
        <v>0</v>
      </c>
      <c r="BQ287" s="181">
        <f t="shared" si="165"/>
        <v>0</v>
      </c>
      <c r="BR287" s="181">
        <f t="shared" si="166"/>
        <v>0</v>
      </c>
      <c r="BS287" t="str">
        <f t="shared" si="167"/>
        <v/>
      </c>
      <c r="BT287">
        <f t="shared" si="168"/>
        <v>0</v>
      </c>
      <c r="BU287" s="181" t="str">
        <f t="shared" si="169"/>
        <v>data</v>
      </c>
      <c r="BV287" s="181">
        <f t="shared" si="175"/>
        <v>0</v>
      </c>
      <c r="BX287" t="str">
        <f t="shared" si="170"/>
        <v/>
      </c>
      <c r="BY287" t="str">
        <f t="shared" si="171"/>
        <v>No CO Data</v>
      </c>
      <c r="BZ287" s="181">
        <f t="shared" si="178"/>
        <v>0</v>
      </c>
      <c r="CA287" s="229">
        <f t="shared" si="181"/>
        <v>0</v>
      </c>
      <c r="CB287" s="6"/>
      <c r="CC287" s="6"/>
      <c r="CD287" s="226">
        <f t="shared" si="179"/>
        <v>0</v>
      </c>
      <c r="CE287" s="6"/>
      <c r="CF287" s="226">
        <f t="shared" si="176"/>
        <v>0</v>
      </c>
      <c r="CG287" s="226">
        <f t="shared" si="180"/>
        <v>0</v>
      </c>
      <c r="CH287" s="6"/>
      <c r="CI287" s="6"/>
      <c r="CJ287" s="226">
        <f t="shared" si="172"/>
        <v>0</v>
      </c>
      <c r="CK287" s="6"/>
      <c r="CL287" s="6"/>
      <c r="CM287" s="6"/>
      <c r="CN287" s="6"/>
      <c r="CO287" s="6"/>
      <c r="CP287" s="6"/>
      <c r="CQ287" s="6"/>
      <c r="CR287" s="6"/>
      <c r="CS287" s="6"/>
      <c r="CT287" s="6"/>
      <c r="CU287" s="6"/>
      <c r="CV287" s="6"/>
      <c r="CW287" s="6"/>
      <c r="CX287" s="6"/>
      <c r="CY287" s="6"/>
      <c r="CZ287" s="6"/>
      <c r="DA287" s="6"/>
      <c r="DB287" s="6"/>
      <c r="DC287" s="6"/>
      <c r="DD287" s="6"/>
      <c r="DE287" s="6"/>
      <c r="DF287" s="6"/>
      <c r="DG287" s="6"/>
      <c r="DH287" s="6"/>
      <c r="DI287" s="6"/>
      <c r="DJ287" s="6"/>
      <c r="DK287" s="6"/>
      <c r="DL287" s="6"/>
      <c r="DM287" s="6"/>
      <c r="DN287" s="6"/>
      <c r="DO287" s="6"/>
      <c r="DP287" s="6"/>
      <c r="DQ287" s="6"/>
      <c r="DR287" s="6"/>
      <c r="DS287" s="6"/>
      <c r="DT287" s="6"/>
      <c r="DU287" s="6"/>
      <c r="DV287" s="6"/>
      <c r="DW287" s="6"/>
      <c r="DX287" s="6"/>
      <c r="DY287" s="6"/>
      <c r="DZ287" s="6"/>
      <c r="EA287" s="6"/>
      <c r="EB287" s="6"/>
      <c r="EC287" s="6"/>
      <c r="ED287" s="6"/>
      <c r="EE287" s="6"/>
      <c r="EF287" s="6"/>
      <c r="EG287" s="6"/>
      <c r="EH287" s="6"/>
      <c r="EI287" s="6"/>
      <c r="EJ287" s="6"/>
      <c r="EK287" s="6"/>
      <c r="EL287" s="6"/>
      <c r="EM287" s="6"/>
      <c r="EN287" s="6"/>
      <c r="EO287" s="6"/>
      <c r="EP287" s="6"/>
      <c r="EQ287" s="6"/>
      <c r="ER287" s="6"/>
      <c r="ES287" s="6"/>
      <c r="ET287" s="6"/>
      <c r="EU287" s="6"/>
      <c r="EV287" s="6"/>
      <c r="EW287" s="6"/>
      <c r="EX287" s="6"/>
      <c r="EY287" s="6"/>
      <c r="EZ287" s="6"/>
      <c r="FA287" s="6"/>
      <c r="FB287" s="6"/>
    </row>
    <row r="288" spans="1:158">
      <c r="A288" s="13">
        <f t="shared" si="139"/>
        <v>255</v>
      </c>
      <c r="B288" s="66"/>
      <c r="C288" s="48"/>
      <c r="D288" s="348"/>
      <c r="E288" s="349"/>
      <c r="F288" s="353"/>
      <c r="G288" s="351"/>
      <c r="H288" s="348"/>
      <c r="I288" s="352"/>
      <c r="J288" s="352"/>
      <c r="K288" s="67"/>
      <c r="L288" s="68" t="str">
        <f t="shared" si="79"/>
        <v/>
      </c>
      <c r="M288" s="379"/>
      <c r="N288" s="379"/>
      <c r="O288" s="380" t="str">
        <f t="shared" si="173"/>
        <v/>
      </c>
      <c r="P288" s="382" t="str">
        <f t="shared" si="174"/>
        <v/>
      </c>
      <c r="Q288" s="112" t="str">
        <f t="shared" si="140"/>
        <v/>
      </c>
      <c r="R288" s="67"/>
      <c r="S288" s="68" t="str">
        <f t="shared" si="82"/>
        <v/>
      </c>
      <c r="T288" s="184"/>
      <c r="U288" s="68" t="str">
        <f t="shared" si="83"/>
        <v/>
      </c>
      <c r="V288" s="112" t="str">
        <f t="shared" si="141"/>
        <v>no</v>
      </c>
      <c r="W288" s="47"/>
      <c r="X288" s="47"/>
      <c r="Y288" s="47"/>
      <c r="Z288" s="66"/>
      <c r="AA288" s="19"/>
      <c r="AB288" s="242"/>
      <c r="AC288" s="242"/>
      <c r="AD288" s="242"/>
      <c r="AE288" s="242"/>
      <c r="AF288" s="242"/>
      <c r="AG288" s="243"/>
      <c r="AH288" s="17"/>
      <c r="AI288" s="6"/>
      <c r="AK288" s="28" t="str">
        <f t="shared" si="142"/>
        <v/>
      </c>
      <c r="AL288" s="28" t="str">
        <f t="shared" si="143"/>
        <v/>
      </c>
      <c r="AM288" s="28" t="str">
        <f t="shared" si="144"/>
        <v/>
      </c>
      <c r="AN288" s="28">
        <f t="shared" si="145"/>
        <v>0</v>
      </c>
      <c r="AO288" s="28">
        <f t="shared" si="146"/>
        <v>0</v>
      </c>
      <c r="AP288" s="28">
        <f t="shared" si="147"/>
        <v>0</v>
      </c>
      <c r="AQ288" s="28">
        <f t="shared" si="148"/>
        <v>0</v>
      </c>
      <c r="AR288" s="28"/>
      <c r="AS288" s="28"/>
      <c r="AT288" s="28"/>
      <c r="AX288" s="64" t="str">
        <f t="shared" si="149"/>
        <v>canbeinvalid</v>
      </c>
      <c r="AY288" s="28"/>
      <c r="AZ288" s="181">
        <f t="shared" si="150"/>
        <v>0</v>
      </c>
      <c r="BA288" s="1">
        <f t="shared" si="151"/>
        <v>0</v>
      </c>
      <c r="BB288">
        <f t="shared" si="152"/>
        <v>0</v>
      </c>
      <c r="BC288">
        <f t="shared" si="153"/>
        <v>0</v>
      </c>
      <c r="BD288" t="str">
        <f t="shared" si="154"/>
        <v/>
      </c>
      <c r="BE288">
        <f t="shared" si="155"/>
        <v>0</v>
      </c>
      <c r="BF288">
        <f t="shared" si="156"/>
        <v>0</v>
      </c>
      <c r="BG288" t="str">
        <f t="shared" si="157"/>
        <v>no</v>
      </c>
      <c r="BH288">
        <f t="shared" si="158"/>
        <v>0</v>
      </c>
      <c r="BJ288" s="118">
        <f t="shared" si="159"/>
        <v>0</v>
      </c>
      <c r="BK288" s="119">
        <f t="shared" si="160"/>
        <v>0</v>
      </c>
      <c r="BL288">
        <f t="shared" si="161"/>
        <v>0</v>
      </c>
      <c r="BM288">
        <f t="shared" si="162"/>
        <v>0</v>
      </c>
      <c r="BN288" t="str">
        <f t="shared" si="163"/>
        <v/>
      </c>
      <c r="BO288" s="181">
        <f t="shared" si="164"/>
        <v>0</v>
      </c>
      <c r="BQ288" s="181">
        <f t="shared" si="165"/>
        <v>0</v>
      </c>
      <c r="BR288" s="181">
        <f t="shared" si="166"/>
        <v>0</v>
      </c>
      <c r="BS288" t="str">
        <f t="shared" si="167"/>
        <v/>
      </c>
      <c r="BT288">
        <f t="shared" si="168"/>
        <v>0</v>
      </c>
      <c r="BU288" s="181" t="str">
        <f t="shared" si="169"/>
        <v>data</v>
      </c>
      <c r="BV288" s="181">
        <f t="shared" si="175"/>
        <v>0</v>
      </c>
      <c r="BX288" t="str">
        <f t="shared" si="170"/>
        <v/>
      </c>
      <c r="BY288" t="str">
        <f t="shared" si="171"/>
        <v>No CO Data</v>
      </c>
      <c r="BZ288" s="181">
        <f t="shared" si="178"/>
        <v>0</v>
      </c>
      <c r="CA288" s="229">
        <f t="shared" si="181"/>
        <v>0</v>
      </c>
      <c r="CB288" s="6"/>
      <c r="CC288" s="6"/>
      <c r="CD288" s="226">
        <f t="shared" si="179"/>
        <v>0</v>
      </c>
      <c r="CE288" s="6"/>
      <c r="CF288" s="226">
        <f t="shared" si="176"/>
        <v>0</v>
      </c>
      <c r="CG288" s="226">
        <f t="shared" si="180"/>
        <v>0</v>
      </c>
      <c r="CH288" s="6"/>
      <c r="CI288" s="6"/>
      <c r="CJ288" s="226">
        <f t="shared" si="172"/>
        <v>0</v>
      </c>
      <c r="CK288" s="6"/>
      <c r="CL288" s="6"/>
      <c r="CM288" s="6"/>
      <c r="CN288" s="6"/>
      <c r="CO288" s="6"/>
      <c r="CP288" s="6"/>
      <c r="CQ288" s="6"/>
      <c r="CR288" s="6"/>
      <c r="CS288" s="6"/>
      <c r="CT288" s="6"/>
      <c r="CU288" s="6"/>
      <c r="CV288" s="6"/>
      <c r="CW288" s="6"/>
      <c r="CX288" s="6"/>
      <c r="CY288" s="6"/>
      <c r="CZ288" s="6"/>
      <c r="DA288" s="6"/>
      <c r="DB288" s="6"/>
      <c r="DC288" s="6"/>
      <c r="DD288" s="6"/>
      <c r="DE288" s="6"/>
      <c r="DF288" s="6"/>
      <c r="DG288" s="6"/>
      <c r="DH288" s="6"/>
      <c r="DI288" s="6"/>
      <c r="DJ288" s="6"/>
      <c r="DK288" s="6"/>
      <c r="DL288" s="6"/>
      <c r="DM288" s="6"/>
      <c r="DN288" s="6"/>
      <c r="DO288" s="6"/>
      <c r="DP288" s="6"/>
      <c r="DQ288" s="6"/>
      <c r="DR288" s="6"/>
      <c r="DS288" s="6"/>
      <c r="DT288" s="6"/>
      <c r="DU288" s="6"/>
      <c r="DV288" s="6"/>
      <c r="DW288" s="6"/>
      <c r="DX288" s="6"/>
      <c r="DY288" s="6"/>
      <c r="DZ288" s="6"/>
      <c r="EA288" s="6"/>
      <c r="EB288" s="6"/>
      <c r="EC288" s="6"/>
      <c r="ED288" s="6"/>
      <c r="EE288" s="6"/>
      <c r="EF288" s="6"/>
      <c r="EG288" s="6"/>
      <c r="EH288" s="6"/>
      <c r="EI288" s="6"/>
      <c r="EJ288" s="6"/>
      <c r="EK288" s="6"/>
      <c r="EL288" s="6"/>
      <c r="EM288" s="6"/>
      <c r="EN288" s="6"/>
      <c r="EO288" s="6"/>
      <c r="EP288" s="6"/>
      <c r="EQ288" s="6"/>
      <c r="ER288" s="6"/>
      <c r="ES288" s="6"/>
      <c r="ET288" s="6"/>
      <c r="EU288" s="6"/>
      <c r="EV288" s="6"/>
      <c r="EW288" s="6"/>
      <c r="EX288" s="6"/>
      <c r="EY288" s="6"/>
      <c r="EZ288" s="6"/>
      <c r="FA288" s="6"/>
      <c r="FB288" s="6"/>
    </row>
    <row r="289" spans="1:158">
      <c r="A289" s="13">
        <f t="shared" si="139"/>
        <v>256</v>
      </c>
      <c r="B289" s="66"/>
      <c r="C289" s="48"/>
      <c r="D289" s="348"/>
      <c r="E289" s="349"/>
      <c r="F289" s="353"/>
      <c r="G289" s="351"/>
      <c r="H289" s="348"/>
      <c r="I289" s="352"/>
      <c r="J289" s="352"/>
      <c r="K289" s="67"/>
      <c r="L289" s="68" t="str">
        <f t="shared" si="79"/>
        <v/>
      </c>
      <c r="M289" s="379"/>
      <c r="N289" s="379"/>
      <c r="O289" s="380" t="str">
        <f t="shared" si="173"/>
        <v/>
      </c>
      <c r="P289" s="382" t="str">
        <f t="shared" si="174"/>
        <v/>
      </c>
      <c r="Q289" s="112" t="str">
        <f t="shared" si="140"/>
        <v/>
      </c>
      <c r="R289" s="67"/>
      <c r="S289" s="68" t="str">
        <f t="shared" si="82"/>
        <v/>
      </c>
      <c r="T289" s="184"/>
      <c r="U289" s="68" t="str">
        <f t="shared" si="83"/>
        <v/>
      </c>
      <c r="V289" s="112" t="str">
        <f t="shared" si="141"/>
        <v>no</v>
      </c>
      <c r="W289" s="47"/>
      <c r="X289" s="47"/>
      <c r="Y289" s="47"/>
      <c r="Z289" s="66"/>
      <c r="AA289" s="19"/>
      <c r="AB289" s="242"/>
      <c r="AC289" s="242"/>
      <c r="AD289" s="242"/>
      <c r="AE289" s="242"/>
      <c r="AF289" s="242"/>
      <c r="AG289" s="243"/>
      <c r="AH289" s="17"/>
      <c r="AI289" s="6"/>
      <c r="AK289" s="28" t="str">
        <f t="shared" si="142"/>
        <v/>
      </c>
      <c r="AL289" s="28" t="str">
        <f t="shared" si="143"/>
        <v/>
      </c>
      <c r="AM289" s="28" t="str">
        <f t="shared" si="144"/>
        <v/>
      </c>
      <c r="AN289" s="28">
        <f t="shared" si="145"/>
        <v>0</v>
      </c>
      <c r="AO289" s="28">
        <f t="shared" si="146"/>
        <v>0</v>
      </c>
      <c r="AP289" s="28">
        <f t="shared" si="147"/>
        <v>0</v>
      </c>
      <c r="AQ289" s="28">
        <f t="shared" si="148"/>
        <v>0</v>
      </c>
      <c r="AR289" s="28"/>
      <c r="AS289" s="28"/>
      <c r="AT289" s="28"/>
      <c r="AX289" s="64" t="str">
        <f t="shared" si="149"/>
        <v>canbeinvalid</v>
      </c>
      <c r="AY289" s="28"/>
      <c r="AZ289" s="181">
        <f t="shared" si="150"/>
        <v>0</v>
      </c>
      <c r="BA289" s="1">
        <f t="shared" si="151"/>
        <v>0</v>
      </c>
      <c r="BB289">
        <f t="shared" si="152"/>
        <v>0</v>
      </c>
      <c r="BC289">
        <f t="shared" si="153"/>
        <v>0</v>
      </c>
      <c r="BD289" t="str">
        <f t="shared" si="154"/>
        <v/>
      </c>
      <c r="BE289">
        <f t="shared" si="155"/>
        <v>0</v>
      </c>
      <c r="BF289">
        <f t="shared" si="156"/>
        <v>0</v>
      </c>
      <c r="BG289" t="str">
        <f t="shared" si="157"/>
        <v>no</v>
      </c>
      <c r="BH289">
        <f t="shared" si="158"/>
        <v>0</v>
      </c>
      <c r="BJ289" s="118">
        <f t="shared" si="159"/>
        <v>0</v>
      </c>
      <c r="BK289" s="119">
        <f t="shared" si="160"/>
        <v>0</v>
      </c>
      <c r="BL289">
        <f t="shared" si="161"/>
        <v>0</v>
      </c>
      <c r="BM289">
        <f t="shared" si="162"/>
        <v>0</v>
      </c>
      <c r="BN289" t="str">
        <f t="shared" si="163"/>
        <v/>
      </c>
      <c r="BO289" s="181">
        <f t="shared" si="164"/>
        <v>0</v>
      </c>
      <c r="BQ289" s="181">
        <f t="shared" si="165"/>
        <v>0</v>
      </c>
      <c r="BR289" s="181">
        <f t="shared" si="166"/>
        <v>0</v>
      </c>
      <c r="BS289" t="str">
        <f t="shared" si="167"/>
        <v/>
      </c>
      <c r="BT289">
        <f t="shared" si="168"/>
        <v>0</v>
      </c>
      <c r="BU289" s="181" t="str">
        <f t="shared" si="169"/>
        <v>data</v>
      </c>
      <c r="BV289" s="181">
        <f t="shared" si="175"/>
        <v>0</v>
      </c>
      <c r="BX289" t="str">
        <f t="shared" si="170"/>
        <v/>
      </c>
      <c r="BY289" t="str">
        <f t="shared" si="171"/>
        <v>No CO Data</v>
      </c>
      <c r="BZ289" s="181">
        <f t="shared" si="178"/>
        <v>0</v>
      </c>
      <c r="CA289" s="229">
        <f t="shared" si="181"/>
        <v>0</v>
      </c>
      <c r="CB289" s="6"/>
      <c r="CC289" s="6"/>
      <c r="CD289" s="226">
        <f t="shared" si="179"/>
        <v>0</v>
      </c>
      <c r="CE289" s="6"/>
      <c r="CF289" s="226">
        <f t="shared" si="176"/>
        <v>0</v>
      </c>
      <c r="CG289" s="226">
        <f t="shared" si="180"/>
        <v>0</v>
      </c>
      <c r="CH289" s="6"/>
      <c r="CI289" s="6"/>
      <c r="CJ289" s="226">
        <f t="shared" si="172"/>
        <v>0</v>
      </c>
      <c r="CK289" s="6"/>
      <c r="CL289" s="6"/>
      <c r="CM289" s="6"/>
      <c r="CN289" s="6"/>
      <c r="CO289" s="6"/>
      <c r="CP289" s="6"/>
      <c r="CQ289" s="6"/>
      <c r="CR289" s="6"/>
      <c r="CS289" s="6"/>
      <c r="CT289" s="6"/>
      <c r="CU289" s="6"/>
      <c r="CV289" s="6"/>
      <c r="CW289" s="6"/>
      <c r="CX289" s="6"/>
      <c r="CY289" s="6"/>
      <c r="CZ289" s="6"/>
      <c r="DA289" s="6"/>
      <c r="DB289" s="6"/>
      <c r="DC289" s="6"/>
      <c r="DD289" s="6"/>
      <c r="DE289" s="6"/>
      <c r="DF289" s="6"/>
      <c r="DG289" s="6"/>
      <c r="DH289" s="6"/>
      <c r="DI289" s="6"/>
      <c r="DJ289" s="6"/>
      <c r="DK289" s="6"/>
      <c r="DL289" s="6"/>
      <c r="DM289" s="6"/>
      <c r="DN289" s="6"/>
      <c r="DO289" s="6"/>
      <c r="DP289" s="6"/>
      <c r="DQ289" s="6"/>
      <c r="DR289" s="6"/>
      <c r="DS289" s="6"/>
      <c r="DT289" s="6"/>
      <c r="DU289" s="6"/>
      <c r="DV289" s="6"/>
      <c r="DW289" s="6"/>
      <c r="DX289" s="6"/>
      <c r="DY289" s="6"/>
      <c r="DZ289" s="6"/>
      <c r="EA289" s="6"/>
      <c r="EB289" s="6"/>
      <c r="EC289" s="6"/>
      <c r="ED289" s="6"/>
      <c r="EE289" s="6"/>
      <c r="EF289" s="6"/>
      <c r="EG289" s="6"/>
      <c r="EH289" s="6"/>
      <c r="EI289" s="6"/>
      <c r="EJ289" s="6"/>
      <c r="EK289" s="6"/>
      <c r="EL289" s="6"/>
      <c r="EM289" s="6"/>
      <c r="EN289" s="6"/>
      <c r="EO289" s="6"/>
      <c r="EP289" s="6"/>
      <c r="EQ289" s="6"/>
      <c r="ER289" s="6"/>
      <c r="ES289" s="6"/>
      <c r="ET289" s="6"/>
      <c r="EU289" s="6"/>
      <c r="EV289" s="6"/>
      <c r="EW289" s="6"/>
      <c r="EX289" s="6"/>
      <c r="EY289" s="6"/>
      <c r="EZ289" s="6"/>
      <c r="FA289" s="6"/>
      <c r="FB289" s="6"/>
    </row>
    <row r="290" spans="1:158">
      <c r="A290" s="13">
        <f t="shared" si="139"/>
        <v>257</v>
      </c>
      <c r="B290" s="66"/>
      <c r="C290" s="48"/>
      <c r="D290" s="348"/>
      <c r="E290" s="349"/>
      <c r="F290" s="353"/>
      <c r="G290" s="351"/>
      <c r="H290" s="348"/>
      <c r="I290" s="352"/>
      <c r="J290" s="352"/>
      <c r="K290" s="67"/>
      <c r="L290" s="68" t="str">
        <f t="shared" si="79"/>
        <v/>
      </c>
      <c r="M290" s="379"/>
      <c r="N290" s="379"/>
      <c r="O290" s="380" t="str">
        <f t="shared" si="173"/>
        <v/>
      </c>
      <c r="P290" s="382" t="str">
        <f t="shared" si="174"/>
        <v/>
      </c>
      <c r="Q290" s="112" t="str">
        <f t="shared" ref="Q290:Q333" si="182">IF(BD290="","",BD290)</f>
        <v/>
      </c>
      <c r="R290" s="67"/>
      <c r="S290" s="68" t="str">
        <f t="shared" si="82"/>
        <v/>
      </c>
      <c r="T290" s="184"/>
      <c r="U290" s="68" t="str">
        <f t="shared" si="83"/>
        <v/>
      </c>
      <c r="V290" s="112" t="str">
        <f t="shared" ref="V290:V333" si="183">IF(BG290="","",BG290)</f>
        <v>no</v>
      </c>
      <c r="W290" s="47"/>
      <c r="X290" s="47"/>
      <c r="Y290" s="47"/>
      <c r="Z290" s="66"/>
      <c r="AA290" s="19"/>
      <c r="AB290" s="242"/>
      <c r="AC290" s="242"/>
      <c r="AD290" s="242"/>
      <c r="AE290" s="242"/>
      <c r="AF290" s="242"/>
      <c r="AG290" s="243"/>
      <c r="AH290" s="17"/>
      <c r="AI290" s="6"/>
      <c r="AK290" s="28" t="str">
        <f t="shared" ref="AK290:AK333" si="184">IF(D290&lt;&gt;"",YEAR(D290),"")</f>
        <v/>
      </c>
      <c r="AL290" s="28" t="str">
        <f t="shared" ref="AL290:AL333" si="185">IF(D290&lt;&gt;"",MONTH(D290),"")</f>
        <v/>
      </c>
      <c r="AM290" s="28" t="str">
        <f t="shared" ref="AM290:AM333" si="186">IF(D290&lt;&gt;"",DAY(D290),"")</f>
        <v/>
      </c>
      <c r="AN290" s="28">
        <f t="shared" ref="AN290:AN333" si="187">IF(AND($C290="final",$F290=1,OR($Q290="yes",$V290="yes")),1,0)</f>
        <v>0</v>
      </c>
      <c r="AO290" s="28">
        <f t="shared" ref="AO290:AO333" si="188">IF(AND($C290="final",$F290=2,OR($Q290="yes",$V290="yes")),1,0)</f>
        <v>0</v>
      </c>
      <c r="AP290" s="28">
        <f t="shared" ref="AP290:AP333" si="189">IF(AND($C290="final",$F290=3,OR($Q290="yes",$V290="yes")),1,0)</f>
        <v>0</v>
      </c>
      <c r="AQ290" s="28">
        <f t="shared" ref="AQ290:AQ333" si="190">IF(AND($C290="final",$F290=4,OR($Q290="yes",$V290="yes")),1,0)</f>
        <v>0</v>
      </c>
      <c r="AR290" s="28"/>
      <c r="AS290" s="28"/>
      <c r="AT290" s="28"/>
      <c r="AX290" s="64" t="str">
        <f t="shared" ref="AX290:AX333" si="191">IF(OR($Q290="yes",$V290="yes"),"cantbeinvalid","canbeinvalid")</f>
        <v>canbeinvalid</v>
      </c>
      <c r="AY290" s="28"/>
      <c r="AZ290" s="181">
        <f t="shared" ref="AZ290:AZ333" si="192">IF(C290="",0,IF(AND(C290=$AR$51,O290="",BB290&lt;&gt;1),1,0))</f>
        <v>0</v>
      </c>
      <c r="BA290" s="1">
        <f t="shared" ref="BA290:BA333" si="193">IF(C290="",0,IF(C290=$AR$52,1,0))</f>
        <v>0</v>
      </c>
      <c r="BB290">
        <f t="shared" ref="BB290:BB333" si="194">IF(C290="",0,IF($P$17="yes",1,0))</f>
        <v>0</v>
      </c>
      <c r="BC290">
        <f t="shared" ref="BC290:BC333" si="195">IF(C290="",0,IF(C290=$AR$50,1,0))</f>
        <v>0</v>
      </c>
      <c r="BD290" t="str">
        <f t="shared" ref="BD290:BD333" si="196">IF(AND(C290="",E290="",F290=""),"",IF(OR($AV$26="message",BR290=1,CD290=1),"no",IF(OR(SUM(AZ290:BC290)&gt;=1,$BA$19&gt;0,$BR$334&gt;0,$CF$334&gt;0,$CJ$334=1,$BD$26=1),"no","yes")))</f>
        <v/>
      </c>
      <c r="BE290">
        <f t="shared" ref="BE290:BE333" si="197">IF(C290="",0,IF(C290=$AR$52,1,0))</f>
        <v>0</v>
      </c>
      <c r="BF290">
        <f t="shared" ref="BF290:BF333" si="198">IF(C290="",0,IF(C290=$AR$50,1,0))</f>
        <v>0</v>
      </c>
      <c r="BG290" t="str">
        <f t="shared" ref="BG290:BG333" si="199">IF(AND($CJ$334=1,BU290="data"),"no",IF(AND($R$28="",BU290="data"),"no",IF(AND(C290="",E290="",F290=""),"",IF(OR($AV$26="message",BR290=1,CD290=1),"no",IF(OR(BE290+BF290+BJ290=1,$BA$19&gt;0,$BR$334&gt;0,$CF$334&gt;0),"no","yes")))))</f>
        <v>no</v>
      </c>
      <c r="BH290">
        <f t="shared" ref="BH290:BH333" si="200">IF($J$16=$AS$60,0,IF(BU290="blank",0,IF($J$16&lt;&gt;E290,1,0)))</f>
        <v>0</v>
      </c>
      <c r="BJ290" s="118">
        <f t="shared" ref="BJ290:BJ333" si="201">IF(C290="",0,IF(AND(C290=$AR$51,T290=""),1,0))</f>
        <v>0</v>
      </c>
      <c r="BK290" s="119">
        <f t="shared" ref="BK290:BK333" si="202">IF(C290="",0,IF(AND(C290="initial",R290=""),1,0))</f>
        <v>0</v>
      </c>
      <c r="BL290">
        <f t="shared" ref="BL290:BL333" si="203">IF(AND(C290&lt;&gt;"",K290&lt;&gt;"",O290&lt;&gt;""),1,0)</f>
        <v>0</v>
      </c>
      <c r="BM290">
        <f t="shared" ref="BM290:BM333" si="204">IF(AND(C290&lt;&gt;"",R290&lt;&gt;"",T290&lt;&gt;""),1,0)</f>
        <v>0</v>
      </c>
      <c r="BN290" t="str">
        <f t="shared" ref="BN290:BN333" si="205">IF($C290="final",$P290,"")</f>
        <v/>
      </c>
      <c r="BO290" s="181">
        <f t="shared" ref="BO290:BO333" si="206">IF(C290="",0,IF(AND(C290="initial",K290=""),1,0))</f>
        <v>0</v>
      </c>
      <c r="BQ290" s="181">
        <f t="shared" ref="BQ290:BQ333" si="207">IF(AND(C290&lt;&gt;"",OR(F290="",G290="",H290="",I290="")),1,0)</f>
        <v>0</v>
      </c>
      <c r="BR290" s="181">
        <f t="shared" ref="BR290:BR333" si="208">IF(BU290="blank",0,IF(OR(BX290="HC Data",BY290="CO Data"),IF(C290="",1,0),0))</f>
        <v>0</v>
      </c>
      <c r="BS290" t="str">
        <f t="shared" ref="BS290:BS333" si="209">IF($C290="final",$U290,"")</f>
        <v/>
      </c>
      <c r="BT290">
        <f t="shared" ref="BT290:BT333" si="210">IF(BU290="blank",0,IF(OR(BX290="HC Data",BY290="CO Data"),IF(E290="",1,0),0))</f>
        <v>0</v>
      </c>
      <c r="BU290" s="181" t="str">
        <f t="shared" ref="BU290:BU333" si="211">IF(AND(C290="",E290="",OR(BX290="No HC Data",BX290="Wtime"),BY290="No CO Data"),"blank","data")</f>
        <v>data</v>
      </c>
      <c r="BV290" s="181">
        <f t="shared" si="175"/>
        <v>0</v>
      </c>
      <c r="BX290" t="str">
        <f t="shared" ref="BX290:BX333" si="212">IF(C290="invalid","invalid",IF(OR($P$17="no",$P$17=""),IF(OR(K290&lt;&gt;"",O290&lt;&gt;""),"HC Data","No HC Data"),IF($P$17="yes","Wtime","")))</f>
        <v/>
      </c>
      <c r="BY290" t="str">
        <f t="shared" ref="BY290:BY333" si="213">IF(C290="invalid","invalid",IF(OR(R290&lt;&gt;"",T290&lt;&gt;""),"CO Data","No CO Data"))</f>
        <v>No CO Data</v>
      </c>
      <c r="BZ290" s="181">
        <f t="shared" si="178"/>
        <v>0</v>
      </c>
      <c r="CA290" s="229">
        <f t="shared" si="181"/>
        <v>0</v>
      </c>
      <c r="CB290" s="6"/>
      <c r="CC290" s="6"/>
      <c r="CD290" s="226">
        <f t="shared" si="179"/>
        <v>0</v>
      </c>
      <c r="CE290" s="6"/>
      <c r="CF290" s="226">
        <f t="shared" si="176"/>
        <v>0</v>
      </c>
      <c r="CG290" s="226">
        <f t="shared" si="180"/>
        <v>0</v>
      </c>
      <c r="CH290" s="6"/>
      <c r="CI290" s="6"/>
      <c r="CJ290" s="226">
        <f t="shared" ref="CJ290:CJ333" si="214">IF(AND(C290="",BU290="data",BX290="No HC Data",BY290="No CO Data"),1,0)</f>
        <v>0</v>
      </c>
      <c r="CK290" s="6"/>
      <c r="CL290" s="6"/>
      <c r="CM290" s="6"/>
      <c r="CN290" s="6"/>
      <c r="CO290" s="6"/>
      <c r="CP290" s="6"/>
      <c r="CQ290" s="6"/>
      <c r="CR290" s="6"/>
      <c r="CS290" s="6"/>
      <c r="CT290" s="6"/>
      <c r="CU290" s="6"/>
      <c r="CV290" s="6"/>
      <c r="CW290" s="6"/>
      <c r="CX290" s="6"/>
      <c r="CY290" s="6"/>
      <c r="CZ290" s="6"/>
      <c r="DA290" s="6"/>
      <c r="DB290" s="6"/>
      <c r="DC290" s="6"/>
      <c r="DD290" s="6"/>
      <c r="DE290" s="6"/>
      <c r="DF290" s="6"/>
      <c r="DG290" s="6"/>
      <c r="DH290" s="6"/>
      <c r="DI290" s="6"/>
      <c r="DJ290" s="6"/>
      <c r="DK290" s="6"/>
      <c r="DL290" s="6"/>
      <c r="DM290" s="6"/>
      <c r="DN290" s="6"/>
      <c r="DO290" s="6"/>
      <c r="DP290" s="6"/>
      <c r="DQ290" s="6"/>
      <c r="DR290" s="6"/>
      <c r="DS290" s="6"/>
      <c r="DT290" s="6"/>
      <c r="DU290" s="6"/>
      <c r="DV290" s="6"/>
      <c r="DW290" s="6"/>
      <c r="DX290" s="6"/>
      <c r="DY290" s="6"/>
      <c r="DZ290" s="6"/>
      <c r="EA290" s="6"/>
      <c r="EB290" s="6"/>
      <c r="EC290" s="6"/>
      <c r="ED290" s="6"/>
      <c r="EE290" s="6"/>
      <c r="EF290" s="6"/>
      <c r="EG290" s="6"/>
      <c r="EH290" s="6"/>
      <c r="EI290" s="6"/>
      <c r="EJ290" s="6"/>
      <c r="EK290" s="6"/>
      <c r="EL290" s="6"/>
      <c r="EM290" s="6"/>
      <c r="EN290" s="6"/>
      <c r="EO290" s="6"/>
      <c r="EP290" s="6"/>
      <c r="EQ290" s="6"/>
      <c r="ER290" s="6"/>
      <c r="ES290" s="6"/>
      <c r="ET290" s="6"/>
      <c r="EU290" s="6"/>
      <c r="EV290" s="6"/>
      <c r="EW290" s="6"/>
      <c r="EX290" s="6"/>
      <c r="EY290" s="6"/>
      <c r="EZ290" s="6"/>
      <c r="FA290" s="6"/>
      <c r="FB290" s="6"/>
    </row>
    <row r="291" spans="1:158">
      <c r="A291" s="13">
        <f t="shared" si="139"/>
        <v>258</v>
      </c>
      <c r="B291" s="66"/>
      <c r="C291" s="48"/>
      <c r="D291" s="348"/>
      <c r="E291" s="349"/>
      <c r="F291" s="353"/>
      <c r="G291" s="351"/>
      <c r="H291" s="348"/>
      <c r="I291" s="352"/>
      <c r="J291" s="352"/>
      <c r="K291" s="67"/>
      <c r="L291" s="68" t="str">
        <f t="shared" si="79"/>
        <v/>
      </c>
      <c r="M291" s="379"/>
      <c r="N291" s="379"/>
      <c r="O291" s="380" t="str">
        <f t="shared" ref="O291:O333" si="215">IF(M291&lt;&gt;"",IF(P$17="HC",M291,M291+N291),"")</f>
        <v/>
      </c>
      <c r="P291" s="382" t="str">
        <f t="shared" ref="P291:P333" si="216">IF(M291="","",IF(AND($P$17="HC",$P$28="Additive"),M291+M$28,IF(AND($P$17="HC",$P$28="Multiplicative"),M291*M$28,IF(AND($P$17="HC+Nox",$P$28="Additive"),M291+M$28+N291+N$28,IF(AND($P$17="HC+Nox",$P$28="Multiplicative"),M291*M$28+N291*N$28,"")))))</f>
        <v/>
      </c>
      <c r="Q291" s="112" t="str">
        <f t="shared" si="182"/>
        <v/>
      </c>
      <c r="R291" s="67"/>
      <c r="S291" s="68" t="str">
        <f t="shared" si="82"/>
        <v/>
      </c>
      <c r="T291" s="184"/>
      <c r="U291" s="68" t="str">
        <f t="shared" si="83"/>
        <v/>
      </c>
      <c r="V291" s="112" t="str">
        <f t="shared" si="183"/>
        <v>no</v>
      </c>
      <c r="W291" s="47"/>
      <c r="X291" s="47"/>
      <c r="Y291" s="47"/>
      <c r="Z291" s="66"/>
      <c r="AA291" s="19"/>
      <c r="AB291" s="242"/>
      <c r="AC291" s="242"/>
      <c r="AD291" s="242"/>
      <c r="AE291" s="242"/>
      <c r="AF291" s="242"/>
      <c r="AG291" s="243"/>
      <c r="AH291" s="17"/>
      <c r="AI291" s="6"/>
      <c r="AK291" s="28" t="str">
        <f t="shared" si="184"/>
        <v/>
      </c>
      <c r="AL291" s="28" t="str">
        <f t="shared" si="185"/>
        <v/>
      </c>
      <c r="AM291" s="28" t="str">
        <f t="shared" si="186"/>
        <v/>
      </c>
      <c r="AN291" s="28">
        <f t="shared" si="187"/>
        <v>0</v>
      </c>
      <c r="AO291" s="28">
        <f t="shared" si="188"/>
        <v>0</v>
      </c>
      <c r="AP291" s="28">
        <f t="shared" si="189"/>
        <v>0</v>
      </c>
      <c r="AQ291" s="28">
        <f t="shared" si="190"/>
        <v>0</v>
      </c>
      <c r="AR291" s="28"/>
      <c r="AS291" s="28"/>
      <c r="AT291" s="28"/>
      <c r="AX291" s="64" t="str">
        <f t="shared" si="191"/>
        <v>canbeinvalid</v>
      </c>
      <c r="AY291" s="28"/>
      <c r="AZ291" s="181">
        <f t="shared" si="192"/>
        <v>0</v>
      </c>
      <c r="BA291" s="1">
        <f t="shared" si="193"/>
        <v>0</v>
      </c>
      <c r="BB291">
        <f t="shared" si="194"/>
        <v>0</v>
      </c>
      <c r="BC291">
        <f t="shared" si="195"/>
        <v>0</v>
      </c>
      <c r="BD291" t="str">
        <f t="shared" si="196"/>
        <v/>
      </c>
      <c r="BE291">
        <f t="shared" si="197"/>
        <v>0</v>
      </c>
      <c r="BF291">
        <f t="shared" si="198"/>
        <v>0</v>
      </c>
      <c r="BG291" t="str">
        <f t="shared" si="199"/>
        <v>no</v>
      </c>
      <c r="BH291">
        <f t="shared" si="200"/>
        <v>0</v>
      </c>
      <c r="BJ291" s="118">
        <f t="shared" si="201"/>
        <v>0</v>
      </c>
      <c r="BK291" s="119">
        <f t="shared" si="202"/>
        <v>0</v>
      </c>
      <c r="BL291">
        <f t="shared" si="203"/>
        <v>0</v>
      </c>
      <c r="BM291">
        <f t="shared" si="204"/>
        <v>0</v>
      </c>
      <c r="BN291" t="str">
        <f t="shared" si="205"/>
        <v/>
      </c>
      <c r="BO291" s="181">
        <f t="shared" si="206"/>
        <v>0</v>
      </c>
      <c r="BQ291" s="181">
        <f t="shared" si="207"/>
        <v>0</v>
      </c>
      <c r="BR291" s="181">
        <f t="shared" si="208"/>
        <v>0</v>
      </c>
      <c r="BS291" t="str">
        <f t="shared" si="209"/>
        <v/>
      </c>
      <c r="BT291">
        <f t="shared" si="210"/>
        <v>0</v>
      </c>
      <c r="BU291" s="181" t="str">
        <f t="shared" si="211"/>
        <v>data</v>
      </c>
      <c r="BV291" s="181">
        <f t="shared" ref="BV291:BV333" si="217">IF(AND(C291="final",BU291="data",F291=""),1,0)</f>
        <v>0</v>
      </c>
      <c r="BX291" t="str">
        <f t="shared" si="212"/>
        <v/>
      </c>
      <c r="BY291" t="str">
        <f t="shared" si="213"/>
        <v>No CO Data</v>
      </c>
      <c r="BZ291" s="181">
        <f t="shared" si="178"/>
        <v>0</v>
      </c>
      <c r="CA291" s="229">
        <f t="shared" si="181"/>
        <v>0</v>
      </c>
      <c r="CB291" s="6"/>
      <c r="CC291" s="6"/>
      <c r="CD291" s="226">
        <f t="shared" si="179"/>
        <v>0</v>
      </c>
      <c r="CE291" s="6"/>
      <c r="CF291" s="226">
        <f t="shared" ref="CF291:CF332" si="218">IF(D291="",0,IF(D291&gt;=D290,0,1))</f>
        <v>0</v>
      </c>
      <c r="CG291" s="226">
        <f t="shared" si="180"/>
        <v>0</v>
      </c>
      <c r="CH291" s="6"/>
      <c r="CI291" s="6"/>
      <c r="CJ291" s="226">
        <f t="shared" si="214"/>
        <v>0</v>
      </c>
      <c r="CK291" s="6"/>
      <c r="CL291" s="6"/>
      <c r="CM291" s="6"/>
      <c r="CN291" s="6"/>
      <c r="CO291" s="6"/>
      <c r="CP291" s="6"/>
      <c r="CQ291" s="6"/>
      <c r="CR291" s="6"/>
      <c r="CS291" s="6"/>
      <c r="CT291" s="6"/>
      <c r="CU291" s="6"/>
      <c r="CV291" s="6"/>
      <c r="CW291" s="6"/>
      <c r="CX291" s="6"/>
      <c r="CY291" s="6"/>
      <c r="CZ291" s="6"/>
      <c r="DA291" s="6"/>
      <c r="DB291" s="6"/>
      <c r="DC291" s="6"/>
      <c r="DD291" s="6"/>
      <c r="DE291" s="6"/>
      <c r="DF291" s="6"/>
      <c r="DG291" s="6"/>
      <c r="DH291" s="6"/>
      <c r="DI291" s="6"/>
      <c r="DJ291" s="6"/>
      <c r="DK291" s="6"/>
      <c r="DL291" s="6"/>
      <c r="DM291" s="6"/>
      <c r="DN291" s="6"/>
      <c r="DO291" s="6"/>
      <c r="DP291" s="6"/>
      <c r="DQ291" s="6"/>
      <c r="DR291" s="6"/>
      <c r="DS291" s="6"/>
      <c r="DT291" s="6"/>
      <c r="DU291" s="6"/>
      <c r="DV291" s="6"/>
      <c r="DW291" s="6"/>
      <c r="DX291" s="6"/>
      <c r="DY291" s="6"/>
      <c r="DZ291" s="6"/>
      <c r="EA291" s="6"/>
      <c r="EB291" s="6"/>
      <c r="EC291" s="6"/>
      <c r="ED291" s="6"/>
      <c r="EE291" s="6"/>
      <c r="EF291" s="6"/>
      <c r="EG291" s="6"/>
      <c r="EH291" s="6"/>
      <c r="EI291" s="6"/>
      <c r="EJ291" s="6"/>
      <c r="EK291" s="6"/>
      <c r="EL291" s="6"/>
      <c r="EM291" s="6"/>
      <c r="EN291" s="6"/>
      <c r="EO291" s="6"/>
      <c r="EP291" s="6"/>
      <c r="EQ291" s="6"/>
      <c r="ER291" s="6"/>
      <c r="ES291" s="6"/>
      <c r="ET291" s="6"/>
      <c r="EU291" s="6"/>
      <c r="EV291" s="6"/>
      <c r="EW291" s="6"/>
      <c r="EX291" s="6"/>
      <c r="EY291" s="6"/>
      <c r="EZ291" s="6"/>
      <c r="FA291" s="6"/>
      <c r="FB291" s="6"/>
    </row>
    <row r="292" spans="1:158">
      <c r="A292" s="13">
        <f t="shared" si="139"/>
        <v>259</v>
      </c>
      <c r="B292" s="66"/>
      <c r="C292" s="48"/>
      <c r="D292" s="348"/>
      <c r="E292" s="349"/>
      <c r="F292" s="353"/>
      <c r="G292" s="351"/>
      <c r="H292" s="348"/>
      <c r="I292" s="352"/>
      <c r="J292" s="352"/>
      <c r="K292" s="67"/>
      <c r="L292" s="68" t="str">
        <f t="shared" si="79"/>
        <v/>
      </c>
      <c r="M292" s="379"/>
      <c r="N292" s="379"/>
      <c r="O292" s="380" t="str">
        <f t="shared" si="215"/>
        <v/>
      </c>
      <c r="P292" s="382" t="str">
        <f t="shared" si="216"/>
        <v/>
      </c>
      <c r="Q292" s="112" t="str">
        <f t="shared" si="182"/>
        <v/>
      </c>
      <c r="R292" s="67"/>
      <c r="S292" s="68" t="str">
        <f t="shared" si="82"/>
        <v/>
      </c>
      <c r="T292" s="184"/>
      <c r="U292" s="68" t="str">
        <f t="shared" si="83"/>
        <v/>
      </c>
      <c r="V292" s="112" t="str">
        <f t="shared" si="183"/>
        <v>no</v>
      </c>
      <c r="W292" s="47"/>
      <c r="X292" s="47"/>
      <c r="Y292" s="47"/>
      <c r="Z292" s="66"/>
      <c r="AA292" s="19"/>
      <c r="AB292" s="242"/>
      <c r="AC292" s="242"/>
      <c r="AD292" s="242"/>
      <c r="AE292" s="242"/>
      <c r="AF292" s="242"/>
      <c r="AG292" s="243"/>
      <c r="AH292" s="17"/>
      <c r="AI292" s="6"/>
      <c r="AK292" s="28" t="str">
        <f t="shared" si="184"/>
        <v/>
      </c>
      <c r="AL292" s="28" t="str">
        <f t="shared" si="185"/>
        <v/>
      </c>
      <c r="AM292" s="28" t="str">
        <f t="shared" si="186"/>
        <v/>
      </c>
      <c r="AN292" s="28">
        <f t="shared" si="187"/>
        <v>0</v>
      </c>
      <c r="AO292" s="28">
        <f t="shared" si="188"/>
        <v>0</v>
      </c>
      <c r="AP292" s="28">
        <f t="shared" si="189"/>
        <v>0</v>
      </c>
      <c r="AQ292" s="28">
        <f t="shared" si="190"/>
        <v>0</v>
      </c>
      <c r="AR292" s="28"/>
      <c r="AS292" s="28"/>
      <c r="AT292" s="28"/>
      <c r="AX292" s="64" t="str">
        <f t="shared" si="191"/>
        <v>canbeinvalid</v>
      </c>
      <c r="AY292" s="28"/>
      <c r="AZ292" s="181">
        <f t="shared" si="192"/>
        <v>0</v>
      </c>
      <c r="BA292" s="1">
        <f t="shared" si="193"/>
        <v>0</v>
      </c>
      <c r="BB292">
        <f t="shared" si="194"/>
        <v>0</v>
      </c>
      <c r="BC292">
        <f t="shared" si="195"/>
        <v>0</v>
      </c>
      <c r="BD292" t="str">
        <f t="shared" si="196"/>
        <v/>
      </c>
      <c r="BE292">
        <f t="shared" si="197"/>
        <v>0</v>
      </c>
      <c r="BF292">
        <f t="shared" si="198"/>
        <v>0</v>
      </c>
      <c r="BG292" t="str">
        <f t="shared" si="199"/>
        <v>no</v>
      </c>
      <c r="BH292">
        <f t="shared" si="200"/>
        <v>0</v>
      </c>
      <c r="BJ292" s="118">
        <f t="shared" si="201"/>
        <v>0</v>
      </c>
      <c r="BK292" s="119">
        <f t="shared" si="202"/>
        <v>0</v>
      </c>
      <c r="BL292">
        <f t="shared" si="203"/>
        <v>0</v>
      </c>
      <c r="BM292">
        <f t="shared" si="204"/>
        <v>0</v>
      </c>
      <c r="BN292" t="str">
        <f t="shared" si="205"/>
        <v/>
      </c>
      <c r="BO292" s="181">
        <f t="shared" si="206"/>
        <v>0</v>
      </c>
      <c r="BQ292" s="181">
        <f t="shared" si="207"/>
        <v>0</v>
      </c>
      <c r="BR292" s="181">
        <f t="shared" si="208"/>
        <v>0</v>
      </c>
      <c r="BS292" t="str">
        <f t="shared" si="209"/>
        <v/>
      </c>
      <c r="BT292">
        <f t="shared" si="210"/>
        <v>0</v>
      </c>
      <c r="BU292" s="181" t="str">
        <f t="shared" si="211"/>
        <v>data</v>
      </c>
      <c r="BV292" s="181">
        <f t="shared" si="217"/>
        <v>0</v>
      </c>
      <c r="BX292" t="str">
        <f t="shared" si="212"/>
        <v/>
      </c>
      <c r="BY292" t="str">
        <f t="shared" si="213"/>
        <v>No CO Data</v>
      </c>
      <c r="BZ292" s="181">
        <f t="shared" si="178"/>
        <v>0</v>
      </c>
      <c r="CA292" s="229">
        <f t="shared" si="181"/>
        <v>0</v>
      </c>
      <c r="CB292" s="6"/>
      <c r="CC292" s="6"/>
      <c r="CD292" s="226">
        <f t="shared" si="179"/>
        <v>0</v>
      </c>
      <c r="CE292" s="6"/>
      <c r="CF292" s="226">
        <f t="shared" si="218"/>
        <v>0</v>
      </c>
      <c r="CG292" s="226">
        <f t="shared" si="180"/>
        <v>0</v>
      </c>
      <c r="CH292" s="6"/>
      <c r="CI292" s="6"/>
      <c r="CJ292" s="226">
        <f t="shared" si="214"/>
        <v>0</v>
      </c>
      <c r="CK292" s="6"/>
      <c r="CL292" s="6"/>
      <c r="CM292" s="6"/>
      <c r="CN292" s="6"/>
      <c r="CO292" s="6"/>
      <c r="CP292" s="6"/>
      <c r="CQ292" s="6"/>
      <c r="CR292" s="6"/>
      <c r="CS292" s="6"/>
      <c r="CT292" s="6"/>
      <c r="CU292" s="6"/>
      <c r="CV292" s="6"/>
      <c r="CW292" s="6"/>
      <c r="CX292" s="6"/>
      <c r="CY292" s="6"/>
      <c r="CZ292" s="6"/>
      <c r="DA292" s="6"/>
      <c r="DB292" s="6"/>
      <c r="DC292" s="6"/>
      <c r="DD292" s="6"/>
      <c r="DE292" s="6"/>
      <c r="DF292" s="6"/>
      <c r="DG292" s="6"/>
      <c r="DH292" s="6"/>
      <c r="DI292" s="6"/>
      <c r="DJ292" s="6"/>
      <c r="DK292" s="6"/>
      <c r="DL292" s="6"/>
      <c r="DM292" s="6"/>
      <c r="DN292" s="6"/>
      <c r="DO292" s="6"/>
      <c r="DP292" s="6"/>
      <c r="DQ292" s="6"/>
      <c r="DR292" s="6"/>
      <c r="DS292" s="6"/>
      <c r="DT292" s="6"/>
      <c r="DU292" s="6"/>
      <c r="DV292" s="6"/>
      <c r="DW292" s="6"/>
      <c r="DX292" s="6"/>
      <c r="DY292" s="6"/>
      <c r="DZ292" s="6"/>
      <c r="EA292" s="6"/>
      <c r="EB292" s="6"/>
      <c r="EC292" s="6"/>
      <c r="ED292" s="6"/>
      <c r="EE292" s="6"/>
      <c r="EF292" s="6"/>
      <c r="EG292" s="6"/>
      <c r="EH292" s="6"/>
      <c r="EI292" s="6"/>
      <c r="EJ292" s="6"/>
      <c r="EK292" s="6"/>
      <c r="EL292" s="6"/>
      <c r="EM292" s="6"/>
      <c r="EN292" s="6"/>
      <c r="EO292" s="6"/>
      <c r="EP292" s="6"/>
      <c r="EQ292" s="6"/>
      <c r="ER292" s="6"/>
      <c r="ES292" s="6"/>
      <c r="ET292" s="6"/>
      <c r="EU292" s="6"/>
      <c r="EV292" s="6"/>
      <c r="EW292" s="6"/>
      <c r="EX292" s="6"/>
      <c r="EY292" s="6"/>
      <c r="EZ292" s="6"/>
      <c r="FA292" s="6"/>
      <c r="FB292" s="6"/>
    </row>
    <row r="293" spans="1:158">
      <c r="A293" s="13">
        <f t="shared" si="139"/>
        <v>260</v>
      </c>
      <c r="B293" s="66"/>
      <c r="C293" s="48"/>
      <c r="D293" s="348"/>
      <c r="E293" s="349"/>
      <c r="F293" s="353"/>
      <c r="G293" s="351"/>
      <c r="H293" s="348"/>
      <c r="I293" s="352"/>
      <c r="J293" s="352"/>
      <c r="K293" s="67"/>
      <c r="L293" s="68" t="str">
        <f t="shared" si="79"/>
        <v/>
      </c>
      <c r="M293" s="379"/>
      <c r="N293" s="379"/>
      <c r="O293" s="380" t="str">
        <f t="shared" si="215"/>
        <v/>
      </c>
      <c r="P293" s="382" t="str">
        <f t="shared" si="216"/>
        <v/>
      </c>
      <c r="Q293" s="112" t="str">
        <f t="shared" si="182"/>
        <v/>
      </c>
      <c r="R293" s="67"/>
      <c r="S293" s="68" t="str">
        <f t="shared" si="82"/>
        <v/>
      </c>
      <c r="T293" s="184"/>
      <c r="U293" s="68" t="str">
        <f t="shared" si="83"/>
        <v/>
      </c>
      <c r="V293" s="112" t="str">
        <f t="shared" si="183"/>
        <v>no</v>
      </c>
      <c r="W293" s="47"/>
      <c r="X293" s="47"/>
      <c r="Y293" s="47"/>
      <c r="Z293" s="66"/>
      <c r="AA293" s="19"/>
      <c r="AB293" s="242"/>
      <c r="AC293" s="242"/>
      <c r="AD293" s="242"/>
      <c r="AE293" s="242"/>
      <c r="AF293" s="242"/>
      <c r="AG293" s="243"/>
      <c r="AH293" s="17"/>
      <c r="AI293" s="6"/>
      <c r="AK293" s="28" t="str">
        <f t="shared" si="184"/>
        <v/>
      </c>
      <c r="AL293" s="28" t="str">
        <f t="shared" si="185"/>
        <v/>
      </c>
      <c r="AM293" s="28" t="str">
        <f t="shared" si="186"/>
        <v/>
      </c>
      <c r="AN293" s="28">
        <f t="shared" si="187"/>
        <v>0</v>
      </c>
      <c r="AO293" s="28">
        <f t="shared" si="188"/>
        <v>0</v>
      </c>
      <c r="AP293" s="28">
        <f t="shared" si="189"/>
        <v>0</v>
      </c>
      <c r="AQ293" s="28">
        <f t="shared" si="190"/>
        <v>0</v>
      </c>
      <c r="AR293" s="28"/>
      <c r="AS293" s="28"/>
      <c r="AT293" s="28"/>
      <c r="AX293" s="64" t="str">
        <f t="shared" si="191"/>
        <v>canbeinvalid</v>
      </c>
      <c r="AY293" s="28"/>
      <c r="AZ293" s="181">
        <f t="shared" si="192"/>
        <v>0</v>
      </c>
      <c r="BA293" s="1">
        <f t="shared" si="193"/>
        <v>0</v>
      </c>
      <c r="BB293">
        <f t="shared" si="194"/>
        <v>0</v>
      </c>
      <c r="BC293">
        <f t="shared" si="195"/>
        <v>0</v>
      </c>
      <c r="BD293" t="str">
        <f t="shared" si="196"/>
        <v/>
      </c>
      <c r="BE293">
        <f t="shared" si="197"/>
        <v>0</v>
      </c>
      <c r="BF293">
        <f t="shared" si="198"/>
        <v>0</v>
      </c>
      <c r="BG293" t="str">
        <f t="shared" si="199"/>
        <v>no</v>
      </c>
      <c r="BH293">
        <f t="shared" si="200"/>
        <v>0</v>
      </c>
      <c r="BJ293" s="118">
        <f t="shared" si="201"/>
        <v>0</v>
      </c>
      <c r="BK293" s="119">
        <f t="shared" si="202"/>
        <v>0</v>
      </c>
      <c r="BL293">
        <f t="shared" si="203"/>
        <v>0</v>
      </c>
      <c r="BM293">
        <f t="shared" si="204"/>
        <v>0</v>
      </c>
      <c r="BN293" t="str">
        <f t="shared" si="205"/>
        <v/>
      </c>
      <c r="BO293" s="181">
        <f t="shared" si="206"/>
        <v>0</v>
      </c>
      <c r="BQ293" s="181">
        <f t="shared" si="207"/>
        <v>0</v>
      </c>
      <c r="BR293" s="181">
        <f t="shared" si="208"/>
        <v>0</v>
      </c>
      <c r="BS293" t="str">
        <f t="shared" si="209"/>
        <v/>
      </c>
      <c r="BT293">
        <f t="shared" si="210"/>
        <v>0</v>
      </c>
      <c r="BU293" s="181" t="str">
        <f t="shared" si="211"/>
        <v>data</v>
      </c>
      <c r="BV293" s="181">
        <f t="shared" si="217"/>
        <v>0</v>
      </c>
      <c r="BX293" t="str">
        <f t="shared" si="212"/>
        <v/>
      </c>
      <c r="BY293" t="str">
        <f t="shared" si="213"/>
        <v>No CO Data</v>
      </c>
      <c r="BZ293" s="181">
        <f t="shared" si="178"/>
        <v>0</v>
      </c>
      <c r="CA293" s="229">
        <f t="shared" si="181"/>
        <v>0</v>
      </c>
      <c r="CB293" s="6"/>
      <c r="CC293" s="6"/>
      <c r="CD293" s="226">
        <f t="shared" si="179"/>
        <v>0</v>
      </c>
      <c r="CE293" s="6"/>
      <c r="CF293" s="226">
        <f t="shared" si="218"/>
        <v>0</v>
      </c>
      <c r="CG293" s="226">
        <f t="shared" si="180"/>
        <v>0</v>
      </c>
      <c r="CH293" s="6"/>
      <c r="CI293" s="6"/>
      <c r="CJ293" s="226">
        <f t="shared" si="214"/>
        <v>0</v>
      </c>
      <c r="CK293" s="6"/>
      <c r="CL293" s="6"/>
      <c r="CM293" s="6"/>
      <c r="CN293" s="6"/>
      <c r="CO293" s="6"/>
      <c r="CP293" s="6"/>
      <c r="CQ293" s="6"/>
      <c r="CR293" s="6"/>
      <c r="CS293" s="6"/>
      <c r="CT293" s="6"/>
      <c r="CU293" s="6"/>
      <c r="CV293" s="6"/>
      <c r="CW293" s="6"/>
      <c r="CX293" s="6"/>
      <c r="CY293" s="6"/>
      <c r="CZ293" s="6"/>
      <c r="DA293" s="6"/>
      <c r="DB293" s="6"/>
      <c r="DC293" s="6"/>
      <c r="DD293" s="6"/>
      <c r="DE293" s="6"/>
      <c r="DF293" s="6"/>
      <c r="DG293" s="6"/>
      <c r="DH293" s="6"/>
      <c r="DI293" s="6"/>
      <c r="DJ293" s="6"/>
      <c r="DK293" s="6"/>
      <c r="DL293" s="6"/>
      <c r="DM293" s="6"/>
      <c r="DN293" s="6"/>
      <c r="DO293" s="6"/>
      <c r="DP293" s="6"/>
      <c r="DQ293" s="6"/>
      <c r="DR293" s="6"/>
      <c r="DS293" s="6"/>
      <c r="DT293" s="6"/>
      <c r="DU293" s="6"/>
      <c r="DV293" s="6"/>
      <c r="DW293" s="6"/>
      <c r="DX293" s="6"/>
      <c r="DY293" s="6"/>
      <c r="DZ293" s="6"/>
      <c r="EA293" s="6"/>
      <c r="EB293" s="6"/>
      <c r="EC293" s="6"/>
      <c r="ED293" s="6"/>
      <c r="EE293" s="6"/>
      <c r="EF293" s="6"/>
      <c r="EG293" s="6"/>
      <c r="EH293" s="6"/>
      <c r="EI293" s="6"/>
      <c r="EJ293" s="6"/>
      <c r="EK293" s="6"/>
      <c r="EL293" s="6"/>
      <c r="EM293" s="6"/>
      <c r="EN293" s="6"/>
      <c r="EO293" s="6"/>
      <c r="EP293" s="6"/>
      <c r="EQ293" s="6"/>
      <c r="ER293" s="6"/>
      <c r="ES293" s="6"/>
      <c r="ET293" s="6"/>
      <c r="EU293" s="6"/>
      <c r="EV293" s="6"/>
      <c r="EW293" s="6"/>
      <c r="EX293" s="6"/>
      <c r="EY293" s="6"/>
      <c r="EZ293" s="6"/>
      <c r="FA293" s="6"/>
      <c r="FB293" s="6"/>
    </row>
    <row r="294" spans="1:158">
      <c r="A294" s="13">
        <f t="shared" si="139"/>
        <v>261</v>
      </c>
      <c r="B294" s="66"/>
      <c r="C294" s="48"/>
      <c r="D294" s="348"/>
      <c r="E294" s="349"/>
      <c r="F294" s="353"/>
      <c r="G294" s="351"/>
      <c r="H294" s="348"/>
      <c r="I294" s="352"/>
      <c r="J294" s="352"/>
      <c r="K294" s="67"/>
      <c r="L294" s="68" t="str">
        <f t="shared" si="79"/>
        <v/>
      </c>
      <c r="M294" s="379"/>
      <c r="N294" s="379"/>
      <c r="O294" s="380" t="str">
        <f t="shared" si="215"/>
        <v/>
      </c>
      <c r="P294" s="382" t="str">
        <f t="shared" si="216"/>
        <v/>
      </c>
      <c r="Q294" s="112" t="str">
        <f t="shared" si="182"/>
        <v/>
      </c>
      <c r="R294" s="67"/>
      <c r="S294" s="68" t="str">
        <f t="shared" si="82"/>
        <v/>
      </c>
      <c r="T294" s="184"/>
      <c r="U294" s="68" t="str">
        <f t="shared" si="83"/>
        <v/>
      </c>
      <c r="V294" s="112" t="str">
        <f t="shared" si="183"/>
        <v>no</v>
      </c>
      <c r="W294" s="47"/>
      <c r="X294" s="47"/>
      <c r="Y294" s="47"/>
      <c r="Z294" s="66"/>
      <c r="AA294" s="19"/>
      <c r="AB294" s="242"/>
      <c r="AC294" s="242"/>
      <c r="AD294" s="242"/>
      <c r="AE294" s="242"/>
      <c r="AF294" s="242"/>
      <c r="AG294" s="243"/>
      <c r="AH294" s="17"/>
      <c r="AI294" s="6"/>
      <c r="AK294" s="28" t="str">
        <f t="shared" si="184"/>
        <v/>
      </c>
      <c r="AL294" s="28" t="str">
        <f t="shared" si="185"/>
        <v/>
      </c>
      <c r="AM294" s="28" t="str">
        <f t="shared" si="186"/>
        <v/>
      </c>
      <c r="AN294" s="28">
        <f t="shared" si="187"/>
        <v>0</v>
      </c>
      <c r="AO294" s="28">
        <f t="shared" si="188"/>
        <v>0</v>
      </c>
      <c r="AP294" s="28">
        <f t="shared" si="189"/>
        <v>0</v>
      </c>
      <c r="AQ294" s="28">
        <f t="shared" si="190"/>
        <v>0</v>
      </c>
      <c r="AR294" s="28"/>
      <c r="AS294" s="28"/>
      <c r="AT294" s="28"/>
      <c r="AX294" s="64" t="str">
        <f t="shared" si="191"/>
        <v>canbeinvalid</v>
      </c>
      <c r="AY294" s="28"/>
      <c r="AZ294" s="181">
        <f t="shared" si="192"/>
        <v>0</v>
      </c>
      <c r="BA294" s="1">
        <f t="shared" si="193"/>
        <v>0</v>
      </c>
      <c r="BB294">
        <f t="shared" si="194"/>
        <v>0</v>
      </c>
      <c r="BC294">
        <f t="shared" si="195"/>
        <v>0</v>
      </c>
      <c r="BD294" t="str">
        <f t="shared" si="196"/>
        <v/>
      </c>
      <c r="BE294">
        <f t="shared" si="197"/>
        <v>0</v>
      </c>
      <c r="BF294">
        <f t="shared" si="198"/>
        <v>0</v>
      </c>
      <c r="BG294" t="str">
        <f t="shared" si="199"/>
        <v>no</v>
      </c>
      <c r="BH294">
        <f t="shared" si="200"/>
        <v>0</v>
      </c>
      <c r="BJ294" s="118">
        <f t="shared" si="201"/>
        <v>0</v>
      </c>
      <c r="BK294" s="119">
        <f t="shared" si="202"/>
        <v>0</v>
      </c>
      <c r="BL294">
        <f t="shared" si="203"/>
        <v>0</v>
      </c>
      <c r="BM294">
        <f t="shared" si="204"/>
        <v>0</v>
      </c>
      <c r="BN294" t="str">
        <f t="shared" si="205"/>
        <v/>
      </c>
      <c r="BO294" s="181">
        <f t="shared" si="206"/>
        <v>0</v>
      </c>
      <c r="BQ294" s="181">
        <f t="shared" si="207"/>
        <v>0</v>
      </c>
      <c r="BR294" s="181">
        <f t="shared" si="208"/>
        <v>0</v>
      </c>
      <c r="BS294" t="str">
        <f t="shared" si="209"/>
        <v/>
      </c>
      <c r="BT294">
        <f t="shared" si="210"/>
        <v>0</v>
      </c>
      <c r="BU294" s="181" t="str">
        <f t="shared" si="211"/>
        <v>data</v>
      </c>
      <c r="BV294" s="181">
        <f t="shared" si="217"/>
        <v>0</v>
      </c>
      <c r="BX294" t="str">
        <f t="shared" si="212"/>
        <v/>
      </c>
      <c r="BY294" t="str">
        <f t="shared" si="213"/>
        <v>No CO Data</v>
      </c>
      <c r="BZ294" s="181">
        <f t="shared" si="178"/>
        <v>0</v>
      </c>
      <c r="CA294" s="229">
        <f t="shared" si="181"/>
        <v>0</v>
      </c>
      <c r="CB294" s="6"/>
      <c r="CC294" s="6"/>
      <c r="CD294" s="226">
        <f t="shared" si="179"/>
        <v>0</v>
      </c>
      <c r="CE294" s="6"/>
      <c r="CF294" s="226">
        <f t="shared" si="218"/>
        <v>0</v>
      </c>
      <c r="CG294" s="226">
        <f t="shared" si="180"/>
        <v>0</v>
      </c>
      <c r="CH294" s="6"/>
      <c r="CI294" s="6"/>
      <c r="CJ294" s="226">
        <f t="shared" si="214"/>
        <v>0</v>
      </c>
      <c r="CK294" s="6"/>
      <c r="CL294" s="6"/>
      <c r="CM294" s="6"/>
      <c r="CN294" s="6"/>
      <c r="CO294" s="6"/>
      <c r="CP294" s="6"/>
      <c r="CQ294" s="6"/>
      <c r="CR294" s="6"/>
      <c r="CS294" s="6"/>
      <c r="CT294" s="6"/>
      <c r="CU294" s="6"/>
      <c r="CV294" s="6"/>
      <c r="CW294" s="6"/>
      <c r="CX294" s="6"/>
      <c r="CY294" s="6"/>
      <c r="CZ294" s="6"/>
      <c r="DA294" s="6"/>
      <c r="DB294" s="6"/>
      <c r="DC294" s="6"/>
      <c r="DD294" s="6"/>
      <c r="DE294" s="6"/>
      <c r="DF294" s="6"/>
      <c r="DG294" s="6"/>
      <c r="DH294" s="6"/>
      <c r="DI294" s="6"/>
      <c r="DJ294" s="6"/>
      <c r="DK294" s="6"/>
      <c r="DL294" s="6"/>
      <c r="DM294" s="6"/>
      <c r="DN294" s="6"/>
      <c r="DO294" s="6"/>
      <c r="DP294" s="6"/>
      <c r="DQ294" s="6"/>
      <c r="DR294" s="6"/>
      <c r="DS294" s="6"/>
      <c r="DT294" s="6"/>
      <c r="DU294" s="6"/>
      <c r="DV294" s="6"/>
      <c r="DW294" s="6"/>
      <c r="DX294" s="6"/>
      <c r="DY294" s="6"/>
      <c r="DZ294" s="6"/>
      <c r="EA294" s="6"/>
      <c r="EB294" s="6"/>
      <c r="EC294" s="6"/>
      <c r="ED294" s="6"/>
      <c r="EE294" s="6"/>
      <c r="EF294" s="6"/>
      <c r="EG294" s="6"/>
      <c r="EH294" s="6"/>
      <c r="EI294" s="6"/>
      <c r="EJ294" s="6"/>
      <c r="EK294" s="6"/>
      <c r="EL294" s="6"/>
      <c r="EM294" s="6"/>
      <c r="EN294" s="6"/>
      <c r="EO294" s="6"/>
      <c r="EP294" s="6"/>
      <c r="EQ294" s="6"/>
      <c r="ER294" s="6"/>
      <c r="ES294" s="6"/>
      <c r="ET294" s="6"/>
      <c r="EU294" s="6"/>
      <c r="EV294" s="6"/>
      <c r="EW294" s="6"/>
      <c r="EX294" s="6"/>
      <c r="EY294" s="6"/>
      <c r="EZ294" s="6"/>
      <c r="FA294" s="6"/>
      <c r="FB294" s="6"/>
    </row>
    <row r="295" spans="1:158">
      <c r="A295" s="13">
        <f t="shared" si="139"/>
        <v>262</v>
      </c>
      <c r="B295" s="66"/>
      <c r="C295" s="48"/>
      <c r="D295" s="348"/>
      <c r="E295" s="349"/>
      <c r="F295" s="353"/>
      <c r="G295" s="351"/>
      <c r="H295" s="348"/>
      <c r="I295" s="352"/>
      <c r="J295" s="352"/>
      <c r="K295" s="67"/>
      <c r="L295" s="68" t="str">
        <f t="shared" si="79"/>
        <v/>
      </c>
      <c r="M295" s="379"/>
      <c r="N295" s="379"/>
      <c r="O295" s="380" t="str">
        <f t="shared" si="215"/>
        <v/>
      </c>
      <c r="P295" s="382" t="str">
        <f t="shared" si="216"/>
        <v/>
      </c>
      <c r="Q295" s="112" t="str">
        <f t="shared" si="182"/>
        <v/>
      </c>
      <c r="R295" s="67"/>
      <c r="S295" s="68" t="str">
        <f t="shared" si="82"/>
        <v/>
      </c>
      <c r="T295" s="184"/>
      <c r="U295" s="68" t="str">
        <f t="shared" si="83"/>
        <v/>
      </c>
      <c r="V295" s="112" t="str">
        <f t="shared" si="183"/>
        <v>no</v>
      </c>
      <c r="W295" s="47"/>
      <c r="X295" s="47"/>
      <c r="Y295" s="47"/>
      <c r="Z295" s="66"/>
      <c r="AA295" s="19"/>
      <c r="AB295" s="242"/>
      <c r="AC295" s="242"/>
      <c r="AD295" s="242"/>
      <c r="AE295" s="242"/>
      <c r="AF295" s="242"/>
      <c r="AG295" s="243"/>
      <c r="AH295" s="17"/>
      <c r="AI295" s="6"/>
      <c r="AK295" s="28" t="str">
        <f t="shared" si="184"/>
        <v/>
      </c>
      <c r="AL295" s="28" t="str">
        <f t="shared" si="185"/>
        <v/>
      </c>
      <c r="AM295" s="28" t="str">
        <f t="shared" si="186"/>
        <v/>
      </c>
      <c r="AN295" s="28">
        <f t="shared" si="187"/>
        <v>0</v>
      </c>
      <c r="AO295" s="28">
        <f t="shared" si="188"/>
        <v>0</v>
      </c>
      <c r="AP295" s="28">
        <f t="shared" si="189"/>
        <v>0</v>
      </c>
      <c r="AQ295" s="28">
        <f t="shared" si="190"/>
        <v>0</v>
      </c>
      <c r="AR295" s="28"/>
      <c r="AS295" s="28"/>
      <c r="AT295" s="28"/>
      <c r="AX295" s="64" t="str">
        <f t="shared" si="191"/>
        <v>canbeinvalid</v>
      </c>
      <c r="AY295" s="28"/>
      <c r="AZ295" s="181">
        <f t="shared" si="192"/>
        <v>0</v>
      </c>
      <c r="BA295" s="1">
        <f t="shared" si="193"/>
        <v>0</v>
      </c>
      <c r="BB295">
        <f t="shared" si="194"/>
        <v>0</v>
      </c>
      <c r="BC295">
        <f t="shared" si="195"/>
        <v>0</v>
      </c>
      <c r="BD295" t="str">
        <f t="shared" si="196"/>
        <v/>
      </c>
      <c r="BE295">
        <f t="shared" si="197"/>
        <v>0</v>
      </c>
      <c r="BF295">
        <f t="shared" si="198"/>
        <v>0</v>
      </c>
      <c r="BG295" t="str">
        <f t="shared" si="199"/>
        <v>no</v>
      </c>
      <c r="BH295">
        <f t="shared" si="200"/>
        <v>0</v>
      </c>
      <c r="BJ295" s="118">
        <f t="shared" si="201"/>
        <v>0</v>
      </c>
      <c r="BK295" s="119">
        <f t="shared" si="202"/>
        <v>0</v>
      </c>
      <c r="BL295">
        <f t="shared" si="203"/>
        <v>0</v>
      </c>
      <c r="BM295">
        <f t="shared" si="204"/>
        <v>0</v>
      </c>
      <c r="BN295" t="str">
        <f t="shared" si="205"/>
        <v/>
      </c>
      <c r="BO295" s="181">
        <f t="shared" si="206"/>
        <v>0</v>
      </c>
      <c r="BQ295" s="181">
        <f t="shared" si="207"/>
        <v>0</v>
      </c>
      <c r="BR295" s="181">
        <f t="shared" si="208"/>
        <v>0</v>
      </c>
      <c r="BS295" t="str">
        <f t="shared" si="209"/>
        <v/>
      </c>
      <c r="BT295">
        <f t="shared" si="210"/>
        <v>0</v>
      </c>
      <c r="BU295" s="181" t="str">
        <f t="shared" si="211"/>
        <v>data</v>
      </c>
      <c r="BV295" s="181">
        <f t="shared" si="217"/>
        <v>0</v>
      </c>
      <c r="BX295" t="str">
        <f t="shared" si="212"/>
        <v/>
      </c>
      <c r="BY295" t="str">
        <f t="shared" si="213"/>
        <v>No CO Data</v>
      </c>
      <c r="BZ295" s="181">
        <f t="shared" si="178"/>
        <v>0</v>
      </c>
      <c r="CA295" s="229">
        <f t="shared" si="181"/>
        <v>0</v>
      </c>
      <c r="CB295" s="6"/>
      <c r="CC295" s="6"/>
      <c r="CD295" s="226">
        <f t="shared" si="179"/>
        <v>0</v>
      </c>
      <c r="CE295" s="6"/>
      <c r="CF295" s="226">
        <f t="shared" si="218"/>
        <v>0</v>
      </c>
      <c r="CG295" s="226">
        <f t="shared" si="180"/>
        <v>0</v>
      </c>
      <c r="CH295" s="6"/>
      <c r="CI295" s="6"/>
      <c r="CJ295" s="226">
        <f t="shared" si="214"/>
        <v>0</v>
      </c>
      <c r="CK295" s="6"/>
      <c r="CL295" s="6"/>
      <c r="CM295" s="6"/>
      <c r="CN295" s="6"/>
      <c r="CO295" s="6"/>
      <c r="CP295" s="6"/>
      <c r="CQ295" s="6"/>
      <c r="CR295" s="6"/>
      <c r="CS295" s="6"/>
      <c r="CT295" s="6"/>
      <c r="CU295" s="6"/>
      <c r="CV295" s="6"/>
      <c r="CW295" s="6"/>
      <c r="CX295" s="6"/>
      <c r="CY295" s="6"/>
      <c r="CZ295" s="6"/>
      <c r="DA295" s="6"/>
      <c r="DB295" s="6"/>
      <c r="DC295" s="6"/>
      <c r="DD295" s="6"/>
      <c r="DE295" s="6"/>
      <c r="DF295" s="6"/>
      <c r="DG295" s="6"/>
      <c r="DH295" s="6"/>
      <c r="DI295" s="6"/>
      <c r="DJ295" s="6"/>
      <c r="DK295" s="6"/>
      <c r="DL295" s="6"/>
      <c r="DM295" s="6"/>
      <c r="DN295" s="6"/>
      <c r="DO295" s="6"/>
      <c r="DP295" s="6"/>
      <c r="DQ295" s="6"/>
      <c r="DR295" s="6"/>
      <c r="DS295" s="6"/>
      <c r="DT295" s="6"/>
      <c r="DU295" s="6"/>
      <c r="DV295" s="6"/>
      <c r="DW295" s="6"/>
      <c r="DX295" s="6"/>
      <c r="DY295" s="6"/>
      <c r="DZ295" s="6"/>
      <c r="EA295" s="6"/>
      <c r="EB295" s="6"/>
      <c r="EC295" s="6"/>
      <c r="ED295" s="6"/>
      <c r="EE295" s="6"/>
      <c r="EF295" s="6"/>
      <c r="EG295" s="6"/>
      <c r="EH295" s="6"/>
      <c r="EI295" s="6"/>
      <c r="EJ295" s="6"/>
      <c r="EK295" s="6"/>
      <c r="EL295" s="6"/>
      <c r="EM295" s="6"/>
      <c r="EN295" s="6"/>
      <c r="EO295" s="6"/>
      <c r="EP295" s="6"/>
      <c r="EQ295" s="6"/>
      <c r="ER295" s="6"/>
      <c r="ES295" s="6"/>
      <c r="ET295" s="6"/>
      <c r="EU295" s="6"/>
      <c r="EV295" s="6"/>
      <c r="EW295" s="6"/>
      <c r="EX295" s="6"/>
      <c r="EY295" s="6"/>
      <c r="EZ295" s="6"/>
      <c r="FA295" s="6"/>
      <c r="FB295" s="6"/>
    </row>
    <row r="296" spans="1:158">
      <c r="A296" s="13">
        <f t="shared" si="139"/>
        <v>263</v>
      </c>
      <c r="B296" s="66"/>
      <c r="C296" s="48"/>
      <c r="D296" s="348"/>
      <c r="E296" s="349"/>
      <c r="F296" s="353"/>
      <c r="G296" s="351"/>
      <c r="H296" s="348"/>
      <c r="I296" s="352"/>
      <c r="J296" s="352"/>
      <c r="K296" s="67"/>
      <c r="L296" s="68" t="str">
        <f t="shared" si="79"/>
        <v/>
      </c>
      <c r="M296" s="379"/>
      <c r="N296" s="379"/>
      <c r="O296" s="380" t="str">
        <f t="shared" si="215"/>
        <v/>
      </c>
      <c r="P296" s="382" t="str">
        <f t="shared" si="216"/>
        <v/>
      </c>
      <c r="Q296" s="112" t="str">
        <f t="shared" si="182"/>
        <v/>
      </c>
      <c r="R296" s="67"/>
      <c r="S296" s="68" t="str">
        <f t="shared" si="82"/>
        <v/>
      </c>
      <c r="T296" s="184"/>
      <c r="U296" s="68" t="str">
        <f t="shared" si="83"/>
        <v/>
      </c>
      <c r="V296" s="112" t="str">
        <f t="shared" si="183"/>
        <v>no</v>
      </c>
      <c r="W296" s="47"/>
      <c r="X296" s="47"/>
      <c r="Y296" s="47"/>
      <c r="Z296" s="66"/>
      <c r="AA296" s="19"/>
      <c r="AB296" s="242"/>
      <c r="AC296" s="242"/>
      <c r="AD296" s="242"/>
      <c r="AE296" s="242"/>
      <c r="AF296" s="242"/>
      <c r="AG296" s="243"/>
      <c r="AH296" s="17"/>
      <c r="AI296" s="6"/>
      <c r="AK296" s="28" t="str">
        <f t="shared" si="184"/>
        <v/>
      </c>
      <c r="AL296" s="28" t="str">
        <f t="shared" si="185"/>
        <v/>
      </c>
      <c r="AM296" s="28" t="str">
        <f t="shared" si="186"/>
        <v/>
      </c>
      <c r="AN296" s="28">
        <f t="shared" si="187"/>
        <v>0</v>
      </c>
      <c r="AO296" s="28">
        <f t="shared" si="188"/>
        <v>0</v>
      </c>
      <c r="AP296" s="28">
        <f t="shared" si="189"/>
        <v>0</v>
      </c>
      <c r="AQ296" s="28">
        <f t="shared" si="190"/>
        <v>0</v>
      </c>
      <c r="AR296" s="28"/>
      <c r="AS296" s="28"/>
      <c r="AT296" s="28"/>
      <c r="AX296" s="64" t="str">
        <f t="shared" si="191"/>
        <v>canbeinvalid</v>
      </c>
      <c r="AY296" s="28"/>
      <c r="AZ296" s="181">
        <f t="shared" si="192"/>
        <v>0</v>
      </c>
      <c r="BA296" s="1">
        <f t="shared" si="193"/>
        <v>0</v>
      </c>
      <c r="BB296">
        <f t="shared" si="194"/>
        <v>0</v>
      </c>
      <c r="BC296">
        <f t="shared" si="195"/>
        <v>0</v>
      </c>
      <c r="BD296" t="str">
        <f t="shared" si="196"/>
        <v/>
      </c>
      <c r="BE296">
        <f t="shared" si="197"/>
        <v>0</v>
      </c>
      <c r="BF296">
        <f t="shared" si="198"/>
        <v>0</v>
      </c>
      <c r="BG296" t="str">
        <f t="shared" si="199"/>
        <v>no</v>
      </c>
      <c r="BH296">
        <f t="shared" si="200"/>
        <v>0</v>
      </c>
      <c r="BJ296" s="118">
        <f t="shared" si="201"/>
        <v>0</v>
      </c>
      <c r="BK296" s="119">
        <f t="shared" si="202"/>
        <v>0</v>
      </c>
      <c r="BL296">
        <f t="shared" si="203"/>
        <v>0</v>
      </c>
      <c r="BM296">
        <f t="shared" si="204"/>
        <v>0</v>
      </c>
      <c r="BN296" t="str">
        <f t="shared" si="205"/>
        <v/>
      </c>
      <c r="BO296" s="181">
        <f t="shared" si="206"/>
        <v>0</v>
      </c>
      <c r="BQ296" s="181">
        <f t="shared" si="207"/>
        <v>0</v>
      </c>
      <c r="BR296" s="181">
        <f t="shared" si="208"/>
        <v>0</v>
      </c>
      <c r="BS296" t="str">
        <f t="shared" si="209"/>
        <v/>
      </c>
      <c r="BT296">
        <f t="shared" si="210"/>
        <v>0</v>
      </c>
      <c r="BU296" s="181" t="str">
        <f t="shared" si="211"/>
        <v>data</v>
      </c>
      <c r="BV296" s="181">
        <f t="shared" si="217"/>
        <v>0</v>
      </c>
      <c r="BX296" t="str">
        <f t="shared" si="212"/>
        <v/>
      </c>
      <c r="BY296" t="str">
        <f t="shared" si="213"/>
        <v>No CO Data</v>
      </c>
      <c r="BZ296" s="181">
        <f t="shared" si="178"/>
        <v>0</v>
      </c>
      <c r="CA296" s="229">
        <f t="shared" si="181"/>
        <v>0</v>
      </c>
      <c r="CB296" s="6"/>
      <c r="CC296" s="6"/>
      <c r="CD296" s="226">
        <f t="shared" si="179"/>
        <v>0</v>
      </c>
      <c r="CE296" s="6"/>
      <c r="CF296" s="226">
        <f t="shared" si="218"/>
        <v>0</v>
      </c>
      <c r="CG296" s="226">
        <f t="shared" si="180"/>
        <v>0</v>
      </c>
      <c r="CH296" s="6"/>
      <c r="CI296" s="6"/>
      <c r="CJ296" s="226">
        <f t="shared" si="214"/>
        <v>0</v>
      </c>
      <c r="CK296" s="6"/>
      <c r="CL296" s="6"/>
      <c r="CM296" s="6"/>
      <c r="CN296" s="6"/>
      <c r="CO296" s="6"/>
      <c r="CP296" s="6"/>
      <c r="CQ296" s="6"/>
      <c r="CR296" s="6"/>
      <c r="CS296" s="6"/>
      <c r="CT296" s="6"/>
      <c r="CU296" s="6"/>
      <c r="CV296" s="6"/>
      <c r="CW296" s="6"/>
      <c r="CX296" s="6"/>
      <c r="CY296" s="6"/>
      <c r="CZ296" s="6"/>
      <c r="DA296" s="6"/>
      <c r="DB296" s="6"/>
      <c r="DC296" s="6"/>
      <c r="DD296" s="6"/>
      <c r="DE296" s="6"/>
      <c r="DF296" s="6"/>
      <c r="DG296" s="6"/>
      <c r="DH296" s="6"/>
      <c r="DI296" s="6"/>
      <c r="DJ296" s="6"/>
      <c r="DK296" s="6"/>
      <c r="DL296" s="6"/>
      <c r="DM296" s="6"/>
      <c r="DN296" s="6"/>
      <c r="DO296" s="6"/>
      <c r="DP296" s="6"/>
      <c r="DQ296" s="6"/>
      <c r="DR296" s="6"/>
      <c r="DS296" s="6"/>
      <c r="DT296" s="6"/>
      <c r="DU296" s="6"/>
      <c r="DV296" s="6"/>
      <c r="DW296" s="6"/>
      <c r="DX296" s="6"/>
      <c r="DY296" s="6"/>
      <c r="DZ296" s="6"/>
      <c r="EA296" s="6"/>
      <c r="EB296" s="6"/>
      <c r="EC296" s="6"/>
      <c r="ED296" s="6"/>
      <c r="EE296" s="6"/>
      <c r="EF296" s="6"/>
      <c r="EG296" s="6"/>
      <c r="EH296" s="6"/>
      <c r="EI296" s="6"/>
      <c r="EJ296" s="6"/>
      <c r="EK296" s="6"/>
      <c r="EL296" s="6"/>
      <c r="EM296" s="6"/>
      <c r="EN296" s="6"/>
      <c r="EO296" s="6"/>
      <c r="EP296" s="6"/>
      <c r="EQ296" s="6"/>
      <c r="ER296" s="6"/>
      <c r="ES296" s="6"/>
      <c r="ET296" s="6"/>
      <c r="EU296" s="6"/>
      <c r="EV296" s="6"/>
      <c r="EW296" s="6"/>
      <c r="EX296" s="6"/>
      <c r="EY296" s="6"/>
      <c r="EZ296" s="6"/>
      <c r="FA296" s="6"/>
      <c r="FB296" s="6"/>
    </row>
    <row r="297" spans="1:158">
      <c r="A297" s="13">
        <f t="shared" si="139"/>
        <v>264</v>
      </c>
      <c r="B297" s="66"/>
      <c r="C297" s="48"/>
      <c r="D297" s="348"/>
      <c r="E297" s="349"/>
      <c r="F297" s="353"/>
      <c r="G297" s="351"/>
      <c r="H297" s="348"/>
      <c r="I297" s="352"/>
      <c r="J297" s="352"/>
      <c r="K297" s="67"/>
      <c r="L297" s="68" t="str">
        <f t="shared" si="79"/>
        <v/>
      </c>
      <c r="M297" s="379"/>
      <c r="N297" s="379"/>
      <c r="O297" s="380" t="str">
        <f t="shared" si="215"/>
        <v/>
      </c>
      <c r="P297" s="382" t="str">
        <f t="shared" si="216"/>
        <v/>
      </c>
      <c r="Q297" s="112" t="str">
        <f t="shared" si="182"/>
        <v/>
      </c>
      <c r="R297" s="67"/>
      <c r="S297" s="68" t="str">
        <f t="shared" si="82"/>
        <v/>
      </c>
      <c r="T297" s="184"/>
      <c r="U297" s="68" t="str">
        <f t="shared" si="83"/>
        <v/>
      </c>
      <c r="V297" s="112" t="str">
        <f t="shared" si="183"/>
        <v>no</v>
      </c>
      <c r="W297" s="47"/>
      <c r="X297" s="47"/>
      <c r="Y297" s="47"/>
      <c r="Z297" s="66"/>
      <c r="AA297" s="19"/>
      <c r="AB297" s="242"/>
      <c r="AC297" s="242"/>
      <c r="AD297" s="242"/>
      <c r="AE297" s="242"/>
      <c r="AF297" s="242"/>
      <c r="AG297" s="243"/>
      <c r="AH297" s="17"/>
      <c r="AI297" s="6"/>
      <c r="AK297" s="28" t="str">
        <f t="shared" si="184"/>
        <v/>
      </c>
      <c r="AL297" s="28" t="str">
        <f t="shared" si="185"/>
        <v/>
      </c>
      <c r="AM297" s="28" t="str">
        <f t="shared" si="186"/>
        <v/>
      </c>
      <c r="AN297" s="28">
        <f t="shared" si="187"/>
        <v>0</v>
      </c>
      <c r="AO297" s="28">
        <f t="shared" si="188"/>
        <v>0</v>
      </c>
      <c r="AP297" s="28">
        <f t="shared" si="189"/>
        <v>0</v>
      </c>
      <c r="AQ297" s="28">
        <f t="shared" si="190"/>
        <v>0</v>
      </c>
      <c r="AR297" s="28"/>
      <c r="AS297" s="28"/>
      <c r="AT297" s="28"/>
      <c r="AX297" s="64" t="str">
        <f t="shared" si="191"/>
        <v>canbeinvalid</v>
      </c>
      <c r="AY297" s="28"/>
      <c r="AZ297" s="181">
        <f t="shared" si="192"/>
        <v>0</v>
      </c>
      <c r="BA297" s="1">
        <f t="shared" si="193"/>
        <v>0</v>
      </c>
      <c r="BB297">
        <f t="shared" si="194"/>
        <v>0</v>
      </c>
      <c r="BC297">
        <f t="shared" si="195"/>
        <v>0</v>
      </c>
      <c r="BD297" t="str">
        <f t="shared" si="196"/>
        <v/>
      </c>
      <c r="BE297">
        <f t="shared" si="197"/>
        <v>0</v>
      </c>
      <c r="BF297">
        <f t="shared" si="198"/>
        <v>0</v>
      </c>
      <c r="BG297" t="str">
        <f t="shared" si="199"/>
        <v>no</v>
      </c>
      <c r="BH297">
        <f t="shared" si="200"/>
        <v>0</v>
      </c>
      <c r="BJ297" s="118">
        <f t="shared" si="201"/>
        <v>0</v>
      </c>
      <c r="BK297" s="119">
        <f t="shared" si="202"/>
        <v>0</v>
      </c>
      <c r="BL297">
        <f t="shared" si="203"/>
        <v>0</v>
      </c>
      <c r="BM297">
        <f t="shared" si="204"/>
        <v>0</v>
      </c>
      <c r="BN297" t="str">
        <f t="shared" si="205"/>
        <v/>
      </c>
      <c r="BO297" s="181">
        <f t="shared" si="206"/>
        <v>0</v>
      </c>
      <c r="BQ297" s="181">
        <f t="shared" si="207"/>
        <v>0</v>
      </c>
      <c r="BR297" s="181">
        <f t="shared" si="208"/>
        <v>0</v>
      </c>
      <c r="BS297" t="str">
        <f t="shared" si="209"/>
        <v/>
      </c>
      <c r="BT297">
        <f t="shared" si="210"/>
        <v>0</v>
      </c>
      <c r="BU297" s="181" t="str">
        <f t="shared" si="211"/>
        <v>data</v>
      </c>
      <c r="BV297" s="181">
        <f t="shared" si="217"/>
        <v>0</v>
      </c>
      <c r="BX297" t="str">
        <f t="shared" si="212"/>
        <v/>
      </c>
      <c r="BY297" t="str">
        <f t="shared" si="213"/>
        <v>No CO Data</v>
      </c>
      <c r="BZ297" s="181">
        <f t="shared" si="178"/>
        <v>0</v>
      </c>
      <c r="CA297" s="229">
        <f t="shared" si="181"/>
        <v>0</v>
      </c>
      <c r="CB297" s="6"/>
      <c r="CC297" s="6"/>
      <c r="CD297" s="226">
        <f t="shared" si="179"/>
        <v>0</v>
      </c>
      <c r="CE297" s="6"/>
      <c r="CF297" s="226">
        <f t="shared" si="218"/>
        <v>0</v>
      </c>
      <c r="CG297" s="226">
        <f t="shared" si="180"/>
        <v>0</v>
      </c>
      <c r="CH297" s="6"/>
      <c r="CI297" s="6"/>
      <c r="CJ297" s="226">
        <f t="shared" si="214"/>
        <v>0</v>
      </c>
      <c r="CK297" s="6"/>
      <c r="CL297" s="6"/>
      <c r="CM297" s="6"/>
      <c r="CN297" s="6"/>
      <c r="CO297" s="6"/>
      <c r="CP297" s="6"/>
      <c r="CQ297" s="6"/>
      <c r="CR297" s="6"/>
      <c r="CS297" s="6"/>
      <c r="CT297" s="6"/>
      <c r="CU297" s="6"/>
      <c r="CV297" s="6"/>
      <c r="CW297" s="6"/>
      <c r="CX297" s="6"/>
      <c r="CY297" s="6"/>
      <c r="CZ297" s="6"/>
      <c r="DA297" s="6"/>
      <c r="DB297" s="6"/>
      <c r="DC297" s="6"/>
      <c r="DD297" s="6"/>
      <c r="DE297" s="6"/>
      <c r="DF297" s="6"/>
      <c r="DG297" s="6"/>
      <c r="DH297" s="6"/>
      <c r="DI297" s="6"/>
      <c r="DJ297" s="6"/>
      <c r="DK297" s="6"/>
      <c r="DL297" s="6"/>
      <c r="DM297" s="6"/>
      <c r="DN297" s="6"/>
      <c r="DO297" s="6"/>
      <c r="DP297" s="6"/>
      <c r="DQ297" s="6"/>
      <c r="DR297" s="6"/>
      <c r="DS297" s="6"/>
      <c r="DT297" s="6"/>
      <c r="DU297" s="6"/>
      <c r="DV297" s="6"/>
      <c r="DW297" s="6"/>
      <c r="DX297" s="6"/>
      <c r="DY297" s="6"/>
      <c r="DZ297" s="6"/>
      <c r="EA297" s="6"/>
      <c r="EB297" s="6"/>
      <c r="EC297" s="6"/>
      <c r="ED297" s="6"/>
      <c r="EE297" s="6"/>
      <c r="EF297" s="6"/>
      <c r="EG297" s="6"/>
      <c r="EH297" s="6"/>
      <c r="EI297" s="6"/>
      <c r="EJ297" s="6"/>
      <c r="EK297" s="6"/>
      <c r="EL297" s="6"/>
      <c r="EM297" s="6"/>
      <c r="EN297" s="6"/>
      <c r="EO297" s="6"/>
      <c r="EP297" s="6"/>
      <c r="EQ297" s="6"/>
      <c r="ER297" s="6"/>
      <c r="ES297" s="6"/>
      <c r="ET297" s="6"/>
      <c r="EU297" s="6"/>
      <c r="EV297" s="6"/>
      <c r="EW297" s="6"/>
      <c r="EX297" s="6"/>
      <c r="EY297" s="6"/>
      <c r="EZ297" s="6"/>
      <c r="FA297" s="6"/>
      <c r="FB297" s="6"/>
    </row>
    <row r="298" spans="1:158">
      <c r="A298" s="13">
        <f t="shared" si="139"/>
        <v>265</v>
      </c>
      <c r="B298" s="66"/>
      <c r="C298" s="48"/>
      <c r="D298" s="348"/>
      <c r="E298" s="349"/>
      <c r="F298" s="353"/>
      <c r="G298" s="351"/>
      <c r="H298" s="348"/>
      <c r="I298" s="352"/>
      <c r="J298" s="352"/>
      <c r="K298" s="67"/>
      <c r="L298" s="68" t="str">
        <f t="shared" si="79"/>
        <v/>
      </c>
      <c r="M298" s="379"/>
      <c r="N298" s="379"/>
      <c r="O298" s="380" t="str">
        <f t="shared" si="215"/>
        <v/>
      </c>
      <c r="P298" s="382" t="str">
        <f t="shared" si="216"/>
        <v/>
      </c>
      <c r="Q298" s="112" t="str">
        <f t="shared" si="182"/>
        <v/>
      </c>
      <c r="R298" s="67"/>
      <c r="S298" s="68" t="str">
        <f t="shared" si="82"/>
        <v/>
      </c>
      <c r="T298" s="184"/>
      <c r="U298" s="68" t="str">
        <f t="shared" si="83"/>
        <v/>
      </c>
      <c r="V298" s="112" t="str">
        <f t="shared" si="183"/>
        <v>no</v>
      </c>
      <c r="W298" s="47"/>
      <c r="X298" s="47"/>
      <c r="Y298" s="47"/>
      <c r="Z298" s="66"/>
      <c r="AA298" s="19"/>
      <c r="AB298" s="242"/>
      <c r="AC298" s="242"/>
      <c r="AD298" s="242"/>
      <c r="AE298" s="242"/>
      <c r="AF298" s="242"/>
      <c r="AG298" s="243"/>
      <c r="AH298" s="17"/>
      <c r="AI298" s="6"/>
      <c r="AK298" s="28" t="str">
        <f t="shared" si="184"/>
        <v/>
      </c>
      <c r="AL298" s="28" t="str">
        <f t="shared" si="185"/>
        <v/>
      </c>
      <c r="AM298" s="28" t="str">
        <f t="shared" si="186"/>
        <v/>
      </c>
      <c r="AN298" s="28">
        <f t="shared" si="187"/>
        <v>0</v>
      </c>
      <c r="AO298" s="28">
        <f t="shared" si="188"/>
        <v>0</v>
      </c>
      <c r="AP298" s="28">
        <f t="shared" si="189"/>
        <v>0</v>
      </c>
      <c r="AQ298" s="28">
        <f t="shared" si="190"/>
        <v>0</v>
      </c>
      <c r="AR298" s="28"/>
      <c r="AS298" s="28"/>
      <c r="AT298" s="28"/>
      <c r="AX298" s="64" t="str">
        <f t="shared" si="191"/>
        <v>canbeinvalid</v>
      </c>
      <c r="AY298" s="28"/>
      <c r="AZ298" s="181">
        <f t="shared" si="192"/>
        <v>0</v>
      </c>
      <c r="BA298" s="1">
        <f t="shared" si="193"/>
        <v>0</v>
      </c>
      <c r="BB298">
        <f t="shared" si="194"/>
        <v>0</v>
      </c>
      <c r="BC298">
        <f t="shared" si="195"/>
        <v>0</v>
      </c>
      <c r="BD298" t="str">
        <f t="shared" si="196"/>
        <v/>
      </c>
      <c r="BE298">
        <f t="shared" si="197"/>
        <v>0</v>
      </c>
      <c r="BF298">
        <f t="shared" si="198"/>
        <v>0</v>
      </c>
      <c r="BG298" t="str">
        <f t="shared" si="199"/>
        <v>no</v>
      </c>
      <c r="BH298">
        <f t="shared" si="200"/>
        <v>0</v>
      </c>
      <c r="BJ298" s="118">
        <f t="shared" si="201"/>
        <v>0</v>
      </c>
      <c r="BK298" s="119">
        <f t="shared" si="202"/>
        <v>0</v>
      </c>
      <c r="BL298">
        <f t="shared" si="203"/>
        <v>0</v>
      </c>
      <c r="BM298">
        <f t="shared" si="204"/>
        <v>0</v>
      </c>
      <c r="BN298" t="str">
        <f t="shared" si="205"/>
        <v/>
      </c>
      <c r="BO298" s="181">
        <f t="shared" si="206"/>
        <v>0</v>
      </c>
      <c r="BQ298" s="181">
        <f t="shared" si="207"/>
        <v>0</v>
      </c>
      <c r="BR298" s="181">
        <f t="shared" si="208"/>
        <v>0</v>
      </c>
      <c r="BS298" t="str">
        <f t="shared" si="209"/>
        <v/>
      </c>
      <c r="BT298">
        <f t="shared" si="210"/>
        <v>0</v>
      </c>
      <c r="BU298" s="181" t="str">
        <f t="shared" si="211"/>
        <v>data</v>
      </c>
      <c r="BV298" s="181">
        <f t="shared" si="217"/>
        <v>0</v>
      </c>
      <c r="BX298" t="str">
        <f t="shared" si="212"/>
        <v/>
      </c>
      <c r="BY298" t="str">
        <f t="shared" si="213"/>
        <v>No CO Data</v>
      </c>
      <c r="BZ298" s="181">
        <f t="shared" si="178"/>
        <v>0</v>
      </c>
      <c r="CA298" s="229">
        <f t="shared" si="181"/>
        <v>0</v>
      </c>
      <c r="CB298" s="6"/>
      <c r="CC298" s="6"/>
      <c r="CD298" s="226">
        <f t="shared" si="179"/>
        <v>0</v>
      </c>
      <c r="CE298" s="6"/>
      <c r="CF298" s="226">
        <f t="shared" si="218"/>
        <v>0</v>
      </c>
      <c r="CG298" s="226">
        <f t="shared" si="180"/>
        <v>0</v>
      </c>
      <c r="CH298" s="6"/>
      <c r="CI298" s="6"/>
      <c r="CJ298" s="226">
        <f t="shared" si="214"/>
        <v>0</v>
      </c>
      <c r="CK298" s="6"/>
      <c r="CL298" s="6"/>
      <c r="CM298" s="6"/>
      <c r="CN298" s="6"/>
      <c r="CO298" s="6"/>
      <c r="CP298" s="6"/>
      <c r="CQ298" s="6"/>
      <c r="CR298" s="6"/>
      <c r="CS298" s="6"/>
      <c r="CT298" s="6"/>
      <c r="CU298" s="6"/>
      <c r="CV298" s="6"/>
      <c r="CW298" s="6"/>
      <c r="CX298" s="6"/>
      <c r="CY298" s="6"/>
      <c r="CZ298" s="6"/>
      <c r="DA298" s="6"/>
      <c r="DB298" s="6"/>
      <c r="DC298" s="6"/>
      <c r="DD298" s="6"/>
      <c r="DE298" s="6"/>
      <c r="DF298" s="6"/>
      <c r="DG298" s="6"/>
      <c r="DH298" s="6"/>
      <c r="DI298" s="6"/>
      <c r="DJ298" s="6"/>
      <c r="DK298" s="6"/>
      <c r="DL298" s="6"/>
      <c r="DM298" s="6"/>
      <c r="DN298" s="6"/>
      <c r="DO298" s="6"/>
      <c r="DP298" s="6"/>
      <c r="DQ298" s="6"/>
      <c r="DR298" s="6"/>
      <c r="DS298" s="6"/>
      <c r="DT298" s="6"/>
      <c r="DU298" s="6"/>
      <c r="DV298" s="6"/>
      <c r="DW298" s="6"/>
      <c r="DX298" s="6"/>
      <c r="DY298" s="6"/>
      <c r="DZ298" s="6"/>
      <c r="EA298" s="6"/>
      <c r="EB298" s="6"/>
      <c r="EC298" s="6"/>
      <c r="ED298" s="6"/>
      <c r="EE298" s="6"/>
      <c r="EF298" s="6"/>
      <c r="EG298" s="6"/>
      <c r="EH298" s="6"/>
      <c r="EI298" s="6"/>
      <c r="EJ298" s="6"/>
      <c r="EK298" s="6"/>
      <c r="EL298" s="6"/>
      <c r="EM298" s="6"/>
      <c r="EN298" s="6"/>
      <c r="EO298" s="6"/>
      <c r="EP298" s="6"/>
      <c r="EQ298" s="6"/>
      <c r="ER298" s="6"/>
      <c r="ES298" s="6"/>
      <c r="ET298" s="6"/>
      <c r="EU298" s="6"/>
      <c r="EV298" s="6"/>
      <c r="EW298" s="6"/>
      <c r="EX298" s="6"/>
      <c r="EY298" s="6"/>
      <c r="EZ298" s="6"/>
      <c r="FA298" s="6"/>
      <c r="FB298" s="6"/>
    </row>
    <row r="299" spans="1:158">
      <c r="A299" s="13">
        <f t="shared" si="139"/>
        <v>266</v>
      </c>
      <c r="B299" s="66"/>
      <c r="C299" s="48"/>
      <c r="D299" s="348"/>
      <c r="E299" s="349"/>
      <c r="F299" s="353"/>
      <c r="G299" s="351"/>
      <c r="H299" s="348"/>
      <c r="I299" s="352"/>
      <c r="J299" s="352"/>
      <c r="K299" s="67"/>
      <c r="L299" s="68" t="str">
        <f t="shared" si="79"/>
        <v/>
      </c>
      <c r="M299" s="379"/>
      <c r="N299" s="379"/>
      <c r="O299" s="380" t="str">
        <f t="shared" si="215"/>
        <v/>
      </c>
      <c r="P299" s="382" t="str">
        <f t="shared" si="216"/>
        <v/>
      </c>
      <c r="Q299" s="112" t="str">
        <f t="shared" si="182"/>
        <v/>
      </c>
      <c r="R299" s="67"/>
      <c r="S299" s="68" t="str">
        <f t="shared" si="82"/>
        <v/>
      </c>
      <c r="T299" s="184"/>
      <c r="U299" s="68" t="str">
        <f t="shared" si="83"/>
        <v/>
      </c>
      <c r="V299" s="112" t="str">
        <f t="shared" si="183"/>
        <v>no</v>
      </c>
      <c r="W299" s="47"/>
      <c r="X299" s="47"/>
      <c r="Y299" s="47"/>
      <c r="Z299" s="66"/>
      <c r="AA299" s="19"/>
      <c r="AB299" s="242"/>
      <c r="AC299" s="242"/>
      <c r="AD299" s="242"/>
      <c r="AE299" s="242"/>
      <c r="AF299" s="242"/>
      <c r="AG299" s="243"/>
      <c r="AH299" s="17"/>
      <c r="AI299" s="6"/>
      <c r="AK299" s="28" t="str">
        <f t="shared" si="184"/>
        <v/>
      </c>
      <c r="AL299" s="28" t="str">
        <f t="shared" si="185"/>
        <v/>
      </c>
      <c r="AM299" s="28" t="str">
        <f t="shared" si="186"/>
        <v/>
      </c>
      <c r="AN299" s="28">
        <f t="shared" si="187"/>
        <v>0</v>
      </c>
      <c r="AO299" s="28">
        <f t="shared" si="188"/>
        <v>0</v>
      </c>
      <c r="AP299" s="28">
        <f t="shared" si="189"/>
        <v>0</v>
      </c>
      <c r="AQ299" s="28">
        <f t="shared" si="190"/>
        <v>0</v>
      </c>
      <c r="AR299" s="28"/>
      <c r="AS299" s="28"/>
      <c r="AT299" s="28"/>
      <c r="AX299" s="64" t="str">
        <f t="shared" si="191"/>
        <v>canbeinvalid</v>
      </c>
      <c r="AY299" s="28"/>
      <c r="AZ299" s="181">
        <f t="shared" si="192"/>
        <v>0</v>
      </c>
      <c r="BA299" s="1">
        <f t="shared" si="193"/>
        <v>0</v>
      </c>
      <c r="BB299">
        <f t="shared" si="194"/>
        <v>0</v>
      </c>
      <c r="BC299">
        <f t="shared" si="195"/>
        <v>0</v>
      </c>
      <c r="BD299" t="str">
        <f t="shared" si="196"/>
        <v/>
      </c>
      <c r="BE299">
        <f t="shared" si="197"/>
        <v>0</v>
      </c>
      <c r="BF299">
        <f t="shared" si="198"/>
        <v>0</v>
      </c>
      <c r="BG299" t="str">
        <f t="shared" si="199"/>
        <v>no</v>
      </c>
      <c r="BH299">
        <f t="shared" si="200"/>
        <v>0</v>
      </c>
      <c r="BJ299" s="118">
        <f t="shared" si="201"/>
        <v>0</v>
      </c>
      <c r="BK299" s="119">
        <f t="shared" si="202"/>
        <v>0</v>
      </c>
      <c r="BL299">
        <f t="shared" si="203"/>
        <v>0</v>
      </c>
      <c r="BM299">
        <f t="shared" si="204"/>
        <v>0</v>
      </c>
      <c r="BN299" t="str">
        <f t="shared" si="205"/>
        <v/>
      </c>
      <c r="BO299" s="181">
        <f t="shared" si="206"/>
        <v>0</v>
      </c>
      <c r="BQ299" s="181">
        <f t="shared" si="207"/>
        <v>0</v>
      </c>
      <c r="BR299" s="181">
        <f t="shared" si="208"/>
        <v>0</v>
      </c>
      <c r="BS299" t="str">
        <f t="shared" si="209"/>
        <v/>
      </c>
      <c r="BT299">
        <f t="shared" si="210"/>
        <v>0</v>
      </c>
      <c r="BU299" s="181" t="str">
        <f t="shared" si="211"/>
        <v>data</v>
      </c>
      <c r="BV299" s="181">
        <f t="shared" si="217"/>
        <v>0</v>
      </c>
      <c r="BX299" t="str">
        <f t="shared" si="212"/>
        <v/>
      </c>
      <c r="BY299" t="str">
        <f t="shared" si="213"/>
        <v>No CO Data</v>
      </c>
      <c r="BZ299" s="181">
        <f t="shared" si="178"/>
        <v>0</v>
      </c>
      <c r="CA299" s="229">
        <f t="shared" si="181"/>
        <v>0</v>
      </c>
      <c r="CB299" s="6"/>
      <c r="CC299" s="6"/>
      <c r="CD299" s="226">
        <f t="shared" si="179"/>
        <v>0</v>
      </c>
      <c r="CE299" s="6"/>
      <c r="CF299" s="226">
        <f t="shared" si="218"/>
        <v>0</v>
      </c>
      <c r="CG299" s="226">
        <f t="shared" si="180"/>
        <v>0</v>
      </c>
      <c r="CH299" s="6"/>
      <c r="CI299" s="6"/>
      <c r="CJ299" s="226">
        <f t="shared" si="214"/>
        <v>0</v>
      </c>
      <c r="CK299" s="6"/>
      <c r="CL299" s="6"/>
      <c r="CM299" s="6"/>
      <c r="CN299" s="6"/>
      <c r="CO299" s="6"/>
      <c r="CP299" s="6"/>
      <c r="CQ299" s="6"/>
      <c r="CR299" s="6"/>
      <c r="CS299" s="6"/>
      <c r="CT299" s="6"/>
      <c r="CU299" s="6"/>
      <c r="CV299" s="6"/>
      <c r="CW299" s="6"/>
      <c r="CX299" s="6"/>
      <c r="CY299" s="6"/>
      <c r="CZ299" s="6"/>
      <c r="DA299" s="6"/>
      <c r="DB299" s="6"/>
      <c r="DC299" s="6"/>
      <c r="DD299" s="6"/>
      <c r="DE299" s="6"/>
      <c r="DF299" s="6"/>
      <c r="DG299" s="6"/>
      <c r="DH299" s="6"/>
      <c r="DI299" s="6"/>
      <c r="DJ299" s="6"/>
      <c r="DK299" s="6"/>
      <c r="DL299" s="6"/>
      <c r="DM299" s="6"/>
      <c r="DN299" s="6"/>
      <c r="DO299" s="6"/>
      <c r="DP299" s="6"/>
      <c r="DQ299" s="6"/>
      <c r="DR299" s="6"/>
      <c r="DS299" s="6"/>
      <c r="DT299" s="6"/>
      <c r="DU299" s="6"/>
      <c r="DV299" s="6"/>
      <c r="DW299" s="6"/>
      <c r="DX299" s="6"/>
      <c r="DY299" s="6"/>
      <c r="DZ299" s="6"/>
      <c r="EA299" s="6"/>
      <c r="EB299" s="6"/>
      <c r="EC299" s="6"/>
      <c r="ED299" s="6"/>
      <c r="EE299" s="6"/>
      <c r="EF299" s="6"/>
      <c r="EG299" s="6"/>
      <c r="EH299" s="6"/>
      <c r="EI299" s="6"/>
      <c r="EJ299" s="6"/>
      <c r="EK299" s="6"/>
      <c r="EL299" s="6"/>
      <c r="EM299" s="6"/>
      <c r="EN299" s="6"/>
      <c r="EO299" s="6"/>
      <c r="EP299" s="6"/>
      <c r="EQ299" s="6"/>
      <c r="ER299" s="6"/>
      <c r="ES299" s="6"/>
      <c r="ET299" s="6"/>
      <c r="EU299" s="6"/>
      <c r="EV299" s="6"/>
      <c r="EW299" s="6"/>
      <c r="EX299" s="6"/>
      <c r="EY299" s="6"/>
      <c r="EZ299" s="6"/>
      <c r="FA299" s="6"/>
      <c r="FB299" s="6"/>
    </row>
    <row r="300" spans="1:158">
      <c r="A300" s="13">
        <f t="shared" si="139"/>
        <v>267</v>
      </c>
      <c r="B300" s="66"/>
      <c r="C300" s="48"/>
      <c r="D300" s="348"/>
      <c r="E300" s="349"/>
      <c r="F300" s="353"/>
      <c r="G300" s="351"/>
      <c r="H300" s="348"/>
      <c r="I300" s="352"/>
      <c r="J300" s="352"/>
      <c r="K300" s="67"/>
      <c r="L300" s="68" t="str">
        <f t="shared" si="79"/>
        <v/>
      </c>
      <c r="M300" s="379"/>
      <c r="N300" s="379"/>
      <c r="O300" s="380" t="str">
        <f t="shared" si="215"/>
        <v/>
      </c>
      <c r="P300" s="382" t="str">
        <f t="shared" si="216"/>
        <v/>
      </c>
      <c r="Q300" s="112" t="str">
        <f t="shared" si="182"/>
        <v/>
      </c>
      <c r="R300" s="67"/>
      <c r="S300" s="68" t="str">
        <f t="shared" si="82"/>
        <v/>
      </c>
      <c r="T300" s="184"/>
      <c r="U300" s="68" t="str">
        <f t="shared" si="83"/>
        <v/>
      </c>
      <c r="V300" s="112" t="str">
        <f t="shared" si="183"/>
        <v>no</v>
      </c>
      <c r="W300" s="47"/>
      <c r="X300" s="47"/>
      <c r="Y300" s="47"/>
      <c r="Z300" s="66"/>
      <c r="AA300" s="19"/>
      <c r="AB300" s="242"/>
      <c r="AC300" s="242"/>
      <c r="AD300" s="242"/>
      <c r="AE300" s="242"/>
      <c r="AF300" s="242"/>
      <c r="AG300" s="243"/>
      <c r="AH300" s="17"/>
      <c r="AI300" s="6"/>
      <c r="AK300" s="28" t="str">
        <f t="shared" si="184"/>
        <v/>
      </c>
      <c r="AL300" s="28" t="str">
        <f t="shared" si="185"/>
        <v/>
      </c>
      <c r="AM300" s="28" t="str">
        <f t="shared" si="186"/>
        <v/>
      </c>
      <c r="AN300" s="28">
        <f t="shared" si="187"/>
        <v>0</v>
      </c>
      <c r="AO300" s="28">
        <f t="shared" si="188"/>
        <v>0</v>
      </c>
      <c r="AP300" s="28">
        <f t="shared" si="189"/>
        <v>0</v>
      </c>
      <c r="AQ300" s="28">
        <f t="shared" si="190"/>
        <v>0</v>
      </c>
      <c r="AR300" s="28"/>
      <c r="AS300" s="28"/>
      <c r="AT300" s="28"/>
      <c r="AX300" s="64" t="str">
        <f t="shared" si="191"/>
        <v>canbeinvalid</v>
      </c>
      <c r="AY300" s="28"/>
      <c r="AZ300" s="181">
        <f t="shared" si="192"/>
        <v>0</v>
      </c>
      <c r="BA300" s="1">
        <f t="shared" si="193"/>
        <v>0</v>
      </c>
      <c r="BB300">
        <f t="shared" si="194"/>
        <v>0</v>
      </c>
      <c r="BC300">
        <f t="shared" si="195"/>
        <v>0</v>
      </c>
      <c r="BD300" t="str">
        <f t="shared" si="196"/>
        <v/>
      </c>
      <c r="BE300">
        <f t="shared" si="197"/>
        <v>0</v>
      </c>
      <c r="BF300">
        <f t="shared" si="198"/>
        <v>0</v>
      </c>
      <c r="BG300" t="str">
        <f t="shared" si="199"/>
        <v>no</v>
      </c>
      <c r="BH300">
        <f t="shared" si="200"/>
        <v>0</v>
      </c>
      <c r="BJ300" s="118">
        <f t="shared" si="201"/>
        <v>0</v>
      </c>
      <c r="BK300" s="119">
        <f t="shared" si="202"/>
        <v>0</v>
      </c>
      <c r="BL300">
        <f t="shared" si="203"/>
        <v>0</v>
      </c>
      <c r="BM300">
        <f t="shared" si="204"/>
        <v>0</v>
      </c>
      <c r="BN300" t="str">
        <f t="shared" si="205"/>
        <v/>
      </c>
      <c r="BO300" s="181">
        <f t="shared" si="206"/>
        <v>0</v>
      </c>
      <c r="BQ300" s="181">
        <f t="shared" si="207"/>
        <v>0</v>
      </c>
      <c r="BR300" s="181">
        <f t="shared" si="208"/>
        <v>0</v>
      </c>
      <c r="BS300" t="str">
        <f t="shared" si="209"/>
        <v/>
      </c>
      <c r="BT300">
        <f t="shared" si="210"/>
        <v>0</v>
      </c>
      <c r="BU300" s="181" t="str">
        <f t="shared" si="211"/>
        <v>data</v>
      </c>
      <c r="BV300" s="181">
        <f t="shared" si="217"/>
        <v>0</v>
      </c>
      <c r="BX300" t="str">
        <f t="shared" si="212"/>
        <v/>
      </c>
      <c r="BY300" t="str">
        <f t="shared" si="213"/>
        <v>No CO Data</v>
      </c>
      <c r="BZ300" s="181">
        <f t="shared" si="178"/>
        <v>0</v>
      </c>
      <c r="CA300" s="229">
        <f t="shared" si="181"/>
        <v>0</v>
      </c>
      <c r="CB300" s="6"/>
      <c r="CC300" s="6"/>
      <c r="CD300" s="226">
        <f t="shared" si="179"/>
        <v>0</v>
      </c>
      <c r="CE300" s="6"/>
      <c r="CF300" s="226">
        <f t="shared" si="218"/>
        <v>0</v>
      </c>
      <c r="CG300" s="226">
        <f t="shared" si="180"/>
        <v>0</v>
      </c>
      <c r="CH300" s="6"/>
      <c r="CI300" s="6"/>
      <c r="CJ300" s="226">
        <f t="shared" si="214"/>
        <v>0</v>
      </c>
      <c r="CK300" s="6"/>
      <c r="CL300" s="6"/>
      <c r="CM300" s="6"/>
      <c r="CN300" s="6"/>
      <c r="CO300" s="6"/>
      <c r="CP300" s="6"/>
      <c r="CQ300" s="6"/>
      <c r="CR300" s="6"/>
      <c r="CS300" s="6"/>
      <c r="CT300" s="6"/>
      <c r="CU300" s="6"/>
      <c r="CV300" s="6"/>
      <c r="CW300" s="6"/>
      <c r="CX300" s="6"/>
      <c r="CY300" s="6"/>
      <c r="CZ300" s="6"/>
      <c r="DA300" s="6"/>
      <c r="DB300" s="6"/>
      <c r="DC300" s="6"/>
      <c r="DD300" s="6"/>
      <c r="DE300" s="6"/>
      <c r="DF300" s="6"/>
      <c r="DG300" s="6"/>
      <c r="DH300" s="6"/>
      <c r="DI300" s="6"/>
      <c r="DJ300" s="6"/>
      <c r="DK300" s="6"/>
      <c r="DL300" s="6"/>
      <c r="DM300" s="6"/>
      <c r="DN300" s="6"/>
      <c r="DO300" s="6"/>
      <c r="DP300" s="6"/>
      <c r="DQ300" s="6"/>
      <c r="DR300" s="6"/>
      <c r="DS300" s="6"/>
      <c r="DT300" s="6"/>
      <c r="DU300" s="6"/>
      <c r="DV300" s="6"/>
      <c r="DW300" s="6"/>
      <c r="DX300" s="6"/>
      <c r="DY300" s="6"/>
      <c r="DZ300" s="6"/>
      <c r="EA300" s="6"/>
      <c r="EB300" s="6"/>
      <c r="EC300" s="6"/>
      <c r="ED300" s="6"/>
      <c r="EE300" s="6"/>
      <c r="EF300" s="6"/>
      <c r="EG300" s="6"/>
      <c r="EH300" s="6"/>
      <c r="EI300" s="6"/>
      <c r="EJ300" s="6"/>
      <c r="EK300" s="6"/>
      <c r="EL300" s="6"/>
      <c r="EM300" s="6"/>
      <c r="EN300" s="6"/>
      <c r="EO300" s="6"/>
      <c r="EP300" s="6"/>
      <c r="EQ300" s="6"/>
      <c r="ER300" s="6"/>
      <c r="ES300" s="6"/>
      <c r="ET300" s="6"/>
      <c r="EU300" s="6"/>
      <c r="EV300" s="6"/>
      <c r="EW300" s="6"/>
      <c r="EX300" s="6"/>
      <c r="EY300" s="6"/>
      <c r="EZ300" s="6"/>
      <c r="FA300" s="6"/>
      <c r="FB300" s="6"/>
    </row>
    <row r="301" spans="1:158">
      <c r="A301" s="13">
        <f t="shared" si="139"/>
        <v>268</v>
      </c>
      <c r="B301" s="66"/>
      <c r="C301" s="48"/>
      <c r="D301" s="348"/>
      <c r="E301" s="349"/>
      <c r="F301" s="353"/>
      <c r="G301" s="351"/>
      <c r="H301" s="348"/>
      <c r="I301" s="352"/>
      <c r="J301" s="352"/>
      <c r="K301" s="67"/>
      <c r="L301" s="68" t="str">
        <f t="shared" si="79"/>
        <v/>
      </c>
      <c r="M301" s="379"/>
      <c r="N301" s="379"/>
      <c r="O301" s="380" t="str">
        <f t="shared" si="215"/>
        <v/>
      </c>
      <c r="P301" s="382" t="str">
        <f t="shared" si="216"/>
        <v/>
      </c>
      <c r="Q301" s="112" t="str">
        <f t="shared" si="182"/>
        <v/>
      </c>
      <c r="R301" s="67"/>
      <c r="S301" s="68" t="str">
        <f t="shared" si="82"/>
        <v/>
      </c>
      <c r="T301" s="184"/>
      <c r="U301" s="68" t="str">
        <f t="shared" si="83"/>
        <v/>
      </c>
      <c r="V301" s="112" t="str">
        <f t="shared" si="183"/>
        <v>no</v>
      </c>
      <c r="W301" s="47"/>
      <c r="X301" s="47"/>
      <c r="Y301" s="47"/>
      <c r="Z301" s="66"/>
      <c r="AA301" s="19"/>
      <c r="AB301" s="242"/>
      <c r="AC301" s="242"/>
      <c r="AD301" s="242"/>
      <c r="AE301" s="242"/>
      <c r="AF301" s="242"/>
      <c r="AG301" s="243"/>
      <c r="AH301" s="17"/>
      <c r="AI301" s="6"/>
      <c r="AK301" s="28" t="str">
        <f t="shared" si="184"/>
        <v/>
      </c>
      <c r="AL301" s="28" t="str">
        <f t="shared" si="185"/>
        <v/>
      </c>
      <c r="AM301" s="28" t="str">
        <f t="shared" si="186"/>
        <v/>
      </c>
      <c r="AN301" s="28">
        <f t="shared" si="187"/>
        <v>0</v>
      </c>
      <c r="AO301" s="28">
        <f t="shared" si="188"/>
        <v>0</v>
      </c>
      <c r="AP301" s="28">
        <f t="shared" si="189"/>
        <v>0</v>
      </c>
      <c r="AQ301" s="28">
        <f t="shared" si="190"/>
        <v>0</v>
      </c>
      <c r="AR301" s="28"/>
      <c r="AS301" s="28"/>
      <c r="AT301" s="28"/>
      <c r="AX301" s="64" t="str">
        <f t="shared" si="191"/>
        <v>canbeinvalid</v>
      </c>
      <c r="AY301" s="28"/>
      <c r="AZ301" s="181">
        <f t="shared" si="192"/>
        <v>0</v>
      </c>
      <c r="BA301" s="1">
        <f t="shared" si="193"/>
        <v>0</v>
      </c>
      <c r="BB301">
        <f t="shared" si="194"/>
        <v>0</v>
      </c>
      <c r="BC301">
        <f t="shared" si="195"/>
        <v>0</v>
      </c>
      <c r="BD301" t="str">
        <f t="shared" si="196"/>
        <v/>
      </c>
      <c r="BE301">
        <f t="shared" si="197"/>
        <v>0</v>
      </c>
      <c r="BF301">
        <f t="shared" si="198"/>
        <v>0</v>
      </c>
      <c r="BG301" t="str">
        <f t="shared" si="199"/>
        <v>no</v>
      </c>
      <c r="BH301">
        <f t="shared" si="200"/>
        <v>0</v>
      </c>
      <c r="BJ301" s="118">
        <f t="shared" si="201"/>
        <v>0</v>
      </c>
      <c r="BK301" s="119">
        <f t="shared" si="202"/>
        <v>0</v>
      </c>
      <c r="BL301">
        <f t="shared" si="203"/>
        <v>0</v>
      </c>
      <c r="BM301">
        <f t="shared" si="204"/>
        <v>0</v>
      </c>
      <c r="BN301" t="str">
        <f t="shared" si="205"/>
        <v/>
      </c>
      <c r="BO301" s="181">
        <f t="shared" si="206"/>
        <v>0</v>
      </c>
      <c r="BQ301" s="181">
        <f t="shared" si="207"/>
        <v>0</v>
      </c>
      <c r="BR301" s="181">
        <f t="shared" si="208"/>
        <v>0</v>
      </c>
      <c r="BS301" t="str">
        <f t="shared" si="209"/>
        <v/>
      </c>
      <c r="BT301">
        <f t="shared" si="210"/>
        <v>0</v>
      </c>
      <c r="BU301" s="181" t="str">
        <f t="shared" si="211"/>
        <v>data</v>
      </c>
      <c r="BV301" s="181">
        <f t="shared" si="217"/>
        <v>0</v>
      </c>
      <c r="BX301" t="str">
        <f t="shared" si="212"/>
        <v/>
      </c>
      <c r="BY301" t="str">
        <f t="shared" si="213"/>
        <v>No CO Data</v>
      </c>
      <c r="BZ301" s="181">
        <f t="shared" si="178"/>
        <v>0</v>
      </c>
      <c r="CA301" s="229">
        <f t="shared" ref="CA301:CA332" si="219">IF(AND(BZ512=1,BZ301=0),1,0)</f>
        <v>0</v>
      </c>
      <c r="CB301" s="6"/>
      <c r="CC301" s="6"/>
      <c r="CD301" s="226">
        <f t="shared" si="179"/>
        <v>0</v>
      </c>
      <c r="CE301" s="6"/>
      <c r="CF301" s="226">
        <f t="shared" si="218"/>
        <v>0</v>
      </c>
      <c r="CG301" s="226">
        <f t="shared" si="180"/>
        <v>0</v>
      </c>
      <c r="CH301" s="6"/>
      <c r="CI301" s="6"/>
      <c r="CJ301" s="226">
        <f t="shared" si="214"/>
        <v>0</v>
      </c>
      <c r="CK301" s="6"/>
      <c r="CL301" s="6"/>
      <c r="CM301" s="6"/>
      <c r="CN301" s="6"/>
      <c r="CO301" s="6"/>
      <c r="CP301" s="6"/>
      <c r="CQ301" s="6"/>
      <c r="CR301" s="6"/>
      <c r="CS301" s="6"/>
      <c r="CT301" s="6"/>
      <c r="CU301" s="6"/>
      <c r="CV301" s="6"/>
      <c r="CW301" s="6"/>
      <c r="CX301" s="6"/>
      <c r="CY301" s="6"/>
      <c r="CZ301" s="6"/>
      <c r="DA301" s="6"/>
      <c r="DB301" s="6"/>
      <c r="DC301" s="6"/>
      <c r="DD301" s="6"/>
      <c r="DE301" s="6"/>
      <c r="DF301" s="6"/>
      <c r="DG301" s="6"/>
      <c r="DH301" s="6"/>
      <c r="DI301" s="6"/>
      <c r="DJ301" s="6"/>
      <c r="DK301" s="6"/>
      <c r="DL301" s="6"/>
      <c r="DM301" s="6"/>
      <c r="DN301" s="6"/>
      <c r="DO301" s="6"/>
      <c r="DP301" s="6"/>
      <c r="DQ301" s="6"/>
      <c r="DR301" s="6"/>
      <c r="DS301" s="6"/>
      <c r="DT301" s="6"/>
      <c r="DU301" s="6"/>
      <c r="DV301" s="6"/>
      <c r="DW301" s="6"/>
      <c r="DX301" s="6"/>
      <c r="DY301" s="6"/>
      <c r="DZ301" s="6"/>
      <c r="EA301" s="6"/>
      <c r="EB301" s="6"/>
      <c r="EC301" s="6"/>
      <c r="ED301" s="6"/>
      <c r="EE301" s="6"/>
      <c r="EF301" s="6"/>
      <c r="EG301" s="6"/>
      <c r="EH301" s="6"/>
      <c r="EI301" s="6"/>
      <c r="EJ301" s="6"/>
      <c r="EK301" s="6"/>
      <c r="EL301" s="6"/>
      <c r="EM301" s="6"/>
      <c r="EN301" s="6"/>
      <c r="EO301" s="6"/>
      <c r="EP301" s="6"/>
      <c r="EQ301" s="6"/>
      <c r="ER301" s="6"/>
      <c r="ES301" s="6"/>
      <c r="ET301" s="6"/>
      <c r="EU301" s="6"/>
      <c r="EV301" s="6"/>
      <c r="EW301" s="6"/>
      <c r="EX301" s="6"/>
      <c r="EY301" s="6"/>
      <c r="EZ301" s="6"/>
      <c r="FA301" s="6"/>
      <c r="FB301" s="6"/>
    </row>
    <row r="302" spans="1:158">
      <c r="A302" s="13">
        <f t="shared" si="139"/>
        <v>269</v>
      </c>
      <c r="B302" s="66"/>
      <c r="C302" s="48"/>
      <c r="D302" s="348"/>
      <c r="E302" s="349"/>
      <c r="F302" s="353"/>
      <c r="G302" s="351"/>
      <c r="H302" s="348"/>
      <c r="I302" s="352"/>
      <c r="J302" s="352"/>
      <c r="K302" s="67"/>
      <c r="L302" s="68" t="str">
        <f t="shared" si="79"/>
        <v/>
      </c>
      <c r="M302" s="379"/>
      <c r="N302" s="379"/>
      <c r="O302" s="380" t="str">
        <f t="shared" si="215"/>
        <v/>
      </c>
      <c r="P302" s="382" t="str">
        <f t="shared" si="216"/>
        <v/>
      </c>
      <c r="Q302" s="112" t="str">
        <f t="shared" si="182"/>
        <v/>
      </c>
      <c r="R302" s="67"/>
      <c r="S302" s="68" t="str">
        <f t="shared" si="82"/>
        <v/>
      </c>
      <c r="T302" s="184"/>
      <c r="U302" s="68" t="str">
        <f t="shared" si="83"/>
        <v/>
      </c>
      <c r="V302" s="112" t="str">
        <f t="shared" si="183"/>
        <v>no</v>
      </c>
      <c r="W302" s="47"/>
      <c r="X302" s="47"/>
      <c r="Y302" s="47"/>
      <c r="Z302" s="66"/>
      <c r="AA302" s="19"/>
      <c r="AB302" s="242"/>
      <c r="AC302" s="242"/>
      <c r="AD302" s="242"/>
      <c r="AE302" s="242"/>
      <c r="AF302" s="242"/>
      <c r="AG302" s="243"/>
      <c r="AH302" s="17"/>
      <c r="AI302" s="6"/>
      <c r="AK302" s="28" t="str">
        <f t="shared" si="184"/>
        <v/>
      </c>
      <c r="AL302" s="28" t="str">
        <f t="shared" si="185"/>
        <v/>
      </c>
      <c r="AM302" s="28" t="str">
        <f t="shared" si="186"/>
        <v/>
      </c>
      <c r="AN302" s="28">
        <f t="shared" si="187"/>
        <v>0</v>
      </c>
      <c r="AO302" s="28">
        <f t="shared" si="188"/>
        <v>0</v>
      </c>
      <c r="AP302" s="28">
        <f t="shared" si="189"/>
        <v>0</v>
      </c>
      <c r="AQ302" s="28">
        <f t="shared" si="190"/>
        <v>0</v>
      </c>
      <c r="AR302" s="28"/>
      <c r="AS302" s="28"/>
      <c r="AT302" s="28"/>
      <c r="AX302" s="64" t="str">
        <f t="shared" si="191"/>
        <v>canbeinvalid</v>
      </c>
      <c r="AY302" s="28"/>
      <c r="AZ302" s="181">
        <f t="shared" si="192"/>
        <v>0</v>
      </c>
      <c r="BA302" s="1">
        <f t="shared" si="193"/>
        <v>0</v>
      </c>
      <c r="BB302">
        <f t="shared" si="194"/>
        <v>0</v>
      </c>
      <c r="BC302">
        <f t="shared" si="195"/>
        <v>0</v>
      </c>
      <c r="BD302" t="str">
        <f t="shared" si="196"/>
        <v/>
      </c>
      <c r="BE302">
        <f t="shared" si="197"/>
        <v>0</v>
      </c>
      <c r="BF302">
        <f t="shared" si="198"/>
        <v>0</v>
      </c>
      <c r="BG302" t="str">
        <f t="shared" si="199"/>
        <v>no</v>
      </c>
      <c r="BH302">
        <f t="shared" si="200"/>
        <v>0</v>
      </c>
      <c r="BJ302" s="118">
        <f t="shared" si="201"/>
        <v>0</v>
      </c>
      <c r="BK302" s="119">
        <f t="shared" si="202"/>
        <v>0</v>
      </c>
      <c r="BL302">
        <f t="shared" si="203"/>
        <v>0</v>
      </c>
      <c r="BM302">
        <f t="shared" si="204"/>
        <v>0</v>
      </c>
      <c r="BN302" t="str">
        <f t="shared" si="205"/>
        <v/>
      </c>
      <c r="BO302" s="181">
        <f t="shared" si="206"/>
        <v>0</v>
      </c>
      <c r="BQ302" s="181">
        <f t="shared" si="207"/>
        <v>0</v>
      </c>
      <c r="BR302" s="181">
        <f t="shared" si="208"/>
        <v>0</v>
      </c>
      <c r="BS302" t="str">
        <f t="shared" si="209"/>
        <v/>
      </c>
      <c r="BT302">
        <f t="shared" si="210"/>
        <v>0</v>
      </c>
      <c r="BU302" s="181" t="str">
        <f t="shared" si="211"/>
        <v>data</v>
      </c>
      <c r="BV302" s="181">
        <f t="shared" si="217"/>
        <v>0</v>
      </c>
      <c r="BX302" t="str">
        <f t="shared" si="212"/>
        <v/>
      </c>
      <c r="BY302" t="str">
        <f t="shared" si="213"/>
        <v>No CO Data</v>
      </c>
      <c r="BZ302" s="181">
        <f t="shared" si="178"/>
        <v>0</v>
      </c>
      <c r="CA302" s="229">
        <f t="shared" si="219"/>
        <v>0</v>
      </c>
      <c r="CB302" s="6"/>
      <c r="CC302" s="6"/>
      <c r="CD302" s="226">
        <f t="shared" si="179"/>
        <v>0</v>
      </c>
      <c r="CE302" s="6"/>
      <c r="CF302" s="226">
        <f t="shared" si="218"/>
        <v>0</v>
      </c>
      <c r="CG302" s="226">
        <f t="shared" si="180"/>
        <v>0</v>
      </c>
      <c r="CH302" s="6"/>
      <c r="CI302" s="6"/>
      <c r="CJ302" s="226">
        <f t="shared" si="214"/>
        <v>0</v>
      </c>
      <c r="CK302" s="6"/>
      <c r="CL302" s="6"/>
      <c r="CM302" s="6"/>
      <c r="CN302" s="6"/>
      <c r="CO302" s="6"/>
      <c r="CP302" s="6"/>
      <c r="CQ302" s="6"/>
      <c r="CR302" s="6"/>
      <c r="CS302" s="6"/>
      <c r="CT302" s="6"/>
      <c r="CU302" s="6"/>
      <c r="CV302" s="6"/>
      <c r="CW302" s="6"/>
      <c r="CX302" s="6"/>
      <c r="CY302" s="6"/>
      <c r="CZ302" s="6"/>
      <c r="DA302" s="6"/>
      <c r="DB302" s="6"/>
      <c r="DC302" s="6"/>
      <c r="DD302" s="6"/>
      <c r="DE302" s="6"/>
      <c r="DF302" s="6"/>
      <c r="DG302" s="6"/>
      <c r="DH302" s="6"/>
      <c r="DI302" s="6"/>
      <c r="DJ302" s="6"/>
      <c r="DK302" s="6"/>
      <c r="DL302" s="6"/>
      <c r="DM302" s="6"/>
      <c r="DN302" s="6"/>
      <c r="DO302" s="6"/>
      <c r="DP302" s="6"/>
      <c r="DQ302" s="6"/>
      <c r="DR302" s="6"/>
      <c r="DS302" s="6"/>
      <c r="DT302" s="6"/>
      <c r="DU302" s="6"/>
      <c r="DV302" s="6"/>
      <c r="DW302" s="6"/>
      <c r="DX302" s="6"/>
      <c r="DY302" s="6"/>
      <c r="DZ302" s="6"/>
      <c r="EA302" s="6"/>
      <c r="EB302" s="6"/>
      <c r="EC302" s="6"/>
      <c r="ED302" s="6"/>
      <c r="EE302" s="6"/>
      <c r="EF302" s="6"/>
      <c r="EG302" s="6"/>
      <c r="EH302" s="6"/>
      <c r="EI302" s="6"/>
      <c r="EJ302" s="6"/>
      <c r="EK302" s="6"/>
      <c r="EL302" s="6"/>
      <c r="EM302" s="6"/>
      <c r="EN302" s="6"/>
      <c r="EO302" s="6"/>
      <c r="EP302" s="6"/>
      <c r="EQ302" s="6"/>
      <c r="ER302" s="6"/>
      <c r="ES302" s="6"/>
      <c r="ET302" s="6"/>
      <c r="EU302" s="6"/>
      <c r="EV302" s="6"/>
      <c r="EW302" s="6"/>
      <c r="EX302" s="6"/>
      <c r="EY302" s="6"/>
      <c r="EZ302" s="6"/>
      <c r="FA302" s="6"/>
      <c r="FB302" s="6"/>
    </row>
    <row r="303" spans="1:158">
      <c r="A303" s="13">
        <f t="shared" si="139"/>
        <v>270</v>
      </c>
      <c r="B303" s="66"/>
      <c r="C303" s="48"/>
      <c r="D303" s="348"/>
      <c r="E303" s="349"/>
      <c r="F303" s="353"/>
      <c r="G303" s="351"/>
      <c r="H303" s="348"/>
      <c r="I303" s="352"/>
      <c r="J303" s="352"/>
      <c r="K303" s="67"/>
      <c r="L303" s="68" t="str">
        <f t="shared" si="79"/>
        <v/>
      </c>
      <c r="M303" s="379"/>
      <c r="N303" s="379"/>
      <c r="O303" s="380" t="str">
        <f t="shared" si="215"/>
        <v/>
      </c>
      <c r="P303" s="382" t="str">
        <f t="shared" si="216"/>
        <v/>
      </c>
      <c r="Q303" s="112" t="str">
        <f t="shared" si="182"/>
        <v/>
      </c>
      <c r="R303" s="67"/>
      <c r="S303" s="68" t="str">
        <f t="shared" si="82"/>
        <v/>
      </c>
      <c r="T303" s="184"/>
      <c r="U303" s="68" t="str">
        <f t="shared" si="83"/>
        <v/>
      </c>
      <c r="V303" s="112" t="str">
        <f t="shared" si="183"/>
        <v>no</v>
      </c>
      <c r="W303" s="47"/>
      <c r="X303" s="47"/>
      <c r="Y303" s="47"/>
      <c r="Z303" s="66"/>
      <c r="AA303" s="19"/>
      <c r="AB303" s="242"/>
      <c r="AC303" s="242"/>
      <c r="AD303" s="242"/>
      <c r="AE303" s="242"/>
      <c r="AF303" s="242"/>
      <c r="AG303" s="243"/>
      <c r="AH303" s="17"/>
      <c r="AI303" s="6"/>
      <c r="AK303" s="28" t="str">
        <f t="shared" si="184"/>
        <v/>
      </c>
      <c r="AL303" s="28" t="str">
        <f t="shared" si="185"/>
        <v/>
      </c>
      <c r="AM303" s="28" t="str">
        <f t="shared" si="186"/>
        <v/>
      </c>
      <c r="AN303" s="28">
        <f t="shared" si="187"/>
        <v>0</v>
      </c>
      <c r="AO303" s="28">
        <f t="shared" si="188"/>
        <v>0</v>
      </c>
      <c r="AP303" s="28">
        <f t="shared" si="189"/>
        <v>0</v>
      </c>
      <c r="AQ303" s="28">
        <f t="shared" si="190"/>
        <v>0</v>
      </c>
      <c r="AR303" s="28"/>
      <c r="AS303" s="28"/>
      <c r="AT303" s="28"/>
      <c r="AX303" s="64" t="str">
        <f t="shared" si="191"/>
        <v>canbeinvalid</v>
      </c>
      <c r="AY303" s="28"/>
      <c r="AZ303" s="181">
        <f t="shared" si="192"/>
        <v>0</v>
      </c>
      <c r="BA303" s="1">
        <f t="shared" si="193"/>
        <v>0</v>
      </c>
      <c r="BB303">
        <f t="shared" si="194"/>
        <v>0</v>
      </c>
      <c r="BC303">
        <f t="shared" si="195"/>
        <v>0</v>
      </c>
      <c r="BD303" t="str">
        <f t="shared" si="196"/>
        <v/>
      </c>
      <c r="BE303">
        <f t="shared" si="197"/>
        <v>0</v>
      </c>
      <c r="BF303">
        <f t="shared" si="198"/>
        <v>0</v>
      </c>
      <c r="BG303" t="str">
        <f t="shared" si="199"/>
        <v>no</v>
      </c>
      <c r="BH303">
        <f t="shared" si="200"/>
        <v>0</v>
      </c>
      <c r="BJ303" s="118">
        <f t="shared" si="201"/>
        <v>0</v>
      </c>
      <c r="BK303" s="119">
        <f t="shared" si="202"/>
        <v>0</v>
      </c>
      <c r="BL303">
        <f t="shared" si="203"/>
        <v>0</v>
      </c>
      <c r="BM303">
        <f t="shared" si="204"/>
        <v>0</v>
      </c>
      <c r="BN303" t="str">
        <f t="shared" si="205"/>
        <v/>
      </c>
      <c r="BO303" s="181">
        <f t="shared" si="206"/>
        <v>0</v>
      </c>
      <c r="BQ303" s="181">
        <f t="shared" si="207"/>
        <v>0</v>
      </c>
      <c r="BR303" s="181">
        <f t="shared" si="208"/>
        <v>0</v>
      </c>
      <c r="BS303" t="str">
        <f t="shared" si="209"/>
        <v/>
      </c>
      <c r="BT303">
        <f t="shared" si="210"/>
        <v>0</v>
      </c>
      <c r="BU303" s="181" t="str">
        <f t="shared" si="211"/>
        <v>data</v>
      </c>
      <c r="BV303" s="181">
        <f t="shared" si="217"/>
        <v>0</v>
      </c>
      <c r="BX303" t="str">
        <f t="shared" si="212"/>
        <v/>
      </c>
      <c r="BY303" t="str">
        <f t="shared" si="213"/>
        <v>No CO Data</v>
      </c>
      <c r="BZ303" s="181">
        <f t="shared" si="178"/>
        <v>0</v>
      </c>
      <c r="CA303" s="229">
        <f t="shared" si="219"/>
        <v>0</v>
      </c>
      <c r="CB303" s="6"/>
      <c r="CC303" s="6"/>
      <c r="CD303" s="226">
        <f t="shared" si="179"/>
        <v>0</v>
      </c>
      <c r="CE303" s="6"/>
      <c r="CF303" s="226">
        <f t="shared" si="218"/>
        <v>0</v>
      </c>
      <c r="CG303" s="226">
        <f t="shared" si="180"/>
        <v>0</v>
      </c>
      <c r="CH303" s="6"/>
      <c r="CI303" s="6"/>
      <c r="CJ303" s="226">
        <f t="shared" si="214"/>
        <v>0</v>
      </c>
      <c r="CK303" s="6"/>
      <c r="CL303" s="6"/>
      <c r="CM303" s="6"/>
      <c r="CN303" s="6"/>
      <c r="CO303" s="6"/>
      <c r="CP303" s="6"/>
      <c r="CQ303" s="6"/>
      <c r="CR303" s="6"/>
      <c r="CS303" s="6"/>
      <c r="CT303" s="6"/>
      <c r="CU303" s="6"/>
      <c r="CV303" s="6"/>
      <c r="CW303" s="6"/>
      <c r="CX303" s="6"/>
      <c r="CY303" s="6"/>
      <c r="CZ303" s="6"/>
      <c r="DA303" s="6"/>
      <c r="DB303" s="6"/>
      <c r="DC303" s="6"/>
      <c r="DD303" s="6"/>
      <c r="DE303" s="6"/>
      <c r="DF303" s="6"/>
      <c r="DG303" s="6"/>
      <c r="DH303" s="6"/>
      <c r="DI303" s="6"/>
      <c r="DJ303" s="6"/>
      <c r="DK303" s="6"/>
      <c r="DL303" s="6"/>
      <c r="DM303" s="6"/>
      <c r="DN303" s="6"/>
      <c r="DO303" s="6"/>
      <c r="DP303" s="6"/>
      <c r="DQ303" s="6"/>
      <c r="DR303" s="6"/>
      <c r="DS303" s="6"/>
      <c r="DT303" s="6"/>
      <c r="DU303" s="6"/>
      <c r="DV303" s="6"/>
      <c r="DW303" s="6"/>
      <c r="DX303" s="6"/>
      <c r="DY303" s="6"/>
      <c r="DZ303" s="6"/>
      <c r="EA303" s="6"/>
      <c r="EB303" s="6"/>
      <c r="EC303" s="6"/>
      <c r="ED303" s="6"/>
      <c r="EE303" s="6"/>
      <c r="EF303" s="6"/>
      <c r="EG303" s="6"/>
      <c r="EH303" s="6"/>
      <c r="EI303" s="6"/>
      <c r="EJ303" s="6"/>
      <c r="EK303" s="6"/>
      <c r="EL303" s="6"/>
      <c r="EM303" s="6"/>
      <c r="EN303" s="6"/>
      <c r="EO303" s="6"/>
      <c r="EP303" s="6"/>
      <c r="EQ303" s="6"/>
      <c r="ER303" s="6"/>
      <c r="ES303" s="6"/>
      <c r="ET303" s="6"/>
      <c r="EU303" s="6"/>
      <c r="EV303" s="6"/>
      <c r="EW303" s="6"/>
      <c r="EX303" s="6"/>
      <c r="EY303" s="6"/>
      <c r="EZ303" s="6"/>
      <c r="FA303" s="6"/>
      <c r="FB303" s="6"/>
    </row>
    <row r="304" spans="1:158">
      <c r="A304" s="13">
        <f t="shared" si="139"/>
        <v>271</v>
      </c>
      <c r="B304" s="66"/>
      <c r="C304" s="48"/>
      <c r="D304" s="348"/>
      <c r="E304" s="349"/>
      <c r="F304" s="353"/>
      <c r="G304" s="351"/>
      <c r="H304" s="348"/>
      <c r="I304" s="352"/>
      <c r="J304" s="352"/>
      <c r="K304" s="67"/>
      <c r="L304" s="68" t="str">
        <f t="shared" si="79"/>
        <v/>
      </c>
      <c r="M304" s="379"/>
      <c r="N304" s="379"/>
      <c r="O304" s="380" t="str">
        <f t="shared" si="215"/>
        <v/>
      </c>
      <c r="P304" s="382" t="str">
        <f t="shared" si="216"/>
        <v/>
      </c>
      <c r="Q304" s="112" t="str">
        <f t="shared" si="182"/>
        <v/>
      </c>
      <c r="R304" s="67"/>
      <c r="S304" s="68" t="str">
        <f t="shared" si="82"/>
        <v/>
      </c>
      <c r="T304" s="184"/>
      <c r="U304" s="68" t="str">
        <f t="shared" si="83"/>
        <v/>
      </c>
      <c r="V304" s="112" t="str">
        <f t="shared" si="183"/>
        <v>no</v>
      </c>
      <c r="W304" s="47"/>
      <c r="X304" s="47"/>
      <c r="Y304" s="47"/>
      <c r="Z304" s="66"/>
      <c r="AA304" s="19"/>
      <c r="AB304" s="242"/>
      <c r="AC304" s="242"/>
      <c r="AD304" s="242"/>
      <c r="AE304" s="242"/>
      <c r="AF304" s="242"/>
      <c r="AG304" s="243"/>
      <c r="AH304" s="17"/>
      <c r="AI304" s="6"/>
      <c r="AK304" s="28" t="str">
        <f t="shared" si="184"/>
        <v/>
      </c>
      <c r="AL304" s="28" t="str">
        <f t="shared" si="185"/>
        <v/>
      </c>
      <c r="AM304" s="28" t="str">
        <f t="shared" si="186"/>
        <v/>
      </c>
      <c r="AN304" s="28">
        <f t="shared" si="187"/>
        <v>0</v>
      </c>
      <c r="AO304" s="28">
        <f t="shared" si="188"/>
        <v>0</v>
      </c>
      <c r="AP304" s="28">
        <f t="shared" si="189"/>
        <v>0</v>
      </c>
      <c r="AQ304" s="28">
        <f t="shared" si="190"/>
        <v>0</v>
      </c>
      <c r="AR304" s="28"/>
      <c r="AS304" s="28"/>
      <c r="AT304" s="28"/>
      <c r="AX304" s="64" t="str">
        <f t="shared" si="191"/>
        <v>canbeinvalid</v>
      </c>
      <c r="AY304" s="28"/>
      <c r="AZ304" s="181">
        <f t="shared" si="192"/>
        <v>0</v>
      </c>
      <c r="BA304" s="1">
        <f t="shared" si="193"/>
        <v>0</v>
      </c>
      <c r="BB304">
        <f t="shared" si="194"/>
        <v>0</v>
      </c>
      <c r="BC304">
        <f t="shared" si="195"/>
        <v>0</v>
      </c>
      <c r="BD304" t="str">
        <f t="shared" si="196"/>
        <v/>
      </c>
      <c r="BE304">
        <f t="shared" si="197"/>
        <v>0</v>
      </c>
      <c r="BF304">
        <f t="shared" si="198"/>
        <v>0</v>
      </c>
      <c r="BG304" t="str">
        <f t="shared" si="199"/>
        <v>no</v>
      </c>
      <c r="BH304">
        <f t="shared" si="200"/>
        <v>0</v>
      </c>
      <c r="BJ304" s="118">
        <f t="shared" si="201"/>
        <v>0</v>
      </c>
      <c r="BK304" s="119">
        <f t="shared" si="202"/>
        <v>0</v>
      </c>
      <c r="BL304">
        <f t="shared" si="203"/>
        <v>0</v>
      </c>
      <c r="BM304">
        <f t="shared" si="204"/>
        <v>0</v>
      </c>
      <c r="BN304" t="str">
        <f t="shared" si="205"/>
        <v/>
      </c>
      <c r="BO304" s="181">
        <f t="shared" si="206"/>
        <v>0</v>
      </c>
      <c r="BQ304" s="181">
        <f t="shared" si="207"/>
        <v>0</v>
      </c>
      <c r="BR304" s="181">
        <f t="shared" si="208"/>
        <v>0</v>
      </c>
      <c r="BS304" t="str">
        <f t="shared" si="209"/>
        <v/>
      </c>
      <c r="BT304">
        <f t="shared" si="210"/>
        <v>0</v>
      </c>
      <c r="BU304" s="181" t="str">
        <f t="shared" si="211"/>
        <v>data</v>
      </c>
      <c r="BV304" s="181">
        <f t="shared" si="217"/>
        <v>0</v>
      </c>
      <c r="BX304" t="str">
        <f t="shared" si="212"/>
        <v/>
      </c>
      <c r="BY304" t="str">
        <f t="shared" si="213"/>
        <v>No CO Data</v>
      </c>
      <c r="BZ304" s="181">
        <f t="shared" si="178"/>
        <v>0</v>
      </c>
      <c r="CA304" s="229">
        <f t="shared" si="219"/>
        <v>0</v>
      </c>
      <c r="CB304" s="6"/>
      <c r="CC304" s="6"/>
      <c r="CD304" s="226">
        <f t="shared" si="179"/>
        <v>0</v>
      </c>
      <c r="CE304" s="6"/>
      <c r="CF304" s="226">
        <f t="shared" si="218"/>
        <v>0</v>
      </c>
      <c r="CG304" s="226">
        <f t="shared" si="180"/>
        <v>0</v>
      </c>
      <c r="CH304" s="6"/>
      <c r="CI304" s="6"/>
      <c r="CJ304" s="226">
        <f t="shared" si="214"/>
        <v>0</v>
      </c>
      <c r="CK304" s="6"/>
      <c r="CL304" s="6"/>
      <c r="CM304" s="6"/>
      <c r="CN304" s="6"/>
      <c r="CO304" s="6"/>
      <c r="CP304" s="6"/>
      <c r="CQ304" s="6"/>
      <c r="CR304" s="6"/>
      <c r="CS304" s="6"/>
      <c r="CT304" s="6"/>
      <c r="CU304" s="6"/>
      <c r="CV304" s="6"/>
      <c r="CW304" s="6"/>
      <c r="CX304" s="6"/>
      <c r="CY304" s="6"/>
      <c r="CZ304" s="6"/>
      <c r="DA304" s="6"/>
      <c r="DB304" s="6"/>
      <c r="DC304" s="6"/>
      <c r="DD304" s="6"/>
      <c r="DE304" s="6"/>
      <c r="DF304" s="6"/>
      <c r="DG304" s="6"/>
      <c r="DH304" s="6"/>
      <c r="DI304" s="6"/>
      <c r="DJ304" s="6"/>
      <c r="DK304" s="6"/>
      <c r="DL304" s="6"/>
      <c r="DM304" s="6"/>
      <c r="DN304" s="6"/>
      <c r="DO304" s="6"/>
      <c r="DP304" s="6"/>
      <c r="DQ304" s="6"/>
      <c r="DR304" s="6"/>
      <c r="DS304" s="6"/>
      <c r="DT304" s="6"/>
      <c r="DU304" s="6"/>
      <c r="DV304" s="6"/>
      <c r="DW304" s="6"/>
      <c r="DX304" s="6"/>
      <c r="DY304" s="6"/>
      <c r="DZ304" s="6"/>
      <c r="EA304" s="6"/>
      <c r="EB304" s="6"/>
      <c r="EC304" s="6"/>
      <c r="ED304" s="6"/>
      <c r="EE304" s="6"/>
      <c r="EF304" s="6"/>
      <c r="EG304" s="6"/>
      <c r="EH304" s="6"/>
      <c r="EI304" s="6"/>
      <c r="EJ304" s="6"/>
      <c r="EK304" s="6"/>
      <c r="EL304" s="6"/>
      <c r="EM304" s="6"/>
      <c r="EN304" s="6"/>
      <c r="EO304" s="6"/>
      <c r="EP304" s="6"/>
      <c r="EQ304" s="6"/>
      <c r="ER304" s="6"/>
      <c r="ES304" s="6"/>
      <c r="ET304" s="6"/>
      <c r="EU304" s="6"/>
      <c r="EV304" s="6"/>
      <c r="EW304" s="6"/>
      <c r="EX304" s="6"/>
      <c r="EY304" s="6"/>
      <c r="EZ304" s="6"/>
      <c r="FA304" s="6"/>
      <c r="FB304" s="6"/>
    </row>
    <row r="305" spans="1:158">
      <c r="A305" s="13">
        <f t="shared" si="139"/>
        <v>272</v>
      </c>
      <c r="B305" s="66"/>
      <c r="C305" s="48"/>
      <c r="D305" s="348"/>
      <c r="E305" s="349"/>
      <c r="F305" s="353"/>
      <c r="G305" s="351"/>
      <c r="H305" s="348"/>
      <c r="I305" s="352"/>
      <c r="J305" s="352"/>
      <c r="K305" s="67"/>
      <c r="L305" s="68" t="str">
        <f t="shared" si="79"/>
        <v/>
      </c>
      <c r="M305" s="379"/>
      <c r="N305" s="379"/>
      <c r="O305" s="380" t="str">
        <f t="shared" si="215"/>
        <v/>
      </c>
      <c r="P305" s="382" t="str">
        <f t="shared" si="216"/>
        <v/>
      </c>
      <c r="Q305" s="112" t="str">
        <f t="shared" si="182"/>
        <v/>
      </c>
      <c r="R305" s="67"/>
      <c r="S305" s="68" t="str">
        <f t="shared" si="82"/>
        <v/>
      </c>
      <c r="T305" s="184"/>
      <c r="U305" s="68" t="str">
        <f t="shared" si="83"/>
        <v/>
      </c>
      <c r="V305" s="112" t="str">
        <f t="shared" si="183"/>
        <v>no</v>
      </c>
      <c r="W305" s="47"/>
      <c r="X305" s="47"/>
      <c r="Y305" s="47"/>
      <c r="Z305" s="66"/>
      <c r="AA305" s="19"/>
      <c r="AB305" s="242"/>
      <c r="AC305" s="242"/>
      <c r="AD305" s="242"/>
      <c r="AE305" s="242"/>
      <c r="AF305" s="242"/>
      <c r="AG305" s="243"/>
      <c r="AH305" s="17"/>
      <c r="AI305" s="6"/>
      <c r="AK305" s="28" t="str">
        <f t="shared" si="184"/>
        <v/>
      </c>
      <c r="AL305" s="28" t="str">
        <f t="shared" si="185"/>
        <v/>
      </c>
      <c r="AM305" s="28" t="str">
        <f t="shared" si="186"/>
        <v/>
      </c>
      <c r="AN305" s="28">
        <f t="shared" si="187"/>
        <v>0</v>
      </c>
      <c r="AO305" s="28">
        <f t="shared" si="188"/>
        <v>0</v>
      </c>
      <c r="AP305" s="28">
        <f t="shared" si="189"/>
        <v>0</v>
      </c>
      <c r="AQ305" s="28">
        <f t="shared" si="190"/>
        <v>0</v>
      </c>
      <c r="AR305" s="28"/>
      <c r="AS305" s="28"/>
      <c r="AT305" s="28"/>
      <c r="AX305" s="64" t="str">
        <f t="shared" si="191"/>
        <v>canbeinvalid</v>
      </c>
      <c r="AY305" s="28"/>
      <c r="AZ305" s="181">
        <f t="shared" si="192"/>
        <v>0</v>
      </c>
      <c r="BA305" s="1">
        <f t="shared" si="193"/>
        <v>0</v>
      </c>
      <c r="BB305">
        <f t="shared" si="194"/>
        <v>0</v>
      </c>
      <c r="BC305">
        <f t="shared" si="195"/>
        <v>0</v>
      </c>
      <c r="BD305" t="str">
        <f t="shared" si="196"/>
        <v/>
      </c>
      <c r="BE305">
        <f t="shared" si="197"/>
        <v>0</v>
      </c>
      <c r="BF305">
        <f t="shared" si="198"/>
        <v>0</v>
      </c>
      <c r="BG305" t="str">
        <f t="shared" si="199"/>
        <v>no</v>
      </c>
      <c r="BH305">
        <f t="shared" si="200"/>
        <v>0</v>
      </c>
      <c r="BJ305" s="118">
        <f t="shared" si="201"/>
        <v>0</v>
      </c>
      <c r="BK305" s="119">
        <f t="shared" si="202"/>
        <v>0</v>
      </c>
      <c r="BL305">
        <f t="shared" si="203"/>
        <v>0</v>
      </c>
      <c r="BM305">
        <f t="shared" si="204"/>
        <v>0</v>
      </c>
      <c r="BN305" t="str">
        <f t="shared" si="205"/>
        <v/>
      </c>
      <c r="BO305" s="181">
        <f t="shared" si="206"/>
        <v>0</v>
      </c>
      <c r="BQ305" s="181">
        <f t="shared" si="207"/>
        <v>0</v>
      </c>
      <c r="BR305" s="181">
        <f t="shared" si="208"/>
        <v>0</v>
      </c>
      <c r="BS305" t="str">
        <f t="shared" si="209"/>
        <v/>
      </c>
      <c r="BT305">
        <f t="shared" si="210"/>
        <v>0</v>
      </c>
      <c r="BU305" s="181" t="str">
        <f t="shared" si="211"/>
        <v>data</v>
      </c>
      <c r="BV305" s="181">
        <f t="shared" si="217"/>
        <v>0</v>
      </c>
      <c r="BX305" t="str">
        <f t="shared" si="212"/>
        <v/>
      </c>
      <c r="BY305" t="str">
        <f t="shared" si="213"/>
        <v>No CO Data</v>
      </c>
      <c r="BZ305" s="181">
        <f t="shared" si="178"/>
        <v>0</v>
      </c>
      <c r="CA305" s="229">
        <f t="shared" si="219"/>
        <v>0</v>
      </c>
      <c r="CB305" s="6"/>
      <c r="CC305" s="6"/>
      <c r="CD305" s="226">
        <f t="shared" si="179"/>
        <v>0</v>
      </c>
      <c r="CE305" s="6"/>
      <c r="CF305" s="226">
        <f t="shared" si="218"/>
        <v>0</v>
      </c>
      <c r="CG305" s="226">
        <f t="shared" si="180"/>
        <v>0</v>
      </c>
      <c r="CH305" s="6"/>
      <c r="CI305" s="6"/>
      <c r="CJ305" s="226">
        <f t="shared" si="214"/>
        <v>0</v>
      </c>
      <c r="CK305" s="6"/>
      <c r="CL305" s="6"/>
      <c r="CM305" s="6"/>
      <c r="CN305" s="6"/>
      <c r="CO305" s="6"/>
      <c r="CP305" s="6"/>
      <c r="CQ305" s="6"/>
      <c r="CR305" s="6"/>
      <c r="CS305" s="6"/>
      <c r="CT305" s="6"/>
      <c r="CU305" s="6"/>
      <c r="CV305" s="6"/>
      <c r="CW305" s="6"/>
      <c r="CX305" s="6"/>
      <c r="CY305" s="6"/>
      <c r="CZ305" s="6"/>
      <c r="DA305" s="6"/>
      <c r="DB305" s="6"/>
      <c r="DC305" s="6"/>
      <c r="DD305" s="6"/>
      <c r="DE305" s="6"/>
      <c r="DF305" s="6"/>
      <c r="DG305" s="6"/>
      <c r="DH305" s="6"/>
      <c r="DI305" s="6"/>
      <c r="DJ305" s="6"/>
      <c r="DK305" s="6"/>
      <c r="DL305" s="6"/>
      <c r="DM305" s="6"/>
      <c r="DN305" s="6"/>
      <c r="DO305" s="6"/>
      <c r="DP305" s="6"/>
      <c r="DQ305" s="6"/>
      <c r="DR305" s="6"/>
      <c r="DS305" s="6"/>
      <c r="DT305" s="6"/>
      <c r="DU305" s="6"/>
      <c r="DV305" s="6"/>
      <c r="DW305" s="6"/>
      <c r="DX305" s="6"/>
      <c r="DY305" s="6"/>
      <c r="DZ305" s="6"/>
      <c r="EA305" s="6"/>
      <c r="EB305" s="6"/>
      <c r="EC305" s="6"/>
      <c r="ED305" s="6"/>
      <c r="EE305" s="6"/>
      <c r="EF305" s="6"/>
      <c r="EG305" s="6"/>
      <c r="EH305" s="6"/>
      <c r="EI305" s="6"/>
      <c r="EJ305" s="6"/>
      <c r="EK305" s="6"/>
      <c r="EL305" s="6"/>
      <c r="EM305" s="6"/>
      <c r="EN305" s="6"/>
      <c r="EO305" s="6"/>
      <c r="EP305" s="6"/>
      <c r="EQ305" s="6"/>
      <c r="ER305" s="6"/>
      <c r="ES305" s="6"/>
      <c r="ET305" s="6"/>
      <c r="EU305" s="6"/>
      <c r="EV305" s="6"/>
      <c r="EW305" s="6"/>
      <c r="EX305" s="6"/>
      <c r="EY305" s="6"/>
      <c r="EZ305" s="6"/>
      <c r="FA305" s="6"/>
      <c r="FB305" s="6"/>
    </row>
    <row r="306" spans="1:158">
      <c r="A306" s="13">
        <f t="shared" si="139"/>
        <v>273</v>
      </c>
      <c r="B306" s="66"/>
      <c r="C306" s="48"/>
      <c r="D306" s="348"/>
      <c r="E306" s="349"/>
      <c r="F306" s="353"/>
      <c r="G306" s="351"/>
      <c r="H306" s="348"/>
      <c r="I306" s="352"/>
      <c r="J306" s="352"/>
      <c r="K306" s="67"/>
      <c r="L306" s="68" t="str">
        <f t="shared" si="79"/>
        <v/>
      </c>
      <c r="M306" s="379"/>
      <c r="N306" s="379"/>
      <c r="O306" s="380" t="str">
        <f t="shared" si="215"/>
        <v/>
      </c>
      <c r="P306" s="382" t="str">
        <f t="shared" si="216"/>
        <v/>
      </c>
      <c r="Q306" s="112" t="str">
        <f t="shared" si="182"/>
        <v/>
      </c>
      <c r="R306" s="67"/>
      <c r="S306" s="68" t="str">
        <f t="shared" si="82"/>
        <v/>
      </c>
      <c r="T306" s="184"/>
      <c r="U306" s="68" t="str">
        <f t="shared" si="83"/>
        <v/>
      </c>
      <c r="V306" s="112" t="str">
        <f t="shared" si="183"/>
        <v>no</v>
      </c>
      <c r="W306" s="47"/>
      <c r="X306" s="47"/>
      <c r="Y306" s="47"/>
      <c r="Z306" s="66"/>
      <c r="AA306" s="19"/>
      <c r="AB306" s="242"/>
      <c r="AC306" s="242"/>
      <c r="AD306" s="242"/>
      <c r="AE306" s="242"/>
      <c r="AF306" s="242"/>
      <c r="AG306" s="243"/>
      <c r="AH306" s="17"/>
      <c r="AI306" s="6"/>
      <c r="AK306" s="28" t="str">
        <f t="shared" si="184"/>
        <v/>
      </c>
      <c r="AL306" s="28" t="str">
        <f t="shared" si="185"/>
        <v/>
      </c>
      <c r="AM306" s="28" t="str">
        <f t="shared" si="186"/>
        <v/>
      </c>
      <c r="AN306" s="28">
        <f t="shared" si="187"/>
        <v>0</v>
      </c>
      <c r="AO306" s="28">
        <f t="shared" si="188"/>
        <v>0</v>
      </c>
      <c r="AP306" s="28">
        <f t="shared" si="189"/>
        <v>0</v>
      </c>
      <c r="AQ306" s="28">
        <f t="shared" si="190"/>
        <v>0</v>
      </c>
      <c r="AR306" s="28"/>
      <c r="AS306" s="28"/>
      <c r="AT306" s="28"/>
      <c r="AX306" s="64" t="str">
        <f t="shared" si="191"/>
        <v>canbeinvalid</v>
      </c>
      <c r="AY306" s="28"/>
      <c r="AZ306" s="181">
        <f t="shared" si="192"/>
        <v>0</v>
      </c>
      <c r="BA306" s="1">
        <f t="shared" si="193"/>
        <v>0</v>
      </c>
      <c r="BB306">
        <f t="shared" si="194"/>
        <v>0</v>
      </c>
      <c r="BC306">
        <f t="shared" si="195"/>
        <v>0</v>
      </c>
      <c r="BD306" t="str">
        <f t="shared" si="196"/>
        <v/>
      </c>
      <c r="BE306">
        <f t="shared" si="197"/>
        <v>0</v>
      </c>
      <c r="BF306">
        <f t="shared" si="198"/>
        <v>0</v>
      </c>
      <c r="BG306" t="str">
        <f t="shared" si="199"/>
        <v>no</v>
      </c>
      <c r="BH306">
        <f t="shared" si="200"/>
        <v>0</v>
      </c>
      <c r="BJ306" s="118">
        <f t="shared" si="201"/>
        <v>0</v>
      </c>
      <c r="BK306" s="119">
        <f t="shared" si="202"/>
        <v>0</v>
      </c>
      <c r="BL306">
        <f t="shared" si="203"/>
        <v>0</v>
      </c>
      <c r="BM306">
        <f t="shared" si="204"/>
        <v>0</v>
      </c>
      <c r="BN306" t="str">
        <f t="shared" si="205"/>
        <v/>
      </c>
      <c r="BO306" s="181">
        <f t="shared" si="206"/>
        <v>0</v>
      </c>
      <c r="BQ306" s="181">
        <f t="shared" si="207"/>
        <v>0</v>
      </c>
      <c r="BR306" s="181">
        <f t="shared" si="208"/>
        <v>0</v>
      </c>
      <c r="BS306" t="str">
        <f t="shared" si="209"/>
        <v/>
      </c>
      <c r="BT306">
        <f t="shared" si="210"/>
        <v>0</v>
      </c>
      <c r="BU306" s="181" t="str">
        <f t="shared" si="211"/>
        <v>data</v>
      </c>
      <c r="BV306" s="181">
        <f t="shared" si="217"/>
        <v>0</v>
      </c>
      <c r="BX306" t="str">
        <f t="shared" si="212"/>
        <v/>
      </c>
      <c r="BY306" t="str">
        <f t="shared" si="213"/>
        <v>No CO Data</v>
      </c>
      <c r="BZ306" s="181">
        <f t="shared" si="178"/>
        <v>0</v>
      </c>
      <c r="CA306" s="229">
        <f t="shared" si="219"/>
        <v>0</v>
      </c>
      <c r="CB306" s="6"/>
      <c r="CC306" s="6"/>
      <c r="CD306" s="226">
        <f t="shared" si="179"/>
        <v>0</v>
      </c>
      <c r="CE306" s="6"/>
      <c r="CF306" s="226">
        <f t="shared" si="218"/>
        <v>0</v>
      </c>
      <c r="CG306" s="226">
        <f t="shared" si="180"/>
        <v>0</v>
      </c>
      <c r="CH306" s="6"/>
      <c r="CI306" s="6"/>
      <c r="CJ306" s="226">
        <f t="shared" si="214"/>
        <v>0</v>
      </c>
      <c r="CK306" s="6"/>
      <c r="CL306" s="6"/>
      <c r="CM306" s="6"/>
      <c r="CN306" s="6"/>
      <c r="CO306" s="6"/>
      <c r="CP306" s="6"/>
      <c r="CQ306" s="6"/>
      <c r="CR306" s="6"/>
      <c r="CS306" s="6"/>
      <c r="CT306" s="6"/>
      <c r="CU306" s="6"/>
      <c r="CV306" s="6"/>
      <c r="CW306" s="6"/>
      <c r="CX306" s="6"/>
      <c r="CY306" s="6"/>
      <c r="CZ306" s="6"/>
      <c r="DA306" s="6"/>
      <c r="DB306" s="6"/>
      <c r="DC306" s="6"/>
      <c r="DD306" s="6"/>
      <c r="DE306" s="6"/>
      <c r="DF306" s="6"/>
      <c r="DG306" s="6"/>
      <c r="DH306" s="6"/>
      <c r="DI306" s="6"/>
      <c r="DJ306" s="6"/>
      <c r="DK306" s="6"/>
      <c r="DL306" s="6"/>
      <c r="DM306" s="6"/>
      <c r="DN306" s="6"/>
      <c r="DO306" s="6"/>
      <c r="DP306" s="6"/>
      <c r="DQ306" s="6"/>
      <c r="DR306" s="6"/>
      <c r="DS306" s="6"/>
      <c r="DT306" s="6"/>
      <c r="DU306" s="6"/>
      <c r="DV306" s="6"/>
      <c r="DW306" s="6"/>
      <c r="DX306" s="6"/>
      <c r="DY306" s="6"/>
      <c r="DZ306" s="6"/>
      <c r="EA306" s="6"/>
      <c r="EB306" s="6"/>
      <c r="EC306" s="6"/>
      <c r="ED306" s="6"/>
      <c r="EE306" s="6"/>
      <c r="EF306" s="6"/>
      <c r="EG306" s="6"/>
      <c r="EH306" s="6"/>
      <c r="EI306" s="6"/>
      <c r="EJ306" s="6"/>
      <c r="EK306" s="6"/>
      <c r="EL306" s="6"/>
      <c r="EM306" s="6"/>
      <c r="EN306" s="6"/>
      <c r="EO306" s="6"/>
      <c r="EP306" s="6"/>
      <c r="EQ306" s="6"/>
      <c r="ER306" s="6"/>
      <c r="ES306" s="6"/>
      <c r="ET306" s="6"/>
      <c r="EU306" s="6"/>
      <c r="EV306" s="6"/>
      <c r="EW306" s="6"/>
      <c r="EX306" s="6"/>
      <c r="EY306" s="6"/>
      <c r="EZ306" s="6"/>
      <c r="FA306" s="6"/>
      <c r="FB306" s="6"/>
    </row>
    <row r="307" spans="1:158">
      <c r="A307" s="13">
        <f t="shared" si="139"/>
        <v>274</v>
      </c>
      <c r="B307" s="66"/>
      <c r="C307" s="48"/>
      <c r="D307" s="348"/>
      <c r="E307" s="349"/>
      <c r="F307" s="353"/>
      <c r="G307" s="351"/>
      <c r="H307" s="348"/>
      <c r="I307" s="352"/>
      <c r="J307" s="352"/>
      <c r="K307" s="67"/>
      <c r="L307" s="68" t="str">
        <f t="shared" si="79"/>
        <v/>
      </c>
      <c r="M307" s="379"/>
      <c r="N307" s="379"/>
      <c r="O307" s="380" t="str">
        <f t="shared" si="215"/>
        <v/>
      </c>
      <c r="P307" s="382" t="str">
        <f t="shared" si="216"/>
        <v/>
      </c>
      <c r="Q307" s="112" t="str">
        <f t="shared" si="182"/>
        <v/>
      </c>
      <c r="R307" s="67"/>
      <c r="S307" s="68" t="str">
        <f t="shared" si="82"/>
        <v/>
      </c>
      <c r="T307" s="184"/>
      <c r="U307" s="68" t="str">
        <f t="shared" si="83"/>
        <v/>
      </c>
      <c r="V307" s="112" t="str">
        <f t="shared" si="183"/>
        <v>no</v>
      </c>
      <c r="W307" s="47"/>
      <c r="X307" s="47"/>
      <c r="Y307" s="47"/>
      <c r="Z307" s="66"/>
      <c r="AA307" s="19"/>
      <c r="AB307" s="242"/>
      <c r="AC307" s="242"/>
      <c r="AD307" s="242"/>
      <c r="AE307" s="242"/>
      <c r="AF307" s="242"/>
      <c r="AG307" s="243"/>
      <c r="AH307" s="17"/>
      <c r="AI307" s="6"/>
      <c r="AK307" s="28" t="str">
        <f t="shared" si="184"/>
        <v/>
      </c>
      <c r="AL307" s="28" t="str">
        <f t="shared" si="185"/>
        <v/>
      </c>
      <c r="AM307" s="28" t="str">
        <f t="shared" si="186"/>
        <v/>
      </c>
      <c r="AN307" s="28">
        <f t="shared" si="187"/>
        <v>0</v>
      </c>
      <c r="AO307" s="28">
        <f t="shared" si="188"/>
        <v>0</v>
      </c>
      <c r="AP307" s="28">
        <f t="shared" si="189"/>
        <v>0</v>
      </c>
      <c r="AQ307" s="28">
        <f t="shared" si="190"/>
        <v>0</v>
      </c>
      <c r="AR307" s="28"/>
      <c r="AS307" s="28"/>
      <c r="AT307" s="28"/>
      <c r="AX307" s="64" t="str">
        <f t="shared" si="191"/>
        <v>canbeinvalid</v>
      </c>
      <c r="AY307" s="28"/>
      <c r="AZ307" s="181">
        <f t="shared" si="192"/>
        <v>0</v>
      </c>
      <c r="BA307" s="1">
        <f t="shared" si="193"/>
        <v>0</v>
      </c>
      <c r="BB307">
        <f t="shared" si="194"/>
        <v>0</v>
      </c>
      <c r="BC307">
        <f t="shared" si="195"/>
        <v>0</v>
      </c>
      <c r="BD307" t="str">
        <f t="shared" si="196"/>
        <v/>
      </c>
      <c r="BE307">
        <f t="shared" si="197"/>
        <v>0</v>
      </c>
      <c r="BF307">
        <f t="shared" si="198"/>
        <v>0</v>
      </c>
      <c r="BG307" t="str">
        <f t="shared" si="199"/>
        <v>no</v>
      </c>
      <c r="BH307">
        <f t="shared" si="200"/>
        <v>0</v>
      </c>
      <c r="BJ307" s="118">
        <f t="shared" si="201"/>
        <v>0</v>
      </c>
      <c r="BK307" s="119">
        <f t="shared" si="202"/>
        <v>0</v>
      </c>
      <c r="BL307">
        <f t="shared" si="203"/>
        <v>0</v>
      </c>
      <c r="BM307">
        <f t="shared" si="204"/>
        <v>0</v>
      </c>
      <c r="BN307" t="str">
        <f t="shared" si="205"/>
        <v/>
      </c>
      <c r="BO307" s="181">
        <f t="shared" si="206"/>
        <v>0</v>
      </c>
      <c r="BQ307" s="181">
        <f t="shared" si="207"/>
        <v>0</v>
      </c>
      <c r="BR307" s="181">
        <f t="shared" si="208"/>
        <v>0</v>
      </c>
      <c r="BS307" t="str">
        <f t="shared" si="209"/>
        <v/>
      </c>
      <c r="BT307">
        <f t="shared" si="210"/>
        <v>0</v>
      </c>
      <c r="BU307" s="181" t="str">
        <f t="shared" si="211"/>
        <v>data</v>
      </c>
      <c r="BV307" s="181">
        <f t="shared" si="217"/>
        <v>0</v>
      </c>
      <c r="BX307" t="str">
        <f t="shared" si="212"/>
        <v/>
      </c>
      <c r="BY307" t="str">
        <f t="shared" si="213"/>
        <v>No CO Data</v>
      </c>
      <c r="BZ307" s="181">
        <f t="shared" si="178"/>
        <v>0</v>
      </c>
      <c r="CA307" s="229">
        <f t="shared" si="219"/>
        <v>0</v>
      </c>
      <c r="CB307" s="6"/>
      <c r="CC307" s="6"/>
      <c r="CD307" s="226">
        <f t="shared" si="179"/>
        <v>0</v>
      </c>
      <c r="CE307" s="6"/>
      <c r="CF307" s="226">
        <f t="shared" si="218"/>
        <v>0</v>
      </c>
      <c r="CG307" s="226">
        <f t="shared" si="180"/>
        <v>0</v>
      </c>
      <c r="CH307" s="6"/>
      <c r="CI307" s="6"/>
      <c r="CJ307" s="226">
        <f t="shared" si="214"/>
        <v>0</v>
      </c>
      <c r="CK307" s="6"/>
      <c r="CL307" s="6"/>
      <c r="CM307" s="6"/>
      <c r="CN307" s="6"/>
      <c r="CO307" s="6"/>
      <c r="CP307" s="6"/>
      <c r="CQ307" s="6"/>
      <c r="CR307" s="6"/>
      <c r="CS307" s="6"/>
      <c r="CT307" s="6"/>
      <c r="CU307" s="6"/>
      <c r="CV307" s="6"/>
      <c r="CW307" s="6"/>
      <c r="CX307" s="6"/>
      <c r="CY307" s="6"/>
      <c r="CZ307" s="6"/>
      <c r="DA307" s="6"/>
      <c r="DB307" s="6"/>
      <c r="DC307" s="6"/>
      <c r="DD307" s="6"/>
      <c r="DE307" s="6"/>
      <c r="DF307" s="6"/>
      <c r="DG307" s="6"/>
      <c r="DH307" s="6"/>
      <c r="DI307" s="6"/>
      <c r="DJ307" s="6"/>
      <c r="DK307" s="6"/>
      <c r="DL307" s="6"/>
      <c r="DM307" s="6"/>
      <c r="DN307" s="6"/>
      <c r="DO307" s="6"/>
      <c r="DP307" s="6"/>
      <c r="DQ307" s="6"/>
      <c r="DR307" s="6"/>
      <c r="DS307" s="6"/>
      <c r="DT307" s="6"/>
      <c r="DU307" s="6"/>
      <c r="DV307" s="6"/>
      <c r="DW307" s="6"/>
      <c r="DX307" s="6"/>
      <c r="DY307" s="6"/>
      <c r="DZ307" s="6"/>
      <c r="EA307" s="6"/>
      <c r="EB307" s="6"/>
      <c r="EC307" s="6"/>
      <c r="ED307" s="6"/>
      <c r="EE307" s="6"/>
      <c r="EF307" s="6"/>
      <c r="EG307" s="6"/>
      <c r="EH307" s="6"/>
      <c r="EI307" s="6"/>
      <c r="EJ307" s="6"/>
      <c r="EK307" s="6"/>
      <c r="EL307" s="6"/>
      <c r="EM307" s="6"/>
      <c r="EN307" s="6"/>
      <c r="EO307" s="6"/>
      <c r="EP307" s="6"/>
      <c r="EQ307" s="6"/>
      <c r="ER307" s="6"/>
      <c r="ES307" s="6"/>
      <c r="ET307" s="6"/>
      <c r="EU307" s="6"/>
      <c r="EV307" s="6"/>
      <c r="EW307" s="6"/>
      <c r="EX307" s="6"/>
      <c r="EY307" s="6"/>
      <c r="EZ307" s="6"/>
      <c r="FA307" s="6"/>
      <c r="FB307" s="6"/>
    </row>
    <row r="308" spans="1:158">
      <c r="A308" s="13">
        <f t="shared" si="139"/>
        <v>275</v>
      </c>
      <c r="B308" s="66"/>
      <c r="C308" s="48"/>
      <c r="D308" s="348"/>
      <c r="E308" s="349"/>
      <c r="F308" s="353"/>
      <c r="G308" s="351"/>
      <c r="H308" s="348"/>
      <c r="I308" s="352"/>
      <c r="J308" s="352"/>
      <c r="K308" s="67"/>
      <c r="L308" s="68" t="str">
        <f t="shared" si="79"/>
        <v/>
      </c>
      <c r="M308" s="379"/>
      <c r="N308" s="379"/>
      <c r="O308" s="380" t="str">
        <f t="shared" si="215"/>
        <v/>
      </c>
      <c r="P308" s="382" t="str">
        <f t="shared" si="216"/>
        <v/>
      </c>
      <c r="Q308" s="112" t="str">
        <f t="shared" si="182"/>
        <v/>
      </c>
      <c r="R308" s="67"/>
      <c r="S308" s="68" t="str">
        <f t="shared" si="82"/>
        <v/>
      </c>
      <c r="T308" s="184"/>
      <c r="U308" s="68" t="str">
        <f t="shared" si="83"/>
        <v/>
      </c>
      <c r="V308" s="112" t="str">
        <f t="shared" si="183"/>
        <v>no</v>
      </c>
      <c r="W308" s="47"/>
      <c r="X308" s="47"/>
      <c r="Y308" s="47"/>
      <c r="Z308" s="66"/>
      <c r="AA308" s="19"/>
      <c r="AB308" s="242"/>
      <c r="AC308" s="242"/>
      <c r="AD308" s="242"/>
      <c r="AE308" s="242"/>
      <c r="AF308" s="242"/>
      <c r="AG308" s="243"/>
      <c r="AH308" s="17"/>
      <c r="AI308" s="6"/>
      <c r="AK308" s="28" t="str">
        <f t="shared" si="184"/>
        <v/>
      </c>
      <c r="AL308" s="28" t="str">
        <f t="shared" si="185"/>
        <v/>
      </c>
      <c r="AM308" s="28" t="str">
        <f t="shared" si="186"/>
        <v/>
      </c>
      <c r="AN308" s="28">
        <f t="shared" si="187"/>
        <v>0</v>
      </c>
      <c r="AO308" s="28">
        <f t="shared" si="188"/>
        <v>0</v>
      </c>
      <c r="AP308" s="28">
        <f t="shared" si="189"/>
        <v>0</v>
      </c>
      <c r="AQ308" s="28">
        <f t="shared" si="190"/>
        <v>0</v>
      </c>
      <c r="AR308" s="28"/>
      <c r="AS308" s="28"/>
      <c r="AT308" s="28"/>
      <c r="AX308" s="64" t="str">
        <f t="shared" si="191"/>
        <v>canbeinvalid</v>
      </c>
      <c r="AY308" s="28"/>
      <c r="AZ308" s="181">
        <f t="shared" si="192"/>
        <v>0</v>
      </c>
      <c r="BA308" s="1">
        <f t="shared" si="193"/>
        <v>0</v>
      </c>
      <c r="BB308">
        <f t="shared" si="194"/>
        <v>0</v>
      </c>
      <c r="BC308">
        <f t="shared" si="195"/>
        <v>0</v>
      </c>
      <c r="BD308" t="str">
        <f t="shared" si="196"/>
        <v/>
      </c>
      <c r="BE308">
        <f t="shared" si="197"/>
        <v>0</v>
      </c>
      <c r="BF308">
        <f t="shared" si="198"/>
        <v>0</v>
      </c>
      <c r="BG308" t="str">
        <f t="shared" si="199"/>
        <v>no</v>
      </c>
      <c r="BH308">
        <f t="shared" si="200"/>
        <v>0</v>
      </c>
      <c r="BJ308" s="118">
        <f t="shared" si="201"/>
        <v>0</v>
      </c>
      <c r="BK308" s="119">
        <f t="shared" si="202"/>
        <v>0</v>
      </c>
      <c r="BL308">
        <f t="shared" si="203"/>
        <v>0</v>
      </c>
      <c r="BM308">
        <f t="shared" si="204"/>
        <v>0</v>
      </c>
      <c r="BN308" t="str">
        <f t="shared" si="205"/>
        <v/>
      </c>
      <c r="BO308" s="181">
        <f t="shared" si="206"/>
        <v>0</v>
      </c>
      <c r="BQ308" s="181">
        <f t="shared" si="207"/>
        <v>0</v>
      </c>
      <c r="BR308" s="181">
        <f t="shared" si="208"/>
        <v>0</v>
      </c>
      <c r="BS308" t="str">
        <f t="shared" si="209"/>
        <v/>
      </c>
      <c r="BT308">
        <f t="shared" si="210"/>
        <v>0</v>
      </c>
      <c r="BU308" s="181" t="str">
        <f t="shared" si="211"/>
        <v>data</v>
      </c>
      <c r="BV308" s="181">
        <f t="shared" si="217"/>
        <v>0</v>
      </c>
      <c r="BX308" t="str">
        <f t="shared" si="212"/>
        <v/>
      </c>
      <c r="BY308" t="str">
        <f t="shared" si="213"/>
        <v>No CO Data</v>
      </c>
      <c r="BZ308" s="181">
        <f t="shared" si="178"/>
        <v>0</v>
      </c>
      <c r="CA308" s="229">
        <f t="shared" si="219"/>
        <v>0</v>
      </c>
      <c r="CB308" s="6"/>
      <c r="CC308" s="6"/>
      <c r="CD308" s="226">
        <f t="shared" si="179"/>
        <v>0</v>
      </c>
      <c r="CE308" s="6"/>
      <c r="CF308" s="226">
        <f t="shared" si="218"/>
        <v>0</v>
      </c>
      <c r="CG308" s="226">
        <f t="shared" si="180"/>
        <v>0</v>
      </c>
      <c r="CH308" s="6"/>
      <c r="CI308" s="6"/>
      <c r="CJ308" s="226">
        <f t="shared" si="214"/>
        <v>0</v>
      </c>
      <c r="CK308" s="6"/>
      <c r="CL308" s="6"/>
      <c r="CM308" s="6"/>
      <c r="CN308" s="6"/>
      <c r="CO308" s="6"/>
      <c r="CP308" s="6"/>
      <c r="CQ308" s="6"/>
      <c r="CR308" s="6"/>
      <c r="CS308" s="6"/>
      <c r="CT308" s="6"/>
      <c r="CU308" s="6"/>
      <c r="CV308" s="6"/>
      <c r="CW308" s="6"/>
      <c r="CX308" s="6"/>
      <c r="CY308" s="6"/>
      <c r="CZ308" s="6"/>
      <c r="DA308" s="6"/>
      <c r="DB308" s="6"/>
      <c r="DC308" s="6"/>
      <c r="DD308" s="6"/>
      <c r="DE308" s="6"/>
      <c r="DF308" s="6"/>
      <c r="DG308" s="6"/>
      <c r="DH308" s="6"/>
      <c r="DI308" s="6"/>
      <c r="DJ308" s="6"/>
      <c r="DK308" s="6"/>
      <c r="DL308" s="6"/>
      <c r="DM308" s="6"/>
      <c r="DN308" s="6"/>
      <c r="DO308" s="6"/>
      <c r="DP308" s="6"/>
      <c r="DQ308" s="6"/>
      <c r="DR308" s="6"/>
      <c r="DS308" s="6"/>
      <c r="DT308" s="6"/>
      <c r="DU308" s="6"/>
      <c r="DV308" s="6"/>
      <c r="DW308" s="6"/>
      <c r="DX308" s="6"/>
      <c r="DY308" s="6"/>
      <c r="DZ308" s="6"/>
      <c r="EA308" s="6"/>
      <c r="EB308" s="6"/>
      <c r="EC308" s="6"/>
      <c r="ED308" s="6"/>
      <c r="EE308" s="6"/>
      <c r="EF308" s="6"/>
      <c r="EG308" s="6"/>
      <c r="EH308" s="6"/>
      <c r="EI308" s="6"/>
      <c r="EJ308" s="6"/>
      <c r="EK308" s="6"/>
      <c r="EL308" s="6"/>
      <c r="EM308" s="6"/>
      <c r="EN308" s="6"/>
      <c r="EO308" s="6"/>
      <c r="EP308" s="6"/>
      <c r="EQ308" s="6"/>
      <c r="ER308" s="6"/>
      <c r="ES308" s="6"/>
      <c r="ET308" s="6"/>
      <c r="EU308" s="6"/>
      <c r="EV308" s="6"/>
      <c r="EW308" s="6"/>
      <c r="EX308" s="6"/>
      <c r="EY308" s="6"/>
      <c r="EZ308" s="6"/>
      <c r="FA308" s="6"/>
      <c r="FB308" s="6"/>
    </row>
    <row r="309" spans="1:158">
      <c r="A309" s="13">
        <f t="shared" si="139"/>
        <v>276</v>
      </c>
      <c r="B309" s="66"/>
      <c r="C309" s="48"/>
      <c r="D309" s="348"/>
      <c r="E309" s="349"/>
      <c r="F309" s="353"/>
      <c r="G309" s="351"/>
      <c r="H309" s="348"/>
      <c r="I309" s="352"/>
      <c r="J309" s="352"/>
      <c r="K309" s="67"/>
      <c r="L309" s="68" t="str">
        <f t="shared" si="79"/>
        <v/>
      </c>
      <c r="M309" s="379"/>
      <c r="N309" s="379"/>
      <c r="O309" s="380" t="str">
        <f t="shared" si="215"/>
        <v/>
      </c>
      <c r="P309" s="382" t="str">
        <f t="shared" si="216"/>
        <v/>
      </c>
      <c r="Q309" s="112" t="str">
        <f t="shared" si="182"/>
        <v/>
      </c>
      <c r="R309" s="67"/>
      <c r="S309" s="68" t="str">
        <f t="shared" si="82"/>
        <v/>
      </c>
      <c r="T309" s="184"/>
      <c r="U309" s="68" t="str">
        <f t="shared" si="83"/>
        <v/>
      </c>
      <c r="V309" s="112" t="str">
        <f t="shared" si="183"/>
        <v>no</v>
      </c>
      <c r="W309" s="47"/>
      <c r="X309" s="47"/>
      <c r="Y309" s="47"/>
      <c r="Z309" s="66"/>
      <c r="AA309" s="19"/>
      <c r="AB309" s="242"/>
      <c r="AC309" s="242"/>
      <c r="AD309" s="242"/>
      <c r="AE309" s="242"/>
      <c r="AF309" s="242"/>
      <c r="AG309" s="243"/>
      <c r="AH309" s="17"/>
      <c r="AI309" s="6"/>
      <c r="AK309" s="28" t="str">
        <f t="shared" si="184"/>
        <v/>
      </c>
      <c r="AL309" s="28" t="str">
        <f t="shared" si="185"/>
        <v/>
      </c>
      <c r="AM309" s="28" t="str">
        <f t="shared" si="186"/>
        <v/>
      </c>
      <c r="AN309" s="28">
        <f t="shared" si="187"/>
        <v>0</v>
      </c>
      <c r="AO309" s="28">
        <f t="shared" si="188"/>
        <v>0</v>
      </c>
      <c r="AP309" s="28">
        <f t="shared" si="189"/>
        <v>0</v>
      </c>
      <c r="AQ309" s="28">
        <f t="shared" si="190"/>
        <v>0</v>
      </c>
      <c r="AR309" s="28"/>
      <c r="AS309" s="28"/>
      <c r="AT309" s="28"/>
      <c r="AX309" s="64" t="str">
        <f t="shared" si="191"/>
        <v>canbeinvalid</v>
      </c>
      <c r="AY309" s="28"/>
      <c r="AZ309" s="181">
        <f t="shared" si="192"/>
        <v>0</v>
      </c>
      <c r="BA309" s="1">
        <f t="shared" si="193"/>
        <v>0</v>
      </c>
      <c r="BB309">
        <f t="shared" si="194"/>
        <v>0</v>
      </c>
      <c r="BC309">
        <f t="shared" si="195"/>
        <v>0</v>
      </c>
      <c r="BD309" t="str">
        <f t="shared" si="196"/>
        <v/>
      </c>
      <c r="BE309">
        <f t="shared" si="197"/>
        <v>0</v>
      </c>
      <c r="BF309">
        <f t="shared" si="198"/>
        <v>0</v>
      </c>
      <c r="BG309" t="str">
        <f t="shared" si="199"/>
        <v>no</v>
      </c>
      <c r="BH309">
        <f t="shared" si="200"/>
        <v>0</v>
      </c>
      <c r="BJ309" s="118">
        <f t="shared" si="201"/>
        <v>0</v>
      </c>
      <c r="BK309" s="119">
        <f t="shared" si="202"/>
        <v>0</v>
      </c>
      <c r="BL309">
        <f t="shared" si="203"/>
        <v>0</v>
      </c>
      <c r="BM309">
        <f t="shared" si="204"/>
        <v>0</v>
      </c>
      <c r="BN309" t="str">
        <f t="shared" si="205"/>
        <v/>
      </c>
      <c r="BO309" s="181">
        <f t="shared" si="206"/>
        <v>0</v>
      </c>
      <c r="BQ309" s="181">
        <f t="shared" si="207"/>
        <v>0</v>
      </c>
      <c r="BR309" s="181">
        <f t="shared" si="208"/>
        <v>0</v>
      </c>
      <c r="BS309" t="str">
        <f t="shared" si="209"/>
        <v/>
      </c>
      <c r="BT309">
        <f t="shared" si="210"/>
        <v>0</v>
      </c>
      <c r="BU309" s="181" t="str">
        <f t="shared" si="211"/>
        <v>data</v>
      </c>
      <c r="BV309" s="181">
        <f t="shared" si="217"/>
        <v>0</v>
      </c>
      <c r="BX309" t="str">
        <f t="shared" si="212"/>
        <v/>
      </c>
      <c r="BY309" t="str">
        <f t="shared" si="213"/>
        <v>No CO Data</v>
      </c>
      <c r="BZ309" s="181">
        <f t="shared" si="178"/>
        <v>0</v>
      </c>
      <c r="CA309" s="229">
        <f t="shared" si="219"/>
        <v>0</v>
      </c>
      <c r="CB309" s="6"/>
      <c r="CC309" s="6"/>
      <c r="CD309" s="226">
        <f t="shared" si="179"/>
        <v>0</v>
      </c>
      <c r="CE309" s="6"/>
      <c r="CF309" s="226">
        <f t="shared" si="218"/>
        <v>0</v>
      </c>
      <c r="CG309" s="226">
        <f t="shared" si="180"/>
        <v>0</v>
      </c>
      <c r="CH309" s="6"/>
      <c r="CI309" s="6"/>
      <c r="CJ309" s="226">
        <f t="shared" si="214"/>
        <v>0</v>
      </c>
      <c r="CK309" s="6"/>
      <c r="CL309" s="6"/>
      <c r="CM309" s="6"/>
      <c r="CN309" s="6"/>
      <c r="CO309" s="6"/>
      <c r="CP309" s="6"/>
      <c r="CQ309" s="6"/>
      <c r="CR309" s="6"/>
      <c r="CS309" s="6"/>
      <c r="CT309" s="6"/>
      <c r="CU309" s="6"/>
      <c r="CV309" s="6"/>
      <c r="CW309" s="6"/>
      <c r="CX309" s="6"/>
      <c r="CY309" s="6"/>
      <c r="CZ309" s="6"/>
      <c r="DA309" s="6"/>
      <c r="DB309" s="6"/>
      <c r="DC309" s="6"/>
      <c r="DD309" s="6"/>
      <c r="DE309" s="6"/>
      <c r="DF309" s="6"/>
      <c r="DG309" s="6"/>
      <c r="DH309" s="6"/>
      <c r="DI309" s="6"/>
      <c r="DJ309" s="6"/>
      <c r="DK309" s="6"/>
      <c r="DL309" s="6"/>
      <c r="DM309" s="6"/>
      <c r="DN309" s="6"/>
      <c r="DO309" s="6"/>
      <c r="DP309" s="6"/>
      <c r="DQ309" s="6"/>
      <c r="DR309" s="6"/>
      <c r="DS309" s="6"/>
      <c r="DT309" s="6"/>
      <c r="DU309" s="6"/>
      <c r="DV309" s="6"/>
      <c r="DW309" s="6"/>
      <c r="DX309" s="6"/>
      <c r="DY309" s="6"/>
      <c r="DZ309" s="6"/>
      <c r="EA309" s="6"/>
      <c r="EB309" s="6"/>
      <c r="EC309" s="6"/>
      <c r="ED309" s="6"/>
      <c r="EE309" s="6"/>
      <c r="EF309" s="6"/>
      <c r="EG309" s="6"/>
      <c r="EH309" s="6"/>
      <c r="EI309" s="6"/>
      <c r="EJ309" s="6"/>
      <c r="EK309" s="6"/>
      <c r="EL309" s="6"/>
      <c r="EM309" s="6"/>
      <c r="EN309" s="6"/>
      <c r="EO309" s="6"/>
      <c r="EP309" s="6"/>
      <c r="EQ309" s="6"/>
      <c r="ER309" s="6"/>
      <c r="ES309" s="6"/>
      <c r="ET309" s="6"/>
      <c r="EU309" s="6"/>
      <c r="EV309" s="6"/>
      <c r="EW309" s="6"/>
      <c r="EX309" s="6"/>
      <c r="EY309" s="6"/>
      <c r="EZ309" s="6"/>
      <c r="FA309" s="6"/>
      <c r="FB309" s="6"/>
    </row>
    <row r="310" spans="1:158">
      <c r="A310" s="13">
        <f t="shared" si="139"/>
        <v>277</v>
      </c>
      <c r="B310" s="66"/>
      <c r="C310" s="48"/>
      <c r="D310" s="348"/>
      <c r="E310" s="349"/>
      <c r="F310" s="353"/>
      <c r="G310" s="351"/>
      <c r="H310" s="348"/>
      <c r="I310" s="352"/>
      <c r="J310" s="352"/>
      <c r="K310" s="67"/>
      <c r="L310" s="68" t="str">
        <f t="shared" si="79"/>
        <v/>
      </c>
      <c r="M310" s="379"/>
      <c r="N310" s="379"/>
      <c r="O310" s="380" t="str">
        <f t="shared" si="215"/>
        <v/>
      </c>
      <c r="P310" s="382" t="str">
        <f t="shared" si="216"/>
        <v/>
      </c>
      <c r="Q310" s="112" t="str">
        <f t="shared" si="182"/>
        <v/>
      </c>
      <c r="R310" s="67"/>
      <c r="S310" s="68" t="str">
        <f t="shared" si="82"/>
        <v/>
      </c>
      <c r="T310" s="184"/>
      <c r="U310" s="68" t="str">
        <f t="shared" si="83"/>
        <v/>
      </c>
      <c r="V310" s="112" t="str">
        <f t="shared" si="183"/>
        <v>no</v>
      </c>
      <c r="W310" s="47"/>
      <c r="X310" s="47"/>
      <c r="Y310" s="47"/>
      <c r="Z310" s="66"/>
      <c r="AA310" s="19"/>
      <c r="AB310" s="242"/>
      <c r="AC310" s="242"/>
      <c r="AD310" s="242"/>
      <c r="AE310" s="242"/>
      <c r="AF310" s="242"/>
      <c r="AG310" s="243"/>
      <c r="AH310" s="17"/>
      <c r="AI310" s="6"/>
      <c r="AK310" s="28" t="str">
        <f t="shared" si="184"/>
        <v/>
      </c>
      <c r="AL310" s="28" t="str">
        <f t="shared" si="185"/>
        <v/>
      </c>
      <c r="AM310" s="28" t="str">
        <f t="shared" si="186"/>
        <v/>
      </c>
      <c r="AN310" s="28">
        <f t="shared" si="187"/>
        <v>0</v>
      </c>
      <c r="AO310" s="28">
        <f t="shared" si="188"/>
        <v>0</v>
      </c>
      <c r="AP310" s="28">
        <f t="shared" si="189"/>
        <v>0</v>
      </c>
      <c r="AQ310" s="28">
        <f t="shared" si="190"/>
        <v>0</v>
      </c>
      <c r="AR310" s="28"/>
      <c r="AS310" s="28"/>
      <c r="AT310" s="28"/>
      <c r="AX310" s="64" t="str">
        <f t="shared" si="191"/>
        <v>canbeinvalid</v>
      </c>
      <c r="AY310" s="28"/>
      <c r="AZ310" s="181">
        <f t="shared" si="192"/>
        <v>0</v>
      </c>
      <c r="BA310" s="1">
        <f t="shared" si="193"/>
        <v>0</v>
      </c>
      <c r="BB310">
        <f t="shared" si="194"/>
        <v>0</v>
      </c>
      <c r="BC310">
        <f t="shared" si="195"/>
        <v>0</v>
      </c>
      <c r="BD310" t="str">
        <f t="shared" si="196"/>
        <v/>
      </c>
      <c r="BE310">
        <f t="shared" si="197"/>
        <v>0</v>
      </c>
      <c r="BF310">
        <f t="shared" si="198"/>
        <v>0</v>
      </c>
      <c r="BG310" t="str">
        <f t="shared" si="199"/>
        <v>no</v>
      </c>
      <c r="BH310">
        <f t="shared" si="200"/>
        <v>0</v>
      </c>
      <c r="BJ310" s="118">
        <f t="shared" si="201"/>
        <v>0</v>
      </c>
      <c r="BK310" s="119">
        <f t="shared" si="202"/>
        <v>0</v>
      </c>
      <c r="BL310">
        <f t="shared" si="203"/>
        <v>0</v>
      </c>
      <c r="BM310">
        <f t="shared" si="204"/>
        <v>0</v>
      </c>
      <c r="BN310" t="str">
        <f t="shared" si="205"/>
        <v/>
      </c>
      <c r="BO310" s="181">
        <f t="shared" si="206"/>
        <v>0</v>
      </c>
      <c r="BQ310" s="181">
        <f t="shared" si="207"/>
        <v>0</v>
      </c>
      <c r="BR310" s="181">
        <f t="shared" si="208"/>
        <v>0</v>
      </c>
      <c r="BS310" t="str">
        <f t="shared" si="209"/>
        <v/>
      </c>
      <c r="BT310">
        <f t="shared" si="210"/>
        <v>0</v>
      </c>
      <c r="BU310" s="181" t="str">
        <f t="shared" si="211"/>
        <v>data</v>
      </c>
      <c r="BV310" s="181">
        <f t="shared" si="217"/>
        <v>0</v>
      </c>
      <c r="BX310" t="str">
        <f t="shared" si="212"/>
        <v/>
      </c>
      <c r="BY310" t="str">
        <f t="shared" si="213"/>
        <v>No CO Data</v>
      </c>
      <c r="BZ310" s="181">
        <f t="shared" si="178"/>
        <v>0</v>
      </c>
      <c r="CA310" s="229">
        <f t="shared" si="219"/>
        <v>0</v>
      </c>
      <c r="CB310" s="6"/>
      <c r="CC310" s="6"/>
      <c r="CD310" s="226">
        <f t="shared" si="179"/>
        <v>0</v>
      </c>
      <c r="CE310" s="6"/>
      <c r="CF310" s="226">
        <f t="shared" si="218"/>
        <v>0</v>
      </c>
      <c r="CG310" s="226">
        <f t="shared" si="180"/>
        <v>0</v>
      </c>
      <c r="CH310" s="6"/>
      <c r="CI310" s="6"/>
      <c r="CJ310" s="226">
        <f t="shared" si="214"/>
        <v>0</v>
      </c>
      <c r="CK310" s="6"/>
      <c r="CL310" s="6"/>
      <c r="CM310" s="6"/>
      <c r="CN310" s="6"/>
      <c r="CO310" s="6"/>
      <c r="CP310" s="6"/>
      <c r="CQ310" s="6"/>
      <c r="CR310" s="6"/>
      <c r="CS310" s="6"/>
      <c r="CT310" s="6"/>
      <c r="CU310" s="6"/>
      <c r="CV310" s="6"/>
      <c r="CW310" s="6"/>
      <c r="CX310" s="6"/>
      <c r="CY310" s="6"/>
      <c r="CZ310" s="6"/>
      <c r="DA310" s="6"/>
      <c r="DB310" s="6"/>
      <c r="DC310" s="6"/>
      <c r="DD310" s="6"/>
      <c r="DE310" s="6"/>
      <c r="DF310" s="6"/>
      <c r="DG310" s="6"/>
      <c r="DH310" s="6"/>
      <c r="DI310" s="6"/>
      <c r="DJ310" s="6"/>
      <c r="DK310" s="6"/>
      <c r="DL310" s="6"/>
      <c r="DM310" s="6"/>
      <c r="DN310" s="6"/>
      <c r="DO310" s="6"/>
      <c r="DP310" s="6"/>
      <c r="DQ310" s="6"/>
      <c r="DR310" s="6"/>
      <c r="DS310" s="6"/>
      <c r="DT310" s="6"/>
      <c r="DU310" s="6"/>
      <c r="DV310" s="6"/>
      <c r="DW310" s="6"/>
      <c r="DX310" s="6"/>
      <c r="DY310" s="6"/>
      <c r="DZ310" s="6"/>
      <c r="EA310" s="6"/>
      <c r="EB310" s="6"/>
      <c r="EC310" s="6"/>
      <c r="ED310" s="6"/>
      <c r="EE310" s="6"/>
      <c r="EF310" s="6"/>
      <c r="EG310" s="6"/>
      <c r="EH310" s="6"/>
      <c r="EI310" s="6"/>
      <c r="EJ310" s="6"/>
      <c r="EK310" s="6"/>
      <c r="EL310" s="6"/>
      <c r="EM310" s="6"/>
      <c r="EN310" s="6"/>
      <c r="EO310" s="6"/>
      <c r="EP310" s="6"/>
      <c r="EQ310" s="6"/>
      <c r="ER310" s="6"/>
      <c r="ES310" s="6"/>
      <c r="ET310" s="6"/>
      <c r="EU310" s="6"/>
      <c r="EV310" s="6"/>
      <c r="EW310" s="6"/>
      <c r="EX310" s="6"/>
      <c r="EY310" s="6"/>
      <c r="EZ310" s="6"/>
      <c r="FA310" s="6"/>
      <c r="FB310" s="6"/>
    </row>
    <row r="311" spans="1:158">
      <c r="A311" s="13">
        <f t="shared" si="139"/>
        <v>278</v>
      </c>
      <c r="B311" s="66"/>
      <c r="C311" s="48"/>
      <c r="D311" s="348"/>
      <c r="E311" s="349"/>
      <c r="F311" s="353"/>
      <c r="G311" s="351"/>
      <c r="H311" s="348"/>
      <c r="I311" s="352"/>
      <c r="J311" s="352"/>
      <c r="K311" s="67"/>
      <c r="L311" s="68" t="str">
        <f t="shared" si="79"/>
        <v/>
      </c>
      <c r="M311" s="379"/>
      <c r="N311" s="379"/>
      <c r="O311" s="380" t="str">
        <f t="shared" si="215"/>
        <v/>
      </c>
      <c r="P311" s="382" t="str">
        <f t="shared" si="216"/>
        <v/>
      </c>
      <c r="Q311" s="112" t="str">
        <f t="shared" si="182"/>
        <v/>
      </c>
      <c r="R311" s="67"/>
      <c r="S311" s="68" t="str">
        <f t="shared" si="82"/>
        <v/>
      </c>
      <c r="T311" s="184"/>
      <c r="U311" s="68" t="str">
        <f t="shared" si="83"/>
        <v/>
      </c>
      <c r="V311" s="112" t="str">
        <f t="shared" si="183"/>
        <v>no</v>
      </c>
      <c r="W311" s="47"/>
      <c r="X311" s="47"/>
      <c r="Y311" s="47"/>
      <c r="Z311" s="66"/>
      <c r="AA311" s="19"/>
      <c r="AB311" s="242"/>
      <c r="AC311" s="242"/>
      <c r="AD311" s="242"/>
      <c r="AE311" s="242"/>
      <c r="AF311" s="242"/>
      <c r="AG311" s="243"/>
      <c r="AH311" s="17"/>
      <c r="AI311" s="6"/>
      <c r="AK311" s="28" t="str">
        <f t="shared" si="184"/>
        <v/>
      </c>
      <c r="AL311" s="28" t="str">
        <f t="shared" si="185"/>
        <v/>
      </c>
      <c r="AM311" s="28" t="str">
        <f t="shared" si="186"/>
        <v/>
      </c>
      <c r="AN311" s="28">
        <f t="shared" si="187"/>
        <v>0</v>
      </c>
      <c r="AO311" s="28">
        <f t="shared" si="188"/>
        <v>0</v>
      </c>
      <c r="AP311" s="28">
        <f t="shared" si="189"/>
        <v>0</v>
      </c>
      <c r="AQ311" s="28">
        <f t="shared" si="190"/>
        <v>0</v>
      </c>
      <c r="AR311" s="28"/>
      <c r="AS311" s="28"/>
      <c r="AT311" s="28"/>
      <c r="AX311" s="64" t="str">
        <f t="shared" si="191"/>
        <v>canbeinvalid</v>
      </c>
      <c r="AY311" s="28"/>
      <c r="AZ311" s="181">
        <f t="shared" si="192"/>
        <v>0</v>
      </c>
      <c r="BA311" s="1">
        <f t="shared" si="193"/>
        <v>0</v>
      </c>
      <c r="BB311">
        <f t="shared" si="194"/>
        <v>0</v>
      </c>
      <c r="BC311">
        <f t="shared" si="195"/>
        <v>0</v>
      </c>
      <c r="BD311" t="str">
        <f t="shared" si="196"/>
        <v/>
      </c>
      <c r="BE311">
        <f t="shared" si="197"/>
        <v>0</v>
      </c>
      <c r="BF311">
        <f t="shared" si="198"/>
        <v>0</v>
      </c>
      <c r="BG311" t="str">
        <f t="shared" si="199"/>
        <v>no</v>
      </c>
      <c r="BH311">
        <f t="shared" si="200"/>
        <v>0</v>
      </c>
      <c r="BJ311" s="118">
        <f t="shared" si="201"/>
        <v>0</v>
      </c>
      <c r="BK311" s="119">
        <f t="shared" si="202"/>
        <v>0</v>
      </c>
      <c r="BL311">
        <f t="shared" si="203"/>
        <v>0</v>
      </c>
      <c r="BM311">
        <f t="shared" si="204"/>
        <v>0</v>
      </c>
      <c r="BN311" t="str">
        <f t="shared" si="205"/>
        <v/>
      </c>
      <c r="BO311" s="181">
        <f t="shared" si="206"/>
        <v>0</v>
      </c>
      <c r="BQ311" s="181">
        <f t="shared" si="207"/>
        <v>0</v>
      </c>
      <c r="BR311" s="181">
        <f t="shared" si="208"/>
        <v>0</v>
      </c>
      <c r="BS311" t="str">
        <f t="shared" si="209"/>
        <v/>
      </c>
      <c r="BT311">
        <f t="shared" si="210"/>
        <v>0</v>
      </c>
      <c r="BU311" s="181" t="str">
        <f t="shared" si="211"/>
        <v>data</v>
      </c>
      <c r="BV311" s="181">
        <f t="shared" si="217"/>
        <v>0</v>
      </c>
      <c r="BX311" t="str">
        <f t="shared" si="212"/>
        <v/>
      </c>
      <c r="BY311" t="str">
        <f t="shared" si="213"/>
        <v>No CO Data</v>
      </c>
      <c r="BZ311" s="181">
        <f t="shared" si="178"/>
        <v>0</v>
      </c>
      <c r="CA311" s="229">
        <f t="shared" si="219"/>
        <v>0</v>
      </c>
      <c r="CB311" s="6"/>
      <c r="CC311" s="6"/>
      <c r="CD311" s="226">
        <f t="shared" si="179"/>
        <v>0</v>
      </c>
      <c r="CE311" s="6"/>
      <c r="CF311" s="226">
        <f t="shared" si="218"/>
        <v>0</v>
      </c>
      <c r="CG311" s="226">
        <f t="shared" si="180"/>
        <v>0</v>
      </c>
      <c r="CH311" s="6"/>
      <c r="CI311" s="6"/>
      <c r="CJ311" s="226">
        <f t="shared" si="214"/>
        <v>0</v>
      </c>
      <c r="CK311" s="6"/>
      <c r="CL311" s="6"/>
      <c r="CM311" s="6"/>
      <c r="CN311" s="6"/>
      <c r="CO311" s="6"/>
      <c r="CP311" s="6"/>
      <c r="CQ311" s="6"/>
      <c r="CR311" s="6"/>
      <c r="CS311" s="6"/>
      <c r="CT311" s="6"/>
      <c r="CU311" s="6"/>
      <c r="CV311" s="6"/>
      <c r="CW311" s="6"/>
      <c r="CX311" s="6"/>
      <c r="CY311" s="6"/>
      <c r="CZ311" s="6"/>
      <c r="DA311" s="6"/>
      <c r="DB311" s="6"/>
      <c r="DC311" s="6"/>
      <c r="DD311" s="6"/>
      <c r="DE311" s="6"/>
      <c r="DF311" s="6"/>
      <c r="DG311" s="6"/>
      <c r="DH311" s="6"/>
      <c r="DI311" s="6"/>
      <c r="DJ311" s="6"/>
      <c r="DK311" s="6"/>
      <c r="DL311" s="6"/>
      <c r="DM311" s="6"/>
      <c r="DN311" s="6"/>
      <c r="DO311" s="6"/>
      <c r="DP311" s="6"/>
      <c r="DQ311" s="6"/>
      <c r="DR311" s="6"/>
      <c r="DS311" s="6"/>
      <c r="DT311" s="6"/>
      <c r="DU311" s="6"/>
      <c r="DV311" s="6"/>
      <c r="DW311" s="6"/>
      <c r="DX311" s="6"/>
      <c r="DY311" s="6"/>
      <c r="DZ311" s="6"/>
      <c r="EA311" s="6"/>
      <c r="EB311" s="6"/>
      <c r="EC311" s="6"/>
      <c r="ED311" s="6"/>
      <c r="EE311" s="6"/>
      <c r="EF311" s="6"/>
      <c r="EG311" s="6"/>
      <c r="EH311" s="6"/>
      <c r="EI311" s="6"/>
      <c r="EJ311" s="6"/>
      <c r="EK311" s="6"/>
      <c r="EL311" s="6"/>
      <c r="EM311" s="6"/>
      <c r="EN311" s="6"/>
      <c r="EO311" s="6"/>
      <c r="EP311" s="6"/>
      <c r="EQ311" s="6"/>
      <c r="ER311" s="6"/>
      <c r="ES311" s="6"/>
      <c r="ET311" s="6"/>
      <c r="EU311" s="6"/>
      <c r="EV311" s="6"/>
      <c r="EW311" s="6"/>
      <c r="EX311" s="6"/>
      <c r="EY311" s="6"/>
      <c r="EZ311" s="6"/>
      <c r="FA311" s="6"/>
      <c r="FB311" s="6"/>
    </row>
    <row r="312" spans="1:158">
      <c r="A312" s="13">
        <f t="shared" si="139"/>
        <v>279</v>
      </c>
      <c r="B312" s="66"/>
      <c r="C312" s="48"/>
      <c r="D312" s="348"/>
      <c r="E312" s="349"/>
      <c r="F312" s="353"/>
      <c r="G312" s="351"/>
      <c r="H312" s="348"/>
      <c r="I312" s="352"/>
      <c r="J312" s="352"/>
      <c r="K312" s="67"/>
      <c r="L312" s="68" t="str">
        <f t="shared" si="79"/>
        <v/>
      </c>
      <c r="M312" s="379"/>
      <c r="N312" s="379"/>
      <c r="O312" s="380" t="str">
        <f t="shared" si="215"/>
        <v/>
      </c>
      <c r="P312" s="382" t="str">
        <f t="shared" si="216"/>
        <v/>
      </c>
      <c r="Q312" s="112" t="str">
        <f t="shared" si="182"/>
        <v/>
      </c>
      <c r="R312" s="67"/>
      <c r="S312" s="68" t="str">
        <f t="shared" si="82"/>
        <v/>
      </c>
      <c r="T312" s="184"/>
      <c r="U312" s="68" t="str">
        <f t="shared" si="83"/>
        <v/>
      </c>
      <c r="V312" s="112" t="str">
        <f t="shared" si="183"/>
        <v>no</v>
      </c>
      <c r="W312" s="47"/>
      <c r="X312" s="47"/>
      <c r="Y312" s="47"/>
      <c r="Z312" s="66"/>
      <c r="AA312" s="19"/>
      <c r="AB312" s="242"/>
      <c r="AC312" s="242"/>
      <c r="AD312" s="242"/>
      <c r="AE312" s="242"/>
      <c r="AF312" s="242"/>
      <c r="AG312" s="243"/>
      <c r="AH312" s="17"/>
      <c r="AI312" s="6"/>
      <c r="AK312" s="28" t="str">
        <f t="shared" si="184"/>
        <v/>
      </c>
      <c r="AL312" s="28" t="str">
        <f t="shared" si="185"/>
        <v/>
      </c>
      <c r="AM312" s="28" t="str">
        <f t="shared" si="186"/>
        <v/>
      </c>
      <c r="AN312" s="28">
        <f t="shared" si="187"/>
        <v>0</v>
      </c>
      <c r="AO312" s="28">
        <f t="shared" si="188"/>
        <v>0</v>
      </c>
      <c r="AP312" s="28">
        <f t="shared" si="189"/>
        <v>0</v>
      </c>
      <c r="AQ312" s="28">
        <f t="shared" si="190"/>
        <v>0</v>
      </c>
      <c r="AR312" s="28"/>
      <c r="AS312" s="28"/>
      <c r="AT312" s="28"/>
      <c r="AX312" s="64" t="str">
        <f t="shared" si="191"/>
        <v>canbeinvalid</v>
      </c>
      <c r="AY312" s="28"/>
      <c r="AZ312" s="181">
        <f t="shared" si="192"/>
        <v>0</v>
      </c>
      <c r="BA312" s="1">
        <f t="shared" si="193"/>
        <v>0</v>
      </c>
      <c r="BB312">
        <f t="shared" si="194"/>
        <v>0</v>
      </c>
      <c r="BC312">
        <f t="shared" si="195"/>
        <v>0</v>
      </c>
      <c r="BD312" t="str">
        <f t="shared" si="196"/>
        <v/>
      </c>
      <c r="BE312">
        <f t="shared" si="197"/>
        <v>0</v>
      </c>
      <c r="BF312">
        <f t="shared" si="198"/>
        <v>0</v>
      </c>
      <c r="BG312" t="str">
        <f t="shared" si="199"/>
        <v>no</v>
      </c>
      <c r="BH312">
        <f t="shared" si="200"/>
        <v>0</v>
      </c>
      <c r="BJ312" s="118">
        <f t="shared" si="201"/>
        <v>0</v>
      </c>
      <c r="BK312" s="119">
        <f t="shared" si="202"/>
        <v>0</v>
      </c>
      <c r="BL312">
        <f t="shared" si="203"/>
        <v>0</v>
      </c>
      <c r="BM312">
        <f t="shared" si="204"/>
        <v>0</v>
      </c>
      <c r="BN312" t="str">
        <f t="shared" si="205"/>
        <v/>
      </c>
      <c r="BO312" s="181">
        <f t="shared" si="206"/>
        <v>0</v>
      </c>
      <c r="BQ312" s="181">
        <f t="shared" si="207"/>
        <v>0</v>
      </c>
      <c r="BR312" s="181">
        <f t="shared" si="208"/>
        <v>0</v>
      </c>
      <c r="BS312" t="str">
        <f t="shared" si="209"/>
        <v/>
      </c>
      <c r="BT312">
        <f t="shared" si="210"/>
        <v>0</v>
      </c>
      <c r="BU312" s="181" t="str">
        <f t="shared" si="211"/>
        <v>data</v>
      </c>
      <c r="BV312" s="181">
        <f t="shared" si="217"/>
        <v>0</v>
      </c>
      <c r="BX312" t="str">
        <f t="shared" si="212"/>
        <v/>
      </c>
      <c r="BY312" t="str">
        <f t="shared" si="213"/>
        <v>No CO Data</v>
      </c>
      <c r="BZ312" s="181">
        <f t="shared" si="178"/>
        <v>0</v>
      </c>
      <c r="CA312" s="229">
        <f t="shared" si="219"/>
        <v>0</v>
      </c>
      <c r="CB312" s="6"/>
      <c r="CC312" s="6"/>
      <c r="CD312" s="226">
        <f t="shared" si="179"/>
        <v>0</v>
      </c>
      <c r="CE312" s="6"/>
      <c r="CF312" s="226">
        <f t="shared" si="218"/>
        <v>0</v>
      </c>
      <c r="CG312" s="226">
        <f t="shared" si="180"/>
        <v>0</v>
      </c>
      <c r="CH312" s="6"/>
      <c r="CI312" s="6"/>
      <c r="CJ312" s="226">
        <f t="shared" si="214"/>
        <v>0</v>
      </c>
      <c r="CK312" s="6"/>
      <c r="CL312" s="6"/>
      <c r="CM312" s="6"/>
      <c r="CN312" s="6"/>
      <c r="CO312" s="6"/>
      <c r="CP312" s="6"/>
      <c r="CQ312" s="6"/>
      <c r="CR312" s="6"/>
      <c r="CS312" s="6"/>
      <c r="CT312" s="6"/>
      <c r="CU312" s="6"/>
      <c r="CV312" s="6"/>
      <c r="CW312" s="6"/>
      <c r="CX312" s="6"/>
      <c r="CY312" s="6"/>
      <c r="CZ312" s="6"/>
      <c r="DA312" s="6"/>
      <c r="DB312" s="6"/>
      <c r="DC312" s="6"/>
      <c r="DD312" s="6"/>
      <c r="DE312" s="6"/>
      <c r="DF312" s="6"/>
      <c r="DG312" s="6"/>
      <c r="DH312" s="6"/>
      <c r="DI312" s="6"/>
      <c r="DJ312" s="6"/>
      <c r="DK312" s="6"/>
      <c r="DL312" s="6"/>
      <c r="DM312" s="6"/>
      <c r="DN312" s="6"/>
      <c r="DO312" s="6"/>
      <c r="DP312" s="6"/>
      <c r="DQ312" s="6"/>
      <c r="DR312" s="6"/>
      <c r="DS312" s="6"/>
      <c r="DT312" s="6"/>
      <c r="DU312" s="6"/>
      <c r="DV312" s="6"/>
      <c r="DW312" s="6"/>
      <c r="DX312" s="6"/>
      <c r="DY312" s="6"/>
      <c r="DZ312" s="6"/>
      <c r="EA312" s="6"/>
      <c r="EB312" s="6"/>
      <c r="EC312" s="6"/>
      <c r="ED312" s="6"/>
      <c r="EE312" s="6"/>
      <c r="EF312" s="6"/>
      <c r="EG312" s="6"/>
      <c r="EH312" s="6"/>
      <c r="EI312" s="6"/>
      <c r="EJ312" s="6"/>
      <c r="EK312" s="6"/>
      <c r="EL312" s="6"/>
      <c r="EM312" s="6"/>
      <c r="EN312" s="6"/>
      <c r="EO312" s="6"/>
      <c r="EP312" s="6"/>
      <c r="EQ312" s="6"/>
      <c r="ER312" s="6"/>
      <c r="ES312" s="6"/>
      <c r="ET312" s="6"/>
      <c r="EU312" s="6"/>
      <c r="EV312" s="6"/>
      <c r="EW312" s="6"/>
      <c r="EX312" s="6"/>
      <c r="EY312" s="6"/>
      <c r="EZ312" s="6"/>
      <c r="FA312" s="6"/>
      <c r="FB312" s="6"/>
    </row>
    <row r="313" spans="1:158">
      <c r="A313" s="13">
        <f t="shared" si="139"/>
        <v>280</v>
      </c>
      <c r="B313" s="66"/>
      <c r="C313" s="48"/>
      <c r="D313" s="348"/>
      <c r="E313" s="349"/>
      <c r="F313" s="353"/>
      <c r="G313" s="351"/>
      <c r="H313" s="348"/>
      <c r="I313" s="352"/>
      <c r="J313" s="352"/>
      <c r="K313" s="67"/>
      <c r="L313" s="68" t="str">
        <f t="shared" si="79"/>
        <v/>
      </c>
      <c r="M313" s="379"/>
      <c r="N313" s="379"/>
      <c r="O313" s="380" t="str">
        <f t="shared" si="215"/>
        <v/>
      </c>
      <c r="P313" s="382" t="str">
        <f t="shared" si="216"/>
        <v/>
      </c>
      <c r="Q313" s="112" t="str">
        <f t="shared" si="182"/>
        <v/>
      </c>
      <c r="R313" s="67"/>
      <c r="S313" s="68" t="str">
        <f t="shared" si="82"/>
        <v/>
      </c>
      <c r="T313" s="184"/>
      <c r="U313" s="68" t="str">
        <f t="shared" si="83"/>
        <v/>
      </c>
      <c r="V313" s="112" t="str">
        <f t="shared" si="183"/>
        <v>no</v>
      </c>
      <c r="W313" s="47"/>
      <c r="X313" s="47"/>
      <c r="Y313" s="47"/>
      <c r="Z313" s="66"/>
      <c r="AA313" s="19"/>
      <c r="AB313" s="242"/>
      <c r="AC313" s="242"/>
      <c r="AD313" s="242"/>
      <c r="AE313" s="242"/>
      <c r="AF313" s="242"/>
      <c r="AG313" s="243"/>
      <c r="AH313" s="17"/>
      <c r="AI313" s="6"/>
      <c r="AK313" s="28" t="str">
        <f t="shared" si="184"/>
        <v/>
      </c>
      <c r="AL313" s="28" t="str">
        <f t="shared" si="185"/>
        <v/>
      </c>
      <c r="AM313" s="28" t="str">
        <f t="shared" si="186"/>
        <v/>
      </c>
      <c r="AN313" s="28">
        <f t="shared" si="187"/>
        <v>0</v>
      </c>
      <c r="AO313" s="28">
        <f t="shared" si="188"/>
        <v>0</v>
      </c>
      <c r="AP313" s="28">
        <f t="shared" si="189"/>
        <v>0</v>
      </c>
      <c r="AQ313" s="28">
        <f t="shared" si="190"/>
        <v>0</v>
      </c>
      <c r="AR313" s="28"/>
      <c r="AS313" s="28"/>
      <c r="AT313" s="28"/>
      <c r="AX313" s="64" t="str">
        <f t="shared" si="191"/>
        <v>canbeinvalid</v>
      </c>
      <c r="AY313" s="28"/>
      <c r="AZ313" s="181">
        <f t="shared" si="192"/>
        <v>0</v>
      </c>
      <c r="BA313" s="1">
        <f t="shared" si="193"/>
        <v>0</v>
      </c>
      <c r="BB313">
        <f t="shared" si="194"/>
        <v>0</v>
      </c>
      <c r="BC313">
        <f t="shared" si="195"/>
        <v>0</v>
      </c>
      <c r="BD313" t="str">
        <f t="shared" si="196"/>
        <v/>
      </c>
      <c r="BE313">
        <f t="shared" si="197"/>
        <v>0</v>
      </c>
      <c r="BF313">
        <f t="shared" si="198"/>
        <v>0</v>
      </c>
      <c r="BG313" t="str">
        <f t="shared" si="199"/>
        <v>no</v>
      </c>
      <c r="BH313">
        <f t="shared" si="200"/>
        <v>0</v>
      </c>
      <c r="BJ313" s="118">
        <f t="shared" si="201"/>
        <v>0</v>
      </c>
      <c r="BK313" s="119">
        <f t="shared" si="202"/>
        <v>0</v>
      </c>
      <c r="BL313">
        <f t="shared" si="203"/>
        <v>0</v>
      </c>
      <c r="BM313">
        <f t="shared" si="204"/>
        <v>0</v>
      </c>
      <c r="BN313" t="str">
        <f t="shared" si="205"/>
        <v/>
      </c>
      <c r="BO313" s="181">
        <f t="shared" si="206"/>
        <v>0</v>
      </c>
      <c r="BQ313" s="181">
        <f t="shared" si="207"/>
        <v>0</v>
      </c>
      <c r="BR313" s="181">
        <f t="shared" si="208"/>
        <v>0</v>
      </c>
      <c r="BS313" t="str">
        <f t="shared" si="209"/>
        <v/>
      </c>
      <c r="BT313">
        <f t="shared" si="210"/>
        <v>0</v>
      </c>
      <c r="BU313" s="181" t="str">
        <f t="shared" si="211"/>
        <v>data</v>
      </c>
      <c r="BV313" s="181">
        <f t="shared" si="217"/>
        <v>0</v>
      </c>
      <c r="BX313" t="str">
        <f t="shared" si="212"/>
        <v/>
      </c>
      <c r="BY313" t="str">
        <f t="shared" si="213"/>
        <v>No CO Data</v>
      </c>
      <c r="BZ313" s="181">
        <f t="shared" si="178"/>
        <v>0</v>
      </c>
      <c r="CA313" s="229">
        <f t="shared" si="219"/>
        <v>0</v>
      </c>
      <c r="CB313" s="6"/>
      <c r="CC313" s="6"/>
      <c r="CD313" s="226">
        <f t="shared" si="179"/>
        <v>0</v>
      </c>
      <c r="CE313" s="6"/>
      <c r="CF313" s="226">
        <f t="shared" si="218"/>
        <v>0</v>
      </c>
      <c r="CG313" s="226">
        <f t="shared" si="180"/>
        <v>0</v>
      </c>
      <c r="CH313" s="6"/>
      <c r="CI313" s="6"/>
      <c r="CJ313" s="226">
        <f t="shared" si="214"/>
        <v>0</v>
      </c>
      <c r="CK313" s="6"/>
      <c r="CL313" s="6"/>
      <c r="CM313" s="6"/>
      <c r="CN313" s="6"/>
      <c r="CO313" s="6"/>
      <c r="CP313" s="6"/>
      <c r="CQ313" s="6"/>
      <c r="CR313" s="6"/>
      <c r="CS313" s="6"/>
      <c r="CT313" s="6"/>
      <c r="CU313" s="6"/>
      <c r="CV313" s="6"/>
      <c r="CW313" s="6"/>
      <c r="CX313" s="6"/>
      <c r="CY313" s="6"/>
      <c r="CZ313" s="6"/>
      <c r="DA313" s="6"/>
      <c r="DB313" s="6"/>
      <c r="DC313" s="6"/>
      <c r="DD313" s="6"/>
      <c r="DE313" s="6"/>
      <c r="DF313" s="6"/>
      <c r="DG313" s="6"/>
      <c r="DH313" s="6"/>
      <c r="DI313" s="6"/>
      <c r="DJ313" s="6"/>
      <c r="DK313" s="6"/>
      <c r="DL313" s="6"/>
      <c r="DM313" s="6"/>
      <c r="DN313" s="6"/>
      <c r="DO313" s="6"/>
      <c r="DP313" s="6"/>
      <c r="DQ313" s="6"/>
      <c r="DR313" s="6"/>
      <c r="DS313" s="6"/>
      <c r="DT313" s="6"/>
      <c r="DU313" s="6"/>
      <c r="DV313" s="6"/>
      <c r="DW313" s="6"/>
      <c r="DX313" s="6"/>
      <c r="DY313" s="6"/>
      <c r="DZ313" s="6"/>
      <c r="EA313" s="6"/>
      <c r="EB313" s="6"/>
      <c r="EC313" s="6"/>
      <c r="ED313" s="6"/>
      <c r="EE313" s="6"/>
      <c r="EF313" s="6"/>
      <c r="EG313" s="6"/>
      <c r="EH313" s="6"/>
      <c r="EI313" s="6"/>
      <c r="EJ313" s="6"/>
      <c r="EK313" s="6"/>
      <c r="EL313" s="6"/>
      <c r="EM313" s="6"/>
      <c r="EN313" s="6"/>
      <c r="EO313" s="6"/>
      <c r="EP313" s="6"/>
      <c r="EQ313" s="6"/>
      <c r="ER313" s="6"/>
      <c r="ES313" s="6"/>
      <c r="ET313" s="6"/>
      <c r="EU313" s="6"/>
      <c r="EV313" s="6"/>
      <c r="EW313" s="6"/>
      <c r="EX313" s="6"/>
      <c r="EY313" s="6"/>
      <c r="EZ313" s="6"/>
      <c r="FA313" s="6"/>
      <c r="FB313" s="6"/>
    </row>
    <row r="314" spans="1:158">
      <c r="A314" s="13">
        <f t="shared" si="139"/>
        <v>281</v>
      </c>
      <c r="B314" s="66"/>
      <c r="C314" s="48"/>
      <c r="D314" s="348"/>
      <c r="E314" s="349"/>
      <c r="F314" s="353"/>
      <c r="G314" s="351"/>
      <c r="H314" s="348"/>
      <c r="I314" s="352"/>
      <c r="J314" s="352"/>
      <c r="K314" s="67"/>
      <c r="L314" s="68" t="str">
        <f t="shared" si="79"/>
        <v/>
      </c>
      <c r="M314" s="379"/>
      <c r="N314" s="379"/>
      <c r="O314" s="380" t="str">
        <f t="shared" si="215"/>
        <v/>
      </c>
      <c r="P314" s="382" t="str">
        <f t="shared" si="216"/>
        <v/>
      </c>
      <c r="Q314" s="112" t="str">
        <f t="shared" si="182"/>
        <v/>
      </c>
      <c r="R314" s="67"/>
      <c r="S314" s="68" t="str">
        <f t="shared" si="82"/>
        <v/>
      </c>
      <c r="T314" s="184"/>
      <c r="U314" s="68" t="str">
        <f t="shared" si="83"/>
        <v/>
      </c>
      <c r="V314" s="112" t="str">
        <f t="shared" si="183"/>
        <v>no</v>
      </c>
      <c r="W314" s="47"/>
      <c r="X314" s="47"/>
      <c r="Y314" s="47"/>
      <c r="Z314" s="66"/>
      <c r="AA314" s="19"/>
      <c r="AB314" s="242"/>
      <c r="AC314" s="242"/>
      <c r="AD314" s="242"/>
      <c r="AE314" s="242"/>
      <c r="AF314" s="242"/>
      <c r="AG314" s="243"/>
      <c r="AH314" s="17"/>
      <c r="AI314" s="6"/>
      <c r="AK314" s="28" t="str">
        <f t="shared" si="184"/>
        <v/>
      </c>
      <c r="AL314" s="28" t="str">
        <f t="shared" si="185"/>
        <v/>
      </c>
      <c r="AM314" s="28" t="str">
        <f t="shared" si="186"/>
        <v/>
      </c>
      <c r="AN314" s="28">
        <f t="shared" si="187"/>
        <v>0</v>
      </c>
      <c r="AO314" s="28">
        <f t="shared" si="188"/>
        <v>0</v>
      </c>
      <c r="AP314" s="28">
        <f t="shared" si="189"/>
        <v>0</v>
      </c>
      <c r="AQ314" s="28">
        <f t="shared" si="190"/>
        <v>0</v>
      </c>
      <c r="AR314" s="28"/>
      <c r="AS314" s="28"/>
      <c r="AT314" s="28"/>
      <c r="AX314" s="64" t="str">
        <f t="shared" si="191"/>
        <v>canbeinvalid</v>
      </c>
      <c r="AY314" s="28"/>
      <c r="AZ314" s="181">
        <f t="shared" si="192"/>
        <v>0</v>
      </c>
      <c r="BA314" s="1">
        <f t="shared" si="193"/>
        <v>0</v>
      </c>
      <c r="BB314">
        <f t="shared" si="194"/>
        <v>0</v>
      </c>
      <c r="BC314">
        <f t="shared" si="195"/>
        <v>0</v>
      </c>
      <c r="BD314" t="str">
        <f t="shared" si="196"/>
        <v/>
      </c>
      <c r="BE314">
        <f t="shared" si="197"/>
        <v>0</v>
      </c>
      <c r="BF314">
        <f t="shared" si="198"/>
        <v>0</v>
      </c>
      <c r="BG314" t="str">
        <f t="shared" si="199"/>
        <v>no</v>
      </c>
      <c r="BH314">
        <f t="shared" si="200"/>
        <v>0</v>
      </c>
      <c r="BJ314" s="118">
        <f t="shared" si="201"/>
        <v>0</v>
      </c>
      <c r="BK314" s="119">
        <f t="shared" si="202"/>
        <v>0</v>
      </c>
      <c r="BL314">
        <f t="shared" si="203"/>
        <v>0</v>
      </c>
      <c r="BM314">
        <f t="shared" si="204"/>
        <v>0</v>
      </c>
      <c r="BN314" t="str">
        <f t="shared" si="205"/>
        <v/>
      </c>
      <c r="BO314" s="181">
        <f t="shared" si="206"/>
        <v>0</v>
      </c>
      <c r="BQ314" s="181">
        <f t="shared" si="207"/>
        <v>0</v>
      </c>
      <c r="BR314" s="181">
        <f t="shared" si="208"/>
        <v>0</v>
      </c>
      <c r="BS314" t="str">
        <f t="shared" si="209"/>
        <v/>
      </c>
      <c r="BT314">
        <f t="shared" si="210"/>
        <v>0</v>
      </c>
      <c r="BU314" s="181" t="str">
        <f t="shared" si="211"/>
        <v>data</v>
      </c>
      <c r="BV314" s="181">
        <f t="shared" si="217"/>
        <v>0</v>
      </c>
      <c r="BX314" t="str">
        <f t="shared" si="212"/>
        <v/>
      </c>
      <c r="BY314" t="str">
        <f t="shared" si="213"/>
        <v>No CO Data</v>
      </c>
      <c r="BZ314" s="181">
        <f t="shared" si="178"/>
        <v>0</v>
      </c>
      <c r="CA314" s="229">
        <f t="shared" si="219"/>
        <v>0</v>
      </c>
      <c r="CB314" s="6"/>
      <c r="CC314" s="6"/>
      <c r="CD314" s="226">
        <f t="shared" si="179"/>
        <v>0</v>
      </c>
      <c r="CE314" s="6"/>
      <c r="CF314" s="226">
        <f t="shared" si="218"/>
        <v>0</v>
      </c>
      <c r="CG314" s="226">
        <f t="shared" si="180"/>
        <v>0</v>
      </c>
      <c r="CH314" s="6"/>
      <c r="CI314" s="6"/>
      <c r="CJ314" s="226">
        <f t="shared" si="214"/>
        <v>0</v>
      </c>
      <c r="CK314" s="6"/>
      <c r="CL314" s="6"/>
      <c r="CM314" s="6"/>
      <c r="CN314" s="6"/>
      <c r="CO314" s="6"/>
      <c r="CP314" s="6"/>
      <c r="CQ314" s="6"/>
      <c r="CR314" s="6"/>
      <c r="CS314" s="6"/>
      <c r="CT314" s="6"/>
      <c r="CU314" s="6"/>
      <c r="CV314" s="6"/>
      <c r="CW314" s="6"/>
      <c r="CX314" s="6"/>
      <c r="CY314" s="6"/>
      <c r="CZ314" s="6"/>
      <c r="DA314" s="6"/>
      <c r="DB314" s="6"/>
      <c r="DC314" s="6"/>
      <c r="DD314" s="6"/>
      <c r="DE314" s="6"/>
      <c r="DF314" s="6"/>
      <c r="DG314" s="6"/>
      <c r="DH314" s="6"/>
      <c r="DI314" s="6"/>
      <c r="DJ314" s="6"/>
      <c r="DK314" s="6"/>
      <c r="DL314" s="6"/>
      <c r="DM314" s="6"/>
      <c r="DN314" s="6"/>
      <c r="DO314" s="6"/>
      <c r="DP314" s="6"/>
      <c r="DQ314" s="6"/>
      <c r="DR314" s="6"/>
      <c r="DS314" s="6"/>
      <c r="DT314" s="6"/>
      <c r="DU314" s="6"/>
      <c r="DV314" s="6"/>
      <c r="DW314" s="6"/>
      <c r="DX314" s="6"/>
      <c r="DY314" s="6"/>
      <c r="DZ314" s="6"/>
      <c r="EA314" s="6"/>
      <c r="EB314" s="6"/>
      <c r="EC314" s="6"/>
      <c r="ED314" s="6"/>
      <c r="EE314" s="6"/>
      <c r="EF314" s="6"/>
      <c r="EG314" s="6"/>
      <c r="EH314" s="6"/>
      <c r="EI314" s="6"/>
      <c r="EJ314" s="6"/>
      <c r="EK314" s="6"/>
      <c r="EL314" s="6"/>
      <c r="EM314" s="6"/>
      <c r="EN314" s="6"/>
      <c r="EO314" s="6"/>
      <c r="EP314" s="6"/>
      <c r="EQ314" s="6"/>
      <c r="ER314" s="6"/>
      <c r="ES314" s="6"/>
      <c r="ET314" s="6"/>
      <c r="EU314" s="6"/>
      <c r="EV314" s="6"/>
      <c r="EW314" s="6"/>
      <c r="EX314" s="6"/>
      <c r="EY314" s="6"/>
      <c r="EZ314" s="6"/>
      <c r="FA314" s="6"/>
      <c r="FB314" s="6"/>
    </row>
    <row r="315" spans="1:158">
      <c r="A315" s="13">
        <f t="shared" si="139"/>
        <v>282</v>
      </c>
      <c r="B315" s="66"/>
      <c r="C315" s="48"/>
      <c r="D315" s="348"/>
      <c r="E315" s="349"/>
      <c r="F315" s="353"/>
      <c r="G315" s="351"/>
      <c r="H315" s="348"/>
      <c r="I315" s="352"/>
      <c r="J315" s="352"/>
      <c r="K315" s="67"/>
      <c r="L315" s="68" t="str">
        <f t="shared" si="79"/>
        <v/>
      </c>
      <c r="M315" s="379"/>
      <c r="N315" s="379"/>
      <c r="O315" s="380" t="str">
        <f t="shared" si="215"/>
        <v/>
      </c>
      <c r="P315" s="382" t="str">
        <f t="shared" si="216"/>
        <v/>
      </c>
      <c r="Q315" s="112" t="str">
        <f t="shared" si="182"/>
        <v/>
      </c>
      <c r="R315" s="67"/>
      <c r="S315" s="68" t="str">
        <f t="shared" si="82"/>
        <v/>
      </c>
      <c r="T315" s="184"/>
      <c r="U315" s="68" t="str">
        <f t="shared" si="83"/>
        <v/>
      </c>
      <c r="V315" s="112" t="str">
        <f t="shared" si="183"/>
        <v>no</v>
      </c>
      <c r="W315" s="47"/>
      <c r="X315" s="47"/>
      <c r="Y315" s="47"/>
      <c r="Z315" s="66"/>
      <c r="AA315" s="19"/>
      <c r="AB315" s="242"/>
      <c r="AC315" s="242"/>
      <c r="AD315" s="242"/>
      <c r="AE315" s="242"/>
      <c r="AF315" s="242"/>
      <c r="AG315" s="243"/>
      <c r="AH315" s="17"/>
      <c r="AI315" s="6"/>
      <c r="AK315" s="28" t="str">
        <f t="shared" si="184"/>
        <v/>
      </c>
      <c r="AL315" s="28" t="str">
        <f t="shared" si="185"/>
        <v/>
      </c>
      <c r="AM315" s="28" t="str">
        <f t="shared" si="186"/>
        <v/>
      </c>
      <c r="AN315" s="28">
        <f t="shared" si="187"/>
        <v>0</v>
      </c>
      <c r="AO315" s="28">
        <f t="shared" si="188"/>
        <v>0</v>
      </c>
      <c r="AP315" s="28">
        <f t="shared" si="189"/>
        <v>0</v>
      </c>
      <c r="AQ315" s="28">
        <f t="shared" si="190"/>
        <v>0</v>
      </c>
      <c r="AR315" s="28"/>
      <c r="AS315" s="28"/>
      <c r="AT315" s="28"/>
      <c r="AX315" s="64" t="str">
        <f t="shared" si="191"/>
        <v>canbeinvalid</v>
      </c>
      <c r="AY315" s="28"/>
      <c r="AZ315" s="181">
        <f t="shared" si="192"/>
        <v>0</v>
      </c>
      <c r="BA315" s="1">
        <f t="shared" si="193"/>
        <v>0</v>
      </c>
      <c r="BB315">
        <f t="shared" si="194"/>
        <v>0</v>
      </c>
      <c r="BC315">
        <f t="shared" si="195"/>
        <v>0</v>
      </c>
      <c r="BD315" t="str">
        <f t="shared" si="196"/>
        <v/>
      </c>
      <c r="BE315">
        <f t="shared" si="197"/>
        <v>0</v>
      </c>
      <c r="BF315">
        <f t="shared" si="198"/>
        <v>0</v>
      </c>
      <c r="BG315" t="str">
        <f t="shared" si="199"/>
        <v>no</v>
      </c>
      <c r="BH315">
        <f t="shared" si="200"/>
        <v>0</v>
      </c>
      <c r="BJ315" s="118">
        <f t="shared" si="201"/>
        <v>0</v>
      </c>
      <c r="BK315" s="119">
        <f t="shared" si="202"/>
        <v>0</v>
      </c>
      <c r="BL315">
        <f t="shared" si="203"/>
        <v>0</v>
      </c>
      <c r="BM315">
        <f t="shared" si="204"/>
        <v>0</v>
      </c>
      <c r="BN315" t="str">
        <f t="shared" si="205"/>
        <v/>
      </c>
      <c r="BO315" s="181">
        <f t="shared" si="206"/>
        <v>0</v>
      </c>
      <c r="BQ315" s="181">
        <f t="shared" si="207"/>
        <v>0</v>
      </c>
      <c r="BR315" s="181">
        <f t="shared" si="208"/>
        <v>0</v>
      </c>
      <c r="BS315" t="str">
        <f t="shared" si="209"/>
        <v/>
      </c>
      <c r="BT315">
        <f t="shared" si="210"/>
        <v>0</v>
      </c>
      <c r="BU315" s="181" t="str">
        <f t="shared" si="211"/>
        <v>data</v>
      </c>
      <c r="BV315" s="181">
        <f t="shared" si="217"/>
        <v>0</v>
      </c>
      <c r="BX315" t="str">
        <f t="shared" si="212"/>
        <v/>
      </c>
      <c r="BY315" t="str">
        <f t="shared" si="213"/>
        <v>No CO Data</v>
      </c>
      <c r="BZ315" s="181">
        <f t="shared" ref="BZ315:BZ332" si="220">IF(AND(BU315="data",BU314="blank"),1,0)</f>
        <v>0</v>
      </c>
      <c r="CA315" s="229">
        <f t="shared" si="219"/>
        <v>0</v>
      </c>
      <c r="CB315" s="6"/>
      <c r="CC315" s="6"/>
      <c r="CD315" s="226">
        <f t="shared" ref="CD315:CD332" si="221">IF(OR(CA315=1,CD314=1),1,0)</f>
        <v>0</v>
      </c>
      <c r="CE315" s="6"/>
      <c r="CF315" s="226">
        <f t="shared" si="218"/>
        <v>0</v>
      </c>
      <c r="CG315" s="226">
        <f t="shared" ref="CG315:CG332" si="222">IF(OR(CF315=1,CG314=1),1,0)</f>
        <v>0</v>
      </c>
      <c r="CH315" s="6"/>
      <c r="CI315" s="6"/>
      <c r="CJ315" s="226">
        <f t="shared" si="214"/>
        <v>0</v>
      </c>
      <c r="CK315" s="6"/>
      <c r="CL315" s="6"/>
      <c r="CM315" s="6"/>
      <c r="CN315" s="6"/>
      <c r="CO315" s="6"/>
      <c r="CP315" s="6"/>
      <c r="CQ315" s="6"/>
      <c r="CR315" s="6"/>
      <c r="CS315" s="6"/>
      <c r="CT315" s="6"/>
      <c r="CU315" s="6"/>
      <c r="CV315" s="6"/>
      <c r="CW315" s="6"/>
      <c r="CX315" s="6"/>
      <c r="CY315" s="6"/>
      <c r="CZ315" s="6"/>
      <c r="DA315" s="6"/>
      <c r="DB315" s="6"/>
      <c r="DC315" s="6"/>
      <c r="DD315" s="6"/>
      <c r="DE315" s="6"/>
      <c r="DF315" s="6"/>
      <c r="DG315" s="6"/>
      <c r="DH315" s="6"/>
      <c r="DI315" s="6"/>
      <c r="DJ315" s="6"/>
      <c r="DK315" s="6"/>
      <c r="DL315" s="6"/>
      <c r="DM315" s="6"/>
      <c r="DN315" s="6"/>
      <c r="DO315" s="6"/>
      <c r="DP315" s="6"/>
      <c r="DQ315" s="6"/>
      <c r="DR315" s="6"/>
      <c r="DS315" s="6"/>
      <c r="DT315" s="6"/>
      <c r="DU315" s="6"/>
      <c r="DV315" s="6"/>
      <c r="DW315" s="6"/>
      <c r="DX315" s="6"/>
      <c r="DY315" s="6"/>
      <c r="DZ315" s="6"/>
      <c r="EA315" s="6"/>
      <c r="EB315" s="6"/>
      <c r="EC315" s="6"/>
      <c r="ED315" s="6"/>
      <c r="EE315" s="6"/>
      <c r="EF315" s="6"/>
      <c r="EG315" s="6"/>
      <c r="EH315" s="6"/>
      <c r="EI315" s="6"/>
      <c r="EJ315" s="6"/>
      <c r="EK315" s="6"/>
      <c r="EL315" s="6"/>
      <c r="EM315" s="6"/>
      <c r="EN315" s="6"/>
      <c r="EO315" s="6"/>
      <c r="EP315" s="6"/>
      <c r="EQ315" s="6"/>
      <c r="ER315" s="6"/>
      <c r="ES315" s="6"/>
      <c r="ET315" s="6"/>
      <c r="EU315" s="6"/>
      <c r="EV315" s="6"/>
      <c r="EW315" s="6"/>
      <c r="EX315" s="6"/>
      <c r="EY315" s="6"/>
      <c r="EZ315" s="6"/>
      <c r="FA315" s="6"/>
      <c r="FB315" s="6"/>
    </row>
    <row r="316" spans="1:158">
      <c r="A316" s="13">
        <f t="shared" si="139"/>
        <v>283</v>
      </c>
      <c r="B316" s="66"/>
      <c r="C316" s="48"/>
      <c r="D316" s="348"/>
      <c r="E316" s="349"/>
      <c r="F316" s="353"/>
      <c r="G316" s="351"/>
      <c r="H316" s="348"/>
      <c r="I316" s="352"/>
      <c r="J316" s="352"/>
      <c r="K316" s="67"/>
      <c r="L316" s="68" t="str">
        <f t="shared" si="79"/>
        <v/>
      </c>
      <c r="M316" s="379"/>
      <c r="N316" s="379"/>
      <c r="O316" s="380" t="str">
        <f t="shared" si="215"/>
        <v/>
      </c>
      <c r="P316" s="382" t="str">
        <f t="shared" si="216"/>
        <v/>
      </c>
      <c r="Q316" s="112" t="str">
        <f t="shared" si="182"/>
        <v/>
      </c>
      <c r="R316" s="67"/>
      <c r="S316" s="68" t="str">
        <f t="shared" si="82"/>
        <v/>
      </c>
      <c r="T316" s="184"/>
      <c r="U316" s="68" t="str">
        <f t="shared" si="83"/>
        <v/>
      </c>
      <c r="V316" s="112" t="str">
        <f t="shared" si="183"/>
        <v>no</v>
      </c>
      <c r="W316" s="47"/>
      <c r="X316" s="47"/>
      <c r="Y316" s="47"/>
      <c r="Z316" s="66"/>
      <c r="AA316" s="19"/>
      <c r="AB316" s="242"/>
      <c r="AC316" s="242"/>
      <c r="AD316" s="242"/>
      <c r="AE316" s="242"/>
      <c r="AF316" s="242"/>
      <c r="AG316" s="243"/>
      <c r="AH316" s="17"/>
      <c r="AI316" s="6"/>
      <c r="AK316" s="28" t="str">
        <f t="shared" si="184"/>
        <v/>
      </c>
      <c r="AL316" s="28" t="str">
        <f t="shared" si="185"/>
        <v/>
      </c>
      <c r="AM316" s="28" t="str">
        <f t="shared" si="186"/>
        <v/>
      </c>
      <c r="AN316" s="28">
        <f t="shared" si="187"/>
        <v>0</v>
      </c>
      <c r="AO316" s="28">
        <f t="shared" si="188"/>
        <v>0</v>
      </c>
      <c r="AP316" s="28">
        <f t="shared" si="189"/>
        <v>0</v>
      </c>
      <c r="AQ316" s="28">
        <f t="shared" si="190"/>
        <v>0</v>
      </c>
      <c r="AR316" s="28"/>
      <c r="AS316" s="28"/>
      <c r="AT316" s="28"/>
      <c r="AX316" s="64" t="str">
        <f t="shared" si="191"/>
        <v>canbeinvalid</v>
      </c>
      <c r="AY316" s="28"/>
      <c r="AZ316" s="181">
        <f t="shared" si="192"/>
        <v>0</v>
      </c>
      <c r="BA316" s="1">
        <f t="shared" si="193"/>
        <v>0</v>
      </c>
      <c r="BB316">
        <f t="shared" si="194"/>
        <v>0</v>
      </c>
      <c r="BC316">
        <f t="shared" si="195"/>
        <v>0</v>
      </c>
      <c r="BD316" t="str">
        <f t="shared" si="196"/>
        <v/>
      </c>
      <c r="BE316">
        <f t="shared" si="197"/>
        <v>0</v>
      </c>
      <c r="BF316">
        <f t="shared" si="198"/>
        <v>0</v>
      </c>
      <c r="BG316" t="str">
        <f t="shared" si="199"/>
        <v>no</v>
      </c>
      <c r="BH316">
        <f t="shared" si="200"/>
        <v>0</v>
      </c>
      <c r="BJ316" s="118">
        <f t="shared" si="201"/>
        <v>0</v>
      </c>
      <c r="BK316" s="119">
        <f t="shared" si="202"/>
        <v>0</v>
      </c>
      <c r="BL316">
        <f t="shared" si="203"/>
        <v>0</v>
      </c>
      <c r="BM316">
        <f t="shared" si="204"/>
        <v>0</v>
      </c>
      <c r="BN316" t="str">
        <f t="shared" si="205"/>
        <v/>
      </c>
      <c r="BO316" s="181">
        <f t="shared" si="206"/>
        <v>0</v>
      </c>
      <c r="BQ316" s="181">
        <f t="shared" si="207"/>
        <v>0</v>
      </c>
      <c r="BR316" s="181">
        <f t="shared" si="208"/>
        <v>0</v>
      </c>
      <c r="BS316" t="str">
        <f t="shared" si="209"/>
        <v/>
      </c>
      <c r="BT316">
        <f t="shared" si="210"/>
        <v>0</v>
      </c>
      <c r="BU316" s="181" t="str">
        <f t="shared" si="211"/>
        <v>data</v>
      </c>
      <c r="BV316" s="181">
        <f t="shared" si="217"/>
        <v>0</v>
      </c>
      <c r="BX316" t="str">
        <f t="shared" si="212"/>
        <v/>
      </c>
      <c r="BY316" t="str">
        <f t="shared" si="213"/>
        <v>No CO Data</v>
      </c>
      <c r="BZ316" s="181">
        <f t="shared" si="220"/>
        <v>0</v>
      </c>
      <c r="CA316" s="229">
        <f t="shared" si="219"/>
        <v>0</v>
      </c>
      <c r="CB316" s="6"/>
      <c r="CC316" s="6"/>
      <c r="CD316" s="226">
        <f t="shared" si="221"/>
        <v>0</v>
      </c>
      <c r="CE316" s="6"/>
      <c r="CF316" s="226">
        <f t="shared" si="218"/>
        <v>0</v>
      </c>
      <c r="CG316" s="226">
        <f t="shared" si="222"/>
        <v>0</v>
      </c>
      <c r="CH316" s="6"/>
      <c r="CI316" s="6"/>
      <c r="CJ316" s="226">
        <f t="shared" si="214"/>
        <v>0</v>
      </c>
      <c r="CK316" s="6"/>
      <c r="CL316" s="6"/>
      <c r="CM316" s="6"/>
      <c r="CN316" s="6"/>
      <c r="CO316" s="6"/>
      <c r="CP316" s="6"/>
      <c r="CQ316" s="6"/>
      <c r="CR316" s="6"/>
      <c r="CS316" s="6"/>
      <c r="CT316" s="6"/>
      <c r="CU316" s="6"/>
      <c r="CV316" s="6"/>
      <c r="CW316" s="6"/>
      <c r="CX316" s="6"/>
      <c r="CY316" s="6"/>
      <c r="CZ316" s="6"/>
      <c r="DA316" s="6"/>
      <c r="DB316" s="6"/>
      <c r="DC316" s="6"/>
      <c r="DD316" s="6"/>
      <c r="DE316" s="6"/>
      <c r="DF316" s="6"/>
      <c r="DG316" s="6"/>
      <c r="DH316" s="6"/>
      <c r="DI316" s="6"/>
      <c r="DJ316" s="6"/>
      <c r="DK316" s="6"/>
      <c r="DL316" s="6"/>
      <c r="DM316" s="6"/>
      <c r="DN316" s="6"/>
      <c r="DO316" s="6"/>
      <c r="DP316" s="6"/>
      <c r="DQ316" s="6"/>
      <c r="DR316" s="6"/>
      <c r="DS316" s="6"/>
      <c r="DT316" s="6"/>
      <c r="DU316" s="6"/>
      <c r="DV316" s="6"/>
      <c r="DW316" s="6"/>
      <c r="DX316" s="6"/>
      <c r="DY316" s="6"/>
      <c r="DZ316" s="6"/>
      <c r="EA316" s="6"/>
      <c r="EB316" s="6"/>
      <c r="EC316" s="6"/>
      <c r="ED316" s="6"/>
      <c r="EE316" s="6"/>
      <c r="EF316" s="6"/>
      <c r="EG316" s="6"/>
      <c r="EH316" s="6"/>
      <c r="EI316" s="6"/>
      <c r="EJ316" s="6"/>
      <c r="EK316" s="6"/>
      <c r="EL316" s="6"/>
      <c r="EM316" s="6"/>
      <c r="EN316" s="6"/>
      <c r="EO316" s="6"/>
      <c r="EP316" s="6"/>
      <c r="EQ316" s="6"/>
      <c r="ER316" s="6"/>
      <c r="ES316" s="6"/>
      <c r="ET316" s="6"/>
      <c r="EU316" s="6"/>
      <c r="EV316" s="6"/>
      <c r="EW316" s="6"/>
      <c r="EX316" s="6"/>
      <c r="EY316" s="6"/>
      <c r="EZ316" s="6"/>
      <c r="FA316" s="6"/>
      <c r="FB316" s="6"/>
    </row>
    <row r="317" spans="1:158">
      <c r="A317" s="13">
        <f t="shared" si="139"/>
        <v>284</v>
      </c>
      <c r="B317" s="66"/>
      <c r="C317" s="48"/>
      <c r="D317" s="348"/>
      <c r="E317" s="349"/>
      <c r="F317" s="353"/>
      <c r="G317" s="351"/>
      <c r="H317" s="348"/>
      <c r="I317" s="352"/>
      <c r="J317" s="352"/>
      <c r="K317" s="67"/>
      <c r="L317" s="68" t="str">
        <f t="shared" si="79"/>
        <v/>
      </c>
      <c r="M317" s="379"/>
      <c r="N317" s="379"/>
      <c r="O317" s="380" t="str">
        <f t="shared" si="215"/>
        <v/>
      </c>
      <c r="P317" s="382" t="str">
        <f t="shared" si="216"/>
        <v/>
      </c>
      <c r="Q317" s="112" t="str">
        <f t="shared" si="182"/>
        <v/>
      </c>
      <c r="R317" s="67"/>
      <c r="S317" s="68" t="str">
        <f t="shared" si="82"/>
        <v/>
      </c>
      <c r="T317" s="184"/>
      <c r="U317" s="68" t="str">
        <f t="shared" si="83"/>
        <v/>
      </c>
      <c r="V317" s="112" t="str">
        <f t="shared" si="183"/>
        <v>no</v>
      </c>
      <c r="W317" s="47"/>
      <c r="X317" s="47"/>
      <c r="Y317" s="47"/>
      <c r="Z317" s="66"/>
      <c r="AA317" s="19"/>
      <c r="AB317" s="242"/>
      <c r="AC317" s="242"/>
      <c r="AD317" s="242"/>
      <c r="AE317" s="242"/>
      <c r="AF317" s="242"/>
      <c r="AG317" s="243"/>
      <c r="AH317" s="17"/>
      <c r="AI317" s="6"/>
      <c r="AK317" s="28" t="str">
        <f t="shared" si="184"/>
        <v/>
      </c>
      <c r="AL317" s="28" t="str">
        <f t="shared" si="185"/>
        <v/>
      </c>
      <c r="AM317" s="28" t="str">
        <f t="shared" si="186"/>
        <v/>
      </c>
      <c r="AN317" s="28">
        <f t="shared" si="187"/>
        <v>0</v>
      </c>
      <c r="AO317" s="28">
        <f t="shared" si="188"/>
        <v>0</v>
      </c>
      <c r="AP317" s="28">
        <f t="shared" si="189"/>
        <v>0</v>
      </c>
      <c r="AQ317" s="28">
        <f t="shared" si="190"/>
        <v>0</v>
      </c>
      <c r="AR317" s="28"/>
      <c r="AS317" s="28"/>
      <c r="AT317" s="28"/>
      <c r="AX317" s="64" t="str">
        <f t="shared" si="191"/>
        <v>canbeinvalid</v>
      </c>
      <c r="AY317" s="28"/>
      <c r="AZ317" s="181">
        <f t="shared" si="192"/>
        <v>0</v>
      </c>
      <c r="BA317" s="1">
        <f t="shared" si="193"/>
        <v>0</v>
      </c>
      <c r="BB317">
        <f t="shared" si="194"/>
        <v>0</v>
      </c>
      <c r="BC317">
        <f t="shared" si="195"/>
        <v>0</v>
      </c>
      <c r="BD317" t="str">
        <f t="shared" si="196"/>
        <v/>
      </c>
      <c r="BE317">
        <f t="shared" si="197"/>
        <v>0</v>
      </c>
      <c r="BF317">
        <f t="shared" si="198"/>
        <v>0</v>
      </c>
      <c r="BG317" t="str">
        <f t="shared" si="199"/>
        <v>no</v>
      </c>
      <c r="BH317">
        <f t="shared" si="200"/>
        <v>0</v>
      </c>
      <c r="BJ317" s="118">
        <f t="shared" si="201"/>
        <v>0</v>
      </c>
      <c r="BK317" s="119">
        <f t="shared" si="202"/>
        <v>0</v>
      </c>
      <c r="BL317">
        <f t="shared" si="203"/>
        <v>0</v>
      </c>
      <c r="BM317">
        <f t="shared" si="204"/>
        <v>0</v>
      </c>
      <c r="BN317" t="str">
        <f t="shared" si="205"/>
        <v/>
      </c>
      <c r="BO317" s="181">
        <f t="shared" si="206"/>
        <v>0</v>
      </c>
      <c r="BQ317" s="181">
        <f t="shared" si="207"/>
        <v>0</v>
      </c>
      <c r="BR317" s="181">
        <f t="shared" si="208"/>
        <v>0</v>
      </c>
      <c r="BS317" t="str">
        <f t="shared" si="209"/>
        <v/>
      </c>
      <c r="BT317">
        <f t="shared" si="210"/>
        <v>0</v>
      </c>
      <c r="BU317" s="181" t="str">
        <f t="shared" si="211"/>
        <v>data</v>
      </c>
      <c r="BV317" s="181">
        <f t="shared" si="217"/>
        <v>0</v>
      </c>
      <c r="BX317" t="str">
        <f t="shared" si="212"/>
        <v/>
      </c>
      <c r="BY317" t="str">
        <f t="shared" si="213"/>
        <v>No CO Data</v>
      </c>
      <c r="BZ317" s="181">
        <f t="shared" si="220"/>
        <v>0</v>
      </c>
      <c r="CA317" s="229">
        <f t="shared" si="219"/>
        <v>0</v>
      </c>
      <c r="CB317" s="6"/>
      <c r="CC317" s="6"/>
      <c r="CD317" s="226">
        <f t="shared" si="221"/>
        <v>0</v>
      </c>
      <c r="CE317" s="6"/>
      <c r="CF317" s="226">
        <f t="shared" si="218"/>
        <v>0</v>
      </c>
      <c r="CG317" s="226">
        <f t="shared" si="222"/>
        <v>0</v>
      </c>
      <c r="CH317" s="6"/>
      <c r="CI317" s="6"/>
      <c r="CJ317" s="226">
        <f t="shared" si="214"/>
        <v>0</v>
      </c>
      <c r="CK317" s="6"/>
      <c r="CL317" s="6"/>
      <c r="CM317" s="6"/>
      <c r="CN317" s="6"/>
      <c r="CO317" s="6"/>
      <c r="CP317" s="6"/>
      <c r="CQ317" s="6"/>
      <c r="CR317" s="6"/>
      <c r="CS317" s="6"/>
      <c r="CT317" s="6"/>
      <c r="CU317" s="6"/>
      <c r="CV317" s="6"/>
      <c r="CW317" s="6"/>
      <c r="CX317" s="6"/>
      <c r="CY317" s="6"/>
      <c r="CZ317" s="6"/>
      <c r="DA317" s="6"/>
      <c r="DB317" s="6"/>
      <c r="DC317" s="6"/>
      <c r="DD317" s="6"/>
      <c r="DE317" s="6"/>
      <c r="DF317" s="6"/>
      <c r="DG317" s="6"/>
      <c r="DH317" s="6"/>
      <c r="DI317" s="6"/>
      <c r="DJ317" s="6"/>
      <c r="DK317" s="6"/>
      <c r="DL317" s="6"/>
      <c r="DM317" s="6"/>
      <c r="DN317" s="6"/>
      <c r="DO317" s="6"/>
      <c r="DP317" s="6"/>
      <c r="DQ317" s="6"/>
      <c r="DR317" s="6"/>
      <c r="DS317" s="6"/>
      <c r="DT317" s="6"/>
      <c r="DU317" s="6"/>
      <c r="DV317" s="6"/>
      <c r="DW317" s="6"/>
      <c r="DX317" s="6"/>
      <c r="DY317" s="6"/>
      <c r="DZ317" s="6"/>
      <c r="EA317" s="6"/>
      <c r="EB317" s="6"/>
      <c r="EC317" s="6"/>
      <c r="ED317" s="6"/>
      <c r="EE317" s="6"/>
      <c r="EF317" s="6"/>
      <c r="EG317" s="6"/>
      <c r="EH317" s="6"/>
      <c r="EI317" s="6"/>
      <c r="EJ317" s="6"/>
      <c r="EK317" s="6"/>
      <c r="EL317" s="6"/>
      <c r="EM317" s="6"/>
      <c r="EN317" s="6"/>
      <c r="EO317" s="6"/>
      <c r="EP317" s="6"/>
      <c r="EQ317" s="6"/>
      <c r="ER317" s="6"/>
      <c r="ES317" s="6"/>
      <c r="ET317" s="6"/>
      <c r="EU317" s="6"/>
      <c r="EV317" s="6"/>
      <c r="EW317" s="6"/>
      <c r="EX317" s="6"/>
      <c r="EY317" s="6"/>
      <c r="EZ317" s="6"/>
      <c r="FA317" s="6"/>
      <c r="FB317" s="6"/>
    </row>
    <row r="318" spans="1:158">
      <c r="A318" s="13">
        <f t="shared" si="139"/>
        <v>285</v>
      </c>
      <c r="B318" s="66"/>
      <c r="C318" s="48"/>
      <c r="D318" s="348"/>
      <c r="E318" s="349"/>
      <c r="F318" s="353"/>
      <c r="G318" s="351"/>
      <c r="H318" s="348"/>
      <c r="I318" s="352"/>
      <c r="J318" s="352"/>
      <c r="K318" s="67"/>
      <c r="L318" s="68" t="str">
        <f t="shared" si="79"/>
        <v/>
      </c>
      <c r="M318" s="379"/>
      <c r="N318" s="379"/>
      <c r="O318" s="380" t="str">
        <f t="shared" si="215"/>
        <v/>
      </c>
      <c r="P318" s="382" t="str">
        <f t="shared" si="216"/>
        <v/>
      </c>
      <c r="Q318" s="112" t="str">
        <f t="shared" si="182"/>
        <v/>
      </c>
      <c r="R318" s="67"/>
      <c r="S318" s="68" t="str">
        <f t="shared" si="82"/>
        <v/>
      </c>
      <c r="T318" s="184"/>
      <c r="U318" s="68" t="str">
        <f t="shared" si="83"/>
        <v/>
      </c>
      <c r="V318" s="112" t="str">
        <f t="shared" si="183"/>
        <v>no</v>
      </c>
      <c r="W318" s="47"/>
      <c r="X318" s="47"/>
      <c r="Y318" s="47"/>
      <c r="Z318" s="66"/>
      <c r="AA318" s="19"/>
      <c r="AB318" s="242"/>
      <c r="AC318" s="242"/>
      <c r="AD318" s="242"/>
      <c r="AE318" s="242"/>
      <c r="AF318" s="242"/>
      <c r="AG318" s="243"/>
      <c r="AH318" s="17"/>
      <c r="AI318" s="6"/>
      <c r="AK318" s="28" t="str">
        <f t="shared" si="184"/>
        <v/>
      </c>
      <c r="AL318" s="28" t="str">
        <f t="shared" si="185"/>
        <v/>
      </c>
      <c r="AM318" s="28" t="str">
        <f t="shared" si="186"/>
        <v/>
      </c>
      <c r="AN318" s="28">
        <f t="shared" si="187"/>
        <v>0</v>
      </c>
      <c r="AO318" s="28">
        <f t="shared" si="188"/>
        <v>0</v>
      </c>
      <c r="AP318" s="28">
        <f t="shared" si="189"/>
        <v>0</v>
      </c>
      <c r="AQ318" s="28">
        <f t="shared" si="190"/>
        <v>0</v>
      </c>
      <c r="AR318" s="28"/>
      <c r="AS318" s="28"/>
      <c r="AT318" s="28"/>
      <c r="AX318" s="64" t="str">
        <f t="shared" si="191"/>
        <v>canbeinvalid</v>
      </c>
      <c r="AY318" s="28"/>
      <c r="AZ318" s="181">
        <f t="shared" si="192"/>
        <v>0</v>
      </c>
      <c r="BA318" s="1">
        <f t="shared" si="193"/>
        <v>0</v>
      </c>
      <c r="BB318">
        <f t="shared" si="194"/>
        <v>0</v>
      </c>
      <c r="BC318">
        <f t="shared" si="195"/>
        <v>0</v>
      </c>
      <c r="BD318" t="str">
        <f t="shared" si="196"/>
        <v/>
      </c>
      <c r="BE318">
        <f t="shared" si="197"/>
        <v>0</v>
      </c>
      <c r="BF318">
        <f t="shared" si="198"/>
        <v>0</v>
      </c>
      <c r="BG318" t="str">
        <f t="shared" si="199"/>
        <v>no</v>
      </c>
      <c r="BH318">
        <f t="shared" si="200"/>
        <v>0</v>
      </c>
      <c r="BJ318" s="118">
        <f t="shared" si="201"/>
        <v>0</v>
      </c>
      <c r="BK318" s="119">
        <f t="shared" si="202"/>
        <v>0</v>
      </c>
      <c r="BL318">
        <f t="shared" si="203"/>
        <v>0</v>
      </c>
      <c r="BM318">
        <f t="shared" si="204"/>
        <v>0</v>
      </c>
      <c r="BN318" t="str">
        <f t="shared" si="205"/>
        <v/>
      </c>
      <c r="BO318" s="181">
        <f t="shared" si="206"/>
        <v>0</v>
      </c>
      <c r="BQ318" s="181">
        <f t="shared" si="207"/>
        <v>0</v>
      </c>
      <c r="BR318" s="181">
        <f t="shared" si="208"/>
        <v>0</v>
      </c>
      <c r="BS318" t="str">
        <f t="shared" si="209"/>
        <v/>
      </c>
      <c r="BT318">
        <f t="shared" si="210"/>
        <v>0</v>
      </c>
      <c r="BU318" s="181" t="str">
        <f t="shared" si="211"/>
        <v>data</v>
      </c>
      <c r="BV318" s="181">
        <f t="shared" si="217"/>
        <v>0</v>
      </c>
      <c r="BX318" t="str">
        <f t="shared" si="212"/>
        <v/>
      </c>
      <c r="BY318" t="str">
        <f t="shared" si="213"/>
        <v>No CO Data</v>
      </c>
      <c r="BZ318" s="181">
        <f t="shared" si="220"/>
        <v>0</v>
      </c>
      <c r="CA318" s="229">
        <f t="shared" si="219"/>
        <v>0</v>
      </c>
      <c r="CB318" s="6"/>
      <c r="CC318" s="6"/>
      <c r="CD318" s="226">
        <f t="shared" si="221"/>
        <v>0</v>
      </c>
      <c r="CE318" s="6"/>
      <c r="CF318" s="226">
        <f t="shared" si="218"/>
        <v>0</v>
      </c>
      <c r="CG318" s="226">
        <f t="shared" si="222"/>
        <v>0</v>
      </c>
      <c r="CH318" s="6"/>
      <c r="CI318" s="6"/>
      <c r="CJ318" s="226">
        <f t="shared" si="214"/>
        <v>0</v>
      </c>
      <c r="CK318" s="6"/>
      <c r="CL318" s="6"/>
      <c r="CM318" s="6"/>
      <c r="CN318" s="6"/>
      <c r="CO318" s="6"/>
      <c r="CP318" s="6"/>
      <c r="CQ318" s="6"/>
      <c r="CR318" s="6"/>
      <c r="CS318" s="6"/>
      <c r="CT318" s="6"/>
      <c r="CU318" s="6"/>
      <c r="CV318" s="6"/>
      <c r="CW318" s="6"/>
      <c r="CX318" s="6"/>
      <c r="CY318" s="6"/>
      <c r="CZ318" s="6"/>
      <c r="DA318" s="6"/>
      <c r="DB318" s="6"/>
      <c r="DC318" s="6"/>
      <c r="DD318" s="6"/>
      <c r="DE318" s="6"/>
      <c r="DF318" s="6"/>
      <c r="DG318" s="6"/>
      <c r="DH318" s="6"/>
      <c r="DI318" s="6"/>
      <c r="DJ318" s="6"/>
      <c r="DK318" s="6"/>
      <c r="DL318" s="6"/>
      <c r="DM318" s="6"/>
      <c r="DN318" s="6"/>
      <c r="DO318" s="6"/>
      <c r="DP318" s="6"/>
      <c r="DQ318" s="6"/>
      <c r="DR318" s="6"/>
      <c r="DS318" s="6"/>
      <c r="DT318" s="6"/>
      <c r="DU318" s="6"/>
      <c r="DV318" s="6"/>
      <c r="DW318" s="6"/>
      <c r="DX318" s="6"/>
      <c r="DY318" s="6"/>
      <c r="DZ318" s="6"/>
      <c r="EA318" s="6"/>
      <c r="EB318" s="6"/>
      <c r="EC318" s="6"/>
      <c r="ED318" s="6"/>
      <c r="EE318" s="6"/>
      <c r="EF318" s="6"/>
      <c r="EG318" s="6"/>
      <c r="EH318" s="6"/>
      <c r="EI318" s="6"/>
      <c r="EJ318" s="6"/>
      <c r="EK318" s="6"/>
      <c r="EL318" s="6"/>
      <c r="EM318" s="6"/>
      <c r="EN318" s="6"/>
      <c r="EO318" s="6"/>
      <c r="EP318" s="6"/>
      <c r="EQ318" s="6"/>
      <c r="ER318" s="6"/>
      <c r="ES318" s="6"/>
      <c r="ET318" s="6"/>
      <c r="EU318" s="6"/>
      <c r="EV318" s="6"/>
      <c r="EW318" s="6"/>
      <c r="EX318" s="6"/>
      <c r="EY318" s="6"/>
      <c r="EZ318" s="6"/>
      <c r="FA318" s="6"/>
      <c r="FB318" s="6"/>
    </row>
    <row r="319" spans="1:158">
      <c r="A319" s="13">
        <f t="shared" si="139"/>
        <v>286</v>
      </c>
      <c r="B319" s="66"/>
      <c r="C319" s="48"/>
      <c r="D319" s="348"/>
      <c r="E319" s="349"/>
      <c r="F319" s="353"/>
      <c r="G319" s="351"/>
      <c r="H319" s="348"/>
      <c r="I319" s="352"/>
      <c r="J319" s="352"/>
      <c r="K319" s="67"/>
      <c r="L319" s="68" t="str">
        <f t="shared" si="79"/>
        <v/>
      </c>
      <c r="M319" s="379"/>
      <c r="N319" s="379"/>
      <c r="O319" s="380" t="str">
        <f t="shared" si="215"/>
        <v/>
      </c>
      <c r="P319" s="382" t="str">
        <f t="shared" si="216"/>
        <v/>
      </c>
      <c r="Q319" s="112" t="str">
        <f t="shared" si="182"/>
        <v/>
      </c>
      <c r="R319" s="67"/>
      <c r="S319" s="68" t="str">
        <f t="shared" si="82"/>
        <v/>
      </c>
      <c r="T319" s="184"/>
      <c r="U319" s="68" t="str">
        <f t="shared" si="83"/>
        <v/>
      </c>
      <c r="V319" s="112" t="str">
        <f t="shared" si="183"/>
        <v>no</v>
      </c>
      <c r="W319" s="47"/>
      <c r="X319" s="47"/>
      <c r="Y319" s="47"/>
      <c r="Z319" s="66"/>
      <c r="AA319" s="19"/>
      <c r="AB319" s="242"/>
      <c r="AC319" s="242"/>
      <c r="AD319" s="242"/>
      <c r="AE319" s="242"/>
      <c r="AF319" s="242"/>
      <c r="AG319" s="243"/>
      <c r="AH319" s="17"/>
      <c r="AI319" s="6"/>
      <c r="AK319" s="28" t="str">
        <f t="shared" si="184"/>
        <v/>
      </c>
      <c r="AL319" s="28" t="str">
        <f t="shared" si="185"/>
        <v/>
      </c>
      <c r="AM319" s="28" t="str">
        <f t="shared" si="186"/>
        <v/>
      </c>
      <c r="AN319" s="28">
        <f t="shared" si="187"/>
        <v>0</v>
      </c>
      <c r="AO319" s="28">
        <f t="shared" si="188"/>
        <v>0</v>
      </c>
      <c r="AP319" s="28">
        <f t="shared" si="189"/>
        <v>0</v>
      </c>
      <c r="AQ319" s="28">
        <f t="shared" si="190"/>
        <v>0</v>
      </c>
      <c r="AR319" s="28"/>
      <c r="AS319" s="28"/>
      <c r="AT319" s="28"/>
      <c r="AX319" s="64" t="str">
        <f t="shared" si="191"/>
        <v>canbeinvalid</v>
      </c>
      <c r="AY319" s="28"/>
      <c r="AZ319" s="181">
        <f t="shared" si="192"/>
        <v>0</v>
      </c>
      <c r="BA319" s="1">
        <f t="shared" si="193"/>
        <v>0</v>
      </c>
      <c r="BB319">
        <f t="shared" si="194"/>
        <v>0</v>
      </c>
      <c r="BC319">
        <f t="shared" si="195"/>
        <v>0</v>
      </c>
      <c r="BD319" t="str">
        <f t="shared" si="196"/>
        <v/>
      </c>
      <c r="BE319">
        <f t="shared" si="197"/>
        <v>0</v>
      </c>
      <c r="BF319">
        <f t="shared" si="198"/>
        <v>0</v>
      </c>
      <c r="BG319" t="str">
        <f t="shared" si="199"/>
        <v>no</v>
      </c>
      <c r="BH319">
        <f t="shared" si="200"/>
        <v>0</v>
      </c>
      <c r="BJ319" s="118">
        <f t="shared" si="201"/>
        <v>0</v>
      </c>
      <c r="BK319" s="119">
        <f t="shared" si="202"/>
        <v>0</v>
      </c>
      <c r="BL319">
        <f t="shared" si="203"/>
        <v>0</v>
      </c>
      <c r="BM319">
        <f t="shared" si="204"/>
        <v>0</v>
      </c>
      <c r="BN319" t="str">
        <f t="shared" si="205"/>
        <v/>
      </c>
      <c r="BO319" s="181">
        <f t="shared" si="206"/>
        <v>0</v>
      </c>
      <c r="BQ319" s="181">
        <f t="shared" si="207"/>
        <v>0</v>
      </c>
      <c r="BR319" s="181">
        <f t="shared" si="208"/>
        <v>0</v>
      </c>
      <c r="BS319" t="str">
        <f t="shared" si="209"/>
        <v/>
      </c>
      <c r="BT319">
        <f t="shared" si="210"/>
        <v>0</v>
      </c>
      <c r="BU319" s="181" t="str">
        <f t="shared" si="211"/>
        <v>data</v>
      </c>
      <c r="BV319" s="181">
        <f t="shared" si="217"/>
        <v>0</v>
      </c>
      <c r="BX319" t="str">
        <f t="shared" si="212"/>
        <v/>
      </c>
      <c r="BY319" t="str">
        <f t="shared" si="213"/>
        <v>No CO Data</v>
      </c>
      <c r="BZ319" s="181">
        <f t="shared" si="220"/>
        <v>0</v>
      </c>
      <c r="CA319" s="229">
        <f t="shared" si="219"/>
        <v>0</v>
      </c>
      <c r="CB319" s="6"/>
      <c r="CC319" s="6"/>
      <c r="CD319" s="226">
        <f t="shared" si="221"/>
        <v>0</v>
      </c>
      <c r="CE319" s="6"/>
      <c r="CF319" s="226">
        <f t="shared" si="218"/>
        <v>0</v>
      </c>
      <c r="CG319" s="226">
        <f t="shared" si="222"/>
        <v>0</v>
      </c>
      <c r="CH319" s="6"/>
      <c r="CI319" s="6"/>
      <c r="CJ319" s="226">
        <f t="shared" si="214"/>
        <v>0</v>
      </c>
      <c r="CK319" s="6"/>
      <c r="CL319" s="6"/>
      <c r="CM319" s="6"/>
      <c r="CN319" s="6"/>
      <c r="CO319" s="6"/>
      <c r="CP319" s="6"/>
      <c r="CQ319" s="6"/>
      <c r="CR319" s="6"/>
      <c r="CS319" s="6"/>
      <c r="CT319" s="6"/>
      <c r="CU319" s="6"/>
      <c r="CV319" s="6"/>
      <c r="CW319" s="6"/>
      <c r="CX319" s="6"/>
      <c r="CY319" s="6"/>
      <c r="CZ319" s="6"/>
      <c r="DA319" s="6"/>
      <c r="DB319" s="6"/>
      <c r="DC319" s="6"/>
      <c r="DD319" s="6"/>
      <c r="DE319" s="6"/>
      <c r="DF319" s="6"/>
      <c r="DG319" s="6"/>
      <c r="DH319" s="6"/>
      <c r="DI319" s="6"/>
      <c r="DJ319" s="6"/>
      <c r="DK319" s="6"/>
      <c r="DL319" s="6"/>
      <c r="DM319" s="6"/>
      <c r="DN319" s="6"/>
      <c r="DO319" s="6"/>
      <c r="DP319" s="6"/>
      <c r="DQ319" s="6"/>
      <c r="DR319" s="6"/>
      <c r="DS319" s="6"/>
      <c r="DT319" s="6"/>
      <c r="DU319" s="6"/>
      <c r="DV319" s="6"/>
      <c r="DW319" s="6"/>
      <c r="DX319" s="6"/>
      <c r="DY319" s="6"/>
      <c r="DZ319" s="6"/>
      <c r="EA319" s="6"/>
      <c r="EB319" s="6"/>
      <c r="EC319" s="6"/>
      <c r="ED319" s="6"/>
      <c r="EE319" s="6"/>
      <c r="EF319" s="6"/>
      <c r="EG319" s="6"/>
      <c r="EH319" s="6"/>
      <c r="EI319" s="6"/>
      <c r="EJ319" s="6"/>
      <c r="EK319" s="6"/>
      <c r="EL319" s="6"/>
      <c r="EM319" s="6"/>
      <c r="EN319" s="6"/>
      <c r="EO319" s="6"/>
      <c r="EP319" s="6"/>
      <c r="EQ319" s="6"/>
      <c r="ER319" s="6"/>
      <c r="ES319" s="6"/>
      <c r="ET319" s="6"/>
      <c r="EU319" s="6"/>
      <c r="EV319" s="6"/>
      <c r="EW319" s="6"/>
      <c r="EX319" s="6"/>
      <c r="EY319" s="6"/>
      <c r="EZ319" s="6"/>
      <c r="FA319" s="6"/>
      <c r="FB319" s="6"/>
    </row>
    <row r="320" spans="1:158">
      <c r="A320" s="13">
        <f t="shared" si="139"/>
        <v>287</v>
      </c>
      <c r="B320" s="66"/>
      <c r="C320" s="48"/>
      <c r="D320" s="348"/>
      <c r="E320" s="349"/>
      <c r="F320" s="353"/>
      <c r="G320" s="351"/>
      <c r="H320" s="348"/>
      <c r="I320" s="352"/>
      <c r="J320" s="352"/>
      <c r="K320" s="67"/>
      <c r="L320" s="68" t="str">
        <f t="shared" si="79"/>
        <v/>
      </c>
      <c r="M320" s="379"/>
      <c r="N320" s="379"/>
      <c r="O320" s="380" t="str">
        <f t="shared" si="215"/>
        <v/>
      </c>
      <c r="P320" s="382" t="str">
        <f t="shared" si="216"/>
        <v/>
      </c>
      <c r="Q320" s="112" t="str">
        <f t="shared" si="182"/>
        <v/>
      </c>
      <c r="R320" s="67"/>
      <c r="S320" s="68" t="str">
        <f t="shared" si="82"/>
        <v/>
      </c>
      <c r="T320" s="184"/>
      <c r="U320" s="68" t="str">
        <f t="shared" si="83"/>
        <v/>
      </c>
      <c r="V320" s="112" t="str">
        <f t="shared" si="183"/>
        <v>no</v>
      </c>
      <c r="W320" s="47"/>
      <c r="X320" s="47"/>
      <c r="Y320" s="47"/>
      <c r="Z320" s="66"/>
      <c r="AA320" s="19"/>
      <c r="AB320" s="242"/>
      <c r="AC320" s="242"/>
      <c r="AD320" s="242"/>
      <c r="AE320" s="242"/>
      <c r="AF320" s="242"/>
      <c r="AG320" s="243"/>
      <c r="AH320" s="17"/>
      <c r="AI320" s="6"/>
      <c r="AK320" s="28" t="str">
        <f t="shared" si="184"/>
        <v/>
      </c>
      <c r="AL320" s="28" t="str">
        <f t="shared" si="185"/>
        <v/>
      </c>
      <c r="AM320" s="28" t="str">
        <f t="shared" si="186"/>
        <v/>
      </c>
      <c r="AN320" s="28">
        <f t="shared" si="187"/>
        <v>0</v>
      </c>
      <c r="AO320" s="28">
        <f t="shared" si="188"/>
        <v>0</v>
      </c>
      <c r="AP320" s="28">
        <f t="shared" si="189"/>
        <v>0</v>
      </c>
      <c r="AQ320" s="28">
        <f t="shared" si="190"/>
        <v>0</v>
      </c>
      <c r="AR320" s="28"/>
      <c r="AS320" s="28"/>
      <c r="AT320" s="28"/>
      <c r="AX320" s="64" t="str">
        <f t="shared" si="191"/>
        <v>canbeinvalid</v>
      </c>
      <c r="AY320" s="28"/>
      <c r="AZ320" s="181">
        <f t="shared" si="192"/>
        <v>0</v>
      </c>
      <c r="BA320" s="1">
        <f t="shared" si="193"/>
        <v>0</v>
      </c>
      <c r="BB320">
        <f t="shared" si="194"/>
        <v>0</v>
      </c>
      <c r="BC320">
        <f t="shared" si="195"/>
        <v>0</v>
      </c>
      <c r="BD320" t="str">
        <f t="shared" si="196"/>
        <v/>
      </c>
      <c r="BE320">
        <f t="shared" si="197"/>
        <v>0</v>
      </c>
      <c r="BF320">
        <f t="shared" si="198"/>
        <v>0</v>
      </c>
      <c r="BG320" t="str">
        <f t="shared" si="199"/>
        <v>no</v>
      </c>
      <c r="BH320">
        <f t="shared" si="200"/>
        <v>0</v>
      </c>
      <c r="BJ320" s="118">
        <f t="shared" si="201"/>
        <v>0</v>
      </c>
      <c r="BK320" s="119">
        <f t="shared" si="202"/>
        <v>0</v>
      </c>
      <c r="BL320">
        <f t="shared" si="203"/>
        <v>0</v>
      </c>
      <c r="BM320">
        <f t="shared" si="204"/>
        <v>0</v>
      </c>
      <c r="BN320" t="str">
        <f t="shared" si="205"/>
        <v/>
      </c>
      <c r="BO320" s="181">
        <f t="shared" si="206"/>
        <v>0</v>
      </c>
      <c r="BQ320" s="181">
        <f t="shared" si="207"/>
        <v>0</v>
      </c>
      <c r="BR320" s="181">
        <f t="shared" si="208"/>
        <v>0</v>
      </c>
      <c r="BS320" t="str">
        <f t="shared" si="209"/>
        <v/>
      </c>
      <c r="BT320">
        <f t="shared" si="210"/>
        <v>0</v>
      </c>
      <c r="BU320" s="181" t="str">
        <f t="shared" si="211"/>
        <v>data</v>
      </c>
      <c r="BV320" s="181">
        <f t="shared" si="217"/>
        <v>0</v>
      </c>
      <c r="BX320" t="str">
        <f t="shared" si="212"/>
        <v/>
      </c>
      <c r="BY320" t="str">
        <f t="shared" si="213"/>
        <v>No CO Data</v>
      </c>
      <c r="BZ320" s="181">
        <f t="shared" si="220"/>
        <v>0</v>
      </c>
      <c r="CA320" s="229">
        <f t="shared" si="219"/>
        <v>0</v>
      </c>
      <c r="CB320" s="6"/>
      <c r="CC320" s="6"/>
      <c r="CD320" s="226">
        <f t="shared" si="221"/>
        <v>0</v>
      </c>
      <c r="CE320" s="6"/>
      <c r="CF320" s="226">
        <f t="shared" si="218"/>
        <v>0</v>
      </c>
      <c r="CG320" s="226">
        <f t="shared" si="222"/>
        <v>0</v>
      </c>
      <c r="CH320" s="6"/>
      <c r="CI320" s="6"/>
      <c r="CJ320" s="226">
        <f t="shared" si="214"/>
        <v>0</v>
      </c>
      <c r="CK320" s="6"/>
      <c r="CL320" s="6"/>
      <c r="CM320" s="6"/>
      <c r="CN320" s="6"/>
      <c r="CO320" s="6"/>
      <c r="CP320" s="6"/>
      <c r="CQ320" s="6"/>
      <c r="CR320" s="6"/>
      <c r="CS320" s="6"/>
      <c r="CT320" s="6"/>
      <c r="CU320" s="6"/>
      <c r="CV320" s="6"/>
      <c r="CW320" s="6"/>
      <c r="CX320" s="6"/>
      <c r="CY320" s="6"/>
      <c r="CZ320" s="6"/>
      <c r="DA320" s="6"/>
      <c r="DB320" s="6"/>
      <c r="DC320" s="6"/>
      <c r="DD320" s="6"/>
      <c r="DE320" s="6"/>
      <c r="DF320" s="6"/>
      <c r="DG320" s="6"/>
      <c r="DH320" s="6"/>
      <c r="DI320" s="6"/>
      <c r="DJ320" s="6"/>
      <c r="DK320" s="6"/>
      <c r="DL320" s="6"/>
      <c r="DM320" s="6"/>
      <c r="DN320" s="6"/>
      <c r="DO320" s="6"/>
      <c r="DP320" s="6"/>
      <c r="DQ320" s="6"/>
      <c r="DR320" s="6"/>
      <c r="DS320" s="6"/>
      <c r="DT320" s="6"/>
      <c r="DU320" s="6"/>
      <c r="DV320" s="6"/>
      <c r="DW320" s="6"/>
      <c r="DX320" s="6"/>
      <c r="DY320" s="6"/>
      <c r="DZ320" s="6"/>
      <c r="EA320" s="6"/>
      <c r="EB320" s="6"/>
      <c r="EC320" s="6"/>
      <c r="ED320" s="6"/>
      <c r="EE320" s="6"/>
      <c r="EF320" s="6"/>
      <c r="EG320" s="6"/>
      <c r="EH320" s="6"/>
      <c r="EI320" s="6"/>
      <c r="EJ320" s="6"/>
      <c r="EK320" s="6"/>
      <c r="EL320" s="6"/>
      <c r="EM320" s="6"/>
      <c r="EN320" s="6"/>
      <c r="EO320" s="6"/>
      <c r="EP320" s="6"/>
      <c r="EQ320" s="6"/>
      <c r="ER320" s="6"/>
      <c r="ES320" s="6"/>
      <c r="ET320" s="6"/>
      <c r="EU320" s="6"/>
      <c r="EV320" s="6"/>
      <c r="EW320" s="6"/>
      <c r="EX320" s="6"/>
      <c r="EY320" s="6"/>
      <c r="EZ320" s="6"/>
      <c r="FA320" s="6"/>
      <c r="FB320" s="6"/>
    </row>
    <row r="321" spans="1:158">
      <c r="A321" s="13">
        <f t="shared" si="139"/>
        <v>288</v>
      </c>
      <c r="B321" s="66"/>
      <c r="C321" s="48"/>
      <c r="D321" s="348"/>
      <c r="E321" s="349"/>
      <c r="F321" s="353"/>
      <c r="G321" s="351"/>
      <c r="H321" s="348"/>
      <c r="I321" s="352"/>
      <c r="J321" s="352"/>
      <c r="K321" s="67"/>
      <c r="L321" s="68" t="str">
        <f t="shared" si="79"/>
        <v/>
      </c>
      <c r="M321" s="379"/>
      <c r="N321" s="379"/>
      <c r="O321" s="380" t="str">
        <f t="shared" si="215"/>
        <v/>
      </c>
      <c r="P321" s="382" t="str">
        <f t="shared" si="216"/>
        <v/>
      </c>
      <c r="Q321" s="112" t="str">
        <f t="shared" si="182"/>
        <v/>
      </c>
      <c r="R321" s="67"/>
      <c r="S321" s="68" t="str">
        <f t="shared" si="82"/>
        <v/>
      </c>
      <c r="T321" s="184"/>
      <c r="U321" s="68" t="str">
        <f t="shared" si="83"/>
        <v/>
      </c>
      <c r="V321" s="112" t="str">
        <f t="shared" si="183"/>
        <v>no</v>
      </c>
      <c r="W321" s="47"/>
      <c r="X321" s="47"/>
      <c r="Y321" s="47"/>
      <c r="Z321" s="66"/>
      <c r="AA321" s="19"/>
      <c r="AB321" s="242"/>
      <c r="AC321" s="242"/>
      <c r="AD321" s="242"/>
      <c r="AE321" s="242"/>
      <c r="AF321" s="242"/>
      <c r="AG321" s="243"/>
      <c r="AH321" s="17"/>
      <c r="AI321" s="6"/>
      <c r="AK321" s="28" t="str">
        <f t="shared" si="184"/>
        <v/>
      </c>
      <c r="AL321" s="28" t="str">
        <f t="shared" si="185"/>
        <v/>
      </c>
      <c r="AM321" s="28" t="str">
        <f t="shared" si="186"/>
        <v/>
      </c>
      <c r="AN321" s="28">
        <f t="shared" si="187"/>
        <v>0</v>
      </c>
      <c r="AO321" s="28">
        <f t="shared" si="188"/>
        <v>0</v>
      </c>
      <c r="AP321" s="28">
        <f t="shared" si="189"/>
        <v>0</v>
      </c>
      <c r="AQ321" s="28">
        <f t="shared" si="190"/>
        <v>0</v>
      </c>
      <c r="AR321" s="28"/>
      <c r="AS321" s="28"/>
      <c r="AT321" s="28"/>
      <c r="AX321" s="64" t="str">
        <f t="shared" si="191"/>
        <v>canbeinvalid</v>
      </c>
      <c r="AY321" s="28"/>
      <c r="AZ321" s="181">
        <f t="shared" si="192"/>
        <v>0</v>
      </c>
      <c r="BA321" s="1">
        <f t="shared" si="193"/>
        <v>0</v>
      </c>
      <c r="BB321">
        <f t="shared" si="194"/>
        <v>0</v>
      </c>
      <c r="BC321">
        <f t="shared" si="195"/>
        <v>0</v>
      </c>
      <c r="BD321" t="str">
        <f t="shared" si="196"/>
        <v/>
      </c>
      <c r="BE321">
        <f t="shared" si="197"/>
        <v>0</v>
      </c>
      <c r="BF321">
        <f t="shared" si="198"/>
        <v>0</v>
      </c>
      <c r="BG321" t="str">
        <f t="shared" si="199"/>
        <v>no</v>
      </c>
      <c r="BH321">
        <f t="shared" si="200"/>
        <v>0</v>
      </c>
      <c r="BJ321" s="118">
        <f t="shared" si="201"/>
        <v>0</v>
      </c>
      <c r="BK321" s="119">
        <f t="shared" si="202"/>
        <v>0</v>
      </c>
      <c r="BL321">
        <f t="shared" si="203"/>
        <v>0</v>
      </c>
      <c r="BM321">
        <f t="shared" si="204"/>
        <v>0</v>
      </c>
      <c r="BN321" t="str">
        <f t="shared" si="205"/>
        <v/>
      </c>
      <c r="BO321" s="181">
        <f t="shared" si="206"/>
        <v>0</v>
      </c>
      <c r="BQ321" s="181">
        <f t="shared" si="207"/>
        <v>0</v>
      </c>
      <c r="BR321" s="181">
        <f t="shared" si="208"/>
        <v>0</v>
      </c>
      <c r="BS321" t="str">
        <f t="shared" si="209"/>
        <v/>
      </c>
      <c r="BT321">
        <f t="shared" si="210"/>
        <v>0</v>
      </c>
      <c r="BU321" s="181" t="str">
        <f t="shared" si="211"/>
        <v>data</v>
      </c>
      <c r="BV321" s="181">
        <f t="shared" si="217"/>
        <v>0</v>
      </c>
      <c r="BX321" t="str">
        <f t="shared" si="212"/>
        <v/>
      </c>
      <c r="BY321" t="str">
        <f t="shared" si="213"/>
        <v>No CO Data</v>
      </c>
      <c r="BZ321" s="181">
        <f t="shared" si="220"/>
        <v>0</v>
      </c>
      <c r="CA321" s="229">
        <f t="shared" si="219"/>
        <v>0</v>
      </c>
      <c r="CB321" s="6"/>
      <c r="CC321" s="6"/>
      <c r="CD321" s="226">
        <f t="shared" si="221"/>
        <v>0</v>
      </c>
      <c r="CE321" s="6"/>
      <c r="CF321" s="226">
        <f t="shared" si="218"/>
        <v>0</v>
      </c>
      <c r="CG321" s="226">
        <f t="shared" si="222"/>
        <v>0</v>
      </c>
      <c r="CH321" s="6"/>
      <c r="CI321" s="6"/>
      <c r="CJ321" s="226">
        <f t="shared" si="214"/>
        <v>0</v>
      </c>
      <c r="CK321" s="6"/>
      <c r="CL321" s="6"/>
      <c r="CM321" s="6"/>
      <c r="CN321" s="6"/>
      <c r="CO321" s="6"/>
      <c r="CP321" s="6"/>
      <c r="CQ321" s="6"/>
      <c r="CR321" s="6"/>
      <c r="CS321" s="6"/>
      <c r="CT321" s="6"/>
      <c r="CU321" s="6"/>
      <c r="CV321" s="6"/>
      <c r="CW321" s="6"/>
      <c r="CX321" s="6"/>
      <c r="CY321" s="6"/>
      <c r="CZ321" s="6"/>
      <c r="DA321" s="6"/>
      <c r="DB321" s="6"/>
      <c r="DC321" s="6"/>
      <c r="DD321" s="6"/>
      <c r="DE321" s="6"/>
      <c r="DF321" s="6"/>
      <c r="DG321" s="6"/>
      <c r="DH321" s="6"/>
      <c r="DI321" s="6"/>
      <c r="DJ321" s="6"/>
      <c r="DK321" s="6"/>
      <c r="DL321" s="6"/>
      <c r="DM321" s="6"/>
      <c r="DN321" s="6"/>
      <c r="DO321" s="6"/>
      <c r="DP321" s="6"/>
      <c r="DQ321" s="6"/>
      <c r="DR321" s="6"/>
      <c r="DS321" s="6"/>
      <c r="DT321" s="6"/>
      <c r="DU321" s="6"/>
      <c r="DV321" s="6"/>
      <c r="DW321" s="6"/>
      <c r="DX321" s="6"/>
      <c r="DY321" s="6"/>
      <c r="DZ321" s="6"/>
      <c r="EA321" s="6"/>
      <c r="EB321" s="6"/>
      <c r="EC321" s="6"/>
      <c r="ED321" s="6"/>
      <c r="EE321" s="6"/>
      <c r="EF321" s="6"/>
      <c r="EG321" s="6"/>
      <c r="EH321" s="6"/>
      <c r="EI321" s="6"/>
      <c r="EJ321" s="6"/>
      <c r="EK321" s="6"/>
      <c r="EL321" s="6"/>
      <c r="EM321" s="6"/>
      <c r="EN321" s="6"/>
      <c r="EO321" s="6"/>
      <c r="EP321" s="6"/>
      <c r="EQ321" s="6"/>
      <c r="ER321" s="6"/>
      <c r="ES321" s="6"/>
      <c r="ET321" s="6"/>
      <c r="EU321" s="6"/>
      <c r="EV321" s="6"/>
      <c r="EW321" s="6"/>
      <c r="EX321" s="6"/>
      <c r="EY321" s="6"/>
      <c r="EZ321" s="6"/>
      <c r="FA321" s="6"/>
      <c r="FB321" s="6"/>
    </row>
    <row r="322" spans="1:158">
      <c r="A322" s="13">
        <f t="shared" si="139"/>
        <v>289</v>
      </c>
      <c r="B322" s="66"/>
      <c r="C322" s="48"/>
      <c r="D322" s="348"/>
      <c r="E322" s="349"/>
      <c r="F322" s="353"/>
      <c r="G322" s="351"/>
      <c r="H322" s="348"/>
      <c r="I322" s="352"/>
      <c r="J322" s="352"/>
      <c r="K322" s="67"/>
      <c r="L322" s="68" t="str">
        <f t="shared" si="79"/>
        <v/>
      </c>
      <c r="M322" s="379"/>
      <c r="N322" s="379"/>
      <c r="O322" s="380" t="str">
        <f t="shared" si="215"/>
        <v/>
      </c>
      <c r="P322" s="382" t="str">
        <f t="shared" si="216"/>
        <v/>
      </c>
      <c r="Q322" s="112" t="str">
        <f t="shared" si="182"/>
        <v/>
      </c>
      <c r="R322" s="67"/>
      <c r="S322" s="68" t="str">
        <f t="shared" si="82"/>
        <v/>
      </c>
      <c r="T322" s="184"/>
      <c r="U322" s="68" t="str">
        <f t="shared" si="83"/>
        <v/>
      </c>
      <c r="V322" s="112" t="str">
        <f t="shared" si="183"/>
        <v>no</v>
      </c>
      <c r="W322" s="47"/>
      <c r="X322" s="47"/>
      <c r="Y322" s="47"/>
      <c r="Z322" s="66"/>
      <c r="AA322" s="19"/>
      <c r="AB322" s="242"/>
      <c r="AC322" s="242"/>
      <c r="AD322" s="242"/>
      <c r="AE322" s="242"/>
      <c r="AF322" s="242"/>
      <c r="AG322" s="243"/>
      <c r="AH322" s="17"/>
      <c r="AI322" s="6"/>
      <c r="AK322" s="28" t="str">
        <f t="shared" si="184"/>
        <v/>
      </c>
      <c r="AL322" s="28" t="str">
        <f t="shared" si="185"/>
        <v/>
      </c>
      <c r="AM322" s="28" t="str">
        <f t="shared" si="186"/>
        <v/>
      </c>
      <c r="AN322" s="28">
        <f t="shared" si="187"/>
        <v>0</v>
      </c>
      <c r="AO322" s="28">
        <f t="shared" si="188"/>
        <v>0</v>
      </c>
      <c r="AP322" s="28">
        <f t="shared" si="189"/>
        <v>0</v>
      </c>
      <c r="AQ322" s="28">
        <f t="shared" si="190"/>
        <v>0</v>
      </c>
      <c r="AR322" s="28"/>
      <c r="AS322" s="28"/>
      <c r="AT322" s="28"/>
      <c r="AX322" s="64" t="str">
        <f t="shared" si="191"/>
        <v>canbeinvalid</v>
      </c>
      <c r="AY322" s="28"/>
      <c r="AZ322" s="181">
        <f t="shared" si="192"/>
        <v>0</v>
      </c>
      <c r="BA322" s="1">
        <f t="shared" si="193"/>
        <v>0</v>
      </c>
      <c r="BB322">
        <f t="shared" si="194"/>
        <v>0</v>
      </c>
      <c r="BC322">
        <f t="shared" si="195"/>
        <v>0</v>
      </c>
      <c r="BD322" t="str">
        <f t="shared" si="196"/>
        <v/>
      </c>
      <c r="BE322">
        <f t="shared" si="197"/>
        <v>0</v>
      </c>
      <c r="BF322">
        <f t="shared" si="198"/>
        <v>0</v>
      </c>
      <c r="BG322" t="str">
        <f t="shared" si="199"/>
        <v>no</v>
      </c>
      <c r="BH322">
        <f t="shared" si="200"/>
        <v>0</v>
      </c>
      <c r="BJ322" s="118">
        <f t="shared" si="201"/>
        <v>0</v>
      </c>
      <c r="BK322" s="119">
        <f t="shared" si="202"/>
        <v>0</v>
      </c>
      <c r="BL322">
        <f t="shared" si="203"/>
        <v>0</v>
      </c>
      <c r="BM322">
        <f t="shared" si="204"/>
        <v>0</v>
      </c>
      <c r="BN322" t="str">
        <f t="shared" si="205"/>
        <v/>
      </c>
      <c r="BO322" s="181">
        <f t="shared" si="206"/>
        <v>0</v>
      </c>
      <c r="BQ322" s="181">
        <f t="shared" si="207"/>
        <v>0</v>
      </c>
      <c r="BR322" s="181">
        <f t="shared" si="208"/>
        <v>0</v>
      </c>
      <c r="BS322" t="str">
        <f t="shared" si="209"/>
        <v/>
      </c>
      <c r="BT322">
        <f t="shared" si="210"/>
        <v>0</v>
      </c>
      <c r="BU322" s="181" t="str">
        <f t="shared" si="211"/>
        <v>data</v>
      </c>
      <c r="BV322" s="181">
        <f t="shared" si="217"/>
        <v>0</v>
      </c>
      <c r="BX322" t="str">
        <f t="shared" si="212"/>
        <v/>
      </c>
      <c r="BY322" t="str">
        <f t="shared" si="213"/>
        <v>No CO Data</v>
      </c>
      <c r="BZ322" s="181">
        <f t="shared" si="220"/>
        <v>0</v>
      </c>
      <c r="CA322" s="229">
        <f t="shared" si="219"/>
        <v>0</v>
      </c>
      <c r="CB322" s="6"/>
      <c r="CC322" s="6"/>
      <c r="CD322" s="226">
        <f t="shared" si="221"/>
        <v>0</v>
      </c>
      <c r="CE322" s="6"/>
      <c r="CF322" s="226">
        <f t="shared" si="218"/>
        <v>0</v>
      </c>
      <c r="CG322" s="226">
        <f t="shared" si="222"/>
        <v>0</v>
      </c>
      <c r="CH322" s="6"/>
      <c r="CI322" s="6"/>
      <c r="CJ322" s="226">
        <f t="shared" si="214"/>
        <v>0</v>
      </c>
      <c r="CK322" s="6"/>
      <c r="CL322" s="6"/>
      <c r="CM322" s="6"/>
      <c r="CN322" s="6"/>
      <c r="CO322" s="6"/>
      <c r="CP322" s="6"/>
      <c r="CQ322" s="6"/>
      <c r="CR322" s="6"/>
      <c r="CS322" s="6"/>
      <c r="CT322" s="6"/>
      <c r="CU322" s="6"/>
      <c r="CV322" s="6"/>
      <c r="CW322" s="6"/>
      <c r="CX322" s="6"/>
      <c r="CY322" s="6"/>
      <c r="CZ322" s="6"/>
      <c r="DA322" s="6"/>
      <c r="DB322" s="6"/>
      <c r="DC322" s="6"/>
      <c r="DD322" s="6"/>
      <c r="DE322" s="6"/>
      <c r="DF322" s="6"/>
      <c r="DG322" s="6"/>
      <c r="DH322" s="6"/>
      <c r="DI322" s="6"/>
      <c r="DJ322" s="6"/>
      <c r="DK322" s="6"/>
      <c r="DL322" s="6"/>
      <c r="DM322" s="6"/>
      <c r="DN322" s="6"/>
      <c r="DO322" s="6"/>
      <c r="DP322" s="6"/>
      <c r="DQ322" s="6"/>
      <c r="DR322" s="6"/>
      <c r="DS322" s="6"/>
      <c r="DT322" s="6"/>
      <c r="DU322" s="6"/>
      <c r="DV322" s="6"/>
      <c r="DW322" s="6"/>
      <c r="DX322" s="6"/>
      <c r="DY322" s="6"/>
      <c r="DZ322" s="6"/>
      <c r="EA322" s="6"/>
      <c r="EB322" s="6"/>
      <c r="EC322" s="6"/>
      <c r="ED322" s="6"/>
      <c r="EE322" s="6"/>
      <c r="EF322" s="6"/>
      <c r="EG322" s="6"/>
      <c r="EH322" s="6"/>
      <c r="EI322" s="6"/>
      <c r="EJ322" s="6"/>
      <c r="EK322" s="6"/>
      <c r="EL322" s="6"/>
      <c r="EM322" s="6"/>
      <c r="EN322" s="6"/>
      <c r="EO322" s="6"/>
      <c r="EP322" s="6"/>
      <c r="EQ322" s="6"/>
      <c r="ER322" s="6"/>
      <c r="ES322" s="6"/>
      <c r="ET322" s="6"/>
      <c r="EU322" s="6"/>
      <c r="EV322" s="6"/>
      <c r="EW322" s="6"/>
      <c r="EX322" s="6"/>
      <c r="EY322" s="6"/>
      <c r="EZ322" s="6"/>
      <c r="FA322" s="6"/>
      <c r="FB322" s="6"/>
    </row>
    <row r="323" spans="1:158">
      <c r="A323" s="13">
        <f t="shared" si="139"/>
        <v>290</v>
      </c>
      <c r="B323" s="66"/>
      <c r="C323" s="48"/>
      <c r="D323" s="348"/>
      <c r="E323" s="349"/>
      <c r="F323" s="353"/>
      <c r="G323" s="351"/>
      <c r="H323" s="348"/>
      <c r="I323" s="352"/>
      <c r="J323" s="352"/>
      <c r="K323" s="67"/>
      <c r="L323" s="68" t="str">
        <f t="shared" si="79"/>
        <v/>
      </c>
      <c r="M323" s="379"/>
      <c r="N323" s="379"/>
      <c r="O323" s="380" t="str">
        <f t="shared" si="215"/>
        <v/>
      </c>
      <c r="P323" s="382" t="str">
        <f t="shared" si="216"/>
        <v/>
      </c>
      <c r="Q323" s="112" t="str">
        <f t="shared" si="182"/>
        <v/>
      </c>
      <c r="R323" s="67"/>
      <c r="S323" s="68" t="str">
        <f t="shared" si="82"/>
        <v/>
      </c>
      <c r="T323" s="184"/>
      <c r="U323" s="68" t="str">
        <f t="shared" si="83"/>
        <v/>
      </c>
      <c r="V323" s="112" t="str">
        <f t="shared" si="183"/>
        <v>no</v>
      </c>
      <c r="W323" s="47"/>
      <c r="X323" s="47"/>
      <c r="Y323" s="47"/>
      <c r="Z323" s="66"/>
      <c r="AA323" s="19"/>
      <c r="AB323" s="242"/>
      <c r="AC323" s="242"/>
      <c r="AD323" s="242"/>
      <c r="AE323" s="242"/>
      <c r="AF323" s="242"/>
      <c r="AG323" s="243"/>
      <c r="AH323" s="17"/>
      <c r="AI323" s="6"/>
      <c r="AK323" s="28" t="str">
        <f t="shared" si="184"/>
        <v/>
      </c>
      <c r="AL323" s="28" t="str">
        <f t="shared" si="185"/>
        <v/>
      </c>
      <c r="AM323" s="28" t="str">
        <f t="shared" si="186"/>
        <v/>
      </c>
      <c r="AN323" s="28">
        <f t="shared" si="187"/>
        <v>0</v>
      </c>
      <c r="AO323" s="28">
        <f t="shared" si="188"/>
        <v>0</v>
      </c>
      <c r="AP323" s="28">
        <f t="shared" si="189"/>
        <v>0</v>
      </c>
      <c r="AQ323" s="28">
        <f t="shared" si="190"/>
        <v>0</v>
      </c>
      <c r="AR323" s="28"/>
      <c r="AS323" s="28"/>
      <c r="AT323" s="28"/>
      <c r="AX323" s="64" t="str">
        <f t="shared" si="191"/>
        <v>canbeinvalid</v>
      </c>
      <c r="AY323" s="28"/>
      <c r="AZ323" s="181">
        <f t="shared" si="192"/>
        <v>0</v>
      </c>
      <c r="BA323" s="1">
        <f t="shared" si="193"/>
        <v>0</v>
      </c>
      <c r="BB323">
        <f t="shared" si="194"/>
        <v>0</v>
      </c>
      <c r="BC323">
        <f t="shared" si="195"/>
        <v>0</v>
      </c>
      <c r="BD323" t="str">
        <f t="shared" si="196"/>
        <v/>
      </c>
      <c r="BE323">
        <f t="shared" si="197"/>
        <v>0</v>
      </c>
      <c r="BF323">
        <f t="shared" si="198"/>
        <v>0</v>
      </c>
      <c r="BG323" t="str">
        <f t="shared" si="199"/>
        <v>no</v>
      </c>
      <c r="BH323">
        <f t="shared" si="200"/>
        <v>0</v>
      </c>
      <c r="BJ323" s="118">
        <f t="shared" si="201"/>
        <v>0</v>
      </c>
      <c r="BK323" s="119">
        <f t="shared" si="202"/>
        <v>0</v>
      </c>
      <c r="BL323">
        <f t="shared" si="203"/>
        <v>0</v>
      </c>
      <c r="BM323">
        <f t="shared" si="204"/>
        <v>0</v>
      </c>
      <c r="BN323" t="str">
        <f t="shared" si="205"/>
        <v/>
      </c>
      <c r="BO323" s="181">
        <f t="shared" si="206"/>
        <v>0</v>
      </c>
      <c r="BQ323" s="181">
        <f t="shared" si="207"/>
        <v>0</v>
      </c>
      <c r="BR323" s="181">
        <f t="shared" si="208"/>
        <v>0</v>
      </c>
      <c r="BS323" t="str">
        <f t="shared" si="209"/>
        <v/>
      </c>
      <c r="BT323">
        <f t="shared" si="210"/>
        <v>0</v>
      </c>
      <c r="BU323" s="181" t="str">
        <f t="shared" si="211"/>
        <v>data</v>
      </c>
      <c r="BV323" s="181">
        <f t="shared" si="217"/>
        <v>0</v>
      </c>
      <c r="BX323" t="str">
        <f t="shared" si="212"/>
        <v/>
      </c>
      <c r="BY323" t="str">
        <f t="shared" si="213"/>
        <v>No CO Data</v>
      </c>
      <c r="BZ323" s="181">
        <f t="shared" si="220"/>
        <v>0</v>
      </c>
      <c r="CA323" s="229">
        <f t="shared" si="219"/>
        <v>0</v>
      </c>
      <c r="CB323" s="6"/>
      <c r="CC323" s="6"/>
      <c r="CD323" s="226">
        <f t="shared" si="221"/>
        <v>0</v>
      </c>
      <c r="CE323" s="6"/>
      <c r="CF323" s="226">
        <f t="shared" si="218"/>
        <v>0</v>
      </c>
      <c r="CG323" s="226">
        <f t="shared" si="222"/>
        <v>0</v>
      </c>
      <c r="CH323" s="6"/>
      <c r="CI323" s="6"/>
      <c r="CJ323" s="226">
        <f t="shared" si="214"/>
        <v>0</v>
      </c>
      <c r="CK323" s="6"/>
      <c r="CL323" s="6"/>
      <c r="CM323" s="6"/>
      <c r="CN323" s="6"/>
      <c r="CO323" s="6"/>
      <c r="CP323" s="6"/>
      <c r="CQ323" s="6"/>
      <c r="CR323" s="6"/>
      <c r="CS323" s="6"/>
      <c r="CT323" s="6"/>
      <c r="CU323" s="6"/>
      <c r="CV323" s="6"/>
      <c r="CW323" s="6"/>
      <c r="CX323" s="6"/>
      <c r="CY323" s="6"/>
      <c r="CZ323" s="6"/>
      <c r="DA323" s="6"/>
      <c r="DB323" s="6"/>
      <c r="DC323" s="6"/>
      <c r="DD323" s="6"/>
      <c r="DE323" s="6"/>
      <c r="DF323" s="6"/>
      <c r="DG323" s="6"/>
      <c r="DH323" s="6"/>
      <c r="DI323" s="6"/>
      <c r="DJ323" s="6"/>
      <c r="DK323" s="6"/>
      <c r="DL323" s="6"/>
      <c r="DM323" s="6"/>
      <c r="DN323" s="6"/>
      <c r="DO323" s="6"/>
      <c r="DP323" s="6"/>
      <c r="DQ323" s="6"/>
      <c r="DR323" s="6"/>
      <c r="DS323" s="6"/>
      <c r="DT323" s="6"/>
      <c r="DU323" s="6"/>
      <c r="DV323" s="6"/>
      <c r="DW323" s="6"/>
      <c r="DX323" s="6"/>
      <c r="DY323" s="6"/>
      <c r="DZ323" s="6"/>
      <c r="EA323" s="6"/>
      <c r="EB323" s="6"/>
      <c r="EC323" s="6"/>
      <c r="ED323" s="6"/>
      <c r="EE323" s="6"/>
      <c r="EF323" s="6"/>
      <c r="EG323" s="6"/>
      <c r="EH323" s="6"/>
      <c r="EI323" s="6"/>
      <c r="EJ323" s="6"/>
      <c r="EK323" s="6"/>
      <c r="EL323" s="6"/>
      <c r="EM323" s="6"/>
      <c r="EN323" s="6"/>
      <c r="EO323" s="6"/>
      <c r="EP323" s="6"/>
      <c r="EQ323" s="6"/>
      <c r="ER323" s="6"/>
      <c r="ES323" s="6"/>
      <c r="ET323" s="6"/>
      <c r="EU323" s="6"/>
      <c r="EV323" s="6"/>
      <c r="EW323" s="6"/>
      <c r="EX323" s="6"/>
      <c r="EY323" s="6"/>
      <c r="EZ323" s="6"/>
      <c r="FA323" s="6"/>
      <c r="FB323" s="6"/>
    </row>
    <row r="324" spans="1:158">
      <c r="A324" s="13">
        <f t="shared" si="139"/>
        <v>291</v>
      </c>
      <c r="B324" s="66"/>
      <c r="C324" s="48"/>
      <c r="D324" s="348"/>
      <c r="E324" s="349"/>
      <c r="F324" s="353"/>
      <c r="G324" s="351"/>
      <c r="H324" s="348"/>
      <c r="I324" s="352"/>
      <c r="J324" s="352"/>
      <c r="K324" s="67"/>
      <c r="L324" s="68" t="str">
        <f t="shared" si="79"/>
        <v/>
      </c>
      <c r="M324" s="379"/>
      <c r="N324" s="379"/>
      <c r="O324" s="380" t="str">
        <f t="shared" si="215"/>
        <v/>
      </c>
      <c r="P324" s="382" t="str">
        <f t="shared" si="216"/>
        <v/>
      </c>
      <c r="Q324" s="112" t="str">
        <f t="shared" si="182"/>
        <v/>
      </c>
      <c r="R324" s="67"/>
      <c r="S324" s="68" t="str">
        <f t="shared" si="82"/>
        <v/>
      </c>
      <c r="T324" s="184"/>
      <c r="U324" s="68" t="str">
        <f t="shared" si="83"/>
        <v/>
      </c>
      <c r="V324" s="112" t="str">
        <f t="shared" si="183"/>
        <v>no</v>
      </c>
      <c r="W324" s="47"/>
      <c r="X324" s="47"/>
      <c r="Y324" s="47"/>
      <c r="Z324" s="66"/>
      <c r="AA324" s="19"/>
      <c r="AB324" s="242"/>
      <c r="AC324" s="242"/>
      <c r="AD324" s="242"/>
      <c r="AE324" s="242"/>
      <c r="AF324" s="242"/>
      <c r="AG324" s="243"/>
      <c r="AH324" s="17"/>
      <c r="AI324" s="6"/>
      <c r="AK324" s="28" t="str">
        <f t="shared" si="184"/>
        <v/>
      </c>
      <c r="AL324" s="28" t="str">
        <f t="shared" si="185"/>
        <v/>
      </c>
      <c r="AM324" s="28" t="str">
        <f t="shared" si="186"/>
        <v/>
      </c>
      <c r="AN324" s="28">
        <f t="shared" si="187"/>
        <v>0</v>
      </c>
      <c r="AO324" s="28">
        <f t="shared" si="188"/>
        <v>0</v>
      </c>
      <c r="AP324" s="28">
        <f t="shared" si="189"/>
        <v>0</v>
      </c>
      <c r="AQ324" s="28">
        <f t="shared" si="190"/>
        <v>0</v>
      </c>
      <c r="AR324" s="28"/>
      <c r="AS324" s="28"/>
      <c r="AT324" s="28"/>
      <c r="AX324" s="64" t="str">
        <f t="shared" si="191"/>
        <v>canbeinvalid</v>
      </c>
      <c r="AY324" s="28"/>
      <c r="AZ324" s="181">
        <f t="shared" si="192"/>
        <v>0</v>
      </c>
      <c r="BA324" s="1">
        <f t="shared" si="193"/>
        <v>0</v>
      </c>
      <c r="BB324">
        <f t="shared" si="194"/>
        <v>0</v>
      </c>
      <c r="BC324">
        <f t="shared" si="195"/>
        <v>0</v>
      </c>
      <c r="BD324" t="str">
        <f t="shared" si="196"/>
        <v/>
      </c>
      <c r="BE324">
        <f t="shared" si="197"/>
        <v>0</v>
      </c>
      <c r="BF324">
        <f t="shared" si="198"/>
        <v>0</v>
      </c>
      <c r="BG324" t="str">
        <f t="shared" si="199"/>
        <v>no</v>
      </c>
      <c r="BH324">
        <f t="shared" si="200"/>
        <v>0</v>
      </c>
      <c r="BJ324" s="118">
        <f t="shared" si="201"/>
        <v>0</v>
      </c>
      <c r="BK324" s="119">
        <f t="shared" si="202"/>
        <v>0</v>
      </c>
      <c r="BL324">
        <f t="shared" si="203"/>
        <v>0</v>
      </c>
      <c r="BM324">
        <f t="shared" si="204"/>
        <v>0</v>
      </c>
      <c r="BN324" t="str">
        <f t="shared" si="205"/>
        <v/>
      </c>
      <c r="BO324" s="181">
        <f t="shared" si="206"/>
        <v>0</v>
      </c>
      <c r="BQ324" s="181">
        <f t="shared" si="207"/>
        <v>0</v>
      </c>
      <c r="BR324" s="181">
        <f t="shared" si="208"/>
        <v>0</v>
      </c>
      <c r="BS324" t="str">
        <f t="shared" si="209"/>
        <v/>
      </c>
      <c r="BT324">
        <f t="shared" si="210"/>
        <v>0</v>
      </c>
      <c r="BU324" s="181" t="str">
        <f t="shared" si="211"/>
        <v>data</v>
      </c>
      <c r="BV324" s="181">
        <f t="shared" si="217"/>
        <v>0</v>
      </c>
      <c r="BX324" t="str">
        <f t="shared" si="212"/>
        <v/>
      </c>
      <c r="BY324" t="str">
        <f t="shared" si="213"/>
        <v>No CO Data</v>
      </c>
      <c r="BZ324" s="181">
        <f t="shared" si="220"/>
        <v>0</v>
      </c>
      <c r="CA324" s="229">
        <f t="shared" si="219"/>
        <v>0</v>
      </c>
      <c r="CB324" s="6"/>
      <c r="CC324" s="6"/>
      <c r="CD324" s="226">
        <f t="shared" si="221"/>
        <v>0</v>
      </c>
      <c r="CE324" s="6"/>
      <c r="CF324" s="226">
        <f t="shared" si="218"/>
        <v>0</v>
      </c>
      <c r="CG324" s="226">
        <f t="shared" si="222"/>
        <v>0</v>
      </c>
      <c r="CH324" s="6"/>
      <c r="CI324" s="6"/>
      <c r="CJ324" s="226">
        <f t="shared" si="214"/>
        <v>0</v>
      </c>
      <c r="CK324" s="6"/>
      <c r="CL324" s="6"/>
      <c r="CM324" s="6"/>
      <c r="CN324" s="6"/>
      <c r="CO324" s="6"/>
      <c r="CP324" s="6"/>
      <c r="CQ324" s="6"/>
      <c r="CR324" s="6"/>
      <c r="CS324" s="6"/>
      <c r="CT324" s="6"/>
      <c r="CU324" s="6"/>
      <c r="CV324" s="6"/>
      <c r="CW324" s="6"/>
      <c r="CX324" s="6"/>
      <c r="CY324" s="6"/>
      <c r="CZ324" s="6"/>
      <c r="DA324" s="6"/>
      <c r="DB324" s="6"/>
      <c r="DC324" s="6"/>
      <c r="DD324" s="6"/>
      <c r="DE324" s="6"/>
      <c r="DF324" s="6"/>
      <c r="DG324" s="6"/>
      <c r="DH324" s="6"/>
      <c r="DI324" s="6"/>
      <c r="DJ324" s="6"/>
      <c r="DK324" s="6"/>
      <c r="DL324" s="6"/>
      <c r="DM324" s="6"/>
      <c r="DN324" s="6"/>
      <c r="DO324" s="6"/>
      <c r="DP324" s="6"/>
      <c r="DQ324" s="6"/>
      <c r="DR324" s="6"/>
      <c r="DS324" s="6"/>
      <c r="DT324" s="6"/>
      <c r="DU324" s="6"/>
      <c r="DV324" s="6"/>
      <c r="DW324" s="6"/>
      <c r="DX324" s="6"/>
      <c r="DY324" s="6"/>
      <c r="DZ324" s="6"/>
      <c r="EA324" s="6"/>
      <c r="EB324" s="6"/>
      <c r="EC324" s="6"/>
      <c r="ED324" s="6"/>
      <c r="EE324" s="6"/>
      <c r="EF324" s="6"/>
      <c r="EG324" s="6"/>
      <c r="EH324" s="6"/>
      <c r="EI324" s="6"/>
      <c r="EJ324" s="6"/>
      <c r="EK324" s="6"/>
      <c r="EL324" s="6"/>
      <c r="EM324" s="6"/>
      <c r="EN324" s="6"/>
      <c r="EO324" s="6"/>
      <c r="EP324" s="6"/>
      <c r="EQ324" s="6"/>
      <c r="ER324" s="6"/>
      <c r="ES324" s="6"/>
      <c r="ET324" s="6"/>
      <c r="EU324" s="6"/>
      <c r="EV324" s="6"/>
      <c r="EW324" s="6"/>
      <c r="EX324" s="6"/>
      <c r="EY324" s="6"/>
      <c r="EZ324" s="6"/>
      <c r="FA324" s="6"/>
      <c r="FB324" s="6"/>
    </row>
    <row r="325" spans="1:158">
      <c r="A325" s="13">
        <f t="shared" si="139"/>
        <v>292</v>
      </c>
      <c r="B325" s="66"/>
      <c r="C325" s="48"/>
      <c r="D325" s="348"/>
      <c r="E325" s="349"/>
      <c r="F325" s="353"/>
      <c r="G325" s="351"/>
      <c r="H325" s="348"/>
      <c r="I325" s="352"/>
      <c r="J325" s="352"/>
      <c r="K325" s="67"/>
      <c r="L325" s="68" t="str">
        <f t="shared" si="79"/>
        <v/>
      </c>
      <c r="M325" s="379"/>
      <c r="N325" s="379"/>
      <c r="O325" s="380" t="str">
        <f t="shared" si="215"/>
        <v/>
      </c>
      <c r="P325" s="382" t="str">
        <f t="shared" si="216"/>
        <v/>
      </c>
      <c r="Q325" s="112" t="str">
        <f t="shared" si="182"/>
        <v/>
      </c>
      <c r="R325" s="67"/>
      <c r="S325" s="68" t="str">
        <f t="shared" si="82"/>
        <v/>
      </c>
      <c r="T325" s="184"/>
      <c r="U325" s="68" t="str">
        <f t="shared" si="83"/>
        <v/>
      </c>
      <c r="V325" s="112" t="str">
        <f t="shared" si="183"/>
        <v>no</v>
      </c>
      <c r="W325" s="47"/>
      <c r="X325" s="47"/>
      <c r="Y325" s="47"/>
      <c r="Z325" s="66"/>
      <c r="AA325" s="19"/>
      <c r="AB325" s="242"/>
      <c r="AC325" s="242"/>
      <c r="AD325" s="242"/>
      <c r="AE325" s="242"/>
      <c r="AF325" s="242"/>
      <c r="AG325" s="243"/>
      <c r="AH325" s="17"/>
      <c r="AI325" s="6"/>
      <c r="AK325" s="28" t="str">
        <f t="shared" si="184"/>
        <v/>
      </c>
      <c r="AL325" s="28" t="str">
        <f t="shared" si="185"/>
        <v/>
      </c>
      <c r="AM325" s="28" t="str">
        <f t="shared" si="186"/>
        <v/>
      </c>
      <c r="AN325" s="28">
        <f t="shared" si="187"/>
        <v>0</v>
      </c>
      <c r="AO325" s="28">
        <f t="shared" si="188"/>
        <v>0</v>
      </c>
      <c r="AP325" s="28">
        <f t="shared" si="189"/>
        <v>0</v>
      </c>
      <c r="AQ325" s="28">
        <f t="shared" si="190"/>
        <v>0</v>
      </c>
      <c r="AR325" s="28"/>
      <c r="AS325" s="28"/>
      <c r="AT325" s="28"/>
      <c r="AX325" s="64" t="str">
        <f t="shared" si="191"/>
        <v>canbeinvalid</v>
      </c>
      <c r="AY325" s="28"/>
      <c r="AZ325" s="181">
        <f t="shared" si="192"/>
        <v>0</v>
      </c>
      <c r="BA325" s="1">
        <f t="shared" si="193"/>
        <v>0</v>
      </c>
      <c r="BB325">
        <f t="shared" si="194"/>
        <v>0</v>
      </c>
      <c r="BC325">
        <f t="shared" si="195"/>
        <v>0</v>
      </c>
      <c r="BD325" t="str">
        <f t="shared" si="196"/>
        <v/>
      </c>
      <c r="BE325">
        <f t="shared" si="197"/>
        <v>0</v>
      </c>
      <c r="BF325">
        <f t="shared" si="198"/>
        <v>0</v>
      </c>
      <c r="BG325" t="str">
        <f t="shared" si="199"/>
        <v>no</v>
      </c>
      <c r="BH325">
        <f t="shared" si="200"/>
        <v>0</v>
      </c>
      <c r="BJ325" s="118">
        <f t="shared" si="201"/>
        <v>0</v>
      </c>
      <c r="BK325" s="119">
        <f t="shared" si="202"/>
        <v>0</v>
      </c>
      <c r="BL325">
        <f t="shared" si="203"/>
        <v>0</v>
      </c>
      <c r="BM325">
        <f t="shared" si="204"/>
        <v>0</v>
      </c>
      <c r="BN325" t="str">
        <f t="shared" si="205"/>
        <v/>
      </c>
      <c r="BO325" s="181">
        <f t="shared" si="206"/>
        <v>0</v>
      </c>
      <c r="BQ325" s="181">
        <f t="shared" si="207"/>
        <v>0</v>
      </c>
      <c r="BR325" s="181">
        <f t="shared" si="208"/>
        <v>0</v>
      </c>
      <c r="BS325" t="str">
        <f t="shared" si="209"/>
        <v/>
      </c>
      <c r="BT325">
        <f t="shared" si="210"/>
        <v>0</v>
      </c>
      <c r="BU325" s="181" t="str">
        <f t="shared" si="211"/>
        <v>data</v>
      </c>
      <c r="BV325" s="181">
        <f t="shared" si="217"/>
        <v>0</v>
      </c>
      <c r="BX325" t="str">
        <f t="shared" si="212"/>
        <v/>
      </c>
      <c r="BY325" t="str">
        <f t="shared" si="213"/>
        <v>No CO Data</v>
      </c>
      <c r="BZ325" s="181">
        <f t="shared" si="220"/>
        <v>0</v>
      </c>
      <c r="CA325" s="229">
        <f t="shared" si="219"/>
        <v>0</v>
      </c>
      <c r="CB325" s="6"/>
      <c r="CC325" s="6"/>
      <c r="CD325" s="226">
        <f t="shared" si="221"/>
        <v>0</v>
      </c>
      <c r="CE325" s="6"/>
      <c r="CF325" s="226">
        <f t="shared" si="218"/>
        <v>0</v>
      </c>
      <c r="CG325" s="226">
        <f t="shared" si="222"/>
        <v>0</v>
      </c>
      <c r="CH325" s="6"/>
      <c r="CI325" s="6"/>
      <c r="CJ325" s="226">
        <f t="shared" si="214"/>
        <v>0</v>
      </c>
      <c r="CK325" s="6"/>
      <c r="CL325" s="6"/>
      <c r="CM325" s="6"/>
      <c r="CN325" s="6"/>
      <c r="CO325" s="6"/>
      <c r="CP325" s="6"/>
      <c r="CQ325" s="6"/>
      <c r="CR325" s="6"/>
      <c r="CS325" s="6"/>
      <c r="CT325" s="6"/>
      <c r="CU325" s="6"/>
      <c r="CV325" s="6"/>
      <c r="CW325" s="6"/>
      <c r="CX325" s="6"/>
      <c r="CY325" s="6"/>
      <c r="CZ325" s="6"/>
      <c r="DA325" s="6"/>
      <c r="DB325" s="6"/>
      <c r="DC325" s="6"/>
      <c r="DD325" s="6"/>
      <c r="DE325" s="6"/>
      <c r="DF325" s="6"/>
      <c r="DG325" s="6"/>
      <c r="DH325" s="6"/>
      <c r="DI325" s="6"/>
      <c r="DJ325" s="6"/>
      <c r="DK325" s="6"/>
      <c r="DL325" s="6"/>
      <c r="DM325" s="6"/>
      <c r="DN325" s="6"/>
      <c r="DO325" s="6"/>
      <c r="DP325" s="6"/>
      <c r="DQ325" s="6"/>
      <c r="DR325" s="6"/>
      <c r="DS325" s="6"/>
      <c r="DT325" s="6"/>
      <c r="DU325" s="6"/>
      <c r="DV325" s="6"/>
      <c r="DW325" s="6"/>
      <c r="DX325" s="6"/>
      <c r="DY325" s="6"/>
      <c r="DZ325" s="6"/>
      <c r="EA325" s="6"/>
      <c r="EB325" s="6"/>
      <c r="EC325" s="6"/>
      <c r="ED325" s="6"/>
      <c r="EE325" s="6"/>
      <c r="EF325" s="6"/>
      <c r="EG325" s="6"/>
      <c r="EH325" s="6"/>
      <c r="EI325" s="6"/>
      <c r="EJ325" s="6"/>
      <c r="EK325" s="6"/>
      <c r="EL325" s="6"/>
      <c r="EM325" s="6"/>
      <c r="EN325" s="6"/>
      <c r="EO325" s="6"/>
      <c r="EP325" s="6"/>
      <c r="EQ325" s="6"/>
      <c r="ER325" s="6"/>
      <c r="ES325" s="6"/>
      <c r="ET325" s="6"/>
      <c r="EU325" s="6"/>
      <c r="EV325" s="6"/>
      <c r="EW325" s="6"/>
      <c r="EX325" s="6"/>
      <c r="EY325" s="6"/>
      <c r="EZ325" s="6"/>
      <c r="FA325" s="6"/>
      <c r="FB325" s="6"/>
    </row>
    <row r="326" spans="1:158">
      <c r="A326" s="13">
        <f t="shared" si="139"/>
        <v>293</v>
      </c>
      <c r="B326" s="66"/>
      <c r="C326" s="48"/>
      <c r="D326" s="348"/>
      <c r="E326" s="349"/>
      <c r="F326" s="353"/>
      <c r="G326" s="351"/>
      <c r="H326" s="348"/>
      <c r="I326" s="352"/>
      <c r="J326" s="352"/>
      <c r="K326" s="67"/>
      <c r="L326" s="68" t="str">
        <f t="shared" si="79"/>
        <v/>
      </c>
      <c r="M326" s="379"/>
      <c r="N326" s="379"/>
      <c r="O326" s="380" t="str">
        <f t="shared" si="215"/>
        <v/>
      </c>
      <c r="P326" s="382" t="str">
        <f t="shared" si="216"/>
        <v/>
      </c>
      <c r="Q326" s="112" t="str">
        <f t="shared" si="182"/>
        <v/>
      </c>
      <c r="R326" s="67"/>
      <c r="S326" s="68" t="str">
        <f t="shared" si="82"/>
        <v/>
      </c>
      <c r="T326" s="184"/>
      <c r="U326" s="68" t="str">
        <f t="shared" si="83"/>
        <v/>
      </c>
      <c r="V326" s="112" t="str">
        <f t="shared" si="183"/>
        <v>no</v>
      </c>
      <c r="W326" s="47"/>
      <c r="X326" s="47"/>
      <c r="Y326" s="47"/>
      <c r="Z326" s="66"/>
      <c r="AA326" s="19"/>
      <c r="AB326" s="242"/>
      <c r="AC326" s="242"/>
      <c r="AD326" s="242"/>
      <c r="AE326" s="242"/>
      <c r="AF326" s="242"/>
      <c r="AG326" s="243"/>
      <c r="AH326" s="17"/>
      <c r="AI326" s="6"/>
      <c r="AK326" s="28" t="str">
        <f t="shared" si="184"/>
        <v/>
      </c>
      <c r="AL326" s="28" t="str">
        <f t="shared" si="185"/>
        <v/>
      </c>
      <c r="AM326" s="28" t="str">
        <f t="shared" si="186"/>
        <v/>
      </c>
      <c r="AN326" s="28">
        <f t="shared" si="187"/>
        <v>0</v>
      </c>
      <c r="AO326" s="28">
        <f t="shared" si="188"/>
        <v>0</v>
      </c>
      <c r="AP326" s="28">
        <f t="shared" si="189"/>
        <v>0</v>
      </c>
      <c r="AQ326" s="28">
        <f t="shared" si="190"/>
        <v>0</v>
      </c>
      <c r="AR326" s="28"/>
      <c r="AS326" s="28"/>
      <c r="AT326" s="28"/>
      <c r="AX326" s="64" t="str">
        <f t="shared" si="191"/>
        <v>canbeinvalid</v>
      </c>
      <c r="AY326" s="28"/>
      <c r="AZ326" s="181">
        <f t="shared" si="192"/>
        <v>0</v>
      </c>
      <c r="BA326" s="1">
        <f t="shared" si="193"/>
        <v>0</v>
      </c>
      <c r="BB326">
        <f t="shared" si="194"/>
        <v>0</v>
      </c>
      <c r="BC326">
        <f t="shared" si="195"/>
        <v>0</v>
      </c>
      <c r="BD326" t="str">
        <f t="shared" si="196"/>
        <v/>
      </c>
      <c r="BE326">
        <f t="shared" si="197"/>
        <v>0</v>
      </c>
      <c r="BF326">
        <f t="shared" si="198"/>
        <v>0</v>
      </c>
      <c r="BG326" t="str">
        <f t="shared" si="199"/>
        <v>no</v>
      </c>
      <c r="BH326">
        <f t="shared" si="200"/>
        <v>0</v>
      </c>
      <c r="BJ326" s="118">
        <f t="shared" si="201"/>
        <v>0</v>
      </c>
      <c r="BK326" s="119">
        <f t="shared" si="202"/>
        <v>0</v>
      </c>
      <c r="BL326">
        <f t="shared" si="203"/>
        <v>0</v>
      </c>
      <c r="BM326">
        <f t="shared" si="204"/>
        <v>0</v>
      </c>
      <c r="BN326" t="str">
        <f t="shared" si="205"/>
        <v/>
      </c>
      <c r="BO326" s="181">
        <f t="shared" si="206"/>
        <v>0</v>
      </c>
      <c r="BQ326" s="181">
        <f t="shared" si="207"/>
        <v>0</v>
      </c>
      <c r="BR326" s="181">
        <f t="shared" si="208"/>
        <v>0</v>
      </c>
      <c r="BS326" t="str">
        <f t="shared" si="209"/>
        <v/>
      </c>
      <c r="BT326">
        <f t="shared" si="210"/>
        <v>0</v>
      </c>
      <c r="BU326" s="181" t="str">
        <f t="shared" si="211"/>
        <v>data</v>
      </c>
      <c r="BV326" s="181">
        <f t="shared" si="217"/>
        <v>0</v>
      </c>
      <c r="BX326" t="str">
        <f t="shared" si="212"/>
        <v/>
      </c>
      <c r="BY326" t="str">
        <f t="shared" si="213"/>
        <v>No CO Data</v>
      </c>
      <c r="BZ326" s="181">
        <f t="shared" si="220"/>
        <v>0</v>
      </c>
      <c r="CA326" s="229">
        <f t="shared" si="219"/>
        <v>0</v>
      </c>
      <c r="CB326" s="6"/>
      <c r="CC326" s="6"/>
      <c r="CD326" s="226">
        <f t="shared" si="221"/>
        <v>0</v>
      </c>
      <c r="CE326" s="6"/>
      <c r="CF326" s="226">
        <f t="shared" si="218"/>
        <v>0</v>
      </c>
      <c r="CG326" s="226">
        <f t="shared" si="222"/>
        <v>0</v>
      </c>
      <c r="CH326" s="6"/>
      <c r="CI326" s="6"/>
      <c r="CJ326" s="226">
        <f t="shared" si="214"/>
        <v>0</v>
      </c>
      <c r="CK326" s="6"/>
      <c r="CL326" s="6"/>
      <c r="CM326" s="6"/>
      <c r="CN326" s="6"/>
      <c r="CO326" s="6"/>
      <c r="CP326" s="6"/>
      <c r="CQ326" s="6"/>
      <c r="CR326" s="6"/>
      <c r="CS326" s="6"/>
      <c r="CT326" s="6"/>
      <c r="CU326" s="6"/>
      <c r="CV326" s="6"/>
      <c r="CW326" s="6"/>
      <c r="CX326" s="6"/>
      <c r="CY326" s="6"/>
      <c r="CZ326" s="6"/>
      <c r="DA326" s="6"/>
      <c r="DB326" s="6"/>
      <c r="DC326" s="6"/>
      <c r="DD326" s="6"/>
      <c r="DE326" s="6"/>
      <c r="DF326" s="6"/>
      <c r="DG326" s="6"/>
      <c r="DH326" s="6"/>
      <c r="DI326" s="6"/>
      <c r="DJ326" s="6"/>
      <c r="DK326" s="6"/>
      <c r="DL326" s="6"/>
      <c r="DM326" s="6"/>
      <c r="DN326" s="6"/>
      <c r="DO326" s="6"/>
      <c r="DP326" s="6"/>
      <c r="DQ326" s="6"/>
      <c r="DR326" s="6"/>
      <c r="DS326" s="6"/>
      <c r="DT326" s="6"/>
      <c r="DU326" s="6"/>
      <c r="DV326" s="6"/>
      <c r="DW326" s="6"/>
      <c r="DX326" s="6"/>
      <c r="DY326" s="6"/>
      <c r="DZ326" s="6"/>
      <c r="EA326" s="6"/>
      <c r="EB326" s="6"/>
      <c r="EC326" s="6"/>
      <c r="ED326" s="6"/>
      <c r="EE326" s="6"/>
      <c r="EF326" s="6"/>
      <c r="EG326" s="6"/>
      <c r="EH326" s="6"/>
      <c r="EI326" s="6"/>
      <c r="EJ326" s="6"/>
      <c r="EK326" s="6"/>
      <c r="EL326" s="6"/>
      <c r="EM326" s="6"/>
      <c r="EN326" s="6"/>
      <c r="EO326" s="6"/>
      <c r="EP326" s="6"/>
      <c r="EQ326" s="6"/>
      <c r="ER326" s="6"/>
      <c r="ES326" s="6"/>
      <c r="ET326" s="6"/>
      <c r="EU326" s="6"/>
      <c r="EV326" s="6"/>
      <c r="EW326" s="6"/>
      <c r="EX326" s="6"/>
      <c r="EY326" s="6"/>
      <c r="EZ326" s="6"/>
      <c r="FA326" s="6"/>
      <c r="FB326" s="6"/>
    </row>
    <row r="327" spans="1:158">
      <c r="A327" s="13">
        <f t="shared" si="139"/>
        <v>294</v>
      </c>
      <c r="B327" s="66"/>
      <c r="C327" s="48"/>
      <c r="D327" s="348"/>
      <c r="E327" s="349"/>
      <c r="F327" s="353"/>
      <c r="G327" s="351"/>
      <c r="H327" s="348"/>
      <c r="I327" s="352"/>
      <c r="J327" s="352"/>
      <c r="K327" s="67"/>
      <c r="L327" s="68" t="str">
        <f t="shared" si="79"/>
        <v/>
      </c>
      <c r="M327" s="379"/>
      <c r="N327" s="379"/>
      <c r="O327" s="380" t="str">
        <f t="shared" si="215"/>
        <v/>
      </c>
      <c r="P327" s="382" t="str">
        <f t="shared" si="216"/>
        <v/>
      </c>
      <c r="Q327" s="112" t="str">
        <f t="shared" si="182"/>
        <v/>
      </c>
      <c r="R327" s="67"/>
      <c r="S327" s="68" t="str">
        <f t="shared" si="82"/>
        <v/>
      </c>
      <c r="T327" s="184"/>
      <c r="U327" s="68" t="str">
        <f t="shared" si="83"/>
        <v/>
      </c>
      <c r="V327" s="112" t="str">
        <f t="shared" si="183"/>
        <v>no</v>
      </c>
      <c r="W327" s="47"/>
      <c r="X327" s="47"/>
      <c r="Y327" s="47"/>
      <c r="Z327" s="66"/>
      <c r="AA327" s="19"/>
      <c r="AB327" s="242"/>
      <c r="AC327" s="242"/>
      <c r="AD327" s="242"/>
      <c r="AE327" s="242"/>
      <c r="AF327" s="242"/>
      <c r="AG327" s="243"/>
      <c r="AH327" s="17"/>
      <c r="AI327" s="6"/>
      <c r="AK327" s="28" t="str">
        <f t="shared" si="184"/>
        <v/>
      </c>
      <c r="AL327" s="28" t="str">
        <f t="shared" si="185"/>
        <v/>
      </c>
      <c r="AM327" s="28" t="str">
        <f t="shared" si="186"/>
        <v/>
      </c>
      <c r="AN327" s="28">
        <f t="shared" si="187"/>
        <v>0</v>
      </c>
      <c r="AO327" s="28">
        <f t="shared" si="188"/>
        <v>0</v>
      </c>
      <c r="AP327" s="28">
        <f t="shared" si="189"/>
        <v>0</v>
      </c>
      <c r="AQ327" s="28">
        <f t="shared" si="190"/>
        <v>0</v>
      </c>
      <c r="AR327" s="28"/>
      <c r="AS327" s="28"/>
      <c r="AT327" s="28"/>
      <c r="AX327" s="64" t="str">
        <f t="shared" si="191"/>
        <v>canbeinvalid</v>
      </c>
      <c r="AY327" s="28"/>
      <c r="AZ327" s="181">
        <f t="shared" si="192"/>
        <v>0</v>
      </c>
      <c r="BA327" s="1">
        <f t="shared" si="193"/>
        <v>0</v>
      </c>
      <c r="BB327">
        <f t="shared" si="194"/>
        <v>0</v>
      </c>
      <c r="BC327">
        <f t="shared" si="195"/>
        <v>0</v>
      </c>
      <c r="BD327" t="str">
        <f t="shared" si="196"/>
        <v/>
      </c>
      <c r="BE327">
        <f t="shared" si="197"/>
        <v>0</v>
      </c>
      <c r="BF327">
        <f t="shared" si="198"/>
        <v>0</v>
      </c>
      <c r="BG327" t="str">
        <f t="shared" si="199"/>
        <v>no</v>
      </c>
      <c r="BH327">
        <f t="shared" si="200"/>
        <v>0</v>
      </c>
      <c r="BJ327" s="118">
        <f t="shared" si="201"/>
        <v>0</v>
      </c>
      <c r="BK327" s="119">
        <f t="shared" si="202"/>
        <v>0</v>
      </c>
      <c r="BL327">
        <f t="shared" si="203"/>
        <v>0</v>
      </c>
      <c r="BM327">
        <f t="shared" si="204"/>
        <v>0</v>
      </c>
      <c r="BN327" t="str">
        <f t="shared" si="205"/>
        <v/>
      </c>
      <c r="BO327" s="181">
        <f t="shared" si="206"/>
        <v>0</v>
      </c>
      <c r="BQ327" s="181">
        <f t="shared" si="207"/>
        <v>0</v>
      </c>
      <c r="BR327" s="181">
        <f t="shared" si="208"/>
        <v>0</v>
      </c>
      <c r="BS327" t="str">
        <f t="shared" si="209"/>
        <v/>
      </c>
      <c r="BT327">
        <f t="shared" si="210"/>
        <v>0</v>
      </c>
      <c r="BU327" s="181" t="str">
        <f t="shared" si="211"/>
        <v>data</v>
      </c>
      <c r="BV327" s="181">
        <f t="shared" si="217"/>
        <v>0</v>
      </c>
      <c r="BX327" t="str">
        <f t="shared" si="212"/>
        <v/>
      </c>
      <c r="BY327" t="str">
        <f t="shared" si="213"/>
        <v>No CO Data</v>
      </c>
      <c r="BZ327" s="181">
        <f t="shared" si="220"/>
        <v>0</v>
      </c>
      <c r="CA327" s="229">
        <f t="shared" si="219"/>
        <v>0</v>
      </c>
      <c r="CB327" s="6"/>
      <c r="CC327" s="6"/>
      <c r="CD327" s="226">
        <f t="shared" si="221"/>
        <v>0</v>
      </c>
      <c r="CE327" s="6"/>
      <c r="CF327" s="226">
        <f t="shared" si="218"/>
        <v>0</v>
      </c>
      <c r="CG327" s="226">
        <f t="shared" si="222"/>
        <v>0</v>
      </c>
      <c r="CH327" s="6"/>
      <c r="CI327" s="6"/>
      <c r="CJ327" s="226">
        <f t="shared" si="214"/>
        <v>0</v>
      </c>
      <c r="CK327" s="6"/>
      <c r="CL327" s="6"/>
      <c r="CM327" s="6"/>
      <c r="CN327" s="6"/>
      <c r="CO327" s="6"/>
      <c r="CP327" s="6"/>
      <c r="CQ327" s="6"/>
      <c r="CR327" s="6"/>
      <c r="CS327" s="6"/>
      <c r="CT327" s="6"/>
      <c r="CU327" s="6"/>
      <c r="CV327" s="6"/>
      <c r="CW327" s="6"/>
      <c r="CX327" s="6"/>
      <c r="CY327" s="6"/>
      <c r="CZ327" s="6"/>
      <c r="DA327" s="6"/>
      <c r="DB327" s="6"/>
      <c r="DC327" s="6"/>
      <c r="DD327" s="6"/>
      <c r="DE327" s="6"/>
      <c r="DF327" s="6"/>
      <c r="DG327" s="6"/>
      <c r="DH327" s="6"/>
      <c r="DI327" s="6"/>
      <c r="DJ327" s="6"/>
      <c r="DK327" s="6"/>
      <c r="DL327" s="6"/>
      <c r="DM327" s="6"/>
      <c r="DN327" s="6"/>
      <c r="DO327" s="6"/>
      <c r="DP327" s="6"/>
      <c r="DQ327" s="6"/>
      <c r="DR327" s="6"/>
      <c r="DS327" s="6"/>
      <c r="DT327" s="6"/>
      <c r="DU327" s="6"/>
      <c r="DV327" s="6"/>
      <c r="DW327" s="6"/>
      <c r="DX327" s="6"/>
      <c r="DY327" s="6"/>
      <c r="DZ327" s="6"/>
      <c r="EA327" s="6"/>
      <c r="EB327" s="6"/>
      <c r="EC327" s="6"/>
      <c r="ED327" s="6"/>
      <c r="EE327" s="6"/>
      <c r="EF327" s="6"/>
      <c r="EG327" s="6"/>
      <c r="EH327" s="6"/>
      <c r="EI327" s="6"/>
      <c r="EJ327" s="6"/>
      <c r="EK327" s="6"/>
      <c r="EL327" s="6"/>
      <c r="EM327" s="6"/>
      <c r="EN327" s="6"/>
      <c r="EO327" s="6"/>
      <c r="EP327" s="6"/>
      <c r="EQ327" s="6"/>
      <c r="ER327" s="6"/>
      <c r="ES327" s="6"/>
      <c r="ET327" s="6"/>
      <c r="EU327" s="6"/>
      <c r="EV327" s="6"/>
      <c r="EW327" s="6"/>
      <c r="EX327" s="6"/>
      <c r="EY327" s="6"/>
      <c r="EZ327" s="6"/>
      <c r="FA327" s="6"/>
      <c r="FB327" s="6"/>
    </row>
    <row r="328" spans="1:158">
      <c r="A328" s="13">
        <f t="shared" si="139"/>
        <v>295</v>
      </c>
      <c r="B328" s="66"/>
      <c r="C328" s="48"/>
      <c r="D328" s="348"/>
      <c r="E328" s="349"/>
      <c r="F328" s="353"/>
      <c r="G328" s="351"/>
      <c r="H328" s="348"/>
      <c r="I328" s="352"/>
      <c r="J328" s="352"/>
      <c r="K328" s="67"/>
      <c r="L328" s="68" t="str">
        <f t="shared" si="79"/>
        <v/>
      </c>
      <c r="M328" s="379"/>
      <c r="N328" s="379"/>
      <c r="O328" s="380" t="str">
        <f t="shared" si="215"/>
        <v/>
      </c>
      <c r="P328" s="382" t="str">
        <f t="shared" si="216"/>
        <v/>
      </c>
      <c r="Q328" s="112" t="str">
        <f t="shared" si="182"/>
        <v/>
      </c>
      <c r="R328" s="67"/>
      <c r="S328" s="68" t="str">
        <f t="shared" si="82"/>
        <v/>
      </c>
      <c r="T328" s="184"/>
      <c r="U328" s="68" t="str">
        <f t="shared" si="83"/>
        <v/>
      </c>
      <c r="V328" s="112" t="str">
        <f t="shared" si="183"/>
        <v>no</v>
      </c>
      <c r="W328" s="47"/>
      <c r="X328" s="47"/>
      <c r="Y328" s="47"/>
      <c r="Z328" s="66"/>
      <c r="AA328" s="19"/>
      <c r="AB328" s="242"/>
      <c r="AC328" s="242"/>
      <c r="AD328" s="242"/>
      <c r="AE328" s="242"/>
      <c r="AF328" s="242"/>
      <c r="AG328" s="243"/>
      <c r="AH328" s="17"/>
      <c r="AI328" s="6"/>
      <c r="AK328" s="28" t="str">
        <f t="shared" si="184"/>
        <v/>
      </c>
      <c r="AL328" s="28" t="str">
        <f t="shared" si="185"/>
        <v/>
      </c>
      <c r="AM328" s="28" t="str">
        <f t="shared" si="186"/>
        <v/>
      </c>
      <c r="AN328" s="28">
        <f t="shared" si="187"/>
        <v>0</v>
      </c>
      <c r="AO328" s="28">
        <f t="shared" si="188"/>
        <v>0</v>
      </c>
      <c r="AP328" s="28">
        <f t="shared" si="189"/>
        <v>0</v>
      </c>
      <c r="AQ328" s="28">
        <f t="shared" si="190"/>
        <v>0</v>
      </c>
      <c r="AR328" s="28"/>
      <c r="AS328" s="28"/>
      <c r="AT328" s="28"/>
      <c r="AX328" s="64" t="str">
        <f t="shared" si="191"/>
        <v>canbeinvalid</v>
      </c>
      <c r="AY328" s="28"/>
      <c r="AZ328" s="181">
        <f t="shared" si="192"/>
        <v>0</v>
      </c>
      <c r="BA328" s="1">
        <f t="shared" si="193"/>
        <v>0</v>
      </c>
      <c r="BB328">
        <f t="shared" si="194"/>
        <v>0</v>
      </c>
      <c r="BC328">
        <f t="shared" si="195"/>
        <v>0</v>
      </c>
      <c r="BD328" t="str">
        <f t="shared" si="196"/>
        <v/>
      </c>
      <c r="BE328">
        <f t="shared" si="197"/>
        <v>0</v>
      </c>
      <c r="BF328">
        <f t="shared" si="198"/>
        <v>0</v>
      </c>
      <c r="BG328" t="str">
        <f t="shared" si="199"/>
        <v>no</v>
      </c>
      <c r="BH328">
        <f t="shared" si="200"/>
        <v>0</v>
      </c>
      <c r="BJ328" s="118">
        <f t="shared" si="201"/>
        <v>0</v>
      </c>
      <c r="BK328" s="119">
        <f t="shared" si="202"/>
        <v>0</v>
      </c>
      <c r="BL328">
        <f t="shared" si="203"/>
        <v>0</v>
      </c>
      <c r="BM328">
        <f t="shared" si="204"/>
        <v>0</v>
      </c>
      <c r="BN328" t="str">
        <f t="shared" si="205"/>
        <v/>
      </c>
      <c r="BO328" s="181">
        <f t="shared" si="206"/>
        <v>0</v>
      </c>
      <c r="BQ328" s="181">
        <f t="shared" si="207"/>
        <v>0</v>
      </c>
      <c r="BR328" s="181">
        <f t="shared" si="208"/>
        <v>0</v>
      </c>
      <c r="BS328" t="str">
        <f t="shared" si="209"/>
        <v/>
      </c>
      <c r="BT328">
        <f t="shared" si="210"/>
        <v>0</v>
      </c>
      <c r="BU328" s="181" t="str">
        <f t="shared" si="211"/>
        <v>data</v>
      </c>
      <c r="BV328" s="181">
        <f t="shared" si="217"/>
        <v>0</v>
      </c>
      <c r="BX328" t="str">
        <f t="shared" si="212"/>
        <v/>
      </c>
      <c r="BY328" t="str">
        <f t="shared" si="213"/>
        <v>No CO Data</v>
      </c>
      <c r="BZ328" s="181">
        <f t="shared" si="220"/>
        <v>0</v>
      </c>
      <c r="CA328" s="229">
        <f t="shared" si="219"/>
        <v>0</v>
      </c>
      <c r="CB328" s="6"/>
      <c r="CC328" s="6"/>
      <c r="CD328" s="226">
        <f t="shared" si="221"/>
        <v>0</v>
      </c>
      <c r="CE328" s="6"/>
      <c r="CF328" s="226">
        <f t="shared" si="218"/>
        <v>0</v>
      </c>
      <c r="CG328" s="226">
        <f t="shared" si="222"/>
        <v>0</v>
      </c>
      <c r="CH328" s="6"/>
      <c r="CI328" s="6"/>
      <c r="CJ328" s="226">
        <f t="shared" si="214"/>
        <v>0</v>
      </c>
      <c r="CK328" s="6"/>
      <c r="CL328" s="6"/>
      <c r="CM328" s="6"/>
      <c r="CN328" s="6"/>
      <c r="CO328" s="6"/>
      <c r="CP328" s="6"/>
      <c r="CQ328" s="6"/>
      <c r="CR328" s="6"/>
      <c r="CS328" s="6"/>
      <c r="CT328" s="6"/>
      <c r="CU328" s="6"/>
      <c r="CV328" s="6"/>
      <c r="CW328" s="6"/>
      <c r="CX328" s="6"/>
      <c r="CY328" s="6"/>
      <c r="CZ328" s="6"/>
      <c r="DA328" s="6"/>
      <c r="DB328" s="6"/>
      <c r="DC328" s="6"/>
      <c r="DD328" s="6"/>
      <c r="DE328" s="6"/>
      <c r="DF328" s="6"/>
      <c r="DG328" s="6"/>
      <c r="DH328" s="6"/>
      <c r="DI328" s="6"/>
      <c r="DJ328" s="6"/>
      <c r="DK328" s="6"/>
      <c r="DL328" s="6"/>
      <c r="DM328" s="6"/>
      <c r="DN328" s="6"/>
      <c r="DO328" s="6"/>
      <c r="DP328" s="6"/>
      <c r="DQ328" s="6"/>
      <c r="DR328" s="6"/>
      <c r="DS328" s="6"/>
      <c r="DT328" s="6"/>
      <c r="DU328" s="6"/>
      <c r="DV328" s="6"/>
      <c r="DW328" s="6"/>
      <c r="DX328" s="6"/>
      <c r="DY328" s="6"/>
      <c r="DZ328" s="6"/>
      <c r="EA328" s="6"/>
      <c r="EB328" s="6"/>
      <c r="EC328" s="6"/>
      <c r="ED328" s="6"/>
      <c r="EE328" s="6"/>
      <c r="EF328" s="6"/>
      <c r="EG328" s="6"/>
      <c r="EH328" s="6"/>
      <c r="EI328" s="6"/>
      <c r="EJ328" s="6"/>
      <c r="EK328" s="6"/>
      <c r="EL328" s="6"/>
      <c r="EM328" s="6"/>
      <c r="EN328" s="6"/>
      <c r="EO328" s="6"/>
      <c r="EP328" s="6"/>
      <c r="EQ328" s="6"/>
      <c r="ER328" s="6"/>
      <c r="ES328" s="6"/>
      <c r="ET328" s="6"/>
      <c r="EU328" s="6"/>
      <c r="EV328" s="6"/>
      <c r="EW328" s="6"/>
      <c r="EX328" s="6"/>
      <c r="EY328" s="6"/>
      <c r="EZ328" s="6"/>
      <c r="FA328" s="6"/>
      <c r="FB328" s="6"/>
    </row>
    <row r="329" spans="1:158">
      <c r="A329" s="13">
        <f t="shared" si="139"/>
        <v>296</v>
      </c>
      <c r="B329" s="66"/>
      <c r="C329" s="48"/>
      <c r="D329" s="348"/>
      <c r="E329" s="349"/>
      <c r="F329" s="353"/>
      <c r="G329" s="351"/>
      <c r="H329" s="348"/>
      <c r="I329" s="352"/>
      <c r="J329" s="352"/>
      <c r="K329" s="67"/>
      <c r="L329" s="68" t="str">
        <f t="shared" si="79"/>
        <v/>
      </c>
      <c r="M329" s="379"/>
      <c r="N329" s="379"/>
      <c r="O329" s="380" t="str">
        <f t="shared" si="215"/>
        <v/>
      </c>
      <c r="P329" s="382" t="str">
        <f t="shared" si="216"/>
        <v/>
      </c>
      <c r="Q329" s="112" t="str">
        <f t="shared" si="182"/>
        <v/>
      </c>
      <c r="R329" s="67"/>
      <c r="S329" s="68" t="str">
        <f t="shared" si="82"/>
        <v/>
      </c>
      <c r="T329" s="184"/>
      <c r="U329" s="68" t="str">
        <f t="shared" si="83"/>
        <v/>
      </c>
      <c r="V329" s="112" t="str">
        <f t="shared" si="183"/>
        <v>no</v>
      </c>
      <c r="W329" s="47"/>
      <c r="X329" s="47"/>
      <c r="Y329" s="47"/>
      <c r="Z329" s="66"/>
      <c r="AA329" s="19"/>
      <c r="AB329" s="242"/>
      <c r="AC329" s="242"/>
      <c r="AD329" s="242"/>
      <c r="AE329" s="242"/>
      <c r="AF329" s="242"/>
      <c r="AG329" s="243"/>
      <c r="AH329" s="17"/>
      <c r="AI329" s="6"/>
      <c r="AK329" s="28" t="str">
        <f t="shared" si="184"/>
        <v/>
      </c>
      <c r="AL329" s="28" t="str">
        <f t="shared" si="185"/>
        <v/>
      </c>
      <c r="AM329" s="28" t="str">
        <f t="shared" si="186"/>
        <v/>
      </c>
      <c r="AN329" s="28">
        <f t="shared" si="187"/>
        <v>0</v>
      </c>
      <c r="AO329" s="28">
        <f t="shared" si="188"/>
        <v>0</v>
      </c>
      <c r="AP329" s="28">
        <f t="shared" si="189"/>
        <v>0</v>
      </c>
      <c r="AQ329" s="28">
        <f t="shared" si="190"/>
        <v>0</v>
      </c>
      <c r="AR329" s="28"/>
      <c r="AS329" s="28"/>
      <c r="AT329" s="28"/>
      <c r="AX329" s="64" t="str">
        <f t="shared" si="191"/>
        <v>canbeinvalid</v>
      </c>
      <c r="AY329" s="28"/>
      <c r="AZ329" s="181">
        <f t="shared" si="192"/>
        <v>0</v>
      </c>
      <c r="BA329" s="1">
        <f t="shared" si="193"/>
        <v>0</v>
      </c>
      <c r="BB329">
        <f t="shared" si="194"/>
        <v>0</v>
      </c>
      <c r="BC329">
        <f t="shared" si="195"/>
        <v>0</v>
      </c>
      <c r="BD329" t="str">
        <f t="shared" si="196"/>
        <v/>
      </c>
      <c r="BE329">
        <f t="shared" si="197"/>
        <v>0</v>
      </c>
      <c r="BF329">
        <f t="shared" si="198"/>
        <v>0</v>
      </c>
      <c r="BG329" t="str">
        <f t="shared" si="199"/>
        <v>no</v>
      </c>
      <c r="BH329">
        <f t="shared" si="200"/>
        <v>0</v>
      </c>
      <c r="BJ329" s="118">
        <f t="shared" si="201"/>
        <v>0</v>
      </c>
      <c r="BK329" s="119">
        <f t="shared" si="202"/>
        <v>0</v>
      </c>
      <c r="BL329">
        <f t="shared" si="203"/>
        <v>0</v>
      </c>
      <c r="BM329">
        <f t="shared" si="204"/>
        <v>0</v>
      </c>
      <c r="BN329" t="str">
        <f t="shared" si="205"/>
        <v/>
      </c>
      <c r="BO329" s="181">
        <f t="shared" si="206"/>
        <v>0</v>
      </c>
      <c r="BQ329" s="181">
        <f t="shared" si="207"/>
        <v>0</v>
      </c>
      <c r="BR329" s="181">
        <f t="shared" si="208"/>
        <v>0</v>
      </c>
      <c r="BS329" t="str">
        <f t="shared" si="209"/>
        <v/>
      </c>
      <c r="BT329">
        <f t="shared" si="210"/>
        <v>0</v>
      </c>
      <c r="BU329" s="181" t="str">
        <f t="shared" si="211"/>
        <v>data</v>
      </c>
      <c r="BV329" s="181">
        <f t="shared" si="217"/>
        <v>0</v>
      </c>
      <c r="BX329" t="str">
        <f t="shared" si="212"/>
        <v/>
      </c>
      <c r="BY329" t="str">
        <f t="shared" si="213"/>
        <v>No CO Data</v>
      </c>
      <c r="BZ329" s="181">
        <f t="shared" si="220"/>
        <v>0</v>
      </c>
      <c r="CA329" s="229">
        <f t="shared" si="219"/>
        <v>0</v>
      </c>
      <c r="CB329" s="6"/>
      <c r="CC329" s="6"/>
      <c r="CD329" s="226">
        <f t="shared" si="221"/>
        <v>0</v>
      </c>
      <c r="CE329" s="6"/>
      <c r="CF329" s="226">
        <f t="shared" si="218"/>
        <v>0</v>
      </c>
      <c r="CG329" s="226">
        <f t="shared" si="222"/>
        <v>0</v>
      </c>
      <c r="CH329" s="6"/>
      <c r="CI329" s="6"/>
      <c r="CJ329" s="226">
        <f t="shared" si="214"/>
        <v>0</v>
      </c>
      <c r="CK329" s="6"/>
      <c r="CL329" s="6"/>
      <c r="CM329" s="6"/>
      <c r="CN329" s="6"/>
      <c r="CO329" s="6"/>
      <c r="CP329" s="6"/>
      <c r="CQ329" s="6"/>
      <c r="CR329" s="6"/>
      <c r="CS329" s="6"/>
      <c r="CT329" s="6"/>
      <c r="CU329" s="6"/>
      <c r="CV329" s="6"/>
      <c r="CW329" s="6"/>
      <c r="CX329" s="6"/>
      <c r="CY329" s="6"/>
      <c r="CZ329" s="6"/>
      <c r="DA329" s="6"/>
      <c r="DB329" s="6"/>
      <c r="DC329" s="6"/>
      <c r="DD329" s="6"/>
      <c r="DE329" s="6"/>
      <c r="DF329" s="6"/>
      <c r="DG329" s="6"/>
      <c r="DH329" s="6"/>
      <c r="DI329" s="6"/>
      <c r="DJ329" s="6"/>
      <c r="DK329" s="6"/>
      <c r="DL329" s="6"/>
      <c r="DM329" s="6"/>
      <c r="DN329" s="6"/>
      <c r="DO329" s="6"/>
      <c r="DP329" s="6"/>
      <c r="DQ329" s="6"/>
      <c r="DR329" s="6"/>
      <c r="DS329" s="6"/>
      <c r="DT329" s="6"/>
      <c r="DU329" s="6"/>
      <c r="DV329" s="6"/>
      <c r="DW329" s="6"/>
      <c r="DX329" s="6"/>
      <c r="DY329" s="6"/>
      <c r="DZ329" s="6"/>
      <c r="EA329" s="6"/>
      <c r="EB329" s="6"/>
      <c r="EC329" s="6"/>
      <c r="ED329" s="6"/>
      <c r="EE329" s="6"/>
      <c r="EF329" s="6"/>
      <c r="EG329" s="6"/>
      <c r="EH329" s="6"/>
      <c r="EI329" s="6"/>
      <c r="EJ329" s="6"/>
      <c r="EK329" s="6"/>
      <c r="EL329" s="6"/>
      <c r="EM329" s="6"/>
      <c r="EN329" s="6"/>
      <c r="EO329" s="6"/>
      <c r="EP329" s="6"/>
      <c r="EQ329" s="6"/>
      <c r="ER329" s="6"/>
      <c r="ES329" s="6"/>
      <c r="ET329" s="6"/>
      <c r="EU329" s="6"/>
      <c r="EV329" s="6"/>
      <c r="EW329" s="6"/>
      <c r="EX329" s="6"/>
      <c r="EY329" s="6"/>
      <c r="EZ329" s="6"/>
      <c r="FA329" s="6"/>
      <c r="FB329" s="6"/>
    </row>
    <row r="330" spans="1:158">
      <c r="A330" s="13">
        <f t="shared" si="139"/>
        <v>297</v>
      </c>
      <c r="B330" s="66"/>
      <c r="C330" s="48"/>
      <c r="D330" s="348"/>
      <c r="E330" s="349"/>
      <c r="F330" s="353"/>
      <c r="G330" s="351"/>
      <c r="H330" s="348"/>
      <c r="I330" s="352"/>
      <c r="J330" s="352"/>
      <c r="K330" s="67"/>
      <c r="L330" s="68" t="str">
        <f t="shared" si="79"/>
        <v/>
      </c>
      <c r="M330" s="379"/>
      <c r="N330" s="379"/>
      <c r="O330" s="380" t="str">
        <f t="shared" si="215"/>
        <v/>
      </c>
      <c r="P330" s="382" t="str">
        <f t="shared" si="216"/>
        <v/>
      </c>
      <c r="Q330" s="112" t="str">
        <f t="shared" si="182"/>
        <v/>
      </c>
      <c r="R330" s="67"/>
      <c r="S330" s="68" t="str">
        <f t="shared" si="82"/>
        <v/>
      </c>
      <c r="T330" s="184"/>
      <c r="U330" s="68" t="str">
        <f t="shared" si="83"/>
        <v/>
      </c>
      <c r="V330" s="112" t="str">
        <f t="shared" si="183"/>
        <v>no</v>
      </c>
      <c r="W330" s="47"/>
      <c r="X330" s="47"/>
      <c r="Y330" s="47"/>
      <c r="Z330" s="66"/>
      <c r="AA330" s="19"/>
      <c r="AB330" s="242"/>
      <c r="AC330" s="242"/>
      <c r="AD330" s="242"/>
      <c r="AE330" s="242"/>
      <c r="AF330" s="242"/>
      <c r="AG330" s="243"/>
      <c r="AH330" s="17"/>
      <c r="AI330" s="6"/>
      <c r="AK330" s="28" t="str">
        <f t="shared" si="184"/>
        <v/>
      </c>
      <c r="AL330" s="28" t="str">
        <f t="shared" si="185"/>
        <v/>
      </c>
      <c r="AM330" s="28" t="str">
        <f t="shared" si="186"/>
        <v/>
      </c>
      <c r="AN330" s="28">
        <f t="shared" si="187"/>
        <v>0</v>
      </c>
      <c r="AO330" s="28">
        <f t="shared" si="188"/>
        <v>0</v>
      </c>
      <c r="AP330" s="28">
        <f t="shared" si="189"/>
        <v>0</v>
      </c>
      <c r="AQ330" s="28">
        <f t="shared" si="190"/>
        <v>0</v>
      </c>
      <c r="AR330" s="28"/>
      <c r="AS330" s="28"/>
      <c r="AT330" s="28"/>
      <c r="AX330" s="64" t="str">
        <f t="shared" si="191"/>
        <v>canbeinvalid</v>
      </c>
      <c r="AY330" s="28"/>
      <c r="AZ330" s="181">
        <f t="shared" si="192"/>
        <v>0</v>
      </c>
      <c r="BA330" s="1">
        <f t="shared" si="193"/>
        <v>0</v>
      </c>
      <c r="BB330">
        <f t="shared" si="194"/>
        <v>0</v>
      </c>
      <c r="BC330">
        <f t="shared" si="195"/>
        <v>0</v>
      </c>
      <c r="BD330" t="str">
        <f t="shared" si="196"/>
        <v/>
      </c>
      <c r="BE330">
        <f t="shared" si="197"/>
        <v>0</v>
      </c>
      <c r="BF330">
        <f t="shared" si="198"/>
        <v>0</v>
      </c>
      <c r="BG330" t="str">
        <f t="shared" si="199"/>
        <v>no</v>
      </c>
      <c r="BH330">
        <f t="shared" si="200"/>
        <v>0</v>
      </c>
      <c r="BJ330" s="118">
        <f t="shared" si="201"/>
        <v>0</v>
      </c>
      <c r="BK330" s="119">
        <f t="shared" si="202"/>
        <v>0</v>
      </c>
      <c r="BL330">
        <f t="shared" si="203"/>
        <v>0</v>
      </c>
      <c r="BM330">
        <f t="shared" si="204"/>
        <v>0</v>
      </c>
      <c r="BN330" t="str">
        <f t="shared" si="205"/>
        <v/>
      </c>
      <c r="BO330" s="181">
        <f t="shared" si="206"/>
        <v>0</v>
      </c>
      <c r="BQ330" s="181">
        <f t="shared" si="207"/>
        <v>0</v>
      </c>
      <c r="BR330" s="181">
        <f t="shared" si="208"/>
        <v>0</v>
      </c>
      <c r="BS330" t="str">
        <f t="shared" si="209"/>
        <v/>
      </c>
      <c r="BT330">
        <f t="shared" si="210"/>
        <v>0</v>
      </c>
      <c r="BU330" s="181" t="str">
        <f t="shared" si="211"/>
        <v>data</v>
      </c>
      <c r="BV330" s="181">
        <f t="shared" si="217"/>
        <v>0</v>
      </c>
      <c r="BX330" t="str">
        <f t="shared" si="212"/>
        <v/>
      </c>
      <c r="BY330" t="str">
        <f t="shared" si="213"/>
        <v>No CO Data</v>
      </c>
      <c r="BZ330" s="181">
        <f t="shared" si="220"/>
        <v>0</v>
      </c>
      <c r="CA330" s="229">
        <f t="shared" si="219"/>
        <v>0</v>
      </c>
      <c r="CB330" s="6"/>
      <c r="CC330" s="6"/>
      <c r="CD330" s="226">
        <f t="shared" si="221"/>
        <v>0</v>
      </c>
      <c r="CE330" s="6"/>
      <c r="CF330" s="226">
        <f t="shared" si="218"/>
        <v>0</v>
      </c>
      <c r="CG330" s="226">
        <f t="shared" si="222"/>
        <v>0</v>
      </c>
      <c r="CH330" s="6"/>
      <c r="CI330" s="6"/>
      <c r="CJ330" s="226">
        <f t="shared" si="214"/>
        <v>0</v>
      </c>
      <c r="CK330" s="6"/>
      <c r="CL330" s="6"/>
      <c r="CM330" s="6"/>
      <c r="CN330" s="6"/>
      <c r="CO330" s="6"/>
      <c r="CP330" s="6"/>
      <c r="CQ330" s="6"/>
      <c r="CR330" s="6"/>
      <c r="CS330" s="6"/>
      <c r="CT330" s="6"/>
      <c r="CU330" s="6"/>
      <c r="CV330" s="6"/>
      <c r="CW330" s="6"/>
      <c r="CX330" s="6"/>
      <c r="CY330" s="6"/>
      <c r="CZ330" s="6"/>
      <c r="DA330" s="6"/>
      <c r="DB330" s="6"/>
      <c r="DC330" s="6"/>
      <c r="DD330" s="6"/>
      <c r="DE330" s="6"/>
      <c r="DF330" s="6"/>
      <c r="DG330" s="6"/>
      <c r="DH330" s="6"/>
      <c r="DI330" s="6"/>
      <c r="DJ330" s="6"/>
      <c r="DK330" s="6"/>
      <c r="DL330" s="6"/>
      <c r="DM330" s="6"/>
      <c r="DN330" s="6"/>
      <c r="DO330" s="6"/>
      <c r="DP330" s="6"/>
      <c r="DQ330" s="6"/>
      <c r="DR330" s="6"/>
      <c r="DS330" s="6"/>
      <c r="DT330" s="6"/>
      <c r="DU330" s="6"/>
      <c r="DV330" s="6"/>
      <c r="DW330" s="6"/>
      <c r="DX330" s="6"/>
      <c r="DY330" s="6"/>
      <c r="DZ330" s="6"/>
      <c r="EA330" s="6"/>
      <c r="EB330" s="6"/>
      <c r="EC330" s="6"/>
      <c r="ED330" s="6"/>
      <c r="EE330" s="6"/>
      <c r="EF330" s="6"/>
      <c r="EG330" s="6"/>
      <c r="EH330" s="6"/>
      <c r="EI330" s="6"/>
      <c r="EJ330" s="6"/>
      <c r="EK330" s="6"/>
      <c r="EL330" s="6"/>
      <c r="EM330" s="6"/>
      <c r="EN330" s="6"/>
      <c r="EO330" s="6"/>
      <c r="EP330" s="6"/>
      <c r="EQ330" s="6"/>
      <c r="ER330" s="6"/>
      <c r="ES330" s="6"/>
      <c r="ET330" s="6"/>
      <c r="EU330" s="6"/>
      <c r="EV330" s="6"/>
      <c r="EW330" s="6"/>
      <c r="EX330" s="6"/>
      <c r="EY330" s="6"/>
      <c r="EZ330" s="6"/>
      <c r="FA330" s="6"/>
      <c r="FB330" s="6"/>
    </row>
    <row r="331" spans="1:158">
      <c r="A331" s="13">
        <f t="shared" si="139"/>
        <v>298</v>
      </c>
      <c r="B331" s="66"/>
      <c r="C331" s="48"/>
      <c r="D331" s="348"/>
      <c r="E331" s="349"/>
      <c r="F331" s="353"/>
      <c r="G331" s="351"/>
      <c r="H331" s="348"/>
      <c r="I331" s="352"/>
      <c r="J331" s="352"/>
      <c r="K331" s="67"/>
      <c r="L331" s="68" t="str">
        <f t="shared" si="79"/>
        <v/>
      </c>
      <c r="M331" s="379"/>
      <c r="N331" s="379"/>
      <c r="O331" s="380" t="str">
        <f t="shared" si="215"/>
        <v/>
      </c>
      <c r="P331" s="382" t="str">
        <f t="shared" si="216"/>
        <v/>
      </c>
      <c r="Q331" s="112" t="str">
        <f t="shared" si="182"/>
        <v/>
      </c>
      <c r="R331" s="67"/>
      <c r="S331" s="68" t="str">
        <f t="shared" si="82"/>
        <v/>
      </c>
      <c r="T331" s="184"/>
      <c r="U331" s="68" t="str">
        <f t="shared" si="83"/>
        <v/>
      </c>
      <c r="V331" s="112" t="str">
        <f t="shared" si="183"/>
        <v>no</v>
      </c>
      <c r="W331" s="47"/>
      <c r="X331" s="47"/>
      <c r="Y331" s="47"/>
      <c r="Z331" s="66"/>
      <c r="AA331" s="19"/>
      <c r="AB331" s="242"/>
      <c r="AC331" s="242"/>
      <c r="AD331" s="242"/>
      <c r="AE331" s="242"/>
      <c r="AF331" s="242"/>
      <c r="AG331" s="243"/>
      <c r="AH331" s="17"/>
      <c r="AI331" s="6"/>
      <c r="AK331" s="28" t="str">
        <f t="shared" si="184"/>
        <v/>
      </c>
      <c r="AL331" s="28" t="str">
        <f t="shared" si="185"/>
        <v/>
      </c>
      <c r="AM331" s="28" t="str">
        <f t="shared" si="186"/>
        <v/>
      </c>
      <c r="AN331" s="28">
        <f t="shared" si="187"/>
        <v>0</v>
      </c>
      <c r="AO331" s="28">
        <f t="shared" si="188"/>
        <v>0</v>
      </c>
      <c r="AP331" s="28">
        <f t="shared" si="189"/>
        <v>0</v>
      </c>
      <c r="AQ331" s="28">
        <f t="shared" si="190"/>
        <v>0</v>
      </c>
      <c r="AR331" s="28"/>
      <c r="AS331" s="28"/>
      <c r="AT331" s="28"/>
      <c r="AX331" s="64" t="str">
        <f t="shared" si="191"/>
        <v>canbeinvalid</v>
      </c>
      <c r="AY331" s="28"/>
      <c r="AZ331" s="181">
        <f t="shared" si="192"/>
        <v>0</v>
      </c>
      <c r="BA331" s="1">
        <f t="shared" si="193"/>
        <v>0</v>
      </c>
      <c r="BB331">
        <f t="shared" si="194"/>
        <v>0</v>
      </c>
      <c r="BC331">
        <f t="shared" si="195"/>
        <v>0</v>
      </c>
      <c r="BD331" t="str">
        <f t="shared" si="196"/>
        <v/>
      </c>
      <c r="BE331">
        <f t="shared" si="197"/>
        <v>0</v>
      </c>
      <c r="BF331">
        <f t="shared" si="198"/>
        <v>0</v>
      </c>
      <c r="BG331" t="str">
        <f t="shared" si="199"/>
        <v>no</v>
      </c>
      <c r="BH331">
        <f t="shared" si="200"/>
        <v>0</v>
      </c>
      <c r="BJ331" s="118">
        <f t="shared" si="201"/>
        <v>0</v>
      </c>
      <c r="BK331" s="119">
        <f t="shared" si="202"/>
        <v>0</v>
      </c>
      <c r="BL331">
        <f t="shared" si="203"/>
        <v>0</v>
      </c>
      <c r="BM331">
        <f t="shared" si="204"/>
        <v>0</v>
      </c>
      <c r="BN331" t="str">
        <f t="shared" si="205"/>
        <v/>
      </c>
      <c r="BO331" s="181">
        <f t="shared" si="206"/>
        <v>0</v>
      </c>
      <c r="BQ331" s="181">
        <f t="shared" si="207"/>
        <v>0</v>
      </c>
      <c r="BR331" s="181">
        <f t="shared" si="208"/>
        <v>0</v>
      </c>
      <c r="BS331" t="str">
        <f t="shared" si="209"/>
        <v/>
      </c>
      <c r="BT331">
        <f t="shared" si="210"/>
        <v>0</v>
      </c>
      <c r="BU331" s="181" t="str">
        <f t="shared" si="211"/>
        <v>data</v>
      </c>
      <c r="BV331" s="181">
        <f t="shared" si="217"/>
        <v>0</v>
      </c>
      <c r="BX331" t="str">
        <f t="shared" si="212"/>
        <v/>
      </c>
      <c r="BY331" t="str">
        <f t="shared" si="213"/>
        <v>No CO Data</v>
      </c>
      <c r="BZ331" s="181">
        <f t="shared" si="220"/>
        <v>0</v>
      </c>
      <c r="CA331" s="229">
        <f t="shared" si="219"/>
        <v>0</v>
      </c>
      <c r="CB331" s="6"/>
      <c r="CC331" s="6"/>
      <c r="CD331" s="226">
        <f t="shared" si="221"/>
        <v>0</v>
      </c>
      <c r="CE331" s="6"/>
      <c r="CF331" s="226">
        <f t="shared" si="218"/>
        <v>0</v>
      </c>
      <c r="CG331" s="226">
        <f t="shared" si="222"/>
        <v>0</v>
      </c>
      <c r="CH331" s="6"/>
      <c r="CI331" s="6"/>
      <c r="CJ331" s="226">
        <f t="shared" si="214"/>
        <v>0</v>
      </c>
      <c r="CK331" s="6"/>
      <c r="CL331" s="6"/>
      <c r="CM331" s="6"/>
      <c r="CN331" s="6"/>
      <c r="CO331" s="6"/>
      <c r="CP331" s="6"/>
      <c r="CQ331" s="6"/>
      <c r="CR331" s="6"/>
      <c r="CS331" s="6"/>
      <c r="CT331" s="6"/>
      <c r="CU331" s="6"/>
      <c r="CV331" s="6"/>
      <c r="CW331" s="6"/>
      <c r="CX331" s="6"/>
      <c r="CY331" s="6"/>
      <c r="CZ331" s="6"/>
      <c r="DA331" s="6"/>
      <c r="DB331" s="6"/>
      <c r="DC331" s="6"/>
      <c r="DD331" s="6"/>
      <c r="DE331" s="6"/>
      <c r="DF331" s="6"/>
      <c r="DG331" s="6"/>
      <c r="DH331" s="6"/>
      <c r="DI331" s="6"/>
      <c r="DJ331" s="6"/>
      <c r="DK331" s="6"/>
      <c r="DL331" s="6"/>
      <c r="DM331" s="6"/>
      <c r="DN331" s="6"/>
      <c r="DO331" s="6"/>
      <c r="DP331" s="6"/>
      <c r="DQ331" s="6"/>
      <c r="DR331" s="6"/>
      <c r="DS331" s="6"/>
      <c r="DT331" s="6"/>
      <c r="DU331" s="6"/>
      <c r="DV331" s="6"/>
      <c r="DW331" s="6"/>
      <c r="DX331" s="6"/>
      <c r="DY331" s="6"/>
      <c r="DZ331" s="6"/>
      <c r="EA331" s="6"/>
      <c r="EB331" s="6"/>
      <c r="EC331" s="6"/>
      <c r="ED331" s="6"/>
      <c r="EE331" s="6"/>
      <c r="EF331" s="6"/>
      <c r="EG331" s="6"/>
      <c r="EH331" s="6"/>
      <c r="EI331" s="6"/>
      <c r="EJ331" s="6"/>
      <c r="EK331" s="6"/>
      <c r="EL331" s="6"/>
      <c r="EM331" s="6"/>
      <c r="EN331" s="6"/>
      <c r="EO331" s="6"/>
      <c r="EP331" s="6"/>
      <c r="EQ331" s="6"/>
      <c r="ER331" s="6"/>
      <c r="ES331" s="6"/>
      <c r="ET331" s="6"/>
      <c r="EU331" s="6"/>
      <c r="EV331" s="6"/>
      <c r="EW331" s="6"/>
      <c r="EX331" s="6"/>
      <c r="EY331" s="6"/>
      <c r="EZ331" s="6"/>
      <c r="FA331" s="6"/>
      <c r="FB331" s="6"/>
    </row>
    <row r="332" spans="1:158">
      <c r="A332" s="13">
        <f t="shared" si="139"/>
        <v>299</v>
      </c>
      <c r="B332" s="66"/>
      <c r="C332" s="48"/>
      <c r="D332" s="348"/>
      <c r="E332" s="349"/>
      <c r="F332" s="353"/>
      <c r="G332" s="351"/>
      <c r="H332" s="348"/>
      <c r="I332" s="352"/>
      <c r="J332" s="352"/>
      <c r="K332" s="67"/>
      <c r="L332" s="68" t="str">
        <f t="shared" si="79"/>
        <v/>
      </c>
      <c r="M332" s="379"/>
      <c r="N332" s="379"/>
      <c r="O332" s="380" t="str">
        <f t="shared" si="215"/>
        <v/>
      </c>
      <c r="P332" s="382" t="str">
        <f t="shared" si="216"/>
        <v/>
      </c>
      <c r="Q332" s="112" t="str">
        <f t="shared" si="182"/>
        <v/>
      </c>
      <c r="R332" s="67"/>
      <c r="S332" s="68" t="str">
        <f t="shared" si="82"/>
        <v/>
      </c>
      <c r="T332" s="184"/>
      <c r="U332" s="68" t="str">
        <f t="shared" si="83"/>
        <v/>
      </c>
      <c r="V332" s="112" t="str">
        <f t="shared" si="183"/>
        <v>no</v>
      </c>
      <c r="W332" s="47"/>
      <c r="X332" s="47"/>
      <c r="Y332" s="47"/>
      <c r="Z332" s="66"/>
      <c r="AA332" s="19"/>
      <c r="AB332" s="242"/>
      <c r="AC332" s="242"/>
      <c r="AD332" s="242"/>
      <c r="AE332" s="242"/>
      <c r="AF332" s="242"/>
      <c r="AG332" s="243"/>
      <c r="AH332" s="17"/>
      <c r="AI332" s="6"/>
      <c r="AK332" s="28" t="str">
        <f t="shared" si="184"/>
        <v/>
      </c>
      <c r="AL332" s="28" t="str">
        <f t="shared" si="185"/>
        <v/>
      </c>
      <c r="AM332" s="28" t="str">
        <f t="shared" si="186"/>
        <v/>
      </c>
      <c r="AN332" s="28">
        <f t="shared" si="187"/>
        <v>0</v>
      </c>
      <c r="AO332" s="28">
        <f t="shared" si="188"/>
        <v>0</v>
      </c>
      <c r="AP332" s="28">
        <f t="shared" si="189"/>
        <v>0</v>
      </c>
      <c r="AQ332" s="28">
        <f t="shared" si="190"/>
        <v>0</v>
      </c>
      <c r="AR332" s="28"/>
      <c r="AS332" s="28"/>
      <c r="AT332" s="28"/>
      <c r="AX332" s="64" t="str">
        <f t="shared" si="191"/>
        <v>canbeinvalid</v>
      </c>
      <c r="AY332" s="28"/>
      <c r="AZ332" s="181">
        <f t="shared" si="192"/>
        <v>0</v>
      </c>
      <c r="BA332" s="1">
        <f t="shared" si="193"/>
        <v>0</v>
      </c>
      <c r="BB332">
        <f t="shared" si="194"/>
        <v>0</v>
      </c>
      <c r="BC332">
        <f t="shared" si="195"/>
        <v>0</v>
      </c>
      <c r="BD332" t="str">
        <f t="shared" si="196"/>
        <v/>
      </c>
      <c r="BE332">
        <f t="shared" si="197"/>
        <v>0</v>
      </c>
      <c r="BF332">
        <f t="shared" si="198"/>
        <v>0</v>
      </c>
      <c r="BG332" t="str">
        <f t="shared" si="199"/>
        <v>no</v>
      </c>
      <c r="BH332">
        <f t="shared" si="200"/>
        <v>0</v>
      </c>
      <c r="BJ332" s="118">
        <f t="shared" si="201"/>
        <v>0</v>
      </c>
      <c r="BK332" s="119">
        <f t="shared" si="202"/>
        <v>0</v>
      </c>
      <c r="BL332">
        <f t="shared" si="203"/>
        <v>0</v>
      </c>
      <c r="BM332">
        <f t="shared" si="204"/>
        <v>0</v>
      </c>
      <c r="BN332" t="str">
        <f t="shared" si="205"/>
        <v/>
      </c>
      <c r="BO332" s="181">
        <f t="shared" si="206"/>
        <v>0</v>
      </c>
      <c r="BQ332" s="181">
        <f t="shared" si="207"/>
        <v>0</v>
      </c>
      <c r="BR332" s="181">
        <f t="shared" si="208"/>
        <v>0</v>
      </c>
      <c r="BS332" t="str">
        <f t="shared" si="209"/>
        <v/>
      </c>
      <c r="BT332">
        <f t="shared" si="210"/>
        <v>0</v>
      </c>
      <c r="BU332" s="181" t="str">
        <f t="shared" si="211"/>
        <v>data</v>
      </c>
      <c r="BV332" s="181">
        <f t="shared" si="217"/>
        <v>0</v>
      </c>
      <c r="BX332" t="str">
        <f t="shared" si="212"/>
        <v/>
      </c>
      <c r="BY332" t="str">
        <f t="shared" si="213"/>
        <v>No CO Data</v>
      </c>
      <c r="BZ332" s="181">
        <f t="shared" si="220"/>
        <v>0</v>
      </c>
      <c r="CA332" s="229">
        <f t="shared" si="219"/>
        <v>0</v>
      </c>
      <c r="CB332" s="6"/>
      <c r="CC332" s="6"/>
      <c r="CD332" s="226">
        <f t="shared" si="221"/>
        <v>0</v>
      </c>
      <c r="CE332" s="6"/>
      <c r="CF332" s="226">
        <f t="shared" si="218"/>
        <v>0</v>
      </c>
      <c r="CG332" s="226">
        <f t="shared" si="222"/>
        <v>0</v>
      </c>
      <c r="CH332" s="6"/>
      <c r="CI332" s="6"/>
      <c r="CJ332" s="226">
        <f t="shared" si="214"/>
        <v>0</v>
      </c>
      <c r="CK332" s="6"/>
      <c r="CL332" s="6"/>
      <c r="CM332" s="6"/>
      <c r="CN332" s="6"/>
      <c r="CO332" s="6"/>
      <c r="CP332" s="6"/>
      <c r="CQ332" s="6"/>
      <c r="CR332" s="6"/>
      <c r="CS332" s="6"/>
      <c r="CT332" s="6"/>
      <c r="CU332" s="6"/>
      <c r="CV332" s="6"/>
      <c r="CW332" s="6"/>
      <c r="CX332" s="6"/>
      <c r="CY332" s="6"/>
      <c r="CZ332" s="6"/>
      <c r="DA332" s="6"/>
      <c r="DB332" s="6"/>
      <c r="DC332" s="6"/>
      <c r="DD332" s="6"/>
      <c r="DE332" s="6"/>
      <c r="DF332" s="6"/>
      <c r="DG332" s="6"/>
      <c r="DH332" s="6"/>
      <c r="DI332" s="6"/>
      <c r="DJ332" s="6"/>
      <c r="DK332" s="6"/>
      <c r="DL332" s="6"/>
      <c r="DM332" s="6"/>
      <c r="DN332" s="6"/>
      <c r="DO332" s="6"/>
      <c r="DP332" s="6"/>
      <c r="DQ332" s="6"/>
      <c r="DR332" s="6"/>
      <c r="DS332" s="6"/>
      <c r="DT332" s="6"/>
      <c r="DU332" s="6"/>
      <c r="DV332" s="6"/>
      <c r="DW332" s="6"/>
      <c r="DX332" s="6"/>
      <c r="DY332" s="6"/>
      <c r="DZ332" s="6"/>
      <c r="EA332" s="6"/>
      <c r="EB332" s="6"/>
      <c r="EC332" s="6"/>
      <c r="ED332" s="6"/>
      <c r="EE332" s="6"/>
      <c r="EF332" s="6"/>
      <c r="EG332" s="6"/>
      <c r="EH332" s="6"/>
      <c r="EI332" s="6"/>
      <c r="EJ332" s="6"/>
      <c r="EK332" s="6"/>
      <c r="EL332" s="6"/>
      <c r="EM332" s="6"/>
      <c r="EN332" s="6"/>
      <c r="EO332" s="6"/>
      <c r="EP332" s="6"/>
      <c r="EQ332" s="6"/>
      <c r="ER332" s="6"/>
      <c r="ES332" s="6"/>
      <c r="ET332" s="6"/>
      <c r="EU332" s="6"/>
      <c r="EV332" s="6"/>
      <c r="EW332" s="6"/>
      <c r="EX332" s="6"/>
      <c r="EY332" s="6"/>
      <c r="EZ332" s="6"/>
      <c r="FA332" s="6"/>
      <c r="FB332" s="6"/>
    </row>
    <row r="333" spans="1:158" ht="13" thickBot="1">
      <c r="A333" s="13">
        <f t="shared" si="139"/>
        <v>300</v>
      </c>
      <c r="B333" s="66"/>
      <c r="C333" s="48"/>
      <c r="D333" s="348"/>
      <c r="E333" s="349"/>
      <c r="F333" s="353"/>
      <c r="G333" s="351"/>
      <c r="H333" s="348"/>
      <c r="I333" s="352"/>
      <c r="J333" s="352"/>
      <c r="K333" s="67"/>
      <c r="L333" s="68" t="str">
        <f t="shared" si="79"/>
        <v/>
      </c>
      <c r="M333" s="379"/>
      <c r="N333" s="379"/>
      <c r="O333" s="380" t="str">
        <f t="shared" si="215"/>
        <v/>
      </c>
      <c r="P333" s="382" t="str">
        <f t="shared" si="216"/>
        <v/>
      </c>
      <c r="Q333" s="112" t="str">
        <f t="shared" si="182"/>
        <v/>
      </c>
      <c r="R333" s="67"/>
      <c r="S333" s="68" t="str">
        <f t="shared" si="82"/>
        <v/>
      </c>
      <c r="T333" s="184"/>
      <c r="U333" s="68" t="str">
        <f t="shared" si="83"/>
        <v/>
      </c>
      <c r="V333" s="112" t="str">
        <f t="shared" si="183"/>
        <v>no</v>
      </c>
      <c r="W333" s="47"/>
      <c r="X333" s="47"/>
      <c r="Y333" s="47"/>
      <c r="Z333" s="66"/>
      <c r="AA333" s="19"/>
      <c r="AB333" s="432"/>
      <c r="AC333" s="432"/>
      <c r="AD333" s="432"/>
      <c r="AE333" s="432"/>
      <c r="AF333" s="432"/>
      <c r="AG333" s="433"/>
      <c r="AH333" s="17"/>
      <c r="AI333" s="6"/>
      <c r="AK333" s="28" t="str">
        <f t="shared" si="184"/>
        <v/>
      </c>
      <c r="AL333" s="28" t="str">
        <f t="shared" si="185"/>
        <v/>
      </c>
      <c r="AM333" s="28" t="str">
        <f t="shared" si="186"/>
        <v/>
      </c>
      <c r="AN333" s="28">
        <f t="shared" si="187"/>
        <v>0</v>
      </c>
      <c r="AO333" s="28">
        <f t="shared" si="188"/>
        <v>0</v>
      </c>
      <c r="AP333" s="28">
        <f t="shared" si="189"/>
        <v>0</v>
      </c>
      <c r="AQ333" s="28">
        <f t="shared" si="190"/>
        <v>0</v>
      </c>
      <c r="AR333" s="28"/>
      <c r="AS333" s="28"/>
      <c r="AT333" s="28"/>
      <c r="AX333" s="64" t="str">
        <f t="shared" si="191"/>
        <v>canbeinvalid</v>
      </c>
      <c r="AY333" s="28"/>
      <c r="AZ333" s="177">
        <f t="shared" si="192"/>
        <v>0</v>
      </c>
      <c r="BA333" s="1">
        <f t="shared" si="193"/>
        <v>0</v>
      </c>
      <c r="BB333">
        <f t="shared" si="194"/>
        <v>0</v>
      </c>
      <c r="BC333">
        <f t="shared" si="195"/>
        <v>0</v>
      </c>
      <c r="BD333" t="str">
        <f t="shared" si="196"/>
        <v/>
      </c>
      <c r="BE333">
        <f t="shared" si="197"/>
        <v>0</v>
      </c>
      <c r="BF333">
        <f t="shared" si="198"/>
        <v>0</v>
      </c>
      <c r="BG333" t="str">
        <f t="shared" si="199"/>
        <v>no</v>
      </c>
      <c r="BH333">
        <f t="shared" si="200"/>
        <v>0</v>
      </c>
      <c r="BJ333" s="178">
        <f t="shared" si="201"/>
        <v>0</v>
      </c>
      <c r="BK333" s="179">
        <f t="shared" si="202"/>
        <v>0</v>
      </c>
      <c r="BL333">
        <f t="shared" si="203"/>
        <v>0</v>
      </c>
      <c r="BM333">
        <f t="shared" si="204"/>
        <v>0</v>
      </c>
      <c r="BN333" t="str">
        <f t="shared" si="205"/>
        <v/>
      </c>
      <c r="BO333" s="177">
        <f t="shared" si="206"/>
        <v>0</v>
      </c>
      <c r="BQ333" s="181">
        <f t="shared" si="207"/>
        <v>0</v>
      </c>
      <c r="BR333" s="177">
        <f t="shared" si="208"/>
        <v>0</v>
      </c>
      <c r="BS333" t="str">
        <f t="shared" si="209"/>
        <v/>
      </c>
      <c r="BT333">
        <f t="shared" si="210"/>
        <v>0</v>
      </c>
      <c r="BU333" s="177" t="str">
        <f t="shared" si="211"/>
        <v>data</v>
      </c>
      <c r="BV333" s="177">
        <f t="shared" si="217"/>
        <v>0</v>
      </c>
      <c r="BX333" t="str">
        <f t="shared" si="212"/>
        <v/>
      </c>
      <c r="BY333" t="str">
        <f t="shared" si="213"/>
        <v>No CO Data</v>
      </c>
      <c r="BZ333" s="177">
        <f>IF(AND(BU333="data",BU122="blank"),1,0)</f>
        <v>0</v>
      </c>
      <c r="CA333" s="230">
        <v>0</v>
      </c>
      <c r="CB333" s="6" t="s">
        <v>373</v>
      </c>
      <c r="CC333" s="6"/>
      <c r="CD333" s="227">
        <f>IF(OR(CA333=1,CD122=1),1,0)</f>
        <v>0</v>
      </c>
      <c r="CE333" s="6"/>
      <c r="CF333" s="227">
        <f>IF(D333="",0,IF(D333&gt;=D122,0,1))</f>
        <v>0</v>
      </c>
      <c r="CG333" s="226">
        <f>IF(OR(CF333=1,CG122=1),1,0)</f>
        <v>0</v>
      </c>
      <c r="CH333" s="6"/>
      <c r="CI333" s="6"/>
      <c r="CJ333" s="227">
        <f t="shared" si="214"/>
        <v>0</v>
      </c>
      <c r="CK333" s="6"/>
      <c r="CL333" s="6"/>
      <c r="CM333" s="6"/>
      <c r="CN333" s="6"/>
      <c r="CO333" s="6"/>
      <c r="CP333" s="6"/>
      <c r="CQ333" s="6"/>
      <c r="CR333" s="6"/>
      <c r="CS333" s="6"/>
      <c r="CT333" s="6"/>
      <c r="CU333" s="6"/>
      <c r="CV333" s="6"/>
      <c r="CW333" s="6"/>
      <c r="CX333" s="6"/>
      <c r="CY333" s="6"/>
      <c r="CZ333" s="6"/>
      <c r="DA333" s="6"/>
      <c r="DB333" s="6"/>
      <c r="DC333" s="6"/>
      <c r="DD333" s="6"/>
      <c r="DE333" s="6"/>
      <c r="DF333" s="6"/>
      <c r="DG333" s="6"/>
      <c r="DH333" s="6"/>
      <c r="DI333" s="6"/>
      <c r="DJ333" s="6"/>
      <c r="DK333" s="6"/>
      <c r="DL333" s="6"/>
      <c r="DM333" s="6"/>
      <c r="DN333" s="6"/>
      <c r="DO333" s="6"/>
      <c r="DP333" s="6"/>
      <c r="DQ333" s="6"/>
      <c r="DR333" s="6"/>
      <c r="DS333" s="6"/>
      <c r="DT333" s="6"/>
      <c r="DU333" s="6"/>
      <c r="DV333" s="6"/>
      <c r="DW333" s="6"/>
      <c r="DX333" s="6"/>
      <c r="DY333" s="6"/>
      <c r="DZ333" s="6"/>
      <c r="EA333" s="6"/>
      <c r="EB333" s="6"/>
      <c r="EC333" s="6"/>
      <c r="ED333" s="6"/>
      <c r="EE333" s="6"/>
      <c r="EF333" s="6"/>
      <c r="EG333" s="6"/>
      <c r="EH333" s="6"/>
      <c r="EI333" s="6"/>
      <c r="EJ333" s="6"/>
      <c r="EK333" s="6"/>
      <c r="EL333" s="6"/>
      <c r="EM333" s="6"/>
      <c r="EN333" s="6"/>
      <c r="EO333" s="6"/>
      <c r="EP333" s="6"/>
      <c r="EQ333" s="6"/>
      <c r="ER333" s="6"/>
      <c r="ES333" s="6"/>
      <c r="ET333" s="6"/>
      <c r="EU333" s="6"/>
      <c r="EV333" s="6"/>
      <c r="EW333" s="6"/>
      <c r="EX333" s="6"/>
      <c r="EY333" s="6"/>
      <c r="EZ333" s="6"/>
      <c r="FA333" s="6"/>
      <c r="FB333" s="6"/>
    </row>
    <row r="334" spans="1:158" ht="13" thickBot="1">
      <c r="A334" s="96"/>
      <c r="B334" s="96"/>
      <c r="C334" s="96"/>
      <c r="D334" s="96"/>
      <c r="E334" s="96"/>
      <c r="F334" s="96"/>
      <c r="G334" s="96"/>
      <c r="H334" s="96"/>
      <c r="I334" s="96"/>
      <c r="J334" s="96"/>
      <c r="K334" s="96"/>
      <c r="L334" s="96"/>
      <c r="M334" s="96"/>
      <c r="N334" s="96"/>
      <c r="O334" s="96"/>
      <c r="P334" s="96"/>
      <c r="Q334" s="96"/>
      <c r="R334" s="96"/>
      <c r="S334" s="96"/>
      <c r="T334" s="96"/>
      <c r="U334" s="96"/>
      <c r="V334" s="96"/>
      <c r="W334" s="104"/>
      <c r="X334" s="104"/>
      <c r="Y334" s="104"/>
      <c r="Z334" s="96"/>
      <c r="AA334" s="96"/>
      <c r="AB334" s="96"/>
      <c r="AC334" s="96"/>
      <c r="AD334" s="96"/>
      <c r="AE334" s="96"/>
      <c r="AF334" s="96"/>
      <c r="AG334" s="96"/>
      <c r="AH334" s="9"/>
      <c r="AZ334" s="160">
        <f>SUM(AZ34:AZ333)</f>
        <v>0</v>
      </c>
      <c r="BJ334" s="177">
        <f>SUM(BJ34:BJ333)</f>
        <v>0</v>
      </c>
      <c r="BK334" s="177">
        <f>SUM(BK34:BK333)</f>
        <v>0</v>
      </c>
      <c r="BL334" s="160">
        <f>SUM(BL34:BL333)</f>
        <v>0</v>
      </c>
      <c r="BM334" s="160">
        <f>SUM(BM34:BM333)</f>
        <v>0</v>
      </c>
      <c r="BO334" s="160">
        <f>SUM(BO34:BO333)</f>
        <v>0</v>
      </c>
      <c r="BQ334" s="160">
        <f>SUM(BQ34:BQ333)</f>
        <v>0</v>
      </c>
      <c r="BR334" s="160">
        <f>SUM(BR34:BR333)</f>
        <v>0</v>
      </c>
      <c r="BV334" s="160">
        <f>SUM(BV34:BV333)</f>
        <v>0</v>
      </c>
      <c r="BZ334" s="160">
        <f>SUM(BZ34:BZ333)</f>
        <v>0</v>
      </c>
      <c r="CF334" s="231">
        <f>SUM(CF34:CF333)</f>
        <v>0</v>
      </c>
      <c r="CJ334" s="324">
        <f>SUM(CJ34:CJ333)</f>
        <v>0</v>
      </c>
    </row>
    <row r="335" spans="1:158">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c r="AA335" s="9"/>
      <c r="AB335" s="9"/>
      <c r="AC335" s="9"/>
      <c r="AD335" s="9"/>
      <c r="AE335" s="9"/>
      <c r="AF335" s="9"/>
      <c r="AG335" s="9"/>
      <c r="AH335" s="9"/>
      <c r="AZ335" s="192">
        <f>IF($P$17="yes",0,AZ334)</f>
        <v>0</v>
      </c>
      <c r="BO335" s="192">
        <f>IF($P$17="yes",0,BO334)</f>
        <v>0</v>
      </c>
      <c r="BZ335" t="s">
        <v>356</v>
      </c>
      <c r="CF335" s="57" t="s">
        <v>367</v>
      </c>
      <c r="CJ335" t="s">
        <v>387</v>
      </c>
    </row>
    <row r="336" spans="1:158">
      <c r="AZ336" s="57" t="s">
        <v>284</v>
      </c>
      <c r="BO336" s="57" t="s">
        <v>284</v>
      </c>
      <c r="BV336" s="57" t="s">
        <v>334</v>
      </c>
      <c r="BZ336" t="s">
        <v>357</v>
      </c>
      <c r="CF336" s="57" t="s">
        <v>368</v>
      </c>
      <c r="CJ336" t="s">
        <v>388</v>
      </c>
    </row>
    <row r="337" spans="3:84">
      <c r="BV337" t="s">
        <v>335</v>
      </c>
      <c r="CF337" s="57" t="s">
        <v>369</v>
      </c>
    </row>
    <row r="340" spans="3:84" ht="13" thickBot="1">
      <c r="AM340" s="195" t="s">
        <v>233</v>
      </c>
    </row>
    <row r="341" spans="3:84" ht="13" thickBot="1">
      <c r="C341" s="8"/>
      <c r="D341" s="8"/>
      <c r="E341" s="8"/>
      <c r="F341" s="8"/>
      <c r="G341" s="8"/>
      <c r="H341" s="8"/>
      <c r="P341" s="8"/>
      <c r="Q341" s="8"/>
      <c r="R341" s="8"/>
      <c r="S341" s="8"/>
      <c r="T341" s="8"/>
      <c r="U341" s="8"/>
      <c r="V341" s="8"/>
      <c r="W341" s="8"/>
      <c r="X341" s="8"/>
      <c r="Y341" s="8"/>
      <c r="Z341" s="8"/>
      <c r="AA341" s="8"/>
      <c r="AB341" s="8"/>
      <c r="AC341" s="8"/>
      <c r="AD341" s="8"/>
      <c r="AE341" s="8"/>
      <c r="AF341" s="4"/>
      <c r="AG341" s="4"/>
      <c r="AH341" s="4"/>
      <c r="AI341" s="4"/>
      <c r="AJ341" s="4"/>
      <c r="AK341" s="8"/>
      <c r="AL341" s="8"/>
      <c r="AM341" s="194">
        <f>SUM(K34:P333)</f>
        <v>0</v>
      </c>
      <c r="AN341" s="8"/>
      <c r="AO341" s="8"/>
      <c r="AP341" s="4"/>
      <c r="AQ341" s="4"/>
      <c r="AR341" s="4"/>
      <c r="AS341" s="4"/>
      <c r="AT341" s="4"/>
      <c r="AU341" s="4"/>
      <c r="AV341" s="4"/>
      <c r="AW341" s="4"/>
      <c r="AX341" s="2"/>
      <c r="AY341" s="4"/>
      <c r="AZ341" s="4"/>
      <c r="BA341" s="4"/>
      <c r="BB341" s="4"/>
      <c r="BC341" s="4"/>
      <c r="BD341" s="4"/>
      <c r="BE341" s="4"/>
      <c r="BF341" s="4"/>
      <c r="BG341" s="4"/>
      <c r="BH341" s="4"/>
      <c r="BI341" s="4"/>
      <c r="BJ341" s="4"/>
      <c r="BK341" s="4"/>
      <c r="BL341" s="4"/>
      <c r="BM341" s="4"/>
      <c r="BN341" s="4"/>
      <c r="BO341" s="4"/>
      <c r="BP341" s="4"/>
      <c r="BQ341" s="4"/>
      <c r="BR341" s="4"/>
      <c r="BS341" s="4"/>
      <c r="BT341" s="4"/>
      <c r="BU341" s="4"/>
      <c r="BW341" s="4"/>
      <c r="BX341" s="4"/>
      <c r="BY341" s="4"/>
      <c r="BZ341" s="4"/>
    </row>
    <row r="342" spans="3:84">
      <c r="C342" s="8"/>
      <c r="D342" s="8"/>
      <c r="E342" s="8"/>
      <c r="F342" s="8"/>
      <c r="G342" s="8"/>
      <c r="H342" s="8"/>
      <c r="P342" s="8"/>
      <c r="Q342" s="8"/>
      <c r="R342" s="8"/>
      <c r="S342" s="8"/>
      <c r="T342" s="8"/>
      <c r="U342" s="8"/>
      <c r="V342" s="8"/>
      <c r="W342" s="8"/>
      <c r="X342" s="8"/>
      <c r="Y342" s="8"/>
      <c r="Z342" s="8"/>
      <c r="AA342" s="8"/>
      <c r="AB342" s="8"/>
      <c r="AC342" s="8"/>
      <c r="AD342" s="8"/>
      <c r="AE342" s="8"/>
      <c r="AF342" s="4"/>
      <c r="AG342" s="4"/>
      <c r="AH342" s="4"/>
      <c r="AI342" s="4"/>
      <c r="AJ342" s="4"/>
      <c r="AK342" s="8"/>
      <c r="AL342" s="8"/>
      <c r="AM342" s="8" t="s">
        <v>299</v>
      </c>
      <c r="AN342" s="8"/>
      <c r="AO342" s="8"/>
      <c r="AP342" s="4"/>
      <c r="AQ342" s="4"/>
      <c r="AR342" s="4"/>
      <c r="AS342" s="4"/>
      <c r="AT342" s="4"/>
      <c r="AU342" s="4"/>
      <c r="AV342" s="4"/>
      <c r="AW342" s="4"/>
      <c r="AX342" s="2"/>
      <c r="AY342" s="4"/>
      <c r="AZ342" s="4"/>
      <c r="BA342" s="4"/>
      <c r="BB342" s="4"/>
      <c r="BC342" s="4"/>
      <c r="BD342" s="4"/>
      <c r="BE342" s="4"/>
      <c r="BF342" s="4"/>
      <c r="BG342" s="4"/>
      <c r="BH342" s="4"/>
      <c r="BI342" s="4"/>
      <c r="BJ342" s="4"/>
      <c r="BK342" s="4"/>
      <c r="BL342" s="4"/>
      <c r="BM342" s="4"/>
      <c r="BN342" s="4"/>
      <c r="BO342" s="4"/>
      <c r="BP342" s="4"/>
      <c r="BQ342" s="4"/>
      <c r="BR342" s="4"/>
      <c r="BS342" s="4"/>
      <c r="BT342" s="4"/>
      <c r="BU342" s="4"/>
      <c r="BV342" s="4"/>
      <c r="BW342" s="4"/>
      <c r="BX342" s="4"/>
      <c r="BY342" s="4"/>
      <c r="BZ342" s="4"/>
    </row>
    <row r="343" spans="3:84">
      <c r="C343" s="7"/>
      <c r="D343" s="7"/>
      <c r="E343" s="7"/>
      <c r="F343" s="7"/>
      <c r="G343" s="7"/>
      <c r="H343" s="7"/>
      <c r="P343" s="7"/>
      <c r="Q343" s="7"/>
      <c r="R343" s="7"/>
      <c r="S343" s="7"/>
      <c r="T343" s="7"/>
      <c r="U343" s="7"/>
      <c r="V343" s="7"/>
      <c r="W343" s="7"/>
      <c r="X343" s="7"/>
      <c r="Y343" s="7"/>
      <c r="Z343" s="7"/>
      <c r="AA343" s="7"/>
      <c r="AB343" s="7"/>
      <c r="AC343" s="7"/>
      <c r="AD343" s="7"/>
      <c r="AE343" s="7"/>
      <c r="AF343" s="4"/>
      <c r="AG343" s="4"/>
      <c r="AH343" s="4"/>
      <c r="AI343" s="4"/>
      <c r="AJ343" s="4"/>
      <c r="AK343" s="7"/>
      <c r="AL343" s="7"/>
      <c r="AM343" s="7" t="s">
        <v>300</v>
      </c>
      <c r="AN343" s="7"/>
      <c r="AO343" s="7"/>
      <c r="AP343" s="4"/>
      <c r="AQ343" s="4"/>
      <c r="AR343" s="4"/>
      <c r="AS343" s="4"/>
      <c r="AT343" s="4"/>
      <c r="AU343" s="4"/>
      <c r="AV343" s="4"/>
      <c r="AW343" s="4"/>
      <c r="AX343" s="2"/>
      <c r="AY343" s="4"/>
      <c r="AZ343" s="4"/>
      <c r="BA343" s="4"/>
      <c r="BB343" s="4"/>
      <c r="BC343" s="4"/>
      <c r="BD343" s="4"/>
      <c r="BE343" s="4"/>
      <c r="BF343" s="4"/>
      <c r="BG343" s="4"/>
      <c r="BH343" s="4"/>
      <c r="BI343" s="4"/>
      <c r="BJ343" s="4"/>
      <c r="BK343" s="4"/>
      <c r="BL343" s="4"/>
      <c r="BM343" s="4"/>
      <c r="BN343" s="4"/>
      <c r="BO343" s="4"/>
      <c r="BP343" s="4"/>
      <c r="BQ343" s="4"/>
      <c r="BR343" s="4"/>
      <c r="BS343" s="4"/>
      <c r="BT343" s="4"/>
      <c r="BU343" s="4"/>
      <c r="BV343" s="4"/>
      <c r="BW343" s="4"/>
      <c r="BX343" s="4"/>
      <c r="BY343" s="4"/>
      <c r="BZ343" s="4"/>
    </row>
    <row r="344" spans="3:84">
      <c r="BV344" s="4"/>
    </row>
  </sheetData>
  <dataConsolidate/>
  <mergeCells count="137">
    <mergeCell ref="AB121:AG121"/>
    <mergeCell ref="AB122:AG122"/>
    <mergeCell ref="AB333:AG333"/>
    <mergeCell ref="AB115:AG115"/>
    <mergeCell ref="AB116:AG116"/>
    <mergeCell ref="AB117:AG117"/>
    <mergeCell ref="AB118:AG118"/>
    <mergeCell ref="AB119:AG119"/>
    <mergeCell ref="AB120:AG120"/>
    <mergeCell ref="AB109:AG109"/>
    <mergeCell ref="AB110:AG110"/>
    <mergeCell ref="AB111:AG111"/>
    <mergeCell ref="AB112:AG112"/>
    <mergeCell ref="AB113:AG113"/>
    <mergeCell ref="AB114:AG114"/>
    <mergeCell ref="AB103:AG103"/>
    <mergeCell ref="AB104:AG104"/>
    <mergeCell ref="AB105:AG105"/>
    <mergeCell ref="AB106:AG106"/>
    <mergeCell ref="AB107:AG107"/>
    <mergeCell ref="AB108:AG108"/>
    <mergeCell ref="AB97:AG97"/>
    <mergeCell ref="AB98:AG98"/>
    <mergeCell ref="AB99:AG99"/>
    <mergeCell ref="AB100:AG100"/>
    <mergeCell ref="AB101:AG101"/>
    <mergeCell ref="AB102:AG102"/>
    <mergeCell ref="AB91:AG91"/>
    <mergeCell ref="AB92:AG92"/>
    <mergeCell ref="AB93:AG93"/>
    <mergeCell ref="AB94:AG94"/>
    <mergeCell ref="AB95:AG95"/>
    <mergeCell ref="AB96:AG96"/>
    <mergeCell ref="AB85:AG85"/>
    <mergeCell ref="AB86:AG86"/>
    <mergeCell ref="AB88:AG88"/>
    <mergeCell ref="AB89:AG89"/>
    <mergeCell ref="AB90:AG90"/>
    <mergeCell ref="AB87:AG87"/>
    <mergeCell ref="AB79:AG79"/>
    <mergeCell ref="AB80:AG80"/>
    <mergeCell ref="AB81:AG81"/>
    <mergeCell ref="AB82:AG82"/>
    <mergeCell ref="AB83:AG83"/>
    <mergeCell ref="AB84:AG84"/>
    <mergeCell ref="AB75:AG75"/>
    <mergeCell ref="AB76:AG76"/>
    <mergeCell ref="AB77:AG77"/>
    <mergeCell ref="AB73:AG73"/>
    <mergeCell ref="AB74:AG74"/>
    <mergeCell ref="AB78:AG78"/>
    <mergeCell ref="AB70:AG70"/>
    <mergeCell ref="AB71:AG71"/>
    <mergeCell ref="AB72:AG72"/>
    <mergeCell ref="AB69:AG69"/>
    <mergeCell ref="AB61:AG61"/>
    <mergeCell ref="AB62:AG62"/>
    <mergeCell ref="AB51:AG51"/>
    <mergeCell ref="AB52:AG52"/>
    <mergeCell ref="AB53:AG53"/>
    <mergeCell ref="AB54:AG54"/>
    <mergeCell ref="AB57:AG57"/>
    <mergeCell ref="AB58:AG58"/>
    <mergeCell ref="AB68:AG68"/>
    <mergeCell ref="AB65:AG65"/>
    <mergeCell ref="AB66:AG66"/>
    <mergeCell ref="AB67:AG67"/>
    <mergeCell ref="AB59:AG59"/>
    <mergeCell ref="AB63:AG63"/>
    <mergeCell ref="AB64:AG64"/>
    <mergeCell ref="AB55:AG55"/>
    <mergeCell ref="AB56:AG56"/>
    <mergeCell ref="AB60:AG60"/>
    <mergeCell ref="AB48:AG48"/>
    <mergeCell ref="AB49:AG49"/>
    <mergeCell ref="AB50:AG50"/>
    <mergeCell ref="E30:E32"/>
    <mergeCell ref="E27:E28"/>
    <mergeCell ref="S27:S28"/>
    <mergeCell ref="F27:G28"/>
    <mergeCell ref="AB36:AG36"/>
    <mergeCell ref="AB38:AG38"/>
    <mergeCell ref="AB39:AG39"/>
    <mergeCell ref="AB40:AG40"/>
    <mergeCell ref="AB41:AG41"/>
    <mergeCell ref="AB42:AG42"/>
    <mergeCell ref="AB43:AG43"/>
    <mergeCell ref="AB44:AG44"/>
    <mergeCell ref="AB45:AG45"/>
    <mergeCell ref="AB46:AG46"/>
    <mergeCell ref="AB47:AG47"/>
    <mergeCell ref="B27:D27"/>
    <mergeCell ref="L27:L28"/>
    <mergeCell ref="Z17:AA17"/>
    <mergeCell ref="AB12:AE22"/>
    <mergeCell ref="B28:D28"/>
    <mergeCell ref="AB37:AG37"/>
    <mergeCell ref="N18:O19"/>
    <mergeCell ref="A26:AH26"/>
    <mergeCell ref="AB30:AG32"/>
    <mergeCell ref="AB34:AG34"/>
    <mergeCell ref="AB35:AG35"/>
    <mergeCell ref="E20:F20"/>
    <mergeCell ref="K16:O16"/>
    <mergeCell ref="A2:AH2"/>
    <mergeCell ref="A3:AH3"/>
    <mergeCell ref="A4:AH4"/>
    <mergeCell ref="A7:AH7"/>
    <mergeCell ref="A5:AH5"/>
    <mergeCell ref="F11:F13"/>
    <mergeCell ref="I10:M10"/>
    <mergeCell ref="A11:C23"/>
    <mergeCell ref="G11:J11"/>
    <mergeCell ref="AG21:AH21"/>
    <mergeCell ref="A6:AH6"/>
    <mergeCell ref="G20:O23"/>
    <mergeCell ref="AG20:AH20"/>
    <mergeCell ref="G13:J13"/>
    <mergeCell ref="AG19:AH19"/>
    <mergeCell ref="AB11:AE11"/>
    <mergeCell ref="G14:J14"/>
    <mergeCell ref="Z11:AA13"/>
    <mergeCell ref="AS24:AS25"/>
    <mergeCell ref="L11:N11"/>
    <mergeCell ref="K25:O25"/>
    <mergeCell ref="G24:O24"/>
    <mergeCell ref="AG22:AH22"/>
    <mergeCell ref="P20:Z23"/>
    <mergeCell ref="G12:J12"/>
    <mergeCell ref="O11:P11"/>
    <mergeCell ref="Z15:AA15"/>
    <mergeCell ref="Z16:AA16"/>
    <mergeCell ref="P24:S24"/>
    <mergeCell ref="K18:M18"/>
    <mergeCell ref="K17:O17"/>
    <mergeCell ref="K15:O15"/>
    <mergeCell ref="K14:O14"/>
  </mergeCells>
  <phoneticPr fontId="2" type="noConversion"/>
  <conditionalFormatting sqref="A11:C23 H15 J15">
    <cfRule type="expression" dxfId="92" priority="44" stopIfTrue="1">
      <formula>OR($AZ$23="not",$AZ$24="not")</formula>
    </cfRule>
  </conditionalFormatting>
  <conditionalFormatting sqref="A11:C23">
    <cfRule type="expression" priority="124" stopIfTrue="1">
      <formula>AND($H$15="",$J$15="")</formula>
    </cfRule>
  </conditionalFormatting>
  <conditionalFormatting sqref="B27:D27">
    <cfRule type="expression" dxfId="91" priority="56" stopIfTrue="1">
      <formula>$B$27&lt;&gt;""</formula>
    </cfRule>
    <cfRule type="expression" dxfId="90" priority="51" stopIfTrue="1">
      <formula>(AND($P$13="yes",$C$34&lt;&gt;"final"))</formula>
    </cfRule>
  </conditionalFormatting>
  <conditionalFormatting sqref="B28:D28">
    <cfRule type="expression" dxfId="89" priority="46" stopIfTrue="1">
      <formula>$CF$334&gt;0</formula>
    </cfRule>
  </conditionalFormatting>
  <conditionalFormatting sqref="C34:C333">
    <cfRule type="expression" dxfId="88" priority="395" stopIfTrue="1">
      <formula>AND($C34="",$BR34=1)</formula>
    </cfRule>
    <cfRule type="expression" dxfId="87" priority="394">
      <formula>$CJ34=1</formula>
    </cfRule>
  </conditionalFormatting>
  <conditionalFormatting sqref="D34:D333">
    <cfRule type="expression" dxfId="86" priority="47" stopIfTrue="1">
      <formula>$CF34=1</formula>
    </cfRule>
  </conditionalFormatting>
  <conditionalFormatting sqref="E27:E28">
    <cfRule type="expression" dxfId="85" priority="80" stopIfTrue="1">
      <formula>$E$27&lt;&gt;""</formula>
    </cfRule>
  </conditionalFormatting>
  <conditionalFormatting sqref="F11:F13">
    <cfRule type="expression" dxfId="84" priority="131" stopIfTrue="1">
      <formula>AND($F$10=FALSE,$G$13&lt;&gt;"")</formula>
    </cfRule>
  </conditionalFormatting>
  <conditionalFormatting sqref="F34:F333">
    <cfRule type="expression" dxfId="83" priority="396" stopIfTrue="1">
      <formula>AND($C34="final",$BU34&lt;&gt;"blank",$F34="")</formula>
    </cfRule>
  </conditionalFormatting>
  <conditionalFormatting sqref="F27:G28">
    <cfRule type="expression" dxfId="82" priority="49" stopIfTrue="1">
      <formula>BZ334&gt;0</formula>
    </cfRule>
  </conditionalFormatting>
  <conditionalFormatting sqref="G17:I17">
    <cfRule type="expression" dxfId="81" priority="121" stopIfTrue="1">
      <formula>$G$17="Marine generators must be Class I or II"</formula>
    </cfRule>
  </conditionalFormatting>
  <conditionalFormatting sqref="G12:J12">
    <cfRule type="expression" dxfId="80" priority="4" stopIfTrue="1">
      <formula>$G$12=""</formula>
    </cfRule>
  </conditionalFormatting>
  <conditionalFormatting sqref="G13:J13">
    <cfRule type="expression" dxfId="79" priority="3" stopIfTrue="1">
      <formula>$G$13=""</formula>
    </cfRule>
  </conditionalFormatting>
  <conditionalFormatting sqref="G14:J14">
    <cfRule type="expression" dxfId="78" priority="2" stopIfTrue="1">
      <formula>$G$14=""</formula>
    </cfRule>
  </conditionalFormatting>
  <conditionalFormatting sqref="G16:J16 E30:E32">
    <cfRule type="expression" dxfId="77" priority="193" stopIfTrue="1">
      <formula>$G$16="Certified Fuel must = 'Fuel Type' below"</formula>
    </cfRule>
  </conditionalFormatting>
  <conditionalFormatting sqref="G16:J16">
    <cfRule type="containsText" dxfId="76" priority="195" stopIfTrue="1" operator="containsText" text="Certified Fuel must equal Fuel Type">
      <formula>NOT(ISERROR(SEARCH("Certified Fuel must equal Fuel Type",G16)))</formula>
    </cfRule>
  </conditionalFormatting>
  <conditionalFormatting sqref="G16:O16">
    <cfRule type="expression" dxfId="75" priority="18" stopIfTrue="1">
      <formula>AND(#REF!="yes",$J$16&lt;&gt;"CARB Phase 3")</formula>
    </cfRule>
  </conditionalFormatting>
  <conditionalFormatting sqref="G24:O24">
    <cfRule type="expression" dxfId="74" priority="137" stopIfTrue="1">
      <formula>$G$24&lt;&gt;""</formula>
    </cfRule>
  </conditionalFormatting>
  <conditionalFormatting sqref="H15 A11">
    <cfRule type="expression" dxfId="73" priority="225" stopIfTrue="1">
      <formula>AND(AK26&lt;190,AK26&gt;0.5)</formula>
    </cfRule>
  </conditionalFormatting>
  <conditionalFormatting sqref="H15">
    <cfRule type="expression" dxfId="72" priority="191" stopIfTrue="1">
      <formula>"if$a$11&lt;&gt;"""""</formula>
    </cfRule>
    <cfRule type="expression" dxfId="71" priority="126" stopIfTrue="1">
      <formula>$H$15=""</formula>
    </cfRule>
  </conditionalFormatting>
  <conditionalFormatting sqref="I28 K28 P28 U28">
    <cfRule type="expression" dxfId="70" priority="323">
      <formula>AND($P$17="no",$K$28="")</formula>
    </cfRule>
  </conditionalFormatting>
  <conditionalFormatting sqref="I10:M10">
    <cfRule type="expression" dxfId="69" priority="64" stopIfTrue="1">
      <formula>$BA$19&gt;0</formula>
    </cfRule>
  </conditionalFormatting>
  <conditionalFormatting sqref="J15">
    <cfRule type="expression" dxfId="68" priority="325" stopIfTrue="1">
      <formula>AND(AT30&lt;190,AT30&gt;0.5)</formula>
    </cfRule>
    <cfRule type="expression" dxfId="67" priority="192" stopIfTrue="1">
      <formula>"if$a$11&lt;&gt;"""""</formula>
    </cfRule>
    <cfRule type="expression" dxfId="66" priority="125" stopIfTrue="1">
      <formula>$J$15=""</formula>
    </cfRule>
  </conditionalFormatting>
  <conditionalFormatting sqref="J16">
    <cfRule type="cellIs" dxfId="65" priority="198" stopIfTrue="1" operator="equal">
      <formula>$G$16</formula>
    </cfRule>
    <cfRule type="expression" dxfId="64" priority="123" stopIfTrue="1">
      <formula>$J$16=""</formula>
    </cfRule>
  </conditionalFormatting>
  <conditionalFormatting sqref="J18 L11:P11">
    <cfRule type="expression" dxfId="63" priority="187" stopIfTrue="1">
      <formula>AND($L$11="First character of EF does not match Model Year",$O$11&lt;&gt;"")</formula>
    </cfRule>
  </conditionalFormatting>
  <conditionalFormatting sqref="J18">
    <cfRule type="expression" dxfId="62" priority="122" stopIfTrue="1">
      <formula>$J$18=""</formula>
    </cfRule>
  </conditionalFormatting>
  <conditionalFormatting sqref="K17">
    <cfRule type="expression" dxfId="61" priority="98" stopIfTrue="1">
      <formula>AND(#REF!="yes",$J$16&lt;&gt;"CARB Phase 3")</formula>
    </cfRule>
  </conditionalFormatting>
  <conditionalFormatting sqref="K34:K333">
    <cfRule type="expression" dxfId="60" priority="400" stopIfTrue="1">
      <formula>AND($C34="final",$BL34=1)</formula>
    </cfRule>
    <cfRule type="expression" dxfId="59" priority="401" stopIfTrue="1">
      <formula>AND($C34="final",$K34&lt;&gt;"")</formula>
    </cfRule>
    <cfRule type="expression" dxfId="58" priority="402" stopIfTrue="1">
      <formula>AND($P$17="yes",K34&lt;&gt;"")</formula>
    </cfRule>
    <cfRule type="expression" dxfId="57" priority="403" stopIfTrue="1">
      <formula>AND($C34="initial",$K34="",$P$17&lt;&gt;"yes")</formula>
    </cfRule>
  </conditionalFormatting>
  <conditionalFormatting sqref="K34:L333 R34:S333">
    <cfRule type="expression" dxfId="56" priority="168" stopIfTrue="1">
      <formula>$C34="final"</formula>
    </cfRule>
  </conditionalFormatting>
  <conditionalFormatting sqref="K25:O25">
    <cfRule type="expression" dxfId="55" priority="85" stopIfTrue="1">
      <formula>$K$25&lt;&gt;""</formula>
    </cfRule>
  </conditionalFormatting>
  <conditionalFormatting sqref="L27:N28">
    <cfRule type="expression" dxfId="54" priority="386" stopIfTrue="1">
      <formula>AND($P$17="yes",OR($K$34:$O$333&lt;&gt;""))</formula>
    </cfRule>
    <cfRule type="expression" dxfId="53" priority="398" stopIfTrue="1">
      <formula>$L$27="Enter the missing test result values in the cells below highlighted in pink"</formula>
    </cfRule>
    <cfRule type="expression" dxfId="52" priority="399" stopIfTrue="1">
      <formula>$BL$334&gt;0</formula>
    </cfRule>
    <cfRule type="expression" dxfId="51" priority="397">
      <formula>$BD$26=1</formula>
    </cfRule>
  </conditionalFormatting>
  <conditionalFormatting sqref="L11:P11">
    <cfRule type="expression" dxfId="50" priority="79" stopIfTrue="1">
      <formula>$L$11&lt;&gt;""</formula>
    </cfRule>
  </conditionalFormatting>
  <conditionalFormatting sqref="M28">
    <cfRule type="expression" dxfId="49" priority="14">
      <formula>AND($M$28&lt;1,$P$28="Multiplicative")</formula>
    </cfRule>
  </conditionalFormatting>
  <conditionalFormatting sqref="N28">
    <cfRule type="expression" dxfId="48" priority="13">
      <formula>AND($N$28&lt;1,$P$28="Multiplicative",$P$17="HC+NOx")</formula>
    </cfRule>
    <cfRule type="expression" dxfId="47" priority="15">
      <formula>$P$17="HC"</formula>
    </cfRule>
  </conditionalFormatting>
  <conditionalFormatting sqref="O28">
    <cfRule type="expression" dxfId="46" priority="311">
      <formula>AND($P$17="no",$O$28="")</formula>
    </cfRule>
    <cfRule type="expression" dxfId="45" priority="312" stopIfTrue="1">
      <formula>($P$17="yes")</formula>
    </cfRule>
  </conditionalFormatting>
  <conditionalFormatting sqref="O34:O333">
    <cfRule type="expression" dxfId="44" priority="404" stopIfTrue="1">
      <formula>AND(OR($C34="invalid",$C34="initial"),$O34&lt;&gt;"")</formula>
    </cfRule>
    <cfRule type="expression" dxfId="43" priority="407" stopIfTrue="1">
      <formula>AND($C34="final",$O34="",OR($P$17="no",$P$17=""))</formula>
    </cfRule>
    <cfRule type="expression" dxfId="42" priority="321" stopIfTrue="1">
      <formula>AND($P$17="yes",O34&lt;&gt;"")</formula>
    </cfRule>
    <cfRule type="expression" dxfId="41" priority="405" stopIfTrue="1">
      <formula>AND($C34="initial",$BL34=1)</formula>
    </cfRule>
    <cfRule type="expression" dxfId="40" priority="406" stopIfTrue="1">
      <formula>AND($C34="invalid",$BL34=1)</formula>
    </cfRule>
  </conditionalFormatting>
  <conditionalFormatting sqref="O11:P11">
    <cfRule type="expression" dxfId="39" priority="117" stopIfTrue="1">
      <formula>$O$11=""</formula>
    </cfRule>
  </conditionalFormatting>
  <conditionalFormatting sqref="O34:P333 T34:U333">
    <cfRule type="expression" dxfId="38" priority="170" stopIfTrue="1">
      <formula>OR($C34="initial",$C34="invalid")</formula>
    </cfRule>
  </conditionalFormatting>
  <conditionalFormatting sqref="P12">
    <cfRule type="expression" dxfId="37" priority="116" stopIfTrue="1">
      <formula>$P$12=""</formula>
    </cfRule>
  </conditionalFormatting>
  <conditionalFormatting sqref="P15">
    <cfRule type="expression" priority="223" stopIfTrue="1">
      <formula>$K$15&lt;&gt;""</formula>
    </cfRule>
    <cfRule type="expression" dxfId="36" priority="224" stopIfTrue="1">
      <formula>$K$15=""</formula>
    </cfRule>
  </conditionalFormatting>
  <conditionalFormatting sqref="P34:P333">
    <cfRule type="cellIs" dxfId="35" priority="17" operator="equal">
      <formula>0</formula>
    </cfRule>
  </conditionalFormatting>
  <conditionalFormatting sqref="R34:R333">
    <cfRule type="expression" dxfId="34" priority="390" stopIfTrue="1">
      <formula>AND($C34="initial",$R34="")</formula>
    </cfRule>
    <cfRule type="expression" dxfId="33" priority="389" stopIfTrue="1">
      <formula>AND($C34="final",$BM34=1)</formula>
    </cfRule>
    <cfRule type="expression" dxfId="32" priority="388" stopIfTrue="1">
      <formula>AND($C34="final",$R34&lt;&gt;"")</formula>
    </cfRule>
  </conditionalFormatting>
  <conditionalFormatting sqref="R19:T19 V19:X19 P20">
    <cfRule type="cellIs" dxfId="31" priority="215" stopIfTrue="1" operator="notEqual">
      <formula>""""""</formula>
    </cfRule>
  </conditionalFormatting>
  <conditionalFormatting sqref="S27:S28">
    <cfRule type="expression" dxfId="30" priority="30">
      <formula>AND($R$28&lt;&gt;"",$T$28="")</formula>
    </cfRule>
    <cfRule type="expression" dxfId="29" priority="71" stopIfTrue="1">
      <formula>$S$27&lt;&gt;""</formula>
    </cfRule>
    <cfRule type="expression" dxfId="28" priority="69" stopIfTrue="1">
      <formula>$S$27="Enter the missing test result values in the cells highlighted in pink"</formula>
    </cfRule>
  </conditionalFormatting>
  <conditionalFormatting sqref="T11:T12 Z11:AA13">
    <cfRule type="expression" dxfId="27" priority="142" stopIfTrue="1">
      <formula>($T$12&gt;$T$11)</formula>
    </cfRule>
  </conditionalFormatting>
  <conditionalFormatting sqref="T12">
    <cfRule type="expression" dxfId="26" priority="88" stopIfTrue="1">
      <formula>$T$12=""</formula>
    </cfRule>
  </conditionalFormatting>
  <conditionalFormatting sqref="T14">
    <cfRule type="expression" dxfId="25" priority="43" stopIfTrue="1">
      <formula>OR(AND($T$12=1,$T$14=""),AND($T$12=2,$T$14=""),AND($T$12=3,$T$14=""),AND($T$12=4,$T$14=""))</formula>
    </cfRule>
  </conditionalFormatting>
  <conditionalFormatting sqref="T14:T18">
    <cfRule type="expression" dxfId="24" priority="220" stopIfTrue="1">
      <formula>$R14&lt;&gt;""</formula>
    </cfRule>
    <cfRule type="expression" dxfId="23" priority="221" stopIfTrue="1">
      <formula>$R14=""</formula>
    </cfRule>
  </conditionalFormatting>
  <conditionalFormatting sqref="T15">
    <cfRule type="expression" dxfId="22" priority="42" stopIfTrue="1">
      <formula>OR(AND($T$12=2,$T$15=""),AND($T$12=3,$T$15=""),AND($T$12=4,$T$15=""))</formula>
    </cfRule>
  </conditionalFormatting>
  <conditionalFormatting sqref="T16">
    <cfRule type="expression" dxfId="21" priority="41" stopIfTrue="1">
      <formula>OR(AND($T$12=3,$T$16=""),AND($T$12=4,$T$16=""))</formula>
    </cfRule>
  </conditionalFormatting>
  <conditionalFormatting sqref="T17">
    <cfRule type="expression" dxfId="20" priority="40" stopIfTrue="1">
      <formula>AND($T$12=4,$T$17="")</formula>
    </cfRule>
  </conditionalFormatting>
  <conditionalFormatting sqref="T28">
    <cfRule type="expression" dxfId="19" priority="31">
      <formula>AND($R$28&lt;&gt;"",$T$28="")</formula>
    </cfRule>
  </conditionalFormatting>
  <conditionalFormatting sqref="T34:T333">
    <cfRule type="expression" dxfId="18" priority="391" stopIfTrue="1">
      <formula>AND(OR($C34="initial",$C34="invalid"),$T34&lt;&gt;"")</formula>
    </cfRule>
    <cfRule type="expression" dxfId="17" priority="393" stopIfTrue="1">
      <formula>AND($C34="final",$T34="")</formula>
    </cfRule>
    <cfRule type="expression" dxfId="16" priority="392" stopIfTrue="1">
      <formula>AND(OR($C34="invalid",$C34="initial"),$BM34=1)</formula>
    </cfRule>
  </conditionalFormatting>
  <conditionalFormatting sqref="T15:AA15">
    <cfRule type="expression" dxfId="15" priority="140" stopIfTrue="1">
      <formula>AND($T$12&lt;1.5,$T$15&lt;&gt;"")</formula>
    </cfRule>
  </conditionalFormatting>
  <conditionalFormatting sqref="T16:AA16">
    <cfRule type="expression" dxfId="14" priority="139" stopIfTrue="1">
      <formula>AND($T$12&lt;2.5,$T$16&lt;&gt;"")</formula>
    </cfRule>
  </conditionalFormatting>
  <conditionalFormatting sqref="T17:AA17">
    <cfRule type="expression" dxfId="13" priority="138" stopIfTrue="1">
      <formula>AND($T$12&lt;3.5,$T$17&lt;&gt;"")</formula>
    </cfRule>
  </conditionalFormatting>
  <conditionalFormatting sqref="U9 Z14:Z18">
    <cfRule type="expression" dxfId="12" priority="217" stopIfTrue="1">
      <formula>$X9=""</formula>
    </cfRule>
  </conditionalFormatting>
  <conditionalFormatting sqref="Z14:Z18 U9">
    <cfRule type="expression" dxfId="11" priority="216" stopIfTrue="1">
      <formula>$X9&lt;&gt;""</formula>
    </cfRule>
  </conditionalFormatting>
  <conditionalFormatting sqref="Z11:AA13">
    <cfRule type="expression" dxfId="10" priority="39" stopIfTrue="1">
      <formula>$Z$11="Overall Passing Status='PASS' is possible only when Current Test Period= # of Test Periods"</formula>
    </cfRule>
  </conditionalFormatting>
  <dataValidations xWindow="1395" yWindow="492" count="27">
    <dataValidation type="date" operator="greaterThan" allowBlank="1" showInputMessage="1" showErrorMessage="1" error="End date must be greater than start date" sqref="S14" xr:uid="{00000000-0002-0000-0000-000001000000}">
      <formula1>Q14</formula1>
    </dataValidation>
    <dataValidation type="date" operator="lessThan" allowBlank="1" showInputMessage="1" showErrorMessage="1" error="The &quot;From&quot; date must precede the &quot;To&quot; date" sqref="H15" xr:uid="{00000000-0002-0000-0000-000003000000}">
      <formula1>J15</formula1>
    </dataValidation>
    <dataValidation type="date" operator="greaterThan" allowBlank="1" showInputMessage="1" showErrorMessage="1" errorTitle="INVALID PRODUCTION PERIOD" error="The &quot;To&quot; date must occur after the &quot;From&quot; date" sqref="J15" xr:uid="{00000000-0002-0000-0000-000004000000}">
      <formula1>H15</formula1>
    </dataValidation>
    <dataValidation type="whole" operator="greaterThanOrEqual" allowBlank="1" showInputMessage="1" showErrorMessage="1" error="Please enter a number" sqref="P12" xr:uid="{00000000-0002-0000-0000-000005000000}">
      <formula1>0</formula1>
    </dataValidation>
    <dataValidation type="textLength" operator="equal" allowBlank="1" showInputMessage="1" showErrorMessage="1" errorTitle="INVALID ENGINE FAMILY NAME" error="ENGINE FAMILY NAME MUST BE 12 CHARACTERS LONG._x000a__x000a_To view the EPA Guidance Letter on Standardized Naming Conventions for Engine Families,_x000a__x000a_   1) Go to EPA's website at www.epa.gov_x000a__x000a_   2) At EPA's website, search for CD-15-19" promptTitle="ENTER 12-CHARACTER ENGINE FAMILY" prompt="_x000a_To view the EPA Guidance Letter on Standardized Naming Conventions for Engine Families,_x000a__x000a_   1) Go to EPA's website at www.epa.gov_x000a__x000a_   2) At EPA's website, search for CD-15-19_x000a__x000a_******* Hit &lt;Esc&gt; to Exit *******" sqref="O11:P11" xr:uid="{00000000-0002-0000-0000-000006000000}">
      <formula1>12</formula1>
    </dataValidation>
    <dataValidation type="list" allowBlank="1" showInputMessage="1" showErrorMessage="1" errorTitle="EMISSION TEST PROCEDURE" error="Please select the arrow to the right of the cell and select &quot;Part 90&quot; or &quot;Part 1065&quot; from the drop-down list." sqref="P18" xr:uid="{00000000-0002-0000-0000-000007000000}">
      <formula1>$AU$43:$AU$44</formula1>
    </dataValidation>
    <dataValidation type="whole" allowBlank="1" showInputMessage="1" showErrorMessage="1" errorTitle="ENTER PRE-APPROVED SAMPLE SIZE" error="Please enter your pre-approved sample size number._x000a__x000a_This cell may contain a whole number between 1 and 100,000,000 or may be left blank." sqref="P15" xr:uid="{00000000-0002-0000-0000-000009000000}">
      <formula1>1</formula1>
      <formula2>100000000</formula2>
    </dataValidation>
    <dataValidation type="list" allowBlank="1" showInputMessage="1" showErrorMessage="1" errorTitle="INVALID &quot;CERTIFIED FUEL&quot;" error="Please click on the arrow to the right of the cell and select a &quot;Certified Fuel&quot; from the drop-down list." sqref="J16" xr:uid="{00000000-0002-0000-0000-00000A000000}">
      <formula1>FUELS</formula1>
    </dataValidation>
    <dataValidation type="list" allowBlank="1" showInputMessage="1" showErrorMessage="1" errorTitle="INVALID &quot;MODEL  YEAR&quot;" error="Please click on the arrow to the right of the cell and select a &quot;Model Year&quot; from the drop-down list._x000a_" sqref="J18" xr:uid="{00000000-0002-0000-0000-00000B000000}">
      <formula1>$AV$53:$AV$71</formula1>
    </dataValidation>
    <dataValidation allowBlank="1" showInputMessage="1" showErrorMessage="1" error="Must be &quot;Y&quot; or &quot;N&quot;" sqref="E23" xr:uid="{00000000-0002-0000-0000-00000C000000}"/>
    <dataValidation type="whole" allowBlank="1" showInputMessage="1" showErrorMessage="1" sqref="T14:T17" xr:uid="{00000000-0002-0000-0000-00000D000000}">
      <formula1>0</formula1>
      <formula2>1000000</formula2>
    </dataValidation>
    <dataValidation type="custom" allowBlank="1" showInputMessage="1" showErrorMessage="1" errorTitle="INVALID EMAIL ADDRESS FORMAT" error="The email address entered is not in a valid email address format.  _x000a__x000a_Please enter a valid email address." sqref="G13:J13" xr:uid="{137D4C4A-A30B-423D-AA25-BBA0C1DB13D0}">
      <formula1>AND(NOT(ISERROR(VLOOKUP("*@*.*",$G$13,1,FALSE))),ISERROR(FIND(" ",$G$13)))</formula1>
    </dataValidation>
    <dataValidation type="list" allowBlank="1" showInputMessage="1" showErrorMessage="1" errorTitle="PLEASE ENTER &quot;yes&quot; OR &quot;no&quot;" error="Please select the arrow to the right of the cell and select &quot;yes&quot; or &quot;no&quot; from the drop-down list." sqref="P13" xr:uid="{00000000-0002-0000-0000-00000F000000}">
      <formula1>$AU$39:$AU$40</formula1>
    </dataValidation>
    <dataValidation type="list" allowBlank="1" showInputMessage="1" showErrorMessage="1" sqref="F34:F333" xr:uid="{00000000-0002-0000-0000-000013000000}">
      <formula1>$AT$39:$AT$43</formula1>
    </dataValidation>
    <dataValidation type="list" allowBlank="1" showInputMessage="1" showErrorMessage="1" sqref="C34:C333" xr:uid="{00000000-0002-0000-0000-000014000000}">
      <formula1>RESULTTYPE</formula1>
    </dataValidation>
    <dataValidation type="list" allowBlank="1" showInputMessage="1" showErrorMessage="1" sqref="J34:J333" xr:uid="{00000000-0002-0000-0000-000016000000}">
      <formula1>$AS$63:$AS$66</formula1>
    </dataValidation>
    <dataValidation type="decimal" operator="lessThan" allowBlank="1" showInputMessage="1" showErrorMessage="1" error="Test Result entered must be a numerical value." sqref="K34:K333 R34:R333 T34:T333" xr:uid="{00000000-0002-0000-0000-000017000000}">
      <formula1>1000000000</formula1>
    </dataValidation>
    <dataValidation type="date" allowBlank="1" showInputMessage="1" showErrorMessage="1" error="Please enter a date  between 01/01/2010 and 12/31/2029 in the format mm/dd/yyyy." sqref="D34:D333 H34:H333" xr:uid="{00000000-0002-0000-0000-000018000000}">
      <formula1>40179</formula1>
      <formula2>47483</formula2>
    </dataValidation>
    <dataValidation type="list" allowBlank="1" showInputMessage="1" showErrorMessage="1" sqref="U28 P28" xr:uid="{00000000-0002-0000-0000-000019000000}">
      <formula1>$AS$44:$AS$45</formula1>
    </dataValidation>
    <dataValidation type="list" allowBlank="1" showInputMessage="1" showErrorMessage="1" sqref="I28" xr:uid="{00000000-0002-0000-0000-00001A000000}">
      <formula1>$AS$43:$AS$45</formula1>
    </dataValidation>
    <dataValidation type="list" allowBlank="1" showInputMessage="1" showErrorMessage="1" sqref="P17" xr:uid="{B85EE377-912A-4CF5-8E45-61E080C22316}">
      <formula1>$AS$47:$AS$48</formula1>
    </dataValidation>
    <dataValidation type="list" allowBlank="1" showInputMessage="1" showErrorMessage="1" sqref="P16" xr:uid="{A6A8BBC2-DAF2-43F7-89A8-67090344D0BB}">
      <formula1>$AS$68:$AS$69</formula1>
    </dataValidation>
    <dataValidation type="list" allowBlank="1" showInputMessage="1" showErrorMessage="1" errorTitle="PLEASE ENTER FUEL TYPE" error="Please select the arrow to the right of the cell and select the 'Fuel Type&quot; from the drop-down list." sqref="E34:E333" xr:uid="{DD28EE4D-795C-4E08-9A08-066C484EE5DF}">
      <formula1>FUELS</formula1>
    </dataValidation>
    <dataValidation type="date" operator="greaterThan" allowBlank="1" showInputMessage="1" showErrorMessage="1" error="Start date for this period must be greater than end date for previous period" sqref="Q14" xr:uid="{00000000-0002-0000-0000-000000000000}">
      <formula1>O15</formula1>
    </dataValidation>
    <dataValidation type="list" allowBlank="1" showInputMessage="1" showErrorMessage="1" sqref="P14" xr:uid="{E431DF26-AB0D-4381-95C7-2B55F7C63B5F}">
      <formula1>final</formula1>
    </dataValidation>
    <dataValidation type="list" allowBlank="1" showInputMessage="1" showErrorMessage="1" sqref="J17" xr:uid="{5E324B97-37B7-4CDF-A1DD-86F7BA3FA5BA}">
      <formula1>$AT$45:$AT$46</formula1>
    </dataValidation>
    <dataValidation type="list" allowBlank="1" showInputMessage="1" showErrorMessage="1" error="Please select Current Test Period from the drop-down list." sqref="T12" xr:uid="{00000000-0002-0000-0000-000012000000}">
      <formula1>IF($T$11=$AT$39,$AT$39,IF($T$11=$AT$40,$AT$39:$AT$40,IF($T$11=$AT$41,$AT$39:$AT$41, IF($T$11=$AT$42,$AT$39:$AT$42))))</formula1>
    </dataValidation>
  </dataValidations>
  <printOptions horizontalCentered="1"/>
  <pageMargins left="0.25" right="0.25" top="0.5" bottom="0.5" header="0.5" footer="0.5"/>
  <pageSetup scale="24" fitToHeight="2" orientation="landscape" horizontalDpi="300" verticalDpi="300" r:id="rId1"/>
  <headerFooter alignWithMargins="0"/>
  <ignoredErrors>
    <ignoredError sqref="O34:O333"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CL345"/>
  <sheetViews>
    <sheetView showGridLines="0" topLeftCell="G111" zoomScaleNormal="100" workbookViewId="0">
      <selection activeCell="R15" sqref="R15:U24"/>
    </sheetView>
  </sheetViews>
  <sheetFormatPr defaultColWidth="9.1796875" defaultRowHeight="12.5"/>
  <cols>
    <col min="1" max="1" width="1.26953125" customWidth="1"/>
    <col min="2" max="2" width="7.54296875" customWidth="1"/>
    <col min="3" max="3" width="8.26953125" customWidth="1"/>
    <col min="4" max="4" width="11" customWidth="1"/>
    <col min="5" max="8" width="10.7265625" customWidth="1"/>
    <col min="9" max="9" width="12.1796875" customWidth="1"/>
    <col min="10" max="10" width="11.26953125" customWidth="1"/>
    <col min="11" max="11" width="10.7265625" customWidth="1"/>
    <col min="12" max="12" width="11.26953125" customWidth="1"/>
    <col min="13" max="15" width="10.7265625" customWidth="1"/>
    <col min="16" max="16" width="12" customWidth="1"/>
    <col min="19" max="19" width="12.7265625" bestFit="1" customWidth="1"/>
    <col min="20" max="20" width="10.1796875" customWidth="1"/>
    <col min="21" max="32" width="9.81640625" customWidth="1"/>
    <col min="37" max="94" width="11.54296875" customWidth="1"/>
  </cols>
  <sheetData>
    <row r="1" spans="1:89" s="69" customFormat="1" ht="15.5">
      <c r="A1" s="251"/>
      <c r="B1" s="251"/>
      <c r="C1" s="251"/>
      <c r="D1" s="251"/>
      <c r="E1" s="251"/>
      <c r="F1" s="251"/>
      <c r="G1" s="251"/>
      <c r="H1" s="251"/>
      <c r="I1" s="251"/>
      <c r="J1" s="251"/>
      <c r="K1" s="251"/>
      <c r="L1" s="251"/>
      <c r="M1" s="251"/>
      <c r="N1" s="251"/>
      <c r="O1" s="251"/>
      <c r="P1" s="251"/>
      <c r="Q1" s="251"/>
      <c r="R1" s="251"/>
      <c r="S1" s="251"/>
      <c r="T1" s="251"/>
      <c r="U1" s="251"/>
      <c r="V1" s="251"/>
      <c r="W1" s="251"/>
      <c r="X1" s="251"/>
      <c r="Y1" s="251"/>
      <c r="Z1" s="251"/>
      <c r="AA1" s="251"/>
      <c r="AB1" s="251"/>
      <c r="AC1" s="251"/>
      <c r="AD1" s="251"/>
      <c r="AE1" s="251"/>
      <c r="AF1" s="251"/>
      <c r="AG1" s="251"/>
      <c r="AH1" s="251"/>
      <c r="AI1" s="251"/>
      <c r="AJ1" s="251"/>
      <c r="AK1" s="251"/>
    </row>
    <row r="2" spans="1:89" s="69" customFormat="1" ht="17.25" customHeight="1">
      <c r="A2" s="410" t="s">
        <v>116</v>
      </c>
      <c r="B2" s="410"/>
      <c r="C2" s="410"/>
      <c r="D2" s="410"/>
      <c r="E2" s="410"/>
      <c r="F2" s="410"/>
      <c r="G2" s="410"/>
      <c r="H2" s="410"/>
      <c r="I2" s="410"/>
      <c r="J2" s="410"/>
      <c r="K2" s="410"/>
      <c r="L2" s="410"/>
      <c r="M2" s="410"/>
      <c r="N2" s="410"/>
      <c r="O2" s="410"/>
      <c r="P2" s="410"/>
      <c r="Q2" s="410"/>
      <c r="R2" s="410"/>
      <c r="S2" s="410"/>
      <c r="T2" s="410"/>
      <c r="U2" s="410"/>
      <c r="V2" s="410"/>
      <c r="W2" s="410"/>
      <c r="X2" s="410"/>
      <c r="Y2" s="410"/>
      <c r="Z2" s="410"/>
      <c r="AA2" s="410"/>
      <c r="AB2" s="410"/>
      <c r="AC2" s="410"/>
      <c r="AD2" s="410"/>
      <c r="AE2" s="410"/>
      <c r="AF2" s="410"/>
      <c r="AG2" s="410"/>
      <c r="AH2" s="410"/>
      <c r="AI2" s="410"/>
      <c r="AJ2" s="410"/>
      <c r="AK2" s="410"/>
    </row>
    <row r="3" spans="1:89" s="69" customFormat="1" ht="20">
      <c r="A3" s="411" t="s">
        <v>128</v>
      </c>
      <c r="B3" s="411"/>
      <c r="C3" s="411"/>
      <c r="D3" s="411"/>
      <c r="E3" s="411"/>
      <c r="F3" s="411"/>
      <c r="G3" s="411"/>
      <c r="H3" s="411"/>
      <c r="I3" s="411"/>
      <c r="J3" s="411"/>
      <c r="K3" s="411"/>
      <c r="L3" s="411"/>
      <c r="M3" s="411"/>
      <c r="N3" s="411"/>
      <c r="O3" s="411"/>
      <c r="P3" s="411"/>
      <c r="Q3" s="411"/>
      <c r="R3" s="411"/>
      <c r="S3" s="411"/>
      <c r="T3" s="411"/>
      <c r="U3" s="411"/>
      <c r="V3" s="411"/>
      <c r="W3" s="411"/>
      <c r="X3" s="411"/>
      <c r="Y3" s="411"/>
      <c r="Z3" s="411"/>
      <c r="AA3" s="411"/>
      <c r="AB3" s="411"/>
      <c r="AC3" s="411"/>
      <c r="AD3" s="411"/>
      <c r="AE3" s="411"/>
      <c r="AF3" s="411"/>
      <c r="AG3" s="411"/>
      <c r="AH3" s="411"/>
      <c r="AI3" s="411"/>
      <c r="AJ3" s="411"/>
      <c r="AK3" s="411"/>
    </row>
    <row r="4" spans="1:89" s="69" customFormat="1" ht="19.5" customHeight="1">
      <c r="A4" s="410" t="s">
        <v>117</v>
      </c>
      <c r="B4" s="410"/>
      <c r="C4" s="410"/>
      <c r="D4" s="410"/>
      <c r="E4" s="410"/>
      <c r="F4" s="410"/>
      <c r="G4" s="410"/>
      <c r="H4" s="410"/>
      <c r="I4" s="410"/>
      <c r="J4" s="410"/>
      <c r="K4" s="410"/>
      <c r="L4" s="410"/>
      <c r="M4" s="410"/>
      <c r="N4" s="410"/>
      <c r="O4" s="410"/>
      <c r="P4" s="410"/>
      <c r="Q4" s="410"/>
      <c r="R4" s="410"/>
      <c r="S4" s="410"/>
      <c r="T4" s="410"/>
      <c r="U4" s="410"/>
      <c r="V4" s="410"/>
      <c r="W4" s="410"/>
      <c r="X4" s="410"/>
      <c r="Y4" s="410"/>
      <c r="Z4" s="410"/>
      <c r="AA4" s="410"/>
      <c r="AB4" s="410"/>
      <c r="AC4" s="410"/>
      <c r="AD4" s="410"/>
      <c r="AE4" s="410"/>
      <c r="AF4" s="410"/>
      <c r="AG4" s="410"/>
      <c r="AH4" s="410"/>
      <c r="AI4" s="410"/>
      <c r="AJ4" s="410"/>
      <c r="AK4" s="410"/>
    </row>
    <row r="5" spans="1:89" s="69" customFormat="1" ht="10" customHeight="1">
      <c r="A5" s="412"/>
      <c r="B5" s="412"/>
      <c r="C5" s="412"/>
      <c r="D5" s="412"/>
      <c r="E5" s="412"/>
      <c r="F5" s="412"/>
      <c r="G5" s="412"/>
      <c r="H5" s="412"/>
      <c r="I5" s="412"/>
      <c r="J5" s="412"/>
      <c r="K5" s="412"/>
      <c r="L5" s="412"/>
      <c r="M5" s="412"/>
      <c r="N5" s="412"/>
      <c r="O5" s="412"/>
      <c r="P5" s="412"/>
      <c r="Q5" s="412"/>
      <c r="R5" s="412"/>
      <c r="S5" s="412"/>
      <c r="T5" s="412"/>
      <c r="U5" s="412"/>
      <c r="V5" s="412"/>
      <c r="W5" s="412"/>
      <c r="X5" s="412"/>
      <c r="Y5" s="412"/>
      <c r="Z5" s="412"/>
      <c r="AA5" s="412"/>
      <c r="AB5" s="412"/>
      <c r="AC5" s="412"/>
      <c r="AD5" s="412"/>
      <c r="AE5" s="412"/>
      <c r="AF5" s="412"/>
      <c r="AG5" s="412"/>
      <c r="AH5" s="412"/>
      <c r="AI5" s="412"/>
      <c r="AJ5" s="412"/>
      <c r="AK5" s="412"/>
      <c r="CF5" s="171" t="s">
        <v>371</v>
      </c>
    </row>
    <row r="6" spans="1:89" s="69" customFormat="1" ht="19.5" customHeight="1">
      <c r="A6" s="418" t="s">
        <v>441</v>
      </c>
      <c r="B6" s="418"/>
      <c r="C6" s="418"/>
      <c r="D6" s="418"/>
      <c r="E6" s="418"/>
      <c r="F6" s="418"/>
      <c r="G6" s="418"/>
      <c r="H6" s="418"/>
      <c r="I6" s="418"/>
      <c r="J6" s="418"/>
      <c r="K6" s="418"/>
      <c r="L6" s="418"/>
      <c r="M6" s="418"/>
      <c r="N6" s="418"/>
      <c r="O6" s="418"/>
      <c r="P6" s="418"/>
      <c r="Q6" s="418"/>
      <c r="R6" s="418"/>
      <c r="S6" s="418"/>
      <c r="T6" s="418"/>
      <c r="U6" s="418"/>
      <c r="V6" s="418"/>
      <c r="W6" s="418"/>
      <c r="X6" s="418"/>
      <c r="Y6" s="418"/>
      <c r="Z6" s="418"/>
      <c r="AA6" s="418"/>
      <c r="AB6" s="418"/>
      <c r="AC6" s="418"/>
      <c r="AD6" s="418"/>
      <c r="AE6" s="418"/>
      <c r="AF6" s="418"/>
      <c r="AG6" s="418"/>
      <c r="AH6" s="418"/>
      <c r="AI6" s="418"/>
      <c r="AJ6" s="418"/>
      <c r="AK6" s="418"/>
      <c r="CF6" s="171" t="s">
        <v>372</v>
      </c>
    </row>
    <row r="7" spans="1:89" s="69" customFormat="1" ht="19.5" customHeight="1">
      <c r="A7" s="412" t="s">
        <v>442</v>
      </c>
      <c r="B7" s="412"/>
      <c r="C7" s="412"/>
      <c r="D7" s="412"/>
      <c r="E7" s="412"/>
      <c r="F7" s="412"/>
      <c r="G7" s="412"/>
      <c r="H7" s="412"/>
      <c r="I7" s="412"/>
      <c r="J7" s="412"/>
      <c r="K7" s="412"/>
      <c r="L7" s="412"/>
      <c r="M7" s="412"/>
      <c r="N7" s="412"/>
      <c r="O7" s="412"/>
      <c r="P7" s="412"/>
      <c r="Q7" s="412"/>
      <c r="R7" s="412"/>
      <c r="S7" s="412"/>
      <c r="T7" s="412"/>
      <c r="U7" s="412"/>
      <c r="V7" s="412"/>
      <c r="W7" s="412"/>
      <c r="X7" s="412"/>
      <c r="Y7" s="412"/>
      <c r="Z7" s="412"/>
      <c r="AA7" s="412"/>
      <c r="AB7" s="412"/>
      <c r="AC7" s="412"/>
      <c r="AD7" s="412"/>
      <c r="AE7" s="412"/>
      <c r="AF7" s="412"/>
      <c r="AG7" s="412"/>
      <c r="AH7" s="412"/>
      <c r="AI7" s="412"/>
      <c r="AJ7" s="412"/>
      <c r="AK7" s="412"/>
      <c r="CF7" s="171" t="s">
        <v>346</v>
      </c>
    </row>
    <row r="8" spans="1:89" ht="7.5" customHeight="1">
      <c r="A8" s="98"/>
      <c r="B8" s="98"/>
      <c r="C8" s="98"/>
      <c r="D8" s="98"/>
      <c r="E8" s="98"/>
      <c r="F8" s="98"/>
      <c r="G8" s="98"/>
      <c r="H8" s="98"/>
      <c r="I8" s="98"/>
      <c r="J8" s="98"/>
      <c r="K8" s="98"/>
      <c r="L8" s="98"/>
      <c r="M8" s="98"/>
      <c r="N8" s="98"/>
      <c r="O8" s="98"/>
      <c r="P8" s="98"/>
      <c r="Q8" s="98"/>
      <c r="R8" s="98"/>
      <c r="S8" s="98"/>
      <c r="T8" s="98"/>
      <c r="U8" s="98"/>
      <c r="V8" s="98"/>
      <c r="W8" s="98"/>
      <c r="X8" s="98"/>
      <c r="Y8" s="98"/>
      <c r="Z8" s="98"/>
      <c r="AA8" s="98"/>
      <c r="AB8" s="98"/>
      <c r="AC8" s="98"/>
      <c r="AD8" s="98"/>
      <c r="AE8" s="98"/>
      <c r="AF8" s="98"/>
      <c r="AG8" s="98"/>
      <c r="AH8" s="98"/>
      <c r="AI8" s="98"/>
      <c r="AJ8" s="98"/>
      <c r="AK8" s="98"/>
      <c r="CG8" t="s">
        <v>347</v>
      </c>
    </row>
    <row r="9" spans="1:89" s="69" customFormat="1" ht="18">
      <c r="A9" s="436" t="s">
        <v>124</v>
      </c>
      <c r="B9" s="436"/>
      <c r="C9" s="436"/>
      <c r="D9" s="436"/>
      <c r="E9" s="436"/>
      <c r="F9" s="436"/>
      <c r="G9" s="436"/>
      <c r="H9" s="436"/>
      <c r="I9" s="436"/>
      <c r="J9" s="436"/>
      <c r="K9" s="436"/>
      <c r="L9" s="436"/>
      <c r="M9" s="436"/>
      <c r="N9" s="436"/>
      <c r="O9" s="436"/>
      <c r="P9" s="436"/>
      <c r="Q9" s="436"/>
      <c r="R9" s="436"/>
      <c r="S9" s="436"/>
      <c r="T9" s="436"/>
      <c r="U9" s="436"/>
      <c r="V9" s="436"/>
      <c r="W9" s="436"/>
      <c r="X9" s="436"/>
      <c r="Y9" s="436"/>
      <c r="Z9" s="436"/>
      <c r="AA9" s="436"/>
      <c r="AB9" s="436"/>
      <c r="AC9" s="436"/>
      <c r="AD9" s="436"/>
      <c r="AE9" s="436"/>
      <c r="AF9" s="436"/>
      <c r="AG9" s="436"/>
      <c r="AH9" s="436"/>
      <c r="AI9" s="436"/>
      <c r="AJ9" s="436"/>
      <c r="AK9" s="436"/>
      <c r="CF9" s="171" t="s">
        <v>33</v>
      </c>
      <c r="CG9" s="171" t="s">
        <v>348</v>
      </c>
      <c r="CH9" s="171" t="s">
        <v>349</v>
      </c>
      <c r="CI9" s="171" t="s">
        <v>350</v>
      </c>
      <c r="CJ9" s="171" t="s">
        <v>351</v>
      </c>
      <c r="CK9" s="171" t="s">
        <v>370</v>
      </c>
    </row>
    <row r="10" spans="1:89" ht="4.1500000000000004" customHeight="1" thickBot="1">
      <c r="A10" s="98"/>
      <c r="B10" s="98"/>
      <c r="C10" s="98"/>
      <c r="D10" s="98"/>
      <c r="E10" s="98"/>
      <c r="F10" s="98"/>
      <c r="G10" s="98"/>
      <c r="H10" s="98"/>
      <c r="I10" s="98"/>
      <c r="J10" s="98"/>
      <c r="K10" s="98"/>
      <c r="L10" s="98"/>
      <c r="M10" s="98"/>
      <c r="N10" s="98"/>
      <c r="O10" s="98"/>
      <c r="P10" s="98"/>
      <c r="Q10" s="98"/>
      <c r="R10" s="98"/>
      <c r="S10" s="98"/>
      <c r="T10" s="98"/>
      <c r="U10" s="98"/>
      <c r="V10" s="98"/>
      <c r="W10" s="98"/>
      <c r="X10" s="98"/>
      <c r="Y10" s="98"/>
      <c r="Z10" s="98"/>
      <c r="AA10" s="98"/>
      <c r="AB10" s="98"/>
      <c r="AC10" s="98"/>
      <c r="AD10" s="98"/>
      <c r="AE10" s="98"/>
      <c r="AF10" s="98"/>
      <c r="AG10" s="98"/>
      <c r="AH10" s="98"/>
      <c r="AI10" s="98"/>
      <c r="AJ10" s="98"/>
      <c r="AK10" s="98"/>
    </row>
    <row r="11" spans="1:89" ht="2.25" customHeight="1">
      <c r="A11" s="98"/>
      <c r="B11" s="252"/>
      <c r="C11" s="253"/>
      <c r="D11" s="98"/>
      <c r="E11" s="98"/>
      <c r="F11" s="98"/>
      <c r="G11" s="254"/>
      <c r="H11" s="98"/>
      <c r="I11" s="98"/>
      <c r="J11" s="98"/>
      <c r="K11" s="98"/>
      <c r="L11" s="98"/>
      <c r="M11" s="98"/>
      <c r="N11" s="98"/>
      <c r="O11" s="98"/>
      <c r="P11" s="98"/>
      <c r="Q11" s="255"/>
      <c r="R11" s="98"/>
      <c r="S11" s="98"/>
      <c r="T11" s="255"/>
      <c r="U11" s="255"/>
      <c r="V11" s="98"/>
      <c r="W11" s="98"/>
      <c r="X11" s="98"/>
      <c r="Y11" s="98"/>
      <c r="Z11" s="98"/>
      <c r="AA11" s="98"/>
      <c r="AB11" s="98"/>
      <c r="AC11" s="98"/>
      <c r="AD11" s="98"/>
      <c r="AE11" s="98"/>
      <c r="AF11" s="98"/>
      <c r="AG11" s="98"/>
      <c r="AH11" s="98"/>
      <c r="AI11" s="98"/>
      <c r="AJ11" s="98"/>
      <c r="AK11" s="98"/>
      <c r="CA11" s="57" t="s">
        <v>89</v>
      </c>
      <c r="CB11" s="58" t="str">
        <f>'Submission Template'!$O$11</f>
        <v>SBCXY.599ACD</v>
      </c>
      <c r="CC11" s="57"/>
      <c r="CD11" s="57"/>
      <c r="CE11" s="57"/>
      <c r="CF11" s="232">
        <f>IF('Submission Template'!C34="invalid",1,0)</f>
        <v>0</v>
      </c>
      <c r="CG11" s="233" t="str">
        <f>IF(AND('Submission Template'!$C34="final",'Submission Template'!$Q34="yes"),$D37,"")</f>
        <v/>
      </c>
      <c r="CH11" s="233" t="str">
        <f>IF(AND('Submission Template'!$C34="final",'Submission Template'!$Q34="yes"),$C37,"")</f>
        <v/>
      </c>
      <c r="CI11" s="233" t="str">
        <f>IF(AND('Submission Template'!$C34="final",'Submission Template'!$V34="yes"),$N37,"")</f>
        <v/>
      </c>
      <c r="CJ11" s="234" t="str">
        <f>IF(AND('Submission Template'!$C34="final",'Submission Template'!$V34="yes"),$M37,"")</f>
        <v/>
      </c>
    </row>
    <row r="12" spans="1:89" ht="3" customHeight="1">
      <c r="A12" s="98"/>
      <c r="B12" s="256"/>
      <c r="C12" s="257"/>
      <c r="D12" s="258"/>
      <c r="E12" s="258"/>
      <c r="F12" s="258"/>
      <c r="G12" s="258"/>
      <c r="H12" s="258"/>
      <c r="I12" s="258"/>
      <c r="J12" s="258"/>
      <c r="K12" s="258"/>
      <c r="L12" s="258"/>
      <c r="M12" s="258"/>
      <c r="N12" s="258"/>
      <c r="O12" s="258"/>
      <c r="P12" s="258"/>
      <c r="Q12" s="258"/>
      <c r="R12" s="258"/>
      <c r="S12" s="258"/>
      <c r="T12" s="258"/>
      <c r="U12" s="258"/>
      <c r="V12" s="258"/>
      <c r="W12" s="258"/>
      <c r="X12" s="258"/>
      <c r="Y12" s="258"/>
      <c r="Z12" s="258"/>
      <c r="AA12" s="258"/>
      <c r="AB12" s="258"/>
      <c r="AC12" s="258"/>
      <c r="AD12" s="258"/>
      <c r="AE12" s="258"/>
      <c r="AF12" s="258"/>
      <c r="AG12" s="258"/>
      <c r="AH12" s="258"/>
      <c r="AI12" s="258"/>
      <c r="AJ12" s="258"/>
      <c r="AK12" s="98"/>
      <c r="CA12" s="57" t="s">
        <v>90</v>
      </c>
      <c r="CB12" s="57" t="str">
        <f>IF(AND($G$21="",$H$21="",$I$21&lt;&gt;""),"OPEN",IF(AND($G$21="",$H$21&lt;&gt;"",$I$21=""),"FAIL",IF(AND($G$21&lt;&gt;"",$H$21="",$I$21=""),"PASS","")))</f>
        <v/>
      </c>
      <c r="CC12" s="57"/>
      <c r="CD12" s="57"/>
      <c r="CE12" s="57"/>
      <c r="CF12" s="235">
        <f>IF('Submission Template'!C35="invalid",1,0)</f>
        <v>0</v>
      </c>
      <c r="CG12" s="236" t="str">
        <f>IF(AND('Submission Template'!$C35="final",'Submission Template'!$Q35="yes"),$D38,"")</f>
        <v/>
      </c>
      <c r="CH12" s="236" t="str">
        <f>IF(AND('Submission Template'!$C35="final",'Submission Template'!$Q35="yes"),$C38,"")</f>
        <v/>
      </c>
      <c r="CI12" s="236" t="str">
        <f>IF(AND('Submission Template'!$C35="final",'Submission Template'!$V35="yes"),$N38,"")</f>
        <v/>
      </c>
      <c r="CJ12" s="237" t="str">
        <f>IF(AND('Submission Template'!$C35="final",'Submission Template'!$V35="yes"),$M38,"")</f>
        <v/>
      </c>
    </row>
    <row r="13" spans="1:89" ht="2.25" customHeight="1" thickBot="1">
      <c r="A13" s="98"/>
      <c r="B13" s="256"/>
      <c r="C13" s="257"/>
      <c r="D13" s="258"/>
      <c r="E13" s="258"/>
      <c r="F13" s="258"/>
      <c r="G13" s="258"/>
      <c r="H13" s="258"/>
      <c r="I13" s="258"/>
      <c r="J13" s="258"/>
      <c r="K13" s="258"/>
      <c r="L13" s="258"/>
      <c r="M13" s="258"/>
      <c r="N13" s="258"/>
      <c r="O13" s="258"/>
      <c r="P13" s="258"/>
      <c r="Q13" s="258"/>
      <c r="R13" s="258"/>
      <c r="S13" s="258"/>
      <c r="T13" s="258"/>
      <c r="U13" s="258"/>
      <c r="V13" s="258"/>
      <c r="W13" s="258"/>
      <c r="X13" s="258"/>
      <c r="Y13" s="258"/>
      <c r="Z13" s="258"/>
      <c r="AA13" s="258"/>
      <c r="AB13" s="258"/>
      <c r="AC13" s="258"/>
      <c r="AD13" s="258"/>
      <c r="AE13" s="258"/>
      <c r="AF13" s="258"/>
      <c r="AG13" s="258"/>
      <c r="AH13" s="258"/>
      <c r="AI13" s="258"/>
      <c r="AJ13" s="258"/>
      <c r="AK13" s="258"/>
      <c r="CA13" s="57" t="s">
        <v>91</v>
      </c>
      <c r="CB13" s="57"/>
      <c r="CC13" s="57"/>
      <c r="CD13" s="57"/>
      <c r="CE13" s="57"/>
      <c r="CF13" s="235">
        <f>IF('Submission Template'!C36="invalid",1,0)</f>
        <v>0</v>
      </c>
      <c r="CG13" s="236" t="str">
        <f>IF(AND('Submission Template'!$C36="final",'Submission Template'!$Q36="yes"),$D39,"")</f>
        <v/>
      </c>
      <c r="CH13" s="236" t="str">
        <f>IF(AND('Submission Template'!$C36="final",'Submission Template'!$Q36="yes"),$C39,"")</f>
        <v/>
      </c>
      <c r="CI13" s="236" t="str">
        <f>IF(AND('Submission Template'!$C36="final",'Submission Template'!$V36="yes"),$N39,"")</f>
        <v/>
      </c>
      <c r="CJ13" s="237" t="str">
        <f>IF(AND('Submission Template'!$C36="final",'Submission Template'!$V36="yes"),$M39,"")</f>
        <v/>
      </c>
    </row>
    <row r="14" spans="1:89" ht="13.5" thickBot="1">
      <c r="A14" s="98"/>
      <c r="B14" s="478" t="s">
        <v>52</v>
      </c>
      <c r="C14" s="479"/>
      <c r="D14" s="479"/>
      <c r="E14" s="479"/>
      <c r="F14" s="479"/>
      <c r="G14" s="479"/>
      <c r="H14" s="479"/>
      <c r="I14" s="479"/>
      <c r="J14" s="479"/>
      <c r="K14" s="479"/>
      <c r="L14" s="479"/>
      <c r="M14" s="479"/>
      <c r="N14" s="479"/>
      <c r="O14" s="479"/>
      <c r="P14" s="480"/>
      <c r="Q14" s="98"/>
      <c r="R14" s="486" t="s">
        <v>108</v>
      </c>
      <c r="S14" s="487"/>
      <c r="T14" s="487"/>
      <c r="U14" s="488"/>
      <c r="V14" s="98"/>
      <c r="W14" s="98"/>
      <c r="X14" s="98"/>
      <c r="Y14" s="98"/>
      <c r="Z14" s="98"/>
      <c r="AA14" s="98"/>
      <c r="AB14" s="98"/>
      <c r="AC14" s="98"/>
      <c r="AD14" s="98"/>
      <c r="AE14" s="98"/>
      <c r="AF14" s="98"/>
      <c r="AG14" s="98"/>
      <c r="AH14" s="98"/>
      <c r="AI14" s="484" t="s">
        <v>119</v>
      </c>
      <c r="AJ14" s="485"/>
      <c r="AK14" s="98"/>
      <c r="AQ14" s="116"/>
      <c r="AR14" s="121"/>
      <c r="AS14" s="161" t="s">
        <v>184</v>
      </c>
      <c r="AT14" s="162">
        <f>'Submission Template'!$T$11</f>
        <v>1</v>
      </c>
      <c r="AU14" s="121"/>
      <c r="AV14" s="121" t="s">
        <v>225</v>
      </c>
      <c r="AW14" s="121"/>
      <c r="AX14" s="117"/>
      <c r="CA14" s="57" t="s">
        <v>92</v>
      </c>
      <c r="CB14" s="57"/>
      <c r="CC14" s="57"/>
      <c r="CD14" s="57"/>
      <c r="CE14" s="57"/>
      <c r="CF14" s="219">
        <f>IF('Submission Template'!C37="invalid",1,0)</f>
        <v>0</v>
      </c>
      <c r="CG14" s="113" t="str">
        <f>IF(AND('Submission Template'!$C37="final",'Submission Template'!$Q37="yes"),$D40,"")</f>
        <v/>
      </c>
      <c r="CH14" s="113" t="str">
        <f>IF(AND('Submission Template'!$C37="final",'Submission Template'!$Q37="yes"),$C40,"")</f>
        <v/>
      </c>
      <c r="CI14" s="113" t="str">
        <f>IF(AND('Submission Template'!$C37="final",'Submission Template'!$V37="yes"),$N40,"")</f>
        <v/>
      </c>
      <c r="CJ14" s="220" t="str">
        <f>IF(AND('Submission Template'!$C37="final",'Submission Template'!$V37="yes"),$M40,"")</f>
        <v/>
      </c>
    </row>
    <row r="15" spans="1:89" ht="13" thickBot="1">
      <c r="A15" s="98"/>
      <c r="B15" s="481"/>
      <c r="C15" s="482"/>
      <c r="D15" s="482"/>
      <c r="E15" s="482"/>
      <c r="F15" s="482"/>
      <c r="G15" s="482"/>
      <c r="H15" s="482"/>
      <c r="I15" s="482"/>
      <c r="J15" s="482"/>
      <c r="K15" s="482"/>
      <c r="L15" s="482"/>
      <c r="M15" s="482"/>
      <c r="N15" s="482"/>
      <c r="O15" s="482"/>
      <c r="P15" s="483"/>
      <c r="Q15" s="98"/>
      <c r="R15" s="459" t="s">
        <v>456</v>
      </c>
      <c r="S15" s="460"/>
      <c r="T15" s="460"/>
      <c r="U15" s="461"/>
      <c r="V15" s="98"/>
      <c r="W15" s="98"/>
      <c r="X15" s="98"/>
      <c r="Y15" s="98"/>
      <c r="Z15" s="98"/>
      <c r="AA15" s="98"/>
      <c r="AB15" s="98"/>
      <c r="AC15" s="98"/>
      <c r="AD15" s="98"/>
      <c r="AE15" s="98"/>
      <c r="AF15" s="98"/>
      <c r="AG15" s="98"/>
      <c r="AH15" s="98"/>
      <c r="AI15" s="476" t="s">
        <v>120</v>
      </c>
      <c r="AJ15" s="477"/>
      <c r="AK15" s="98"/>
      <c r="AQ15" s="118"/>
      <c r="AR15" s="1"/>
      <c r="AS15" s="1"/>
      <c r="AT15" s="1"/>
      <c r="AU15" s="1"/>
      <c r="AV15" s="160">
        <f>'Submission Template'!$T$12</f>
        <v>1</v>
      </c>
      <c r="AW15" s="1"/>
      <c r="AX15" s="119"/>
      <c r="CA15" s="57" t="s">
        <v>93</v>
      </c>
      <c r="CB15" s="61" t="str">
        <f ca="1">IF($L$37&lt;&gt;"",LOOKUP(MAX($L$37:$L$336),$L$37:$L$336,$CI$11:$CI$100),"")</f>
        <v/>
      </c>
      <c r="CC15" s="57"/>
      <c r="CD15" s="57" t="str">
        <f ca="1">IF($L$37&lt;&gt;"",LOOKUP(MAX($L$37:$L$336),$L$37:$L$336,$CJ$11:$CJ$100),"")</f>
        <v/>
      </c>
      <c r="CE15" s="57">
        <f>MAX($L$37:$L$336)</f>
        <v>0</v>
      </c>
      <c r="CF15" s="219">
        <f>IF('Submission Template'!C38="invalid",1,0)</f>
        <v>0</v>
      </c>
      <c r="CG15" s="113" t="str">
        <f>IF(AND('Submission Template'!$C38="final",'Submission Template'!$Q38="yes"),$D41,"")</f>
        <v/>
      </c>
      <c r="CH15" s="113" t="str">
        <f>IF(AND('Submission Template'!$C38="final",'Submission Template'!$Q38="yes"),$C41,"")</f>
        <v/>
      </c>
      <c r="CI15" s="113" t="str">
        <f>IF(AND('Submission Template'!$C38="final",'Submission Template'!$V38="yes"),$N41,"")</f>
        <v/>
      </c>
      <c r="CJ15" s="220" t="str">
        <f>IF(AND('Submission Template'!$C38="final",'Submission Template'!$V38="yes"),$M41,"")</f>
        <v/>
      </c>
    </row>
    <row r="16" spans="1:89" ht="14.25" customHeight="1">
      <c r="A16" s="98"/>
      <c r="B16" s="259"/>
      <c r="C16" s="260"/>
      <c r="D16" s="260"/>
      <c r="E16" s="260"/>
      <c r="F16" s="260"/>
      <c r="G16" s="260"/>
      <c r="H16" s="260"/>
      <c r="I16" s="375"/>
      <c r="J16" s="260"/>
      <c r="K16" s="260"/>
      <c r="L16" s="260"/>
      <c r="M16" s="260"/>
      <c r="N16" s="260"/>
      <c r="O16" s="260"/>
      <c r="P16" s="261"/>
      <c r="Q16" s="98"/>
      <c r="R16" s="462"/>
      <c r="S16" s="463"/>
      <c r="T16" s="463"/>
      <c r="U16" s="464"/>
      <c r="V16" s="98"/>
      <c r="W16" s="98"/>
      <c r="X16" s="98"/>
      <c r="Y16" s="98"/>
      <c r="Z16" s="98"/>
      <c r="AA16" s="98"/>
      <c r="AB16" s="98"/>
      <c r="AC16" s="98"/>
      <c r="AD16" s="98"/>
      <c r="AE16" s="98"/>
      <c r="AF16" s="98"/>
      <c r="AG16" s="98"/>
      <c r="AH16" s="98"/>
      <c r="AI16" s="455">
        <v>43769</v>
      </c>
      <c r="AJ16" s="456"/>
      <c r="AK16" s="98"/>
      <c r="AQ16" s="118"/>
      <c r="AR16" s="1"/>
      <c r="AS16" s="200" t="s">
        <v>197</v>
      </c>
      <c r="AT16" s="200"/>
      <c r="AU16" s="1"/>
      <c r="AV16" s="1"/>
      <c r="AW16" s="1"/>
      <c r="AX16" s="119"/>
      <c r="CA16" s="57" t="s">
        <v>94</v>
      </c>
      <c r="CB16" s="62">
        <f>'Submission Template'!$R$28</f>
        <v>0</v>
      </c>
      <c r="CC16" s="57"/>
      <c r="CD16" s="57"/>
      <c r="CE16" s="57"/>
      <c r="CF16" s="219">
        <f>IF('Submission Template'!C39="invalid",1,0)</f>
        <v>0</v>
      </c>
      <c r="CG16" s="113" t="str">
        <f>IF(AND('Submission Template'!$C39="final",'Submission Template'!$Q39="yes"),$D42,"")</f>
        <v/>
      </c>
      <c r="CH16" s="113" t="str">
        <f>IF(AND('Submission Template'!$C39="final",'Submission Template'!$Q39="yes"),$C42,"")</f>
        <v/>
      </c>
      <c r="CI16" s="113" t="str">
        <f>IF(AND('Submission Template'!$C39="final",'Submission Template'!$V39="yes"),$N42,"")</f>
        <v/>
      </c>
      <c r="CJ16" s="220" t="str">
        <f>IF(AND('Submission Template'!$C39="final",'Submission Template'!$V39="yes"),$M42,"")</f>
        <v/>
      </c>
    </row>
    <row r="17" spans="1:88" ht="13">
      <c r="A17" s="98"/>
      <c r="B17" s="259"/>
      <c r="C17" s="260"/>
      <c r="D17" s="262" t="s">
        <v>1</v>
      </c>
      <c r="E17" s="260"/>
      <c r="F17" s="260"/>
      <c r="G17" s="260"/>
      <c r="H17" s="472" t="str">
        <f>'Submission Template'!AS34</f>
        <v>SBCXY.599ACD</v>
      </c>
      <c r="I17" s="473"/>
      <c r="J17" s="263"/>
      <c r="K17" s="260"/>
      <c r="L17" s="260"/>
      <c r="M17" s="260"/>
      <c r="N17" s="260"/>
      <c r="O17" s="260"/>
      <c r="P17" s="261"/>
      <c r="Q17" s="98"/>
      <c r="R17" s="462"/>
      <c r="S17" s="463"/>
      <c r="T17" s="463"/>
      <c r="U17" s="464"/>
      <c r="V17" s="98"/>
      <c r="W17" s="98"/>
      <c r="X17" s="98"/>
      <c r="Y17" s="98"/>
      <c r="Z17" s="98"/>
      <c r="AA17" s="98"/>
      <c r="AB17" s="98"/>
      <c r="AC17" s="98"/>
      <c r="AD17" s="98"/>
      <c r="AE17" s="98"/>
      <c r="AF17" s="98"/>
      <c r="AG17" s="98"/>
      <c r="AH17" s="98"/>
      <c r="AI17" s="474" t="s">
        <v>122</v>
      </c>
      <c r="AJ17" s="475"/>
      <c r="AK17" s="98"/>
      <c r="AQ17" s="118"/>
      <c r="AR17" s="1"/>
      <c r="AS17" s="1"/>
      <c r="AT17" s="1"/>
      <c r="AU17" s="1"/>
      <c r="AV17" s="1"/>
      <c r="AW17" s="1"/>
      <c r="AX17" s="119"/>
      <c r="CA17" s="57" t="s">
        <v>95</v>
      </c>
      <c r="CB17" s="59" t="str">
        <f ca="1">IF($B$37&lt;&gt;"",LOOKUP(MAX($B37:$B336),$B37:$B$336,$CG11:$CG100),"")</f>
        <v/>
      </c>
      <c r="CC17" s="57"/>
      <c r="CD17" s="57" t="str">
        <f ca="1">IF($B$37&lt;&gt;"",LOOKUP(MAX($B37:$B336),$B37:$B$336,$CH11:$CH100),"")</f>
        <v/>
      </c>
      <c r="CE17" s="57">
        <f>MAX($B$37:$B$336)</f>
        <v>0</v>
      </c>
      <c r="CF17" s="219">
        <f>IF('Submission Template'!C40="invalid",1,0)</f>
        <v>0</v>
      </c>
      <c r="CG17" s="113" t="str">
        <f>IF(AND('Submission Template'!$C40="final",'Submission Template'!$Q40="yes"),$D43,"")</f>
        <v/>
      </c>
      <c r="CH17" s="113" t="str">
        <f>IF(AND('Submission Template'!$C40="final",'Submission Template'!$Q40="yes"),$C43,"")</f>
        <v/>
      </c>
      <c r="CI17" s="113" t="str">
        <f>IF(AND('Submission Template'!$C40="final",'Submission Template'!$V40="yes"),$N43,"")</f>
        <v/>
      </c>
      <c r="CJ17" s="220" t="str">
        <f>IF(AND('Submission Template'!$C40="final",'Submission Template'!$V40="yes"),$M43,"")</f>
        <v/>
      </c>
    </row>
    <row r="18" spans="1:88" ht="13">
      <c r="A18" s="98"/>
      <c r="B18" s="259"/>
      <c r="C18" s="260"/>
      <c r="D18" s="262" t="str">
        <f>IF('Submission Template'!P17="HC","HC (passing status?)","HC+NOx (passing status?)")</f>
        <v>HC (passing status?)</v>
      </c>
      <c r="E18" s="260"/>
      <c r="F18" s="260"/>
      <c r="G18" s="260"/>
      <c r="H18" s="457" t="str">
        <f>IF('Submission Template'!$AU$36=1,IF($B$37="","No test results entered",IF(VLOOKUP(MAX($B$37:$B$336),$B$37:$K$336,10,0)=1,"Yes","No")),"N/A")</f>
        <v>No</v>
      </c>
      <c r="I18" s="458"/>
      <c r="J18" s="263"/>
      <c r="K18" s="262" t="str">
        <f>IF('Submission Template'!P17="HC","HC (N-met?):","HC+NOx (N-met?)")</f>
        <v>HC (N-met?):</v>
      </c>
      <c r="L18" s="260"/>
      <c r="M18" s="264"/>
      <c r="N18" s="457" t="str">
        <f>IF('Submission Template'!$AU$36=1,IF(MAX(I37:I336)&gt;=1,"Yes","No"),"N/A")</f>
        <v>No</v>
      </c>
      <c r="O18" s="458"/>
      <c r="P18" s="261"/>
      <c r="Q18" s="98"/>
      <c r="R18" s="462"/>
      <c r="S18" s="463"/>
      <c r="T18" s="463"/>
      <c r="U18" s="464"/>
      <c r="V18" s="98"/>
      <c r="W18" s="98"/>
      <c r="X18" s="98"/>
      <c r="Y18" s="98"/>
      <c r="Z18" s="98"/>
      <c r="AA18" s="98"/>
      <c r="AB18" s="98"/>
      <c r="AC18" s="98"/>
      <c r="AD18" s="98"/>
      <c r="AE18" s="98"/>
      <c r="AF18" s="98"/>
      <c r="AG18" s="98"/>
      <c r="AH18" s="98"/>
      <c r="AI18" s="98"/>
      <c r="AJ18" s="98"/>
      <c r="AK18" s="98"/>
      <c r="AQ18" s="118"/>
      <c r="AR18" s="1"/>
      <c r="AS18" s="26" t="s">
        <v>189</v>
      </c>
      <c r="AT18" s="26" t="s">
        <v>190</v>
      </c>
      <c r="AU18" s="26" t="s">
        <v>191</v>
      </c>
      <c r="AV18" s="26" t="s">
        <v>192</v>
      </c>
      <c r="AW18" s="26"/>
      <c r="AX18" s="201"/>
      <c r="AY18" s="40"/>
      <c r="AZ18" s="40"/>
      <c r="BA18" s="40"/>
      <c r="BB18" s="40"/>
      <c r="BC18" s="40"/>
      <c r="CA18" s="57" t="s">
        <v>96</v>
      </c>
      <c r="CB18" s="61">
        <f>IF('Submission Template'!$P$17="yes","",'Submission Template'!$K$28)</f>
        <v>0</v>
      </c>
      <c r="CC18" s="57"/>
      <c r="CD18" s="57"/>
      <c r="CE18" s="57"/>
      <c r="CF18" s="219">
        <f>IF('Submission Template'!C41="invalid",1,0)</f>
        <v>0</v>
      </c>
      <c r="CG18" s="113" t="str">
        <f>IF(AND('Submission Template'!$C41="final",'Submission Template'!$Q41="yes"),$D44,"")</f>
        <v/>
      </c>
      <c r="CH18" s="113" t="str">
        <f>IF(AND('Submission Template'!$C41="final",'Submission Template'!$Q41="yes"),$C44,"")</f>
        <v/>
      </c>
      <c r="CI18" s="113" t="str">
        <f>IF(AND('Submission Template'!$C41="final",'Submission Template'!$V41="yes"),$N44,"")</f>
        <v/>
      </c>
      <c r="CJ18" s="220" t="str">
        <f>IF(AND('Submission Template'!$C41="final",'Submission Template'!$V41="yes"),$M44,"")</f>
        <v/>
      </c>
    </row>
    <row r="19" spans="1:88" ht="13">
      <c r="A19" s="98"/>
      <c r="B19" s="259"/>
      <c r="C19" s="260"/>
      <c r="D19" s="262" t="s">
        <v>70</v>
      </c>
      <c r="E19" s="260"/>
      <c r="F19" s="260"/>
      <c r="G19" s="260"/>
      <c r="H19" s="457" t="str">
        <f>IF('Submission Template'!$AV$36=1,IF($L$37="","No test results entered",IF(VLOOKUP(MAX($L$37:$L$336),$L$37:$U$336,10,0)=1,"Yes","No")),"CO not Tested")</f>
        <v>No</v>
      </c>
      <c r="I19" s="458"/>
      <c r="J19" s="263"/>
      <c r="K19" s="262" t="s">
        <v>50</v>
      </c>
      <c r="L19" s="260"/>
      <c r="M19" s="260"/>
      <c r="N19" s="457" t="str">
        <f>IF('Submission Template'!$AV$36=1,IF(MAX(S37:S336)&gt;=1,"Yes","No"),"CO not tested")</f>
        <v>No</v>
      </c>
      <c r="O19" s="458"/>
      <c r="P19" s="261"/>
      <c r="Q19" s="98"/>
      <c r="R19" s="462"/>
      <c r="S19" s="463"/>
      <c r="T19" s="463"/>
      <c r="U19" s="464"/>
      <c r="V19" s="98"/>
      <c r="W19" s="98"/>
      <c r="X19" s="98"/>
      <c r="Y19" s="98"/>
      <c r="Z19" s="98"/>
      <c r="AA19" s="98"/>
      <c r="AB19" s="98"/>
      <c r="AC19" s="98"/>
      <c r="AD19" s="98"/>
      <c r="AE19" s="98"/>
      <c r="AF19" s="98"/>
      <c r="AG19" s="98"/>
      <c r="AH19" s="98"/>
      <c r="AI19" s="98"/>
      <c r="AJ19" s="98"/>
      <c r="AK19" s="98"/>
      <c r="AQ19" s="118"/>
      <c r="AR19" s="1"/>
      <c r="AS19" s="202">
        <f>SUM('Submission Template'!AN34:AN333)</f>
        <v>0</v>
      </c>
      <c r="AT19" s="202">
        <f>SUM('Submission Template'!AO34:AO333)</f>
        <v>0</v>
      </c>
      <c r="AU19" s="202">
        <f>SUM('Submission Template'!AP34:AP333)</f>
        <v>0</v>
      </c>
      <c r="AV19" s="202">
        <f>SUM('Submission Template'!AQ34:AQ333)</f>
        <v>0</v>
      </c>
      <c r="AW19" s="214" t="s">
        <v>310</v>
      </c>
      <c r="AX19" s="203"/>
      <c r="AY19" s="3"/>
      <c r="AZ19" s="3"/>
      <c r="BA19" s="1"/>
      <c r="BB19" s="1"/>
      <c r="BC19" s="1"/>
      <c r="CA19" s="57" t="s">
        <v>97</v>
      </c>
      <c r="CB19" s="57"/>
      <c r="CC19" s="57"/>
      <c r="CD19" s="57"/>
      <c r="CE19" s="57"/>
      <c r="CF19" s="219">
        <f>IF('Submission Template'!C42="invalid",1,0)</f>
        <v>0</v>
      </c>
      <c r="CG19" s="113" t="str">
        <f>IF(AND('Submission Template'!$C42="final",'Submission Template'!$Q42="yes"),$D45,"")</f>
        <v/>
      </c>
      <c r="CH19" s="113" t="str">
        <f>IF(AND('Submission Template'!$C42="final",'Submission Template'!$Q42="yes"),$C45,"")</f>
        <v/>
      </c>
      <c r="CI19" s="113" t="str">
        <f>IF(AND('Submission Template'!$C42="final",'Submission Template'!$V42="yes"),$N45,"")</f>
        <v/>
      </c>
      <c r="CJ19" s="220" t="str">
        <f>IF(AND('Submission Template'!$C42="final",'Submission Template'!$V42="yes"),$M45,"")</f>
        <v/>
      </c>
    </row>
    <row r="20" spans="1:88" ht="15.5">
      <c r="A20" s="98"/>
      <c r="B20" s="450" t="str">
        <f>IF('Submission Template'!T11&lt;&gt;'Submission Template'!T12,"Note: A 'PASS' is only possible when # of Test Periods = Current Test Period","")</f>
        <v/>
      </c>
      <c r="C20" s="451"/>
      <c r="D20" s="265"/>
      <c r="E20" s="452" t="str">
        <f>IF($AX$27="not","*You are missing actual production for one or more test periods","")</f>
        <v/>
      </c>
      <c r="F20" s="452"/>
      <c r="G20" s="452"/>
      <c r="H20" s="452"/>
      <c r="I20" s="452"/>
      <c r="J20" s="452"/>
      <c r="K20" s="263"/>
      <c r="L20" s="260"/>
      <c r="M20" s="260"/>
      <c r="N20" s="260"/>
      <c r="O20" s="260"/>
      <c r="P20" s="261"/>
      <c r="Q20" s="98"/>
      <c r="R20" s="462"/>
      <c r="S20" s="463"/>
      <c r="T20" s="463"/>
      <c r="U20" s="464"/>
      <c r="V20" s="98"/>
      <c r="W20" s="98"/>
      <c r="X20" s="98"/>
      <c r="Y20" s="98"/>
      <c r="Z20" s="98"/>
      <c r="AA20" s="98"/>
      <c r="AB20" s="98"/>
      <c r="AC20" s="98"/>
      <c r="AD20" s="98"/>
      <c r="AE20" s="98"/>
      <c r="AF20" s="98"/>
      <c r="AG20" s="98"/>
      <c r="AH20" s="98"/>
      <c r="AI20" s="98"/>
      <c r="AJ20" s="98"/>
      <c r="AK20" s="98"/>
      <c r="AQ20" s="118"/>
      <c r="AR20" s="1"/>
      <c r="AS20" s="204">
        <f>IF('Submission Template'!$P$13&lt;&gt;"yes",2,0)</f>
        <v>0</v>
      </c>
      <c r="AT20" s="204">
        <f>IF('Submission Template'!$P$13&lt;&gt;"yes",IF(OR(AND('Submission Template'!$P$12&gt;=1600,'Submission Template'!$T$11&gt;1),OR('Submission Template'!$P$12="",'Submission Template'!$T$11="")),1,0),0)</f>
        <v>0</v>
      </c>
      <c r="AU20" s="204">
        <f>IF('Submission Template'!$P$13&lt;&gt;"yes",IF(OR(AND('Submission Template'!$P$12&gt;=1600,'Submission Template'!$T$11&gt;2),OR('Submission Template'!$P$12="",'Submission Template'!$T$11="")),1,0),0)</f>
        <v>0</v>
      </c>
      <c r="AV20" s="204">
        <f>IF('Submission Template'!$P$13&lt;&gt;"yes",IF(OR(AND('Submission Template'!$P$12&gt;=1600,'Submission Template'!$T$11&gt;3),OR('Submission Template'!$P$12="",'Submission Template'!$T$11="")),1,0),0)</f>
        <v>0</v>
      </c>
      <c r="AW20" s="1"/>
      <c r="AX20" s="119"/>
      <c r="CA20" s="57" t="s">
        <v>98</v>
      </c>
      <c r="CB20" s="57"/>
      <c r="CC20" s="57"/>
      <c r="CD20" s="57"/>
      <c r="CE20" s="57"/>
      <c r="CF20" s="219">
        <f>IF('Submission Template'!C43="invalid",1,0)</f>
        <v>0</v>
      </c>
      <c r="CG20" s="113" t="str">
        <f>IF(AND('Submission Template'!$C43="final",'Submission Template'!$Q43="yes"),$D46,"")</f>
        <v/>
      </c>
      <c r="CH20" s="113" t="str">
        <f>IF(AND('Submission Template'!$C43="final",'Submission Template'!$Q43="yes"),$C46,"")</f>
        <v/>
      </c>
      <c r="CI20" s="113" t="str">
        <f>IF(AND('Submission Template'!$C43="final",'Submission Template'!$V43="yes"),$N46,"")</f>
        <v/>
      </c>
      <c r="CJ20" s="220" t="str">
        <f>IF(AND('Submission Template'!$C43="final",'Submission Template'!$V43="yes"),$M46,"")</f>
        <v/>
      </c>
    </row>
    <row r="21" spans="1:88" ht="16" thickBot="1">
      <c r="A21" s="98"/>
      <c r="B21" s="450"/>
      <c r="C21" s="451"/>
      <c r="D21" s="266" t="s">
        <v>125</v>
      </c>
      <c r="E21" s="260"/>
      <c r="F21" s="260"/>
      <c r="G21" s="267" t="str">
        <f>IF(OR(E22&lt;&gt;"",E23&lt;&gt;"",'Submission Template'!Z11&lt;&gt;""),"",IF(AX27="not","",IF(AND(H18&lt;&gt;"No",H19&lt;&gt;"No",N18&lt;&gt;"No",N19&lt;&gt;"No"),"PASS","")))</f>
        <v/>
      </c>
      <c r="H21" s="268" t="str">
        <f>IF(OR(MAX(J37:J336)&gt;0,MAX(T37:T336)&gt;0),"FAIL","")</f>
        <v/>
      </c>
      <c r="I21" s="269" t="str">
        <f>IF(OR(E22&lt;&gt;"",E23&lt;&gt;""),"",IF(AND(G21="",H21=""),"OPEN",""))</f>
        <v/>
      </c>
      <c r="J21" s="260"/>
      <c r="K21" s="262" t="s">
        <v>49</v>
      </c>
      <c r="L21" s="260"/>
      <c r="M21" s="260"/>
      <c r="N21" s="468">
        <f>IF(AS24="",30,MIN(ROUND(0.01*AS24,0),30))</f>
        <v>2</v>
      </c>
      <c r="O21" s="469"/>
      <c r="P21" s="261"/>
      <c r="Q21" s="98"/>
      <c r="R21" s="462"/>
      <c r="S21" s="463"/>
      <c r="T21" s="463"/>
      <c r="U21" s="464"/>
      <c r="V21" s="98"/>
      <c r="W21" s="98"/>
      <c r="X21" s="98"/>
      <c r="Y21" s="98"/>
      <c r="Z21" s="98"/>
      <c r="AA21" s="98"/>
      <c r="AB21" s="98"/>
      <c r="AC21" s="98"/>
      <c r="AD21" s="98"/>
      <c r="AE21" s="98"/>
      <c r="AF21" s="98"/>
      <c r="AG21" s="98"/>
      <c r="AH21" s="98"/>
      <c r="AI21" s="98"/>
      <c r="AJ21" s="98"/>
      <c r="AK21" s="98"/>
      <c r="AP21" t="s">
        <v>184</v>
      </c>
      <c r="AQ21" s="205">
        <f>IF('Submission Template'!$T$11&lt;&gt;"",'Submission Template'!$T$11,4)</f>
        <v>1</v>
      </c>
      <c r="AR21" s="1"/>
      <c r="AS21" s="1">
        <f>IF('Submission Template'!$P$18="Part 90",0,1)</f>
        <v>1</v>
      </c>
      <c r="AT21" s="1"/>
      <c r="AU21" s="1"/>
      <c r="AV21" s="1"/>
      <c r="AW21" s="1"/>
      <c r="AX21" s="119"/>
      <c r="CA21" s="57" t="s">
        <v>99</v>
      </c>
      <c r="CB21" s="57"/>
      <c r="CC21" s="57"/>
      <c r="CD21" s="57"/>
      <c r="CE21" s="57"/>
      <c r="CF21" s="219">
        <f>IF('Submission Template'!C44="invalid",1,0)</f>
        <v>0</v>
      </c>
      <c r="CG21" s="113" t="str">
        <f>IF(AND('Submission Template'!$C44="final",'Submission Template'!$Q44="yes"),$D47,"")</f>
        <v/>
      </c>
      <c r="CH21" s="113" t="str">
        <f>IF(AND('Submission Template'!$C44="final",'Submission Template'!$Q44="yes"),$C47,"")</f>
        <v/>
      </c>
      <c r="CI21" s="113" t="str">
        <f>IF(AND('Submission Template'!$C44="final",'Submission Template'!$V44="yes"),$N47,"")</f>
        <v/>
      </c>
      <c r="CJ21" s="220" t="str">
        <f>IF(AND('Submission Template'!$C44="final",'Submission Template'!$V44="yes"),$M47,"")</f>
        <v/>
      </c>
    </row>
    <row r="22" spans="1:88" ht="15" thickBot="1">
      <c r="A22" s="98"/>
      <c r="B22" s="450"/>
      <c r="C22" s="451"/>
      <c r="D22" s="265"/>
      <c r="E22" s="470" t="str">
        <f>IF(AND('Submission Template'!$P$17="yes",'Submission Template'!$AM$341&gt;0),"*Please remove all incorrect test entries from the Submission Template",IF(OR('Submission Template'!$BL$334&gt;0,'Submission Template'!$BM$334&gt;0),"*Please correct all duplicate test entries on the Submission Template",IF(OR('Submission Template'!$T$12&gt;'Submission Template'!$T$11,'Submission Template'!$G$17&lt;&gt;"",'Submission Template'!$L$11&lt;&gt;"",'Submission Template'!$CF$334&gt;0,AND('Submission Template'!$P$13="yes",'Submission Template'!$C$34&lt;&gt;"final")),"Please correct any incorrect entries on the Submission Template","")))</f>
        <v>Please correct any incorrect entries on the Submission Template</v>
      </c>
      <c r="F22" s="470"/>
      <c r="G22" s="470"/>
      <c r="H22" s="470"/>
      <c r="I22" s="470"/>
      <c r="J22" s="470"/>
      <c r="K22" s="260"/>
      <c r="L22" s="265"/>
      <c r="M22" s="270"/>
      <c r="N22" s="260"/>
      <c r="O22" s="260"/>
      <c r="P22" s="261"/>
      <c r="Q22" s="98"/>
      <c r="R22" s="462"/>
      <c r="S22" s="463"/>
      <c r="T22" s="463"/>
      <c r="U22" s="464"/>
      <c r="V22" s="98"/>
      <c r="W22" s="98"/>
      <c r="X22" s="98"/>
      <c r="Y22" s="98"/>
      <c r="Z22" s="98"/>
      <c r="AA22" s="98"/>
      <c r="AB22" s="98"/>
      <c r="AC22" s="98"/>
      <c r="AD22" s="98"/>
      <c r="AE22" s="98"/>
      <c r="AF22" s="98"/>
      <c r="AG22" s="98"/>
      <c r="AH22" s="98"/>
      <c r="AI22" s="98"/>
      <c r="AJ22" s="98"/>
      <c r="AK22" s="98"/>
      <c r="AP22" t="s">
        <v>307</v>
      </c>
      <c r="AQ22" s="205">
        <f>IF('Submission Template'!$P$13="yes",$AQ$21,$AQ$21+1)</f>
        <v>1</v>
      </c>
      <c r="AR22" s="1"/>
      <c r="AS22" s="163">
        <f>IF('Submission Template'!$T$14="",-1,'Submission Template'!$T$14)</f>
        <v>207</v>
      </c>
      <c r="AT22" s="163">
        <f>IF('Submission Template'!$T$15="",-1,'Submission Template'!$T$15)</f>
        <v>-1</v>
      </c>
      <c r="AU22" s="163">
        <f>IF('Submission Template'!$T$16="",-1,'Submission Template'!$T$16)</f>
        <v>-1</v>
      </c>
      <c r="AV22" s="163">
        <f>IF('Submission Template'!$T$17="",-1,'Submission Template'!$T$17)</f>
        <v>-1</v>
      </c>
      <c r="AW22" s="165" t="s">
        <v>185</v>
      </c>
      <c r="AX22" s="119"/>
      <c r="CA22" s="57" t="s">
        <v>100</v>
      </c>
      <c r="CB22" s="57"/>
      <c r="CC22" s="57"/>
      <c r="CD22" s="57"/>
      <c r="CE22" s="57"/>
      <c r="CF22" s="219">
        <f>IF('Submission Template'!C45="invalid",1,0)</f>
        <v>0</v>
      </c>
      <c r="CG22" s="113" t="str">
        <f>IF(AND('Submission Template'!$C45="final",'Submission Template'!$Q45="yes"),$D48,"")</f>
        <v/>
      </c>
      <c r="CH22" s="113" t="str">
        <f>IF(AND('Submission Template'!$C45="final",'Submission Template'!$Q45="yes"),$C48,"")</f>
        <v/>
      </c>
      <c r="CI22" s="113" t="str">
        <f>IF(AND('Submission Template'!$C45="final",'Submission Template'!$V45="yes"),$N48,"")</f>
        <v/>
      </c>
      <c r="CJ22" s="220" t="str">
        <f>IF(AND('Submission Template'!$C45="final",'Submission Template'!$V45="yes"),$M48,"")</f>
        <v/>
      </c>
    </row>
    <row r="23" spans="1:88" ht="18" customHeight="1" thickBot="1">
      <c r="A23" s="98"/>
      <c r="B23" s="259"/>
      <c r="C23" s="260"/>
      <c r="D23" s="271" t="s">
        <v>56</v>
      </c>
      <c r="E23" s="471" t="str">
        <f>IF('Submission Template'!$BA$19&gt;0,"*You must fill in all yellow highlighted boxes in the header section of the Submission Template.",IF(AND('Submission Template'!$AZ$335=0,'Submission Template'!$BK$334=0,'Submission Template'!$BJ$334=0,'Submission Template'!$BO$335=0,'Submission Template'!$BR$334=0,'Submission Template'!$BZ$334=0),"",IF(OR('Submission Template'!$AZ$334&gt;0,'Submission Template'!$BJ$334&gt;0,'Submission Template'!$BK$334&gt;0,'Submission Template'!$BO$334&gt;0,'Submission Template'!$BR$334&gt;0,'Submission Template'!$BZ$334&gt;0),"*Please enter missing test result value(s) in the Submission Template worksheet")))</f>
        <v>*You must fill in all yellow highlighted boxes in the header section of the Submission Template.</v>
      </c>
      <c r="F23" s="471"/>
      <c r="G23" s="471"/>
      <c r="H23" s="471"/>
      <c r="I23" s="471"/>
      <c r="J23" s="471"/>
      <c r="K23" s="471"/>
      <c r="L23" s="471"/>
      <c r="M23" s="471"/>
      <c r="N23" s="471"/>
      <c r="O23" s="272"/>
      <c r="P23" s="261"/>
      <c r="Q23" s="98"/>
      <c r="R23" s="462"/>
      <c r="S23" s="463"/>
      <c r="T23" s="463"/>
      <c r="U23" s="464"/>
      <c r="V23" s="98"/>
      <c r="W23" s="98"/>
      <c r="X23" s="98"/>
      <c r="Y23" s="98"/>
      <c r="Z23" s="98"/>
      <c r="AA23" s="98"/>
      <c r="AB23" s="98"/>
      <c r="AC23" s="98"/>
      <c r="AD23" s="98"/>
      <c r="AE23" s="98"/>
      <c r="AF23" s="98"/>
      <c r="AG23" s="98"/>
      <c r="AH23" s="98"/>
      <c r="AI23" s="98"/>
      <c r="AJ23" s="98"/>
      <c r="AK23" s="98"/>
      <c r="AP23" s="212" t="s">
        <v>376</v>
      </c>
      <c r="AQ23" s="118">
        <f>IF('Submission Template'!$P$12&lt;&gt;"",ROUND(0.01*'Submission Template'!$P$12,0),5)</f>
        <v>2</v>
      </c>
      <c r="AR23" s="239" t="str">
        <f>IF('Submission Template'!$P$15&lt;&gt;"",'Submission Template'!$P$15,"")</f>
        <v/>
      </c>
      <c r="AS23" t="s">
        <v>375</v>
      </c>
      <c r="AT23" s="1"/>
      <c r="AU23" s="1"/>
      <c r="AV23" s="1"/>
      <c r="AW23" s="1"/>
      <c r="AX23" s="119"/>
      <c r="CA23" s="57" t="s">
        <v>101</v>
      </c>
      <c r="CB23" s="61">
        <f ca="1">MAX($CD$15,$CD$17)</f>
        <v>0</v>
      </c>
      <c r="CC23" s="57"/>
      <c r="CD23" s="57"/>
      <c r="CE23" s="57"/>
      <c r="CF23" s="219">
        <f>IF('Submission Template'!C46="invalid",1,0)</f>
        <v>0</v>
      </c>
      <c r="CG23" s="113" t="str">
        <f>IF(AND('Submission Template'!$C46="final",'Submission Template'!$Q46="yes"),$D49,"")</f>
        <v/>
      </c>
      <c r="CH23" s="113" t="str">
        <f>IF(AND('Submission Template'!$C46="final",'Submission Template'!$Q46="yes"),$C49,"")</f>
        <v/>
      </c>
      <c r="CI23" s="113" t="str">
        <f>IF(AND('Submission Template'!$C46="final",'Submission Template'!$V46="yes"),$N49,"")</f>
        <v/>
      </c>
      <c r="CJ23" s="220" t="str">
        <f>IF(AND('Submission Template'!$C46="final",'Submission Template'!$V46="yes"),$M49,"")</f>
        <v/>
      </c>
    </row>
    <row r="24" spans="1:88" ht="15" thickBot="1">
      <c r="A24" s="98"/>
      <c r="B24" s="259"/>
      <c r="C24" s="260"/>
      <c r="D24" s="273" t="str">
        <f>IF(H21="FAIL","* Failure due to consecutive CumSum calculations exceeding Action Limit.","")</f>
        <v/>
      </c>
      <c r="E24" s="274"/>
      <c r="F24" s="274"/>
      <c r="G24" s="274"/>
      <c r="H24" s="274"/>
      <c r="I24" s="274"/>
      <c r="J24" s="260"/>
      <c r="K24" s="274"/>
      <c r="L24" s="274"/>
      <c r="M24" s="274"/>
      <c r="N24" s="274"/>
      <c r="O24" s="274"/>
      <c r="P24" s="261"/>
      <c r="Q24" s="98"/>
      <c r="R24" s="465"/>
      <c r="S24" s="466"/>
      <c r="T24" s="466"/>
      <c r="U24" s="467"/>
      <c r="V24" s="98"/>
      <c r="W24" s="98"/>
      <c r="X24" s="98"/>
      <c r="Y24" s="98"/>
      <c r="Z24" s="98"/>
      <c r="AA24" s="98"/>
      <c r="AB24" s="98"/>
      <c r="AC24" s="98"/>
      <c r="AD24" s="98"/>
      <c r="AE24" s="98"/>
      <c r="AF24" s="98"/>
      <c r="AG24" s="98"/>
      <c r="AH24" s="98"/>
      <c r="AI24" s="98"/>
      <c r="AJ24" s="98"/>
      <c r="AK24" s="98"/>
      <c r="AP24" t="s">
        <v>374</v>
      </c>
      <c r="AQ24" s="213" t="s">
        <v>308</v>
      </c>
      <c r="AR24" s="240">
        <f>MIN(5,$AQ$23,$AR$23,$AQ$22)</f>
        <v>1</v>
      </c>
      <c r="AS24" s="163">
        <f>IF('Submission Template'!$P$12&lt;&gt;"",'Submission Template'!$P$12,"")</f>
        <v>167</v>
      </c>
      <c r="AT24" s="162" t="s">
        <v>309</v>
      </c>
      <c r="AU24" s="1"/>
      <c r="AV24" s="1"/>
      <c r="AW24" s="1"/>
      <c r="AX24" s="206">
        <f>IF('Submission Template'!$P$13="yes",1,0)</f>
        <v>1</v>
      </c>
      <c r="AY24" s="27" t="s">
        <v>377</v>
      </c>
      <c r="AZ24" s="27"/>
      <c r="CA24" s="57" t="s">
        <v>102</v>
      </c>
      <c r="CB24" s="62">
        <f>MAX($CE$15,$CE$17)</f>
        <v>0</v>
      </c>
      <c r="CC24" s="57"/>
      <c r="CD24" s="57"/>
      <c r="CE24" s="57"/>
      <c r="CF24" s="219">
        <f>IF('Submission Template'!C47="invalid",1,0)</f>
        <v>0</v>
      </c>
      <c r="CG24" s="113" t="str">
        <f>IF(AND('Submission Template'!$C47="final",'Submission Template'!$Q47="yes"),$D50,"")</f>
        <v/>
      </c>
      <c r="CH24" s="113" t="str">
        <f>IF(AND('Submission Template'!$C47="final",'Submission Template'!$Q47="yes"),$C50,"")</f>
        <v/>
      </c>
      <c r="CI24" s="113" t="str">
        <f>IF(AND('Submission Template'!$C47="final",'Submission Template'!$V47="yes"),$N50,"")</f>
        <v/>
      </c>
      <c r="CJ24" s="220" t="str">
        <f>IF(AND('Submission Template'!$C47="final",'Submission Template'!$V47="yes"),$M50,"")</f>
        <v/>
      </c>
    </row>
    <row r="25" spans="1:88" ht="13" thickBot="1">
      <c r="A25" s="98"/>
      <c r="B25" s="259"/>
      <c r="C25" s="260"/>
      <c r="D25" s="273" t="str">
        <f>IF(N18="No","* Number of included HC tests (n) is less than the required number (N).","")</f>
        <v>* Number of included HC tests (n) is less than the required number (N).</v>
      </c>
      <c r="E25" s="274"/>
      <c r="F25" s="274"/>
      <c r="G25" s="274"/>
      <c r="H25" s="274"/>
      <c r="I25" s="274"/>
      <c r="J25" s="274"/>
      <c r="K25" s="274"/>
      <c r="L25" s="274"/>
      <c r="M25" s="274"/>
      <c r="N25" s="274"/>
      <c r="O25" s="274"/>
      <c r="P25" s="261"/>
      <c r="Q25" s="98"/>
      <c r="R25" s="98"/>
      <c r="S25" s="98"/>
      <c r="T25" s="98"/>
      <c r="U25" s="98"/>
      <c r="V25" s="98"/>
      <c r="W25" s="98"/>
      <c r="X25" s="98"/>
      <c r="Y25" s="98"/>
      <c r="Z25" s="98"/>
      <c r="AA25" s="98"/>
      <c r="AB25" s="98"/>
      <c r="AC25" s="98"/>
      <c r="AD25" s="98"/>
      <c r="AE25" s="98"/>
      <c r="AF25" s="98"/>
      <c r="AG25" s="98"/>
      <c r="AH25" s="98"/>
      <c r="AI25" s="98"/>
      <c r="AJ25" s="98"/>
      <c r="AK25" s="98"/>
      <c r="AQ25" s="1">
        <f>IF('Submission Template'!$P$15&lt;&gt;"",'Submission Template'!$P$15,100)</f>
        <v>100</v>
      </c>
      <c r="AR25" s="1"/>
      <c r="AS25" s="116" t="str">
        <f>IF(AND($AS$19&gt;0,$AT$19=0,$AU$19=0,$AV$19=0),"yes","no")</f>
        <v>no</v>
      </c>
      <c r="AT25" s="121" t="str">
        <f>IF(AND($AS$19&gt;0,$AT$19&gt;0,$AU$19=0,$AV$19=0),"yes","no")</f>
        <v>no</v>
      </c>
      <c r="AU25" s="121" t="str">
        <f>IF(AND($AS$19&gt;0,$AT$19&gt;0,$AU$19&gt;0,$AV$19=0),"yes","no")</f>
        <v>no</v>
      </c>
      <c r="AV25" s="117" t="str">
        <f>IF(AND($AS$19&gt;0,$AT$19&gt;0,$AU$19&gt;0,$AV$19&gt;0),"yes","no")</f>
        <v>no</v>
      </c>
      <c r="AW25" s="1"/>
      <c r="AX25" s="119"/>
      <c r="CA25" s="57" t="s">
        <v>103</v>
      </c>
      <c r="CB25" s="62">
        <f>SUM($CF$11:$CF$100)</f>
        <v>0</v>
      </c>
      <c r="CC25" s="57"/>
      <c r="CD25" s="57"/>
      <c r="CE25" s="57"/>
      <c r="CF25" s="219">
        <f>IF('Submission Template'!C48="invalid",1,0)</f>
        <v>0</v>
      </c>
      <c r="CG25" s="113" t="str">
        <f>IF(AND('Submission Template'!$C48="final",'Submission Template'!$Q48="yes"),$D51,"")</f>
        <v/>
      </c>
      <c r="CH25" s="113" t="str">
        <f>IF(AND('Submission Template'!$C48="final",'Submission Template'!$Q48="yes"),$C51,"")</f>
        <v/>
      </c>
      <c r="CI25" s="113" t="str">
        <f>IF(AND('Submission Template'!$C48="final",'Submission Template'!$V48="yes"),$N51,"")</f>
        <v/>
      </c>
      <c r="CJ25" s="220" t="str">
        <f>IF(AND('Submission Template'!$C48="final",'Submission Template'!$V48="yes"),$M51,"")</f>
        <v/>
      </c>
    </row>
    <row r="26" spans="1:88" ht="13.5" thickBot="1">
      <c r="A26" s="98"/>
      <c r="B26" s="259"/>
      <c r="C26" s="260"/>
      <c r="D26" s="273" t="str">
        <f>IF(N19="No","* Number of included CO tests (n) is less than the required number (N).","")</f>
        <v>* Number of included CO tests (n) is less than the required number (N).</v>
      </c>
      <c r="E26" s="274"/>
      <c r="F26" s="274"/>
      <c r="G26" s="274"/>
      <c r="H26" s="274"/>
      <c r="I26" s="274"/>
      <c r="J26" s="274"/>
      <c r="K26" s="274"/>
      <c r="L26" s="274"/>
      <c r="M26" s="1"/>
      <c r="N26" s="1"/>
      <c r="O26" s="1"/>
      <c r="P26" s="354"/>
      <c r="Q26" s="98"/>
      <c r="R26" s="358"/>
      <c r="S26" s="359"/>
      <c r="T26" s="360" t="s">
        <v>427</v>
      </c>
      <c r="U26" s="361"/>
      <c r="V26" s="98"/>
      <c r="W26" s="98"/>
      <c r="X26" s="98"/>
      <c r="Y26" s="98"/>
      <c r="Z26" s="98"/>
      <c r="AA26" s="98"/>
      <c r="AB26" s="98"/>
      <c r="AC26" s="98"/>
      <c r="AD26" s="98"/>
      <c r="AE26" s="98"/>
      <c r="AF26" s="98"/>
      <c r="AG26" s="98"/>
      <c r="AH26" s="98"/>
      <c r="AI26" s="98"/>
      <c r="AJ26" s="98"/>
      <c r="AK26" s="98"/>
      <c r="AQ26" s="118"/>
      <c r="AR26" s="207"/>
      <c r="AS26" s="166" t="s">
        <v>193</v>
      </c>
      <c r="AT26" s="167" t="s">
        <v>194</v>
      </c>
      <c r="AU26" s="167" t="s">
        <v>195</v>
      </c>
      <c r="AV26" s="168" t="s">
        <v>196</v>
      </c>
      <c r="AW26" s="207"/>
      <c r="AX26" s="208"/>
      <c r="AY26" s="20"/>
      <c r="AZ26" s="20"/>
      <c r="BA26" s="20"/>
      <c r="BB26" s="20"/>
      <c r="BC26" s="20"/>
      <c r="BD26" s="20"/>
      <c r="BE26" s="20"/>
      <c r="BF26" s="20"/>
      <c r="BG26" s="20"/>
      <c r="BH26" s="20"/>
      <c r="BI26" s="20"/>
      <c r="BJ26" s="20"/>
      <c r="BK26" s="20"/>
      <c r="BL26" s="20"/>
      <c r="CA26" s="57" t="s">
        <v>104</v>
      </c>
      <c r="CB26" s="60">
        <f>'Submission Template'!$H$15</f>
        <v>0</v>
      </c>
      <c r="CC26" s="57"/>
      <c r="CD26" s="57"/>
      <c r="CE26" s="57"/>
      <c r="CF26" s="219">
        <f>IF('Submission Template'!C49="invalid",1,0)</f>
        <v>0</v>
      </c>
      <c r="CG26" s="113" t="str">
        <f>IF(AND('Submission Template'!$C49="final",'Submission Template'!$Q49="yes"),$D52,"")</f>
        <v/>
      </c>
      <c r="CH26" s="113" t="str">
        <f>IF(AND('Submission Template'!$C49="final",'Submission Template'!$Q49="yes"),$C52,"")</f>
        <v/>
      </c>
      <c r="CI26" s="113" t="str">
        <f>IF(AND('Submission Template'!$C49="final",'Submission Template'!$V49="yes"),$N52,"")</f>
        <v/>
      </c>
      <c r="CJ26" s="220" t="str">
        <f>IF(AND('Submission Template'!$C49="final",'Submission Template'!$V49="yes"),$M52,"")</f>
        <v/>
      </c>
    </row>
    <row r="27" spans="1:88">
      <c r="A27" s="98"/>
      <c r="B27" s="259"/>
      <c r="C27" s="1"/>
      <c r="D27" s="355" t="str">
        <f>IF(G21="PASS","* For engine families subject to 40 CFR 1051, minimum testing requirements for each test period may also apply; please refer to 40 CFR 1051.310.","")</f>
        <v/>
      </c>
      <c r="E27" s="274"/>
      <c r="F27" s="274"/>
      <c r="G27" s="274"/>
      <c r="H27" s="274"/>
      <c r="I27" s="274"/>
      <c r="J27" s="274"/>
      <c r="K27" s="274"/>
      <c r="L27" s="274"/>
      <c r="M27" s="1"/>
      <c r="N27" s="1"/>
      <c r="O27" s="1"/>
      <c r="P27" s="354"/>
      <c r="Q27" s="98"/>
      <c r="R27" s="362"/>
      <c r="S27" s="363"/>
      <c r="T27" s="364" t="s">
        <v>429</v>
      </c>
      <c r="U27" s="365"/>
      <c r="V27" s="98"/>
      <c r="W27" s="98"/>
      <c r="X27" s="98"/>
      <c r="Y27" s="98"/>
      <c r="Z27" s="98"/>
      <c r="AA27" s="98"/>
      <c r="AB27" s="98"/>
      <c r="AC27" s="98"/>
      <c r="AD27" s="98"/>
      <c r="AE27" s="98"/>
      <c r="AF27" s="98"/>
      <c r="AG27" s="98"/>
      <c r="AH27" s="98"/>
      <c r="AI27" s="98"/>
      <c r="AJ27" s="98"/>
      <c r="AK27" s="98"/>
      <c r="AM27" s="329" t="s">
        <v>405</v>
      </c>
      <c r="AN27" t="str">
        <f>'Submission Template'!P13</f>
        <v>yes</v>
      </c>
      <c r="AP27" s="118" t="s">
        <v>331</v>
      </c>
      <c r="AR27" s="207"/>
      <c r="AS27" s="207" t="str">
        <f>IF($AV$15=1,IF(AS22&gt;=1,"check",1),0)</f>
        <v>check</v>
      </c>
      <c r="AT27" s="207">
        <f>IF($AV$15=2,IF(AND(AS22&gt;=1,AT22&gt;=1),"check",1),0)</f>
        <v>0</v>
      </c>
      <c r="AU27" s="207">
        <f>IF($AV$15=3,IF(AND(AS22&gt;=1,AT22&gt;=1,AU22&gt;=1),"check",1),0)</f>
        <v>0</v>
      </c>
      <c r="AV27" s="207">
        <f>IF($AV$15=4,IF(AND(AS22&gt;=1,AT22&gt;=1,AU22&gt;=1,AV22&gt;=1),"check",1),0)</f>
        <v>0</v>
      </c>
      <c r="AW27" s="207"/>
      <c r="AX27" s="218" t="str">
        <f>IF($AV$15=1,IF(AS22&gt;=0,"ok","not"),IF(AV15=2,IF(AND(AS22&gt;=0,AT22&gt;=0),"ok","not"),IF(AV15=3,IF(AND(AS22&gt;=0,AT22&gt;=0,AU22&gt;=0),"ok","not"),IF(AV15=4,IF(AND(AS22&gt;=0,AT22&gt;=0,AU22&gt;=0,AV22&gt;=0),"ok","not")))))</f>
        <v>ok</v>
      </c>
      <c r="AY27" s="20" t="s">
        <v>345</v>
      </c>
      <c r="AZ27" s="20"/>
      <c r="BA27" s="20"/>
      <c r="BB27" s="20"/>
      <c r="BC27" s="20"/>
      <c r="BD27" s="20"/>
      <c r="BE27" s="20"/>
      <c r="BF27" s="20"/>
      <c r="BG27" s="20"/>
      <c r="BH27" s="20"/>
      <c r="BI27" s="20"/>
      <c r="BJ27" s="20"/>
      <c r="BK27" s="20"/>
      <c r="BL27" s="20"/>
      <c r="CA27" s="57" t="s">
        <v>105</v>
      </c>
      <c r="CB27" s="60">
        <f>'Submission Template'!$J$15</f>
        <v>0</v>
      </c>
      <c r="CC27" s="57"/>
      <c r="CD27" s="57"/>
      <c r="CE27" s="57"/>
      <c r="CF27" s="219">
        <f>IF('Submission Template'!C50="invalid",1,0)</f>
        <v>0</v>
      </c>
      <c r="CG27" s="113" t="str">
        <f>IF(AND('Submission Template'!$C50="final",'Submission Template'!$Q50="yes"),$D53,"")</f>
        <v/>
      </c>
      <c r="CH27" s="113" t="str">
        <f>IF(AND('Submission Template'!$C50="final",'Submission Template'!$Q50="yes"),$C53,"")</f>
        <v/>
      </c>
      <c r="CI27" s="113" t="str">
        <f>IF(AND('Submission Template'!$C50="final",'Submission Template'!$V50="yes"),$N53,"")</f>
        <v/>
      </c>
      <c r="CJ27" s="220" t="str">
        <f>IF(AND('Submission Template'!$C50="final",'Submission Template'!$V50="yes"),$M53,"")</f>
        <v/>
      </c>
    </row>
    <row r="28" spans="1:88" ht="13">
      <c r="A28" s="98"/>
      <c r="B28" s="259"/>
      <c r="C28" s="1"/>
      <c r="D28" s="355" t="str">
        <f>IF('Submission Template'!P13="yes","* This is a carryover engine family.  The first reported test result should be from the final test of the preceding model year.","")</f>
        <v>* This is a carryover engine family.  The first reported test result should be from the final test of the preceding model year.</v>
      </c>
      <c r="E28" s="274"/>
      <c r="F28" s="274"/>
      <c r="G28" s="274"/>
      <c r="H28" s="274"/>
      <c r="I28" s="274"/>
      <c r="J28" s="274"/>
      <c r="K28" s="274"/>
      <c r="L28" s="274"/>
      <c r="M28" s="1"/>
      <c r="N28" s="1"/>
      <c r="O28" s="1"/>
      <c r="P28" s="354"/>
      <c r="Q28" s="98"/>
      <c r="R28" s="366"/>
      <c r="S28" s="367"/>
      <c r="T28" s="368" t="s">
        <v>430</v>
      </c>
      <c r="U28" s="365"/>
      <c r="V28" s="98"/>
      <c r="W28" s="98"/>
      <c r="X28" s="98"/>
      <c r="Y28" s="98"/>
      <c r="Z28" s="98"/>
      <c r="AA28" s="98"/>
      <c r="AB28" s="98"/>
      <c r="AC28" s="98"/>
      <c r="AD28" s="98"/>
      <c r="AE28" s="98"/>
      <c r="AF28" s="98"/>
      <c r="AG28" s="98"/>
      <c r="AH28" s="98"/>
      <c r="AI28" s="98"/>
      <c r="AJ28" s="98"/>
      <c r="AK28" s="98"/>
      <c r="AM28" s="328" t="s">
        <v>403</v>
      </c>
      <c r="AP28" s="118" t="s">
        <v>332</v>
      </c>
      <c r="AR28" s="207"/>
      <c r="AS28" s="207" t="str">
        <f>IF(AS27=0,0,IF(AS27="check",IF(AS19&gt;0,"ok","not")))</f>
        <v>not</v>
      </c>
      <c r="AT28" s="207">
        <f>IF(AT27=0,0,IF(AT27="check",IF(AND(AS19&gt;0,AT19&gt;0),"ok","not"),0))</f>
        <v>0</v>
      </c>
      <c r="AU28" s="207">
        <f>IF(AU27=0,0,IF(AU27="check",IF(AND(AS19&gt;0,AT19&gt;0,AU19&gt;0),"ok","not"),0))</f>
        <v>0</v>
      </c>
      <c r="AV28" s="207">
        <f>IF(AV27=0,0,IF(AV27="check",IF(AND(AS19&gt;0,AT19&gt;0,AU19&gt;0,AV19&gt;0),"ok","not"),0))</f>
        <v>0</v>
      </c>
      <c r="AW28" s="207"/>
      <c r="AX28" s="217" t="str">
        <f>IF(OR(AS28="ok",AT28="ok",AU28="ok",AV28="ok"),"ok","not")</f>
        <v>not</v>
      </c>
      <c r="AY28" s="215" t="s">
        <v>330</v>
      </c>
      <c r="AZ28" s="20"/>
      <c r="BA28" s="20"/>
      <c r="BB28" s="20"/>
      <c r="BC28" s="20"/>
      <c r="BD28" s="20"/>
      <c r="BE28" s="20"/>
      <c r="BF28" s="20"/>
      <c r="BG28" s="20"/>
      <c r="BH28" s="20"/>
      <c r="BI28" s="20"/>
      <c r="BJ28" s="20"/>
      <c r="BK28" s="20"/>
      <c r="BL28" s="20"/>
      <c r="CA28" s="57" t="s">
        <v>106</v>
      </c>
      <c r="CB28" s="57" t="str">
        <f>IF('Submission Template'!G20&lt;&gt;"",'Submission Template'!G20,"")</f>
        <v>This family has only one production period.</v>
      </c>
      <c r="CC28" s="57"/>
      <c r="CD28" s="57"/>
      <c r="CE28" s="57"/>
      <c r="CF28" s="219">
        <f>IF('Submission Template'!C51="invalid",1,0)</f>
        <v>0</v>
      </c>
      <c r="CG28" s="113" t="str">
        <f>IF(AND('Submission Template'!$C51="final",'Submission Template'!$Q51="yes"),$D54,"")</f>
        <v/>
      </c>
      <c r="CH28" s="113" t="str">
        <f>IF(AND('Submission Template'!$C51="final",'Submission Template'!$Q51="yes"),$C54,"")</f>
        <v/>
      </c>
      <c r="CI28" s="113" t="str">
        <f>IF(AND('Submission Template'!$C51="final",'Submission Template'!$V51="yes"),$N54,"")</f>
        <v/>
      </c>
      <c r="CJ28" s="220" t="str">
        <f>IF(AND('Submission Template'!$C51="final",'Submission Template'!$V51="yes"),$M54,"")</f>
        <v/>
      </c>
    </row>
    <row r="29" spans="1:88" ht="13" thickBot="1">
      <c r="A29" s="98"/>
      <c r="B29" s="275"/>
      <c r="C29" s="272"/>
      <c r="D29" s="276" t="str">
        <f>IF('Submission Template'!P14="yes","   If a reduced sample size is entered, it should be an EPA-approved number.","")</f>
        <v/>
      </c>
      <c r="E29" s="277"/>
      <c r="F29" s="277"/>
      <c r="G29" s="277"/>
      <c r="H29" s="277"/>
      <c r="I29" s="277"/>
      <c r="J29" s="277"/>
      <c r="K29" s="277"/>
      <c r="L29" s="277"/>
      <c r="M29" s="356"/>
      <c r="N29" s="356"/>
      <c r="O29" s="356"/>
      <c r="P29" s="357"/>
      <c r="Q29" s="98"/>
      <c r="R29" s="369"/>
      <c r="S29" s="370"/>
      <c r="T29" s="371" t="s">
        <v>428</v>
      </c>
      <c r="U29" s="372"/>
      <c r="V29" s="98"/>
      <c r="W29" s="98"/>
      <c r="X29" s="98"/>
      <c r="Y29" s="98"/>
      <c r="Z29" s="98"/>
      <c r="AA29" s="98"/>
      <c r="AB29" s="98"/>
      <c r="AC29" s="98"/>
      <c r="AD29" s="98"/>
      <c r="AE29" s="98"/>
      <c r="AF29" s="98"/>
      <c r="AG29" s="98"/>
      <c r="AH29" s="98"/>
      <c r="AI29" s="98"/>
      <c r="AJ29" s="98"/>
      <c r="AK29" s="98"/>
      <c r="AM29" t="e">
        <f>INDEX(BD38:BD336,MATCH(TRUE,INDEX(ISNUMBER(BD38:BD336),0),0))</f>
        <v>#N/A</v>
      </c>
      <c r="AQ29" s="178"/>
      <c r="AR29" s="209"/>
      <c r="AS29" s="209"/>
      <c r="AT29" s="209"/>
      <c r="AU29" s="209"/>
      <c r="AV29" s="209"/>
      <c r="AW29" s="209"/>
      <c r="AX29" s="210"/>
      <c r="AY29" s="20"/>
      <c r="AZ29" s="20"/>
      <c r="BA29" s="20"/>
      <c r="BB29" s="20"/>
      <c r="BC29" s="20"/>
      <c r="BD29" s="20"/>
      <c r="BE29" s="20"/>
      <c r="BF29" s="20"/>
      <c r="BG29" s="20"/>
      <c r="BH29" s="20"/>
      <c r="BI29" s="20"/>
      <c r="BJ29" s="20"/>
      <c r="BK29" s="20"/>
      <c r="BL29" s="20"/>
      <c r="CA29" s="57"/>
      <c r="CB29" s="57"/>
      <c r="CC29" s="57"/>
      <c r="CD29" s="57"/>
      <c r="CE29" s="57"/>
      <c r="CF29" s="219">
        <f>IF('Submission Template'!C52="invalid",1,0)</f>
        <v>0</v>
      </c>
      <c r="CG29" s="113" t="str">
        <f>IF(AND('Submission Template'!$C52="final",'Submission Template'!$Q52="yes"),$D55,"")</f>
        <v/>
      </c>
      <c r="CH29" s="113" t="str">
        <f>IF(AND('Submission Template'!$C52="final",'Submission Template'!$Q52="yes"),$C55,"")</f>
        <v/>
      </c>
      <c r="CI29" s="113" t="str">
        <f>IF(AND('Submission Template'!$C52="final",'Submission Template'!$V52="yes"),$N55,"")</f>
        <v/>
      </c>
      <c r="CJ29" s="220" t="str">
        <f>IF(AND('Submission Template'!$C52="final",'Submission Template'!$V52="yes"),$M55,"")</f>
        <v/>
      </c>
    </row>
    <row r="30" spans="1:88" ht="13.9" customHeight="1">
      <c r="A30" s="98"/>
      <c r="B30" s="98"/>
      <c r="C30" s="98"/>
      <c r="D30" s="98"/>
      <c r="E30" s="98"/>
      <c r="F30" s="98"/>
      <c r="G30" s="98"/>
      <c r="H30" s="98"/>
      <c r="I30" s="98"/>
      <c r="J30" s="98"/>
      <c r="K30" s="98"/>
      <c r="L30" s="98"/>
      <c r="M30" s="98"/>
      <c r="N30" s="278"/>
      <c r="O30" s="98"/>
      <c r="P30" s="98"/>
      <c r="Q30" s="98"/>
      <c r="R30" s="98"/>
      <c r="S30" s="98"/>
      <c r="T30" s="98"/>
      <c r="U30" s="98"/>
      <c r="V30" s="98"/>
      <c r="W30" s="98"/>
      <c r="X30" s="98"/>
      <c r="Y30" s="98"/>
      <c r="Z30" s="98"/>
      <c r="AA30" s="98"/>
      <c r="AB30" s="98"/>
      <c r="AC30" s="98"/>
      <c r="AD30" s="98"/>
      <c r="AE30" s="98"/>
      <c r="AF30" s="98"/>
      <c r="AG30" s="98"/>
      <c r="AH30" s="98"/>
      <c r="AI30" s="98"/>
      <c r="AJ30" s="98"/>
      <c r="AK30" s="98"/>
      <c r="AM30" s="328" t="s">
        <v>404</v>
      </c>
      <c r="AR30" s="20"/>
      <c r="AS30" s="20"/>
      <c r="AT30" s="20"/>
      <c r="AU30" s="20"/>
      <c r="AV30" s="20"/>
      <c r="AW30" s="20"/>
      <c r="AX30" s="20"/>
      <c r="AY30" s="20"/>
      <c r="AZ30" s="20"/>
      <c r="BA30" s="20"/>
      <c r="BB30" s="20"/>
      <c r="BC30" s="20"/>
      <c r="BD30" s="20"/>
      <c r="BE30" s="20"/>
      <c r="BF30" s="20"/>
      <c r="BG30" s="20"/>
      <c r="BH30" s="20"/>
      <c r="BI30" s="20"/>
      <c r="BJ30" s="20"/>
      <c r="BK30" s="20" t="e">
        <f>($AU39*$E39)/($D39-'Submission Template'!K$28)^2+1</f>
        <v>#VALUE!</v>
      </c>
      <c r="BL30" s="20"/>
      <c r="CA30" s="57"/>
      <c r="CB30" s="57"/>
      <c r="CC30" s="57"/>
      <c r="CD30" s="57"/>
      <c r="CE30" s="57"/>
      <c r="CF30" s="219">
        <f>IF('Submission Template'!C53="invalid",1,0)</f>
        <v>0</v>
      </c>
      <c r="CG30" s="113" t="str">
        <f>IF(AND('Submission Template'!$C53="final",'Submission Template'!$Q53="yes"),$D56,"")</f>
        <v/>
      </c>
      <c r="CH30" s="113" t="str">
        <f>IF(AND('Submission Template'!$C53="final",'Submission Template'!$Q53="yes"),$C56,"")</f>
        <v/>
      </c>
      <c r="CI30" s="113" t="str">
        <f>IF(AND('Submission Template'!$C53="final",'Submission Template'!$V53="yes"),$N56,"")</f>
        <v/>
      </c>
      <c r="CJ30" s="220" t="str">
        <f>IF(AND('Submission Template'!$C53="final",'Submission Template'!$V53="yes"),$M56,"")</f>
        <v/>
      </c>
    </row>
    <row r="31" spans="1:88" ht="15.5">
      <c r="A31" s="98"/>
      <c r="B31" s="279"/>
      <c r="C31" s="280"/>
      <c r="D31" s="280"/>
      <c r="E31" s="280"/>
      <c r="F31" s="281" t="str">
        <f>IF('Submission Template'!P17="HC","HC - Calculations","HC+NOx - Calculations")</f>
        <v>HC - Calculations</v>
      </c>
      <c r="G31" s="281"/>
      <c r="H31" s="280"/>
      <c r="I31" s="280"/>
      <c r="J31" s="280"/>
      <c r="K31" s="280"/>
      <c r="L31" s="282"/>
      <c r="M31" s="280"/>
      <c r="N31" s="280"/>
      <c r="O31" s="280"/>
      <c r="P31" s="281" t="s">
        <v>53</v>
      </c>
      <c r="Q31" s="283"/>
      <c r="R31" s="280"/>
      <c r="S31" s="280"/>
      <c r="T31" s="280"/>
      <c r="U31" s="284"/>
      <c r="V31" s="285"/>
      <c r="W31" s="285"/>
      <c r="X31" s="285"/>
      <c r="Y31" s="285"/>
      <c r="Z31" s="285"/>
      <c r="AA31" s="285"/>
      <c r="AB31" s="285"/>
      <c r="AC31" s="285"/>
      <c r="AD31" s="285"/>
      <c r="AE31" s="285"/>
      <c r="AF31" s="286"/>
      <c r="AG31" s="287"/>
      <c r="AH31" s="287"/>
      <c r="AI31" s="287"/>
      <c r="AJ31" s="287"/>
      <c r="AK31" s="288"/>
      <c r="AM31" t="e">
        <f>INDEX(BE38:BE336,MATCH(TRUE,INDEX(ISNUMBER(BE38:BE336),0),0))</f>
        <v>#N/A</v>
      </c>
      <c r="AQ31" s="20"/>
      <c r="AR31" s="21" t="s">
        <v>66</v>
      </c>
      <c r="AS31" s="21" t="s">
        <v>17</v>
      </c>
      <c r="AT31" s="21"/>
      <c r="AU31" s="20"/>
      <c r="AV31" s="20"/>
      <c r="AW31" s="20"/>
      <c r="AX31" s="20"/>
      <c r="AY31" s="20"/>
      <c r="AZ31" s="20"/>
      <c r="BA31" s="20"/>
      <c r="BB31" s="20"/>
      <c r="BC31" s="20"/>
      <c r="BD31" s="20"/>
      <c r="BE31" s="20"/>
      <c r="BF31" s="20"/>
      <c r="BG31" s="20"/>
      <c r="BH31" s="20"/>
      <c r="BI31" s="20"/>
      <c r="BJ31" s="20"/>
      <c r="BK31" s="20" t="e">
        <f>($AU38*$E38)/($D38-'Submission Template'!K$28)^2+1</f>
        <v>#VALUE!</v>
      </c>
      <c r="CA31" s="57"/>
      <c r="CB31" s="57"/>
      <c r="CC31" s="57"/>
      <c r="CD31" s="57"/>
      <c r="CE31" s="57"/>
      <c r="CF31" s="219">
        <f>IF('Submission Template'!C54="invalid",1,0)</f>
        <v>0</v>
      </c>
      <c r="CG31" s="113" t="str">
        <f>IF(AND('Submission Template'!$C54="final",'Submission Template'!$Q54="yes"),$D57,"")</f>
        <v/>
      </c>
      <c r="CH31" s="113" t="str">
        <f>IF(AND('Submission Template'!$C54="final",'Submission Template'!$Q54="yes"),$C57,"")</f>
        <v/>
      </c>
      <c r="CI31" s="113" t="str">
        <f>IF(AND('Submission Template'!$C54="final",'Submission Template'!$V54="yes"),$N57,"")</f>
        <v/>
      </c>
      <c r="CJ31" s="220" t="str">
        <f>IF(AND('Submission Template'!$C54="final",'Submission Template'!$V54="yes"),$M57,"")</f>
        <v/>
      </c>
    </row>
    <row r="32" spans="1:88" ht="12" customHeight="1">
      <c r="A32" s="98"/>
      <c r="B32" s="289"/>
      <c r="C32" s="290"/>
      <c r="D32" s="290"/>
      <c r="E32" s="290"/>
      <c r="F32" s="290"/>
      <c r="G32" s="290"/>
      <c r="H32" s="290"/>
      <c r="I32" s="290"/>
      <c r="J32" s="290"/>
      <c r="K32" s="290"/>
      <c r="L32" s="289"/>
      <c r="M32" s="290"/>
      <c r="N32" s="290"/>
      <c r="O32" s="291"/>
      <c r="P32" s="290"/>
      <c r="Q32" s="290"/>
      <c r="R32" s="290"/>
      <c r="S32" s="290"/>
      <c r="T32" s="290"/>
      <c r="U32" s="292"/>
      <c r="V32" s="102"/>
      <c r="W32" s="102"/>
      <c r="X32" s="102"/>
      <c r="Y32" s="102"/>
      <c r="Z32" s="102"/>
      <c r="AA32" s="102"/>
      <c r="AB32" s="102"/>
      <c r="AC32" s="102"/>
      <c r="AD32" s="102"/>
      <c r="AE32" s="102"/>
      <c r="AF32" s="293"/>
      <c r="AG32" s="294"/>
      <c r="AH32" s="294"/>
      <c r="AI32" s="294"/>
      <c r="AJ32" s="294"/>
      <c r="AK32" s="295"/>
      <c r="AQ32" s="20"/>
      <c r="AR32" s="21"/>
      <c r="AS32" s="21"/>
      <c r="AT32" s="21"/>
      <c r="AU32" s="21"/>
      <c r="AV32" s="21"/>
      <c r="AW32" s="21"/>
      <c r="AX32" s="20"/>
      <c r="AY32" s="20"/>
      <c r="AZ32" s="20"/>
      <c r="BA32" s="20"/>
      <c r="BB32" s="20"/>
      <c r="BC32" s="20"/>
      <c r="BD32" s="20"/>
      <c r="BE32" s="20"/>
      <c r="BF32" s="20"/>
      <c r="BG32" s="20"/>
      <c r="BH32" s="20"/>
      <c r="BI32" s="20"/>
      <c r="BJ32" s="20"/>
      <c r="BK32" s="20"/>
      <c r="CA32" s="57"/>
      <c r="CB32" s="57"/>
      <c r="CC32" s="57"/>
      <c r="CD32" s="57"/>
      <c r="CE32" s="57"/>
      <c r="CF32" s="219">
        <f>IF('Submission Template'!C55="invalid",1,0)</f>
        <v>0</v>
      </c>
      <c r="CG32" s="113" t="str">
        <f>IF(AND('Submission Template'!$C55="final",'Submission Template'!$Q55="yes"),$D58,"")</f>
        <v/>
      </c>
      <c r="CH32" s="113" t="str">
        <f>IF(AND('Submission Template'!$C55="final",'Submission Template'!$Q55="yes"),$C58,"")</f>
        <v/>
      </c>
      <c r="CI32" s="113" t="str">
        <f>IF(AND('Submission Template'!$C55="final",'Submission Template'!$V55="yes"),$N58,"")</f>
        <v/>
      </c>
      <c r="CJ32" s="220" t="str">
        <f>IF(AND('Submission Template'!$C55="final",'Submission Template'!$V55="yes"),$M58,"")</f>
        <v/>
      </c>
    </row>
    <row r="33" spans="1:90" ht="13.5" thickBot="1">
      <c r="A33" s="98"/>
      <c r="B33" s="296" t="s">
        <v>21</v>
      </c>
      <c r="C33" s="297" t="s">
        <v>23</v>
      </c>
      <c r="D33" s="297"/>
      <c r="E33" s="297"/>
      <c r="F33" s="297"/>
      <c r="G33" s="297"/>
      <c r="H33" s="297"/>
      <c r="I33" s="297" t="s">
        <v>22</v>
      </c>
      <c r="J33" s="297"/>
      <c r="K33" s="297"/>
      <c r="L33" s="296" t="s">
        <v>21</v>
      </c>
      <c r="M33" s="297" t="s">
        <v>23</v>
      </c>
      <c r="N33" s="297"/>
      <c r="O33" s="297"/>
      <c r="P33" s="297"/>
      <c r="Q33" s="297"/>
      <c r="R33" s="297"/>
      <c r="S33" s="297" t="s">
        <v>22</v>
      </c>
      <c r="T33" s="297"/>
      <c r="U33" s="298"/>
      <c r="V33" s="102"/>
      <c r="W33" s="102"/>
      <c r="X33" s="102"/>
      <c r="Y33" s="102"/>
      <c r="Z33" s="102"/>
      <c r="AA33" s="102"/>
      <c r="AB33" s="102"/>
      <c r="AC33" s="102"/>
      <c r="AD33" s="102"/>
      <c r="AE33" s="102"/>
      <c r="AF33" s="299"/>
      <c r="AG33" s="300"/>
      <c r="AH33" s="294"/>
      <c r="AI33" s="294"/>
      <c r="AJ33" s="294"/>
      <c r="AK33" s="295"/>
      <c r="AQ33" s="20"/>
      <c r="AR33" s="21" t="s">
        <v>39</v>
      </c>
      <c r="AS33" s="21" t="s">
        <v>39</v>
      </c>
      <c r="AT33" s="21"/>
      <c r="AU33" s="21"/>
      <c r="AV33" s="21"/>
      <c r="AW33" s="21"/>
      <c r="AX33" s="21"/>
      <c r="AY33" s="21"/>
      <c r="AZ33" s="21"/>
      <c r="BA33" s="21" t="s">
        <v>36</v>
      </c>
      <c r="BB33" s="21" t="s">
        <v>36</v>
      </c>
      <c r="BC33" s="21"/>
      <c r="BD33" s="21" t="s">
        <v>14</v>
      </c>
      <c r="BE33" s="21" t="s">
        <v>17</v>
      </c>
      <c r="BF33" s="21"/>
      <c r="BG33" s="20"/>
      <c r="BH33" s="20"/>
      <c r="BI33" s="20"/>
      <c r="BJ33" s="20"/>
      <c r="BK33" s="20"/>
      <c r="CA33" s="57"/>
      <c r="CB33" s="57"/>
      <c r="CC33" s="57"/>
      <c r="CD33" s="57"/>
      <c r="CE33" s="57"/>
      <c r="CF33" s="219">
        <f>IF('Submission Template'!C56="invalid",1,0)</f>
        <v>0</v>
      </c>
      <c r="CG33" s="113" t="str">
        <f>IF(AND('Submission Template'!$C56="final",'Submission Template'!$Q56="yes"),$D59,"")</f>
        <v/>
      </c>
      <c r="CH33" s="113" t="str">
        <f>IF(AND('Submission Template'!$C56="final",'Submission Template'!$Q56="yes"),$C59,"")</f>
        <v/>
      </c>
      <c r="CI33" s="113" t="str">
        <f>IF(AND('Submission Template'!$C56="final",'Submission Template'!$V56="yes"),$N59,"")</f>
        <v/>
      </c>
      <c r="CJ33" s="220" t="str">
        <f>IF(AND('Submission Template'!$C56="final",'Submission Template'!$V56="yes"),$M59,"")</f>
        <v/>
      </c>
    </row>
    <row r="34" spans="1:90" ht="13">
      <c r="A34" s="98"/>
      <c r="B34" s="296" t="s">
        <v>22</v>
      </c>
      <c r="C34" s="297" t="s">
        <v>22</v>
      </c>
      <c r="D34" s="297" t="s">
        <v>24</v>
      </c>
      <c r="E34" s="297" t="s">
        <v>25</v>
      </c>
      <c r="F34" s="297" t="s">
        <v>30</v>
      </c>
      <c r="G34" s="297"/>
      <c r="H34" s="297" t="s">
        <v>28</v>
      </c>
      <c r="I34" s="297" t="s">
        <v>45</v>
      </c>
      <c r="J34" s="297" t="str">
        <f>IF('Submission Template'!P17="HC","HC","HC+NOx")</f>
        <v>HC</v>
      </c>
      <c r="K34" s="297" t="str">
        <f>IF('Submission Template'!P17="HC","HC","HC+NOx")</f>
        <v>HC</v>
      </c>
      <c r="L34" s="296" t="s">
        <v>22</v>
      </c>
      <c r="M34" s="297" t="s">
        <v>22</v>
      </c>
      <c r="N34" s="297" t="s">
        <v>24</v>
      </c>
      <c r="O34" s="297" t="s">
        <v>25</v>
      </c>
      <c r="P34" s="297" t="s">
        <v>30</v>
      </c>
      <c r="Q34" s="297"/>
      <c r="R34" s="297" t="s">
        <v>28</v>
      </c>
      <c r="S34" s="297" t="s">
        <v>45</v>
      </c>
      <c r="T34" s="297" t="s">
        <v>17</v>
      </c>
      <c r="U34" s="298" t="s">
        <v>17</v>
      </c>
      <c r="V34" s="102"/>
      <c r="W34" s="102"/>
      <c r="X34" s="102"/>
      <c r="Y34" s="102"/>
      <c r="Z34" s="102"/>
      <c r="AA34" s="102"/>
      <c r="AB34" s="102"/>
      <c r="AC34" s="102"/>
      <c r="AD34" s="102"/>
      <c r="AE34" s="102"/>
      <c r="AF34" s="299"/>
      <c r="AG34" s="300"/>
      <c r="AH34" s="294"/>
      <c r="AI34" s="294"/>
      <c r="AJ34" s="294"/>
      <c r="AK34" s="294"/>
      <c r="AL34" s="330" t="s">
        <v>408</v>
      </c>
      <c r="AM34" s="330" t="s">
        <v>410</v>
      </c>
      <c r="AN34" s="330" t="s">
        <v>407</v>
      </c>
      <c r="AO34" s="335" t="s">
        <v>414</v>
      </c>
      <c r="AQ34" s="332" t="s">
        <v>406</v>
      </c>
      <c r="AR34" s="21" t="s">
        <v>38</v>
      </c>
      <c r="AS34" s="21" t="s">
        <v>38</v>
      </c>
      <c r="AT34" s="21"/>
      <c r="AU34" s="21"/>
      <c r="AV34" s="21"/>
      <c r="AW34" s="21"/>
      <c r="AX34" s="21" t="s">
        <v>27</v>
      </c>
      <c r="AY34" s="21" t="s">
        <v>27</v>
      </c>
      <c r="AZ34" s="21"/>
      <c r="BA34" s="21" t="s">
        <v>27</v>
      </c>
      <c r="BB34" s="21" t="s">
        <v>27</v>
      </c>
      <c r="BC34" s="21"/>
      <c r="BD34" s="21" t="s">
        <v>36</v>
      </c>
      <c r="BE34" s="21" t="s">
        <v>36</v>
      </c>
      <c r="BF34" s="21"/>
      <c r="BG34" s="20"/>
      <c r="BH34" s="20"/>
      <c r="BI34" s="20"/>
      <c r="BJ34" s="20"/>
      <c r="BK34" s="34" t="s">
        <v>14</v>
      </c>
      <c r="BL34" s="34" t="s">
        <v>17</v>
      </c>
      <c r="BM34" s="40" t="s">
        <v>126</v>
      </c>
      <c r="BN34" s="39"/>
      <c r="BO34" s="116" t="s">
        <v>157</v>
      </c>
      <c r="BP34" s="121" t="s">
        <v>164</v>
      </c>
      <c r="BQ34" s="121"/>
      <c r="BR34" s="121"/>
      <c r="BS34" s="121"/>
      <c r="BT34" s="121" t="s">
        <v>17</v>
      </c>
      <c r="BU34" s="117" t="s">
        <v>166</v>
      </c>
      <c r="BW34" s="330" t="s">
        <v>408</v>
      </c>
      <c r="BX34" s="330" t="s">
        <v>410</v>
      </c>
      <c r="CA34" s="57"/>
      <c r="CB34" s="57"/>
      <c r="CC34" s="57"/>
      <c r="CD34" s="57"/>
      <c r="CE34" s="57"/>
      <c r="CF34" s="219">
        <f>IF('Submission Template'!C57="invalid",1,0)</f>
        <v>0</v>
      </c>
      <c r="CG34" s="113" t="str">
        <f>IF(AND('Submission Template'!$C57="final",'Submission Template'!$Q57="yes"),$D60,"")</f>
        <v/>
      </c>
      <c r="CH34" s="113" t="str">
        <f>IF(AND('Submission Template'!$C57="final",'Submission Template'!$Q57="yes"),$C60,"")</f>
        <v/>
      </c>
      <c r="CI34" s="113" t="str">
        <f>IF(AND('Submission Template'!$C57="final",'Submission Template'!$V57="yes"),$N60,"")</f>
        <v/>
      </c>
      <c r="CJ34" s="220" t="str">
        <f>IF(AND('Submission Template'!$C57="final",'Submission Template'!$V57="yes"),$M60,"")</f>
        <v/>
      </c>
    </row>
    <row r="35" spans="1:90" ht="13.5" thickBot="1">
      <c r="A35" s="98"/>
      <c r="B35" s="301" t="s">
        <v>43</v>
      </c>
      <c r="C35" s="302" t="s">
        <v>44</v>
      </c>
      <c r="D35" s="302" t="s">
        <v>16</v>
      </c>
      <c r="E35" s="302" t="s">
        <v>26</v>
      </c>
      <c r="F35" s="302" t="s">
        <v>27</v>
      </c>
      <c r="G35" s="302" t="s">
        <v>27</v>
      </c>
      <c r="H35" s="302" t="s">
        <v>29</v>
      </c>
      <c r="I35" s="302" t="s">
        <v>46</v>
      </c>
      <c r="J35" s="302" t="s">
        <v>47</v>
      </c>
      <c r="K35" s="302" t="s">
        <v>48</v>
      </c>
      <c r="L35" s="301" t="s">
        <v>43</v>
      </c>
      <c r="M35" s="302" t="s">
        <v>44</v>
      </c>
      <c r="N35" s="302" t="s">
        <v>16</v>
      </c>
      <c r="O35" s="302" t="s">
        <v>26</v>
      </c>
      <c r="P35" s="302" t="s">
        <v>27</v>
      </c>
      <c r="Q35" s="302" t="s">
        <v>27</v>
      </c>
      <c r="R35" s="302" t="s">
        <v>29</v>
      </c>
      <c r="S35" s="302" t="s">
        <v>46</v>
      </c>
      <c r="T35" s="302" t="s">
        <v>47</v>
      </c>
      <c r="U35" s="303" t="s">
        <v>48</v>
      </c>
      <c r="V35" s="102"/>
      <c r="W35" s="102"/>
      <c r="X35" s="102"/>
      <c r="Y35" s="102"/>
      <c r="Z35" s="102"/>
      <c r="AA35" s="102"/>
      <c r="AB35" s="102"/>
      <c r="AC35" s="102"/>
      <c r="AD35" s="102"/>
      <c r="AE35" s="102"/>
      <c r="AF35" s="453" t="s">
        <v>35</v>
      </c>
      <c r="AG35" s="454"/>
      <c r="AH35" s="454"/>
      <c r="AI35" s="454"/>
      <c r="AJ35" s="454"/>
      <c r="AK35" s="454"/>
      <c r="AL35" s="331" t="s">
        <v>409</v>
      </c>
      <c r="AM35" s="331" t="s">
        <v>411</v>
      </c>
      <c r="AN35" s="331" t="s">
        <v>38</v>
      </c>
      <c r="AO35" s="335" t="s">
        <v>415</v>
      </c>
      <c r="AQ35" s="333" t="s">
        <v>38</v>
      </c>
      <c r="AR35" s="21" t="s">
        <v>40</v>
      </c>
      <c r="AS35" s="21" t="s">
        <v>40</v>
      </c>
      <c r="AT35" s="21"/>
      <c r="AU35" s="20" t="s">
        <v>83</v>
      </c>
      <c r="AV35" s="20" t="s">
        <v>82</v>
      </c>
      <c r="AW35" s="20"/>
      <c r="AX35" s="21" t="s">
        <v>88</v>
      </c>
      <c r="AY35" s="21" t="s">
        <v>74</v>
      </c>
      <c r="AZ35" s="21"/>
      <c r="BA35" s="21" t="s">
        <v>76</v>
      </c>
      <c r="BB35" s="21" t="s">
        <v>75</v>
      </c>
      <c r="BC35" s="21"/>
      <c r="BD35" s="21" t="s">
        <v>37</v>
      </c>
      <c r="BE35" s="21" t="s">
        <v>37</v>
      </c>
      <c r="BF35" s="21"/>
      <c r="BG35" s="20" t="s">
        <v>65</v>
      </c>
      <c r="BH35" s="20"/>
      <c r="BI35" s="20"/>
      <c r="BJ35" s="20"/>
      <c r="BK35" s="34" t="s">
        <v>62</v>
      </c>
      <c r="BL35" s="34" t="s">
        <v>62</v>
      </c>
      <c r="BM35" s="40" t="s">
        <v>127</v>
      </c>
      <c r="BN35" s="39"/>
      <c r="BO35" s="118" t="s">
        <v>161</v>
      </c>
      <c r="BP35" s="1" t="s">
        <v>162</v>
      </c>
      <c r="BQ35" s="1"/>
      <c r="BR35" s="1" t="s">
        <v>163</v>
      </c>
      <c r="BS35" s="1"/>
      <c r="BT35" s="1" t="s">
        <v>165</v>
      </c>
      <c r="BU35" s="119" t="s">
        <v>167</v>
      </c>
      <c r="BW35" s="331" t="s">
        <v>412</v>
      </c>
      <c r="BX35" s="331" t="s">
        <v>413</v>
      </c>
      <c r="CA35" s="57"/>
      <c r="CB35" s="57"/>
      <c r="CC35" s="57"/>
      <c r="CD35" s="57"/>
      <c r="CE35" s="57"/>
      <c r="CF35" s="219">
        <f>IF('Submission Template'!C58="invalid",1,0)</f>
        <v>0</v>
      </c>
      <c r="CG35" s="113" t="str">
        <f>IF(AND('Submission Template'!$C58="final",'Submission Template'!$Q58="yes"),$D61,"")</f>
        <v/>
      </c>
      <c r="CH35" s="113" t="str">
        <f>IF(AND('Submission Template'!$C58="final",'Submission Template'!$Q58="yes"),$C61,"")</f>
        <v/>
      </c>
      <c r="CI35" s="113" t="str">
        <f>IF(AND('Submission Template'!$C58="final",'Submission Template'!$V58="yes"),$N61,"")</f>
        <v/>
      </c>
      <c r="CJ35" s="220" t="str">
        <f>IF(AND('Submission Template'!$C58="final",'Submission Template'!$V58="yes"),$M61,"")</f>
        <v/>
      </c>
    </row>
    <row r="36" spans="1:90" ht="4.1500000000000004" customHeight="1">
      <c r="A36" s="98"/>
      <c r="B36" s="293"/>
      <c r="C36" s="294"/>
      <c r="D36" s="294"/>
      <c r="E36" s="294"/>
      <c r="F36" s="294"/>
      <c r="G36" s="294"/>
      <c r="H36" s="294" t="str">
        <f>""</f>
        <v/>
      </c>
      <c r="I36" s="294"/>
      <c r="J36" s="294"/>
      <c r="K36" s="295"/>
      <c r="L36" s="294"/>
      <c r="M36" s="294"/>
      <c r="N36" s="294"/>
      <c r="O36" s="294"/>
      <c r="P36" s="294"/>
      <c r="Q36" s="294"/>
      <c r="R36" s="294"/>
      <c r="S36" s="294"/>
      <c r="T36" s="294"/>
      <c r="U36" s="295"/>
      <c r="V36" s="102"/>
      <c r="W36" s="102"/>
      <c r="X36" s="102"/>
      <c r="Y36" s="102"/>
      <c r="Z36" s="102"/>
      <c r="AA36" s="102"/>
      <c r="AB36" s="102"/>
      <c r="AC36" s="102"/>
      <c r="AD36" s="102"/>
      <c r="AE36" s="102"/>
      <c r="AF36" s="286"/>
      <c r="AG36" s="287"/>
      <c r="AH36" s="287"/>
      <c r="AI36" s="287"/>
      <c r="AJ36" s="287"/>
      <c r="AK36" s="288"/>
      <c r="AQ36" s="20"/>
      <c r="AR36" s="20"/>
      <c r="AS36" s="20"/>
      <c r="AT36" s="20"/>
      <c r="AU36" s="20"/>
      <c r="AV36" s="20"/>
      <c r="AW36" s="20"/>
      <c r="AX36" s="20">
        <v>0</v>
      </c>
      <c r="AY36" s="20">
        <v>0</v>
      </c>
      <c r="AZ36" s="20"/>
      <c r="BA36" s="20"/>
      <c r="BB36" s="20"/>
      <c r="BC36" s="20"/>
      <c r="BD36" s="20"/>
      <c r="BE36" s="20"/>
      <c r="BF36" s="20"/>
      <c r="BG36" s="20"/>
      <c r="BH36" s="20"/>
      <c r="BI36" s="20"/>
      <c r="BJ36" s="20"/>
      <c r="BK36" s="20"/>
      <c r="BM36" s="1"/>
      <c r="BO36" s="118"/>
      <c r="BP36" s="1"/>
      <c r="BQ36" s="1"/>
      <c r="BR36" s="1"/>
      <c r="BS36" s="1"/>
      <c r="BT36" s="1"/>
      <c r="BU36" s="119"/>
      <c r="CA36" s="57"/>
      <c r="CB36" s="57"/>
      <c r="CC36" s="57"/>
      <c r="CD36" s="57"/>
      <c r="CE36" s="57"/>
      <c r="CF36" s="219">
        <f>IF('Submission Template'!C59="invalid",1,0)</f>
        <v>0</v>
      </c>
      <c r="CG36" s="113" t="str">
        <f>IF(AND('Submission Template'!$C59="final",'Submission Template'!$Q59="yes"),$D62,"")</f>
        <v/>
      </c>
      <c r="CH36" s="113" t="str">
        <f>IF(AND('Submission Template'!$C59="final",'Submission Template'!$Q59="yes"),$C62,"")</f>
        <v/>
      </c>
      <c r="CI36" s="113" t="str">
        <f>IF(AND('Submission Template'!$C59="final",'Submission Template'!$V59="yes"),$N62,"")</f>
        <v/>
      </c>
      <c r="CJ36" s="220" t="str">
        <f>IF(AND('Submission Template'!$C59="final",'Submission Template'!$V59="yes"),$M62,"")</f>
        <v/>
      </c>
    </row>
    <row r="37" spans="1:90" ht="13" thickBot="1">
      <c r="A37" s="98"/>
      <c r="B37" s="304">
        <f>IF('Submission Template'!$AU$36=1,IF(AND('Submission Template'!$P$13="yes",$AX37&lt;&gt;""),MAX($AX37-1,0),$AX37),"")</f>
        <v>0</v>
      </c>
      <c r="C37" s="305" t="str">
        <f>IF(BP37="",(IF($BK37&lt;&gt;"",MIN(ROUNDUP($N$21,0),ROUNDUP(MAX($BK37,$BM37),0)),"")),BP37)</f>
        <v/>
      </c>
      <c r="D37" s="306" t="str">
        <f>IF('Submission Template'!$AU$36=1,IF(AND('Submission Template'!Q34="yes",'Submission Template'!BN34&lt;&gt;""),AVERAGE(BD$37:BD37),""),"")</f>
        <v/>
      </c>
      <c r="E37" s="307"/>
      <c r="F37" s="307"/>
      <c r="G37" s="308" t="str">
        <f>IF(AND('Submission Template'!$AU$36=1,'Submission Template'!$C34&lt;&gt;""),IF(OR($AO37=1,$AO37=0),0,IF('Submission Template'!$C34="initial",$G36,IF('Submission Template'!Q34="yes",MAX(($F37+'Submission Template'!BN34-('Submission Template'!K$28+0.25*$E37)),0),$G36))),"")</f>
        <v/>
      </c>
      <c r="H37" s="308" t="str">
        <f>IF(G37&lt;&gt;"",IF(E37&lt;&gt;"",5*E37,H36),"")</f>
        <v/>
      </c>
      <c r="I37" s="309" t="str">
        <f>IF(G37&lt;&gt;"",IF(B37&gt;=C37,1,0),"")</f>
        <v/>
      </c>
      <c r="J37" s="309" t="str">
        <f>IF(G37&lt;&gt;"",IF(AND(AND(G36&gt;H36,G37&gt;H37),B36&lt;&gt;B37),1,IF(J36=1,1,0)),"")</f>
        <v/>
      </c>
      <c r="K37" s="310" t="str">
        <f>IF(G37&lt;&gt;"",IF($BA37=1,IF(AND(J37&lt;&gt;1,I37=1,D37&lt;='Submission Template'!K$28),1,0),K36),"")</f>
        <v/>
      </c>
      <c r="L37" s="304">
        <f>IF('Submission Template'!$AV$36=1,IF(AND('Submission Template'!$P$13="yes",$AY37&lt;&gt;""),MAX($AY37-1,0),$AY37),"")</f>
        <v>0</v>
      </c>
      <c r="M37" s="305" t="str">
        <f>IF(BU37="",IF($BL37&lt;&gt;"",MIN(ROUNDUP($N$21,0),ROUNDUP(MAX($BL37,$BM37),0)),""),BU37)</f>
        <v/>
      </c>
      <c r="N37" s="306" t="str">
        <f>IF(AND('Submission Template'!V34="yes",'Submission Template'!BS34&lt;&gt;""),AVERAGE(BE$37:BE37),"")</f>
        <v/>
      </c>
      <c r="O37" s="307"/>
      <c r="P37" s="308"/>
      <c r="Q37" s="308" t="str">
        <f>IF(AND('Submission Template'!$AV$36=1,'Submission Template'!$C34&lt;&gt;""),IF(OR($AP37=1,$AP37=0),0,IF('Submission Template'!$C34="initial",$Q36,IF('Submission Template'!V34="yes",MAX(($P37+'Submission Template'!BS34-('Submission Template'!R$28+0.25*$O37)),0),$Q36))),"")</f>
        <v/>
      </c>
      <c r="R37" s="308" t="str">
        <f>IF(Q37&lt;&gt;"",IF(O37&lt;&gt;"",5*O37,R36),"")</f>
        <v/>
      </c>
      <c r="S37" s="309" t="str">
        <f>IF(Q37&lt;&gt;"",IF(L37&gt;=$M37,1,0),"")</f>
        <v/>
      </c>
      <c r="T37" s="309" t="str">
        <f>IF(Q37&lt;&gt;"",IF(AND(AND(Q36&gt;R36,Q37&gt;R37),L36&lt;&gt;L37),1,IF(T36=1,1,0)),"")</f>
        <v/>
      </c>
      <c r="U37" s="310" t="str">
        <f>IF(Q37&lt;&gt;"",IF($BB37=1,IF(AND(T37&lt;&gt;1,S37=1,N37&lt;='Submission Template'!R$28),1,0),U36),"")</f>
        <v/>
      </c>
      <c r="V37" s="102"/>
      <c r="W37" s="102"/>
      <c r="X37" s="102"/>
      <c r="Y37" s="102"/>
      <c r="Z37" s="102"/>
      <c r="AA37" s="102"/>
      <c r="AB37" s="102"/>
      <c r="AC37" s="102"/>
      <c r="AD37" s="102"/>
      <c r="AE37" s="102"/>
      <c r="AF37" s="311"/>
      <c r="AG37" s="312" t="str">
        <f>IF(AND(OR('Submission Template'!Q34="yes",AND('Submission Template'!V34="yes",'Submission Template'!$P$17="yes")),'Submission Template'!C34="invalid"),"Test cannot be invalid AND included in CumSum",IF(OR(AND($Q37&gt;$R37,$N37&lt;&gt;""),AND($G37&gt;H37,$D37&lt;&gt;"")),"Warning:  CumSum statistic exceeds the Action Limit.",""))</f>
        <v/>
      </c>
      <c r="AH37" s="156"/>
      <c r="AI37" s="156"/>
      <c r="AJ37" s="156"/>
      <c r="AK37" s="313"/>
      <c r="AL37" s="6" t="str">
        <f>IF($AN$27="yes",BD37,"")</f>
        <v/>
      </c>
      <c r="AM37" s="6" t="str">
        <f>IF($AN$27="yes",BE37,"")</f>
        <v/>
      </c>
      <c r="AN37" s="6" t="str">
        <f>IF($AN$27="yes","carryover","notCO")</f>
        <v>carryover</v>
      </c>
      <c r="AO37" s="6">
        <f>IF('Submission Template'!$P$13="no",AX37,IF(AX37="","",IF('Submission Template'!$P$13="yes",IF(B37=0,1,IF(OR(B37=1,B37=2),2,B37)))))</f>
        <v>1</v>
      </c>
      <c r="AP37" s="6">
        <f>IF('Submission Template'!$P$13="no",AY37,IF(AY37="","",IF('Submission Template'!$P$13="yes",IF(L37=0,1,IF(OR(L37=1,L37=2),2,L37)))))</f>
        <v>1</v>
      </c>
      <c r="AQ37" s="20" t="str">
        <f>IF($AN$27="yes","carryover","notCO")</f>
        <v>carryover</v>
      </c>
      <c r="AR37" s="22">
        <f>IF(AND('Submission Template'!BN34&lt;&gt;"",'Submission Template'!K$28&lt;&gt;"",'Submission Template'!Q34&lt;&gt;""),1,0)</f>
        <v>0</v>
      </c>
      <c r="AS37" s="22">
        <f>IF(AND('Submission Template'!BS34&lt;&gt;"",'Submission Template'!R$28&lt;&gt;"",'Submission Template'!V34&lt;&gt;""),1,0)</f>
        <v>0</v>
      </c>
      <c r="AT37" s="22"/>
      <c r="AU37" s="22">
        <f>IF(AND(AO37&lt;&gt;0,AO37&lt;&gt;""),VLOOKUP(AO37,$BH$38:$BI$85,2),"")</f>
        <v>0</v>
      </c>
      <c r="AV37" s="22">
        <f>IF(AND(AP37&lt;&gt;0,AP37&lt;&gt;""),VLOOKUP(AP37,$BH$38:$BI$85,2),"")</f>
        <v>0</v>
      </c>
      <c r="AW37" s="22"/>
      <c r="AX37" s="22">
        <f>IF('Submission Template'!$BU34&lt;&gt;"blank",IF('Submission Template'!BN34&lt;&gt;"",IF('Submission Template'!Q34="yes",AX36+1,AX36),AX36),"")</f>
        <v>0</v>
      </c>
      <c r="AY37" s="22">
        <f>IF('Submission Template'!$BU34&lt;&gt;"blank",IF('Submission Template'!BS34&lt;&gt;"",IF('Submission Template'!V34="yes",AY36+1,AY36),AY36),"")</f>
        <v>0</v>
      </c>
      <c r="AZ37" s="22"/>
      <c r="BA37" s="22" t="str">
        <f>IF('Submission Template'!BN34&lt;&gt;"",IF('Submission Template'!Q34="yes",1,0),"")</f>
        <v/>
      </c>
      <c r="BB37" s="22" t="str">
        <f>IF('Submission Template'!BS34&lt;&gt;"",IF('Submission Template'!V34="yes",1,0),"")</f>
        <v/>
      </c>
      <c r="BC37" s="22"/>
      <c r="BD37" s="22" t="str">
        <f>IF(AND('Submission Template'!Q34="yes",'Submission Template'!BN34&lt;&gt;""),'Submission Template'!BN34,"")</f>
        <v/>
      </c>
      <c r="BE37" s="22" t="str">
        <f>IF(AND('Submission Template'!V34="yes",'Submission Template'!BS34&lt;&gt;""),'Submission Template'!BS34,"")</f>
        <v/>
      </c>
      <c r="BF37" s="22"/>
      <c r="BG37" s="22">
        <f>IF('Submission Template'!P13="yes",1,0)</f>
        <v>1</v>
      </c>
      <c r="BH37" s="23" t="s">
        <v>41</v>
      </c>
      <c r="BI37" s="23" t="s">
        <v>42</v>
      </c>
      <c r="BJ37" s="22"/>
      <c r="BK37" s="35" t="str">
        <f>IF('Submission Template'!$AU$36=1,IF(AND('Submission Template'!Q34="yes",$AO37&gt;1,'Submission Template'!BN34&lt;&gt;""),ROUND((($AU37*$E37)/($D37-'Submission Template'!K$28))^2+1,1),""),"")</f>
        <v/>
      </c>
      <c r="BL37" s="35" t="str">
        <f>IF('Submission Template'!$AV$36=1,IF(AND('Submission Template'!V34="yes",$AP37&gt;1,'Submission Template'!BS34&lt;&gt;""),ROUND((($AV37*$O37)/($N37-'Submission Template'!R$28))^2+1,1),""),"")</f>
        <v/>
      </c>
      <c r="BM37" s="49">
        <f>$AR$24</f>
        <v>1</v>
      </c>
      <c r="BN37" s="6"/>
      <c r="BO37" s="136" t="str">
        <f>IF(D37="","",IF(E37="","",$D37-'Submission Template'!K$28))</f>
        <v/>
      </c>
      <c r="BP37" s="137" t="str">
        <f>IF(BO37=0,MIN($BQ$37,$BR$37),"")</f>
        <v/>
      </c>
      <c r="BQ37" s="137">
        <v>30</v>
      </c>
      <c r="BR37" s="137">
        <f>ROUND(0.01*'Submission Template'!P12,0)</f>
        <v>2</v>
      </c>
      <c r="BS37" s="137"/>
      <c r="BT37" s="137" t="str">
        <f>IF(N37="","",IF(E37="","",$N37-'Submission Template'!$BG$20))</f>
        <v/>
      </c>
      <c r="BU37" s="138" t="str">
        <f>IF(BT37=0,MIN($BQ$37,$BR$37),"")</f>
        <v/>
      </c>
      <c r="BV37" s="6"/>
      <c r="BW37" s="6"/>
      <c r="BX37" s="6"/>
      <c r="BY37" s="6"/>
      <c r="BZ37" s="6"/>
      <c r="CA37" s="57"/>
      <c r="CB37" s="57"/>
      <c r="CC37" s="57"/>
      <c r="CD37" s="57"/>
      <c r="CE37" s="57"/>
      <c r="CF37" s="219">
        <f>IF('Submission Template'!C60="invalid",1,0)</f>
        <v>0</v>
      </c>
      <c r="CG37" s="113" t="str">
        <f>IF(AND('Submission Template'!$C60="final",'Submission Template'!$Q60="yes"),$D63,"")</f>
        <v/>
      </c>
      <c r="CH37" s="113" t="str">
        <f>IF(AND('Submission Template'!$C60="final",'Submission Template'!$Q60="yes"),$C63,"")</f>
        <v/>
      </c>
      <c r="CI37" s="113" t="str">
        <f>IF(AND('Submission Template'!$C60="final",'Submission Template'!$V60="yes"),$N63,"")</f>
        <v/>
      </c>
      <c r="CJ37" s="220" t="str">
        <f>IF(AND('Submission Template'!$C60="final",'Submission Template'!$V60="yes"),$M63,"")</f>
        <v/>
      </c>
      <c r="CK37" s="6"/>
      <c r="CL37" s="6"/>
    </row>
    <row r="38" spans="1:90">
      <c r="A38" s="98"/>
      <c r="B38" s="304">
        <f>IF('Submission Template'!$AU$36=1,IF(AND('Submission Template'!$P$13="yes",$AX38&lt;&gt;""),MAX($AX38-1,0),$AX38),"")</f>
        <v>0</v>
      </c>
      <c r="C38" s="305" t="str">
        <f t="shared" ref="C38:C101" si="0">IF(BP38="",(IF($BK38&lt;&gt;"",MIN(ROUNDUP($N$21,0),ROUNDUP(MAX($BK38,$BM38),0)),"")),BP38)</f>
        <v/>
      </c>
      <c r="D38" s="306" t="str">
        <f>IF('Submission Template'!$AU$36=1,IF(AND('Submission Template'!Q35="yes",'Submission Template'!BN35&lt;&gt;""),AVERAGE(BD$37:BD38),""),"")</f>
        <v/>
      </c>
      <c r="E38" s="307" t="str">
        <f>IF('Submission Template'!$AU$36=1,IF($AO38&gt;1,IF(AND('Submission Template'!Q35&lt;&gt;"no",'Submission Template'!BN35&lt;&gt;""),STDEV(BD$37:BD38),""),""),"")</f>
        <v/>
      </c>
      <c r="F38" s="308" t="str">
        <f>IF('Submission Template'!$AU$36=1,IF('Submission Template'!BN35&lt;&gt;"",G37,""),"")</f>
        <v/>
      </c>
      <c r="G38" s="308" t="str">
        <f>IF(AND('Submission Template'!$AU$36=1,'Submission Template'!$C35&lt;&gt;""),IF(OR($AO38=1,$AO38=0),0,IF('Submission Template'!$C35="initial",$G37,IF('Submission Template'!Q35="yes",MAX(($F38+'Submission Template'!BN35-('Submission Template'!K$28+0.25*$E38)),0),$G37))),"")</f>
        <v/>
      </c>
      <c r="H38" s="308" t="str">
        <f>IF(G38&lt;&gt;"",IF(E38&lt;&gt;"",5*E38,H37),"")</f>
        <v/>
      </c>
      <c r="I38" s="309" t="str">
        <f t="shared" ref="I38:I101" si="1">IF(G38&lt;&gt;"",IF(B38&gt;=C38,1,0),"")</f>
        <v/>
      </c>
      <c r="J38" s="309" t="str">
        <f>IF(G38&lt;&gt;"",IF(AND(AND(G37&gt;H37,G38&gt;H38),B37&lt;&gt;B38),1,IF(J37=1,1,0)),"")</f>
        <v/>
      </c>
      <c r="K38" s="310" t="str">
        <f>IF(G38&lt;&gt;"",IF($BA38=1,IF(AND(J38&lt;&gt;1,I38=1,D38&lt;='Submission Template'!K$28),1,0),K37),"")</f>
        <v/>
      </c>
      <c r="L38" s="304">
        <f>IF('Submission Template'!$AV$36=1,IF(AND('Submission Template'!$P$13="yes",$AY38&lt;&gt;""),MAX($AY38-1,0),$AY38),"")</f>
        <v>0</v>
      </c>
      <c r="M38" s="305" t="str">
        <f t="shared" ref="M38:M101" si="2">IF(BU38="",IF($BL38&lt;&gt;"",MIN(ROUNDUP($N$21,0),ROUNDUP(MAX($BL38,$BM38),0)),""),BU38)</f>
        <v/>
      </c>
      <c r="N38" s="306" t="str">
        <f>IF(AND('Submission Template'!V35="yes",'Submission Template'!BS35&lt;&gt;""),AVERAGE(BE$37:BE38),"")</f>
        <v/>
      </c>
      <c r="O38" s="307" t="str">
        <f>IF('Submission Template'!$AV$36=1,IF($AP38&gt;1,IF(AND('Submission Template'!V35&lt;&gt;"no",'Submission Template'!BS35&lt;&gt;""),STDEV(BE$37:BE38),""),""),"")</f>
        <v/>
      </c>
      <c r="P38" s="308" t="str">
        <f>IF('Submission Template'!$AV$36=1,IF('Submission Template'!BS35&lt;&gt;"",Q37,""),"")</f>
        <v/>
      </c>
      <c r="Q38" s="308" t="str">
        <f>IF(AND('Submission Template'!$AV$36=1,'Submission Template'!$C35&lt;&gt;""),IF(OR($AP38=1,$AP38=0),0,IF('Submission Template'!$C35="initial",$Q37,IF('Submission Template'!V35="yes",MAX(($P38+'Submission Template'!BS35-('Submission Template'!R$28+0.25*$O38)),0),$Q37))),"")</f>
        <v/>
      </c>
      <c r="R38" s="308" t="str">
        <f>IF(Q38&lt;&gt;"",IF(O38&lt;&gt;"",5*O38,R37),"")</f>
        <v/>
      </c>
      <c r="S38" s="309" t="str">
        <f t="shared" ref="S38:S101" si="3">IF(Q38&lt;&gt;"",IF(L38&gt;=$M38,1,0),"")</f>
        <v/>
      </c>
      <c r="T38" s="309" t="str">
        <f>IF(Q38&lt;&gt;"",IF(AND(AND(Q37&gt;R37,Q38&gt;R38),L37&lt;&gt;L38),1,IF(T37=1,1,0)),"")</f>
        <v/>
      </c>
      <c r="U38" s="310" t="str">
        <f>IF(Q38&lt;&gt;"",IF($BB38=1,IF(AND(T38&lt;&gt;1,S38=1,N38&lt;='Submission Template'!R$28),1,0),U37),"")</f>
        <v/>
      </c>
      <c r="V38" s="102"/>
      <c r="W38" s="102"/>
      <c r="X38" s="102"/>
      <c r="Y38" s="102"/>
      <c r="Z38" s="102"/>
      <c r="AA38" s="102"/>
      <c r="AB38" s="102"/>
      <c r="AC38" s="102"/>
      <c r="AD38" s="102"/>
      <c r="AE38" s="102"/>
      <c r="AF38" s="311"/>
      <c r="AG38" s="312" t="str">
        <f>IF(AND(OR('Submission Template'!Q35="yes",AND('Submission Template'!V35="yes",'Submission Template'!$P$17="yes")),'Submission Template'!C35="invalid"),"Test cannot be invalid AND included in CumSum",IF(OR(AND($Q38&gt;$R38,$N38&lt;&gt;""),AND($G38&gt;H38,$D38&lt;&gt;"")),"Warning:  CumSum statistic exceeds the Action Limit.",""))</f>
        <v/>
      </c>
      <c r="AH38" s="156"/>
      <c r="AI38" s="156"/>
      <c r="AJ38" s="156"/>
      <c r="AK38" s="313"/>
      <c r="AL38" s="6" t="str">
        <f>IF(AN38="SKIP","",IF(AN38="DATA",AVERAGE($BD$37,BD38),""))</f>
        <v/>
      </c>
      <c r="AM38" s="6" t="str">
        <f>IF(AQ38="SKIP","",IF(AQ38="DATA",AVERAGE($BE$37,BE38),""))</f>
        <v/>
      </c>
      <c r="AN38" s="6" t="str">
        <f>IF($AN$27="yes",IF(BD38&lt;&gt;"","DATA","SKIP"),"notCO")</f>
        <v>SKIP</v>
      </c>
      <c r="AO38" s="6">
        <f>IF('Submission Template'!$P$13="no",AX38,IF(AX38="","",IF('Submission Template'!$P$13="yes",IF(B38=0,1,IF(OR(B38=1,B38=2),2,B38)))))</f>
        <v>1</v>
      </c>
      <c r="AP38" s="6">
        <f>IF('Submission Template'!$P$13="no",AY38,IF(AY38="","",IF('Submission Template'!$P$13="yes",IF(L38=0,1,IF(OR(L38=1,L38=2),2,L38)))))</f>
        <v>1</v>
      </c>
      <c r="AQ38" s="20" t="str">
        <f>IF($AN$27="yes",IF(BE38&lt;&gt;"","DATA","SKIP"),"notCO")</f>
        <v>SKIP</v>
      </c>
      <c r="AR38" s="22">
        <f>IF(AND('Submission Template'!BN35&lt;&gt;"",'Submission Template'!K$28&lt;&gt;"",'Submission Template'!Q35&lt;&gt;""),1,0)</f>
        <v>0</v>
      </c>
      <c r="AS38" s="22">
        <f>IF(AND('Submission Template'!BS35&lt;&gt;"",'Submission Template'!R$28&lt;&gt;"",'Submission Template'!V35&lt;&gt;""),1,0)</f>
        <v>0</v>
      </c>
      <c r="AT38" s="22"/>
      <c r="AU38" s="22">
        <f t="shared" ref="AU38:AU101" si="4">IF(AND(AO38&lt;&gt;0,AO38&lt;&gt;""),VLOOKUP(AO38,$BH$38:$BI$85,2),"")</f>
        <v>0</v>
      </c>
      <c r="AV38" s="22">
        <f t="shared" ref="AV38:AV101" si="5">IF(AND(AP38&lt;&gt;0,AP38&lt;&gt;""),VLOOKUP(AP38,$BH$38:$BI$85,2),"")</f>
        <v>0</v>
      </c>
      <c r="AW38" s="22"/>
      <c r="AX38" s="22">
        <f>IF('Submission Template'!$BU35&lt;&gt;"blank",IF('Submission Template'!BN35&lt;&gt;"",IF('Submission Template'!Q35="yes",AX37+1,AX37),AX37),"")</f>
        <v>0</v>
      </c>
      <c r="AY38" s="22">
        <f>IF('Submission Template'!$BU35&lt;&gt;"blank",IF('Submission Template'!BS35&lt;&gt;"",IF('Submission Template'!V35="yes",AY37+1,AY37),AY37),"")</f>
        <v>0</v>
      </c>
      <c r="AZ38" s="22"/>
      <c r="BA38" s="22" t="str">
        <f>IF('Submission Template'!BN35&lt;&gt;"",IF('Submission Template'!Q35="yes",1,0),"")</f>
        <v/>
      </c>
      <c r="BB38" s="22" t="str">
        <f>IF('Submission Template'!BS35&lt;&gt;"",IF('Submission Template'!V35="yes",1,0),"")</f>
        <v/>
      </c>
      <c r="BC38" s="22"/>
      <c r="BD38" s="22" t="str">
        <f>IF(AND('Submission Template'!Q35="yes",'Submission Template'!BN35&lt;&gt;""),'Submission Template'!BN35,"")</f>
        <v/>
      </c>
      <c r="BE38" s="22" t="str">
        <f>IF(AND('Submission Template'!V35="yes",'Submission Template'!BS35&lt;&gt;""),'Submission Template'!BS35,"")</f>
        <v/>
      </c>
      <c r="BF38" s="22"/>
      <c r="BG38" s="22"/>
      <c r="BH38" s="22">
        <v>1</v>
      </c>
      <c r="BI38" s="22"/>
      <c r="BJ38" s="22"/>
      <c r="BK38" s="35" t="str">
        <f>IF('Submission Template'!$AU$36=1,IF(AND('Submission Template'!Q35="yes",$AO38&gt;1,'Submission Template'!BN35&lt;&gt;""),ROUND((($AU38*$E38)/($D38-'Submission Template'!K$28))^2+1,1),""),"")</f>
        <v/>
      </c>
      <c r="BL38" s="35" t="str">
        <f>IF('Submission Template'!$AV$36=1,IF(AND('Submission Template'!V35="yes",$AP38&gt;1,'Submission Template'!BS35&lt;&gt;""),ROUND((($AV38*$O38)/($N38-'Submission Template'!R$28))^2+1,1),""),"")</f>
        <v/>
      </c>
      <c r="BM38" s="49">
        <f t="shared" ref="BM38:BM101" si="6">$AR$24</f>
        <v>1</v>
      </c>
      <c r="BN38" s="6"/>
      <c r="BO38" s="136" t="str">
        <f>IF(D38="","",IF(E38="","",$D38-'Submission Template'!K$28))</f>
        <v/>
      </c>
      <c r="BP38" s="137" t="str">
        <f t="shared" ref="BP38:BP101" si="7">IF(BO38=0,MIN($BQ$37,$BR$37),"")</f>
        <v/>
      </c>
      <c r="BQ38" s="137"/>
      <c r="BR38" s="137"/>
      <c r="BS38" s="137"/>
      <c r="BT38" s="137" t="str">
        <f>IF(N38="","",IF(E38="","",$N38-'Submission Template'!$BG$20))</f>
        <v/>
      </c>
      <c r="BU38" s="138" t="str">
        <f t="shared" ref="BU38:BU101" si="8">IF(BT38=0,MIN($BQ$37,$BR$37),"")</f>
        <v/>
      </c>
      <c r="BV38" s="6"/>
      <c r="BW38" s="244" t="str">
        <f>IF(AN38="SKIP","",IF(AN38="DATA",STDEV($BD$37,BD38),""))</f>
        <v/>
      </c>
      <c r="BX38" s="246" t="str">
        <f>IF(AQ38="SKIP","",IF(AQ38="DATA",STDEV($BE$37,BE38),""))</f>
        <v/>
      </c>
      <c r="BY38" s="6"/>
      <c r="BZ38" s="6"/>
      <c r="CA38" s="57"/>
      <c r="CB38" s="57"/>
      <c r="CC38" s="57"/>
      <c r="CD38" s="57"/>
      <c r="CE38" s="57"/>
      <c r="CF38" s="219">
        <f>IF('Submission Template'!C61="invalid",1,0)</f>
        <v>0</v>
      </c>
      <c r="CG38" s="113" t="str">
        <f>IF(AND('Submission Template'!$C61="final",'Submission Template'!$Q61="yes"),$D64,"")</f>
        <v/>
      </c>
      <c r="CH38" s="113" t="str">
        <f>IF(AND('Submission Template'!$C61="final",'Submission Template'!$Q61="yes"),$C64,"")</f>
        <v/>
      </c>
      <c r="CI38" s="113" t="str">
        <f>IF(AND('Submission Template'!$C61="final",'Submission Template'!$V61="yes"),$N64,"")</f>
        <v/>
      </c>
      <c r="CJ38" s="220" t="str">
        <f>IF(AND('Submission Template'!$C61="final",'Submission Template'!$V61="yes"),$M64,"")</f>
        <v/>
      </c>
      <c r="CK38" s="6"/>
      <c r="CL38" s="6"/>
    </row>
    <row r="39" spans="1:90">
      <c r="A39" s="98"/>
      <c r="B39" s="304">
        <f>IF('Submission Template'!$AU$36=1,IF(AND('Submission Template'!$P$13="yes",$AX39&lt;&gt;""),MAX($AX39-1,0),$AX39),"")</f>
        <v>0</v>
      </c>
      <c r="C39" s="305" t="str">
        <f t="shared" si="0"/>
        <v/>
      </c>
      <c r="D39" s="306" t="str">
        <f>IF('Submission Template'!$AU$36&lt;&gt;1,"",IF(AL39&lt;&gt;"",AL39,IF(AND('Submission Template'!$P$13="no",'Submission Template'!Q36="yes",'Submission Template'!BN36&lt;&gt;""),AVERAGE(BD$37:BD39),IF(AND('Submission Template'!$P$13="yes",'Submission Template'!Q36="yes",'Submission Template'!BN36&lt;&gt;""),AVERAGE(BD$38:BD39),""))))</f>
        <v/>
      </c>
      <c r="E39" s="307" t="str">
        <f>IF('Submission Template'!$AU$36&lt;&gt;1,"",IF(AO39&lt;=1,"",IF(BW39&lt;&gt;"",BW39,IF(AND('Submission Template'!$P$13="no",'Submission Template'!Q36="yes",'Submission Template'!BN36&lt;&gt;""),STDEV(BD$37:BD39),IF(AND('Submission Template'!$P$13="yes",'Submission Template'!Q36="yes",'Submission Template'!BN36&lt;&gt;""),STDEV(BD$38:BD39),"")))))</f>
        <v/>
      </c>
      <c r="F39" s="308" t="str">
        <f>IF('Submission Template'!$AU$36=1,IF('Submission Template'!BN36&lt;&gt;"",G38,""),"")</f>
        <v/>
      </c>
      <c r="G39" s="308" t="str">
        <f>IF(AND('Submission Template'!$AU$36=1,'Submission Template'!$C36&lt;&gt;""),IF(OR($AO39=1,$AO39=0),0,IF('Submission Template'!$C36="initial",$G38,IF('Submission Template'!Q36="yes",MAX(($F39+'Submission Template'!BN36-('Submission Template'!K$28+0.25*$E39)),0),$G38))),"")</f>
        <v/>
      </c>
      <c r="H39" s="308" t="str">
        <f t="shared" ref="H39:H84" si="9">IF(G39&lt;&gt;"",IF(E39&lt;&gt;"",5*E39,H38),"")</f>
        <v/>
      </c>
      <c r="I39" s="309" t="str">
        <f t="shared" si="1"/>
        <v/>
      </c>
      <c r="J39" s="309" t="str">
        <f t="shared" ref="J39:J84" si="10">IF(G39&lt;&gt;"",IF(AND(AND(G38&gt;H38,G39&gt;H39),B38&lt;&gt;B39),1,IF(J38=1,1,0)),"")</f>
        <v/>
      </c>
      <c r="K39" s="310" t="str">
        <f>IF(G39&lt;&gt;"",IF($BA39=1,IF(AND(J39&lt;&gt;1,I39=1,D39&lt;='Submission Template'!K$28),1,0),K38),"")</f>
        <v/>
      </c>
      <c r="L39" s="304">
        <f>IF('Submission Template'!$AV$36=1,IF(AND('Submission Template'!$P$13="yes",$AY39&lt;&gt;""),MAX($AY39-1,0),$AY39),"")</f>
        <v>0</v>
      </c>
      <c r="M39" s="305" t="str">
        <f t="shared" si="2"/>
        <v/>
      </c>
      <c r="N39" s="306" t="str">
        <f>IF(AM39&lt;&gt;"",AM39,(IF(AND('Submission Template'!$P$13="no",'Submission Template'!V36="yes",'Submission Template'!BS36&lt;&gt;""),AVERAGE(BE$37:BE39),IF(AND('Submission Template'!$P$13="yes",'Submission Template'!V36="yes",'Submission Template'!BS36&lt;&gt;""),AVERAGE(BE$38:BE39),""))))</f>
        <v/>
      </c>
      <c r="O39" s="307" t="str">
        <f>IF(AP39&lt;=1,"",IF(BX39&lt;&gt;"",BX39,(IF(AND('Submission Template'!$P$13="no",'Submission Template'!V36="yes",'Submission Template'!BS36&lt;&gt;""),STDEV(BE$37:BE39),IF(AND('Submission Template'!$P$13="yes",'Submission Template'!V36="yes",'Submission Template'!BS36&lt;&gt;""),STDEV(BE$38:BE39),"")))))</f>
        <v/>
      </c>
      <c r="P39" s="308" t="str">
        <f>IF('Submission Template'!$AV$36=1,IF('Submission Template'!BS36&lt;&gt;"",Q38,""),"")</f>
        <v/>
      </c>
      <c r="Q39" s="308" t="str">
        <f>IF(AND('Submission Template'!$AV$36=1,'Submission Template'!$C36&lt;&gt;""),IF(OR($AP39=1,$AP39=0),0,IF('Submission Template'!$C36="initial",$Q38,IF('Submission Template'!V36="yes",MAX(($P39+'Submission Template'!BS36-('Submission Template'!R$28+0.25*$O39)),0),$Q38))),"")</f>
        <v/>
      </c>
      <c r="R39" s="308" t="str">
        <f t="shared" ref="R39:R84" si="11">IF(Q39&lt;&gt;"",IF(O39&lt;&gt;"",5*O39,R38),"")</f>
        <v/>
      </c>
      <c r="S39" s="309" t="str">
        <f t="shared" si="3"/>
        <v/>
      </c>
      <c r="T39" s="309" t="str">
        <f t="shared" ref="T39:T84" si="12">IF(Q39&lt;&gt;"",IF(AND(AND(Q38&gt;R38,Q39&gt;R39),L38&lt;&gt;L39),1,IF(T38=1,1,0)),"")</f>
        <v/>
      </c>
      <c r="U39" s="310" t="str">
        <f>IF(Q39&lt;&gt;"",IF($BB39=1,IF(AND(T39&lt;&gt;1,S39=1,N39&lt;='Submission Template'!R$28),1,0),U38),"")</f>
        <v/>
      </c>
      <c r="V39" s="102"/>
      <c r="W39" s="102"/>
      <c r="X39" s="102"/>
      <c r="Y39" s="102"/>
      <c r="Z39" s="102"/>
      <c r="AA39" s="102"/>
      <c r="AB39" s="102"/>
      <c r="AC39" s="102"/>
      <c r="AD39" s="102"/>
      <c r="AE39" s="102"/>
      <c r="AF39" s="311"/>
      <c r="AG39" s="312" t="str">
        <f>IF(AND(OR('Submission Template'!Q36="yes",AND('Submission Template'!V36="yes",'Submission Template'!$P$17="yes")),'Submission Template'!C36="invalid"),"Test cannot be invalid AND included in CumSum",IF(OR(AND($Q39&gt;$R39,$N39&lt;&gt;""),AND($G39&gt;H39,$D39&lt;&gt;"")),"Warning:  CumSum statistic exceeds the Action Limit.",""))</f>
        <v/>
      </c>
      <c r="AH39" s="156"/>
      <c r="AI39" s="156"/>
      <c r="AJ39" s="156"/>
      <c r="AK39" s="313"/>
      <c r="AL39" s="6" t="str">
        <f>IF(AN39="SKIP","",IF(AN39="DATA",AVERAGE($BD$37,BD39),""))</f>
        <v/>
      </c>
      <c r="AM39" s="6" t="str">
        <f t="shared" ref="AM39:AM102" si="13">IF(AQ39="SKIP","",IF(AQ39="DATA",AVERAGE($BE$37,BE39),""))</f>
        <v/>
      </c>
      <c r="AN39" s="6" t="str">
        <f>IF($AN$27="yes",IF(AND(BD38="",BD39=""),"SKIP",IF(AND(BD38="",BD39&lt;&gt;""),"DATA","")),"notCO")</f>
        <v>SKIP</v>
      </c>
      <c r="AO39" s="6">
        <f>IF('Submission Template'!$P$13="no",AX39,IF(AX39="","",IF('Submission Template'!$P$13="yes",IF(B39=0,1,IF(OR(B39=1,B39=2),2,B39)))))</f>
        <v>1</v>
      </c>
      <c r="AP39" s="6">
        <f>IF('Submission Template'!$P$13="no",AY39,IF(AY39="","",IF('Submission Template'!$P$13="yes",IF(L39=0,1,IF(OR(L39=1,L39=2),2,L39)))))</f>
        <v>1</v>
      </c>
      <c r="AQ39" s="20" t="str">
        <f>IF($AN$27="yes",IF(AND(BE38="",BE39=""),"SKIP",IF(AND(BE38="",BE39&lt;&gt;""),"DATA","")),"notCO")</f>
        <v>SKIP</v>
      </c>
      <c r="AR39" s="22">
        <f>IF(AND('Submission Template'!BN36&lt;&gt;"",'Submission Template'!K$28&lt;&gt;"",'Submission Template'!Q36&lt;&gt;""),1,0)</f>
        <v>0</v>
      </c>
      <c r="AS39" s="22">
        <f>IF(AND('Submission Template'!BS36&lt;&gt;"",'Submission Template'!R$28&lt;&gt;"",'Submission Template'!V36&lt;&gt;""),1,0)</f>
        <v>0</v>
      </c>
      <c r="AT39" s="22"/>
      <c r="AU39" s="22">
        <f t="shared" si="4"/>
        <v>0</v>
      </c>
      <c r="AV39" s="22">
        <f t="shared" si="5"/>
        <v>0</v>
      </c>
      <c r="AW39" s="22"/>
      <c r="AX39" s="22">
        <f>IF('Submission Template'!$BU36&lt;&gt;"blank",IF('Submission Template'!BN36&lt;&gt;"",IF('Submission Template'!Q36="yes",AX38+1,AX38),AX38),"")</f>
        <v>0</v>
      </c>
      <c r="AY39" s="22">
        <f>IF('Submission Template'!$BU36&lt;&gt;"blank",IF('Submission Template'!BS36&lt;&gt;"",IF('Submission Template'!V36="yes",AY38+1,AY38),AY38),"")</f>
        <v>0</v>
      </c>
      <c r="AZ39" s="22"/>
      <c r="BA39" s="22" t="str">
        <f>IF('Submission Template'!BN36&lt;&gt;"",IF('Submission Template'!Q36="yes",1,0),"")</f>
        <v/>
      </c>
      <c r="BB39" s="22" t="str">
        <f>IF('Submission Template'!BS36&lt;&gt;"",IF('Submission Template'!V36="yes",1,0),"")</f>
        <v/>
      </c>
      <c r="BC39" s="22"/>
      <c r="BD39" s="22" t="str">
        <f>IF(AND('Submission Template'!Q36="yes",'Submission Template'!BN36&lt;&gt;""),'Submission Template'!BN36,"")</f>
        <v/>
      </c>
      <c r="BE39" s="22" t="str">
        <f>IF(AND('Submission Template'!V36="yes",'Submission Template'!BS36&lt;&gt;""),'Submission Template'!BS36,"")</f>
        <v/>
      </c>
      <c r="BF39" s="22"/>
      <c r="BG39" s="22"/>
      <c r="BH39" s="22">
        <f t="shared" ref="BH39:BH67" si="14">BH38+1</f>
        <v>2</v>
      </c>
      <c r="BI39" s="24">
        <v>6.31</v>
      </c>
      <c r="BJ39" s="22"/>
      <c r="BK39" s="35" t="str">
        <f>IF('Submission Template'!$AU$36=1,IF(AND('Submission Template'!Q36="yes",$AO39&gt;1,'Submission Template'!BN36&lt;&gt;""),ROUND((($AU39*$E39)/($D39-'Submission Template'!K$28))^2+1,1),""),"")</f>
        <v/>
      </c>
      <c r="BL39" s="35" t="str">
        <f>IF('Submission Template'!$AV$36=1,IF(AND('Submission Template'!V36="yes",$AP39&gt;1,'Submission Template'!BS36&lt;&gt;""),ROUND((($AV39*$O39)/($N39-'Submission Template'!R$28))^2+1,1),""),"")</f>
        <v/>
      </c>
      <c r="BM39" s="49">
        <f t="shared" si="6"/>
        <v>1</v>
      </c>
      <c r="BN39" s="6"/>
      <c r="BO39" s="136" t="str">
        <f>IF(D39="","",IF(E39="","",$D39-'Submission Template'!K$28))</f>
        <v/>
      </c>
      <c r="BP39" s="137" t="str">
        <f t="shared" si="7"/>
        <v/>
      </c>
      <c r="BQ39" s="137"/>
      <c r="BR39" s="137"/>
      <c r="BS39" s="137"/>
      <c r="BT39" s="137" t="str">
        <f>IF(N39="","",IF(E39="","",$N39-'Submission Template'!$BG$20))</f>
        <v/>
      </c>
      <c r="BU39" s="138" t="str">
        <f t="shared" si="8"/>
        <v/>
      </c>
      <c r="BV39" s="6"/>
      <c r="BW39" s="247" t="str">
        <f t="shared" ref="BW39:BW102" si="15">IF(AN39="SKIP","",IF(AN39="DATA",STDEV($BD$37,BD39),""))</f>
        <v/>
      </c>
      <c r="BX39" s="138" t="str">
        <f t="shared" ref="BX39:BX102" si="16">IF(AQ39="SKIP","",IF(AQ39="DATA",STDEV($BE$37,BE39),""))</f>
        <v/>
      </c>
      <c r="BY39" s="6"/>
      <c r="BZ39" s="6"/>
      <c r="CA39" s="57"/>
      <c r="CB39" s="57"/>
      <c r="CC39" s="57"/>
      <c r="CD39" s="57"/>
      <c r="CE39" s="57"/>
      <c r="CF39" s="219">
        <f>IF('Submission Template'!C62="invalid",1,0)</f>
        <v>0</v>
      </c>
      <c r="CG39" s="113" t="str">
        <f>IF(AND('Submission Template'!$C62="final",'Submission Template'!$Q62="yes"),$D65,"")</f>
        <v/>
      </c>
      <c r="CH39" s="113" t="str">
        <f>IF(AND('Submission Template'!$C62="final",'Submission Template'!$Q62="yes"),$C65,"")</f>
        <v/>
      </c>
      <c r="CI39" s="113" t="str">
        <f>IF(AND('Submission Template'!$C62="final",'Submission Template'!$V62="yes"),$N65,"")</f>
        <v/>
      </c>
      <c r="CJ39" s="220" t="str">
        <f>IF(AND('Submission Template'!$C62="final",'Submission Template'!$V62="yes"),$M65,"")</f>
        <v/>
      </c>
      <c r="CK39" s="6"/>
      <c r="CL39" s="6"/>
    </row>
    <row r="40" spans="1:90">
      <c r="A40" s="98"/>
      <c r="B40" s="304">
        <f>IF('Submission Template'!$AU$36=1,IF(AND('Submission Template'!$P$13="yes",$AX40&lt;&gt;""),MAX($AX40-1,0),$AX40),"")</f>
        <v>0</v>
      </c>
      <c r="C40" s="305" t="str">
        <f t="shared" si="0"/>
        <v/>
      </c>
      <c r="D40" s="306" t="str">
        <f>IF('Submission Template'!$AU$36&lt;&gt;1,"",IF(AL40&lt;&gt;"",AL40,IF(AND('Submission Template'!$P$13="no",'Submission Template'!Q37="yes",'Submission Template'!BN37&lt;&gt;""),AVERAGE(BD$37:BD40),IF(AND('Submission Template'!$P$13="yes",'Submission Template'!Q37="yes",'Submission Template'!BN37&lt;&gt;""),AVERAGE(BD$38:BD40),""))))</f>
        <v/>
      </c>
      <c r="E40" s="307" t="str">
        <f>IF('Submission Template'!$AU$36&lt;&gt;1,"",IF(AO40&lt;=1,"",IF(BW40&lt;&gt;"",BW40,IF(AND('Submission Template'!$P$13="no",'Submission Template'!Q37="yes",'Submission Template'!BN37&lt;&gt;""),STDEV(BD$37:BD40),IF(AND('Submission Template'!$P$13="yes",'Submission Template'!Q37="yes",'Submission Template'!BN37&lt;&gt;""),STDEV(BD$38:BD40),"")))))</f>
        <v/>
      </c>
      <c r="F40" s="308" t="str">
        <f>IF('Submission Template'!$AU$36=1,IF('Submission Template'!BN37&lt;&gt;"",G39,""),"")</f>
        <v/>
      </c>
      <c r="G40" s="308" t="str">
        <f>IF(AND('Submission Template'!$AU$36=1,'Submission Template'!$C37&lt;&gt;""),IF(OR($AO40=1,$AO40=0),0,IF('Submission Template'!$C37="initial",$G39,IF('Submission Template'!Q37="yes",MAX(($F40+'Submission Template'!BN37-('Submission Template'!K$28+0.25*$E40)),0),$G39))),"")</f>
        <v/>
      </c>
      <c r="H40" s="308" t="str">
        <f t="shared" si="9"/>
        <v/>
      </c>
      <c r="I40" s="309" t="str">
        <f t="shared" si="1"/>
        <v/>
      </c>
      <c r="J40" s="309" t="str">
        <f t="shared" si="10"/>
        <v/>
      </c>
      <c r="K40" s="310" t="str">
        <f>IF(G40&lt;&gt;"",IF($BA40=1,IF(AND(J40&lt;&gt;1,I40=1,D40&lt;='Submission Template'!K$28),1,0),K39),"")</f>
        <v/>
      </c>
      <c r="L40" s="304">
        <f>IF('Submission Template'!$AV$36=1,IF(AND('Submission Template'!$P$13="yes",$AY40&lt;&gt;""),MAX($AY40-1,0),$AY40),"")</f>
        <v>0</v>
      </c>
      <c r="M40" s="305" t="str">
        <f t="shared" si="2"/>
        <v/>
      </c>
      <c r="N40" s="306" t="str">
        <f>IF(AM40&lt;&gt;"",AM40,(IF(AND('Submission Template'!$P$13="no",'Submission Template'!V37="yes",'Submission Template'!BS37&lt;&gt;""),AVERAGE(BE$37:BE40),IF(AND('Submission Template'!$P$13="yes",'Submission Template'!V37="yes",'Submission Template'!BS37&lt;&gt;""),AVERAGE(BE$38:BE40),""))))</f>
        <v/>
      </c>
      <c r="O40" s="307" t="str">
        <f>IF(AP40&lt;=1,"",IF(BX40&lt;&gt;"",BX40,(IF(AND('Submission Template'!$P$13="no",'Submission Template'!V37="yes",'Submission Template'!BS37&lt;&gt;""),STDEV(BE$37:BE40),IF(AND('Submission Template'!$P$13="yes",'Submission Template'!V37="yes",'Submission Template'!BS37&lt;&gt;""),STDEV(BE$38:BE40),"")))))</f>
        <v/>
      </c>
      <c r="P40" s="308" t="str">
        <f>IF('Submission Template'!$AV$36=1,IF('Submission Template'!BS37&lt;&gt;"",Q39,""),"")</f>
        <v/>
      </c>
      <c r="Q40" s="308" t="str">
        <f>IF(AND('Submission Template'!$AV$36=1,'Submission Template'!$C37&lt;&gt;""),IF(OR($AP40=1,$AP40=0),0,IF('Submission Template'!$C37="initial",$Q39,IF('Submission Template'!V37="yes",MAX(($P40+'Submission Template'!BS37-('Submission Template'!R$28+0.25*$O40)),0),$Q39))),"")</f>
        <v/>
      </c>
      <c r="R40" s="308" t="str">
        <f t="shared" si="11"/>
        <v/>
      </c>
      <c r="S40" s="309" t="str">
        <f t="shared" si="3"/>
        <v/>
      </c>
      <c r="T40" s="309" t="str">
        <f t="shared" si="12"/>
        <v/>
      </c>
      <c r="U40" s="310" t="str">
        <f>IF(Q40&lt;&gt;"",IF($BB40=1,IF(AND(T40&lt;&gt;1,S40=1,N40&lt;='Submission Template'!R$28),1,0),U39),"")</f>
        <v/>
      </c>
      <c r="V40" s="102"/>
      <c r="W40" s="102"/>
      <c r="X40" s="102"/>
      <c r="Y40" s="102"/>
      <c r="Z40" s="102"/>
      <c r="AA40" s="102"/>
      <c r="AB40" s="102"/>
      <c r="AC40" s="102"/>
      <c r="AD40" s="102"/>
      <c r="AE40" s="102"/>
      <c r="AF40" s="311"/>
      <c r="AG40" s="312" t="str">
        <f>IF(AND(OR('Submission Template'!Q37="yes",AND('Submission Template'!V37="yes",'Submission Template'!$P$17="yes")),'Submission Template'!C37="invalid"),"Test cannot be invalid AND included in CumSum",IF(OR(AND($Q40&gt;$R40,$N40&lt;&gt;""),AND($G40&gt;H40,$D40&lt;&gt;"")),"Warning:  CumSum statistic exceeds the Action Limit.",""))</f>
        <v/>
      </c>
      <c r="AH40" s="156"/>
      <c r="AI40" s="156"/>
      <c r="AJ40" s="156"/>
      <c r="AK40" s="313"/>
      <c r="AL40" s="6" t="str">
        <f>IF(AN40="SKIP","",IF(AN40="DATA",AVERAGE($BD$37,BD40),""))</f>
        <v/>
      </c>
      <c r="AM40" s="6" t="str">
        <f t="shared" si="13"/>
        <v/>
      </c>
      <c r="AN40" s="6" t="str">
        <f>IF($AN$27="yes",IF(AND(BD38="",BD39="",BD40=""),"SKIP",IF(AND(BD38="",BD39="",BD40&lt;&gt;""),"DATA","")),"notCO")</f>
        <v>SKIP</v>
      </c>
      <c r="AO40" s="6">
        <f>IF('Submission Template'!$P$13="no",AX40,IF(AX40="","",IF('Submission Template'!$P$13="yes",IF(B40=0,1,IF(OR(B40=1,B40=2),2,B40)))))</f>
        <v>1</v>
      </c>
      <c r="AP40" s="6">
        <f>IF('Submission Template'!$P$13="no",AY40,IF(AY40="","",IF('Submission Template'!$P$13="yes",IF(L40=0,1,IF(OR(L40=1,L40=2),2,L40)))))</f>
        <v>1</v>
      </c>
      <c r="AQ40" s="20" t="str">
        <f>IF($AN$27="yes",IF(AND(BE38="",BE39="",BE40=""),"SKIP",IF(AND(BE38="",BE39="",BE40&lt;&gt;""),"DATA","")),"notCO")</f>
        <v>SKIP</v>
      </c>
      <c r="AR40" s="22">
        <f>IF(AND('Submission Template'!BN37&lt;&gt;"",'Submission Template'!K$28&lt;&gt;"",'Submission Template'!Q37&lt;&gt;""),1,0)</f>
        <v>0</v>
      </c>
      <c r="AS40" s="22">
        <f>IF(AND('Submission Template'!BS37&lt;&gt;"",'Submission Template'!R$28&lt;&gt;"",'Submission Template'!V37&lt;&gt;""),1,0)</f>
        <v>0</v>
      </c>
      <c r="AT40" s="22"/>
      <c r="AU40" s="22">
        <f t="shared" si="4"/>
        <v>0</v>
      </c>
      <c r="AV40" s="22">
        <f t="shared" si="5"/>
        <v>0</v>
      </c>
      <c r="AW40" s="22"/>
      <c r="AX40" s="22">
        <f>IF('Submission Template'!$BU37&lt;&gt;"blank",IF('Submission Template'!BN37&lt;&gt;"",IF('Submission Template'!Q37="yes",AX39+1,AX39),AX39),"")</f>
        <v>0</v>
      </c>
      <c r="AY40" s="22">
        <f>IF('Submission Template'!$BU37&lt;&gt;"blank",IF('Submission Template'!BS37&lt;&gt;"",IF('Submission Template'!V37="yes",AY39+1,AY39),AY39),"")</f>
        <v>0</v>
      </c>
      <c r="AZ40" s="22"/>
      <c r="BA40" s="22" t="str">
        <f>IF('Submission Template'!BN37&lt;&gt;"",IF('Submission Template'!Q37="yes",1,0),"")</f>
        <v/>
      </c>
      <c r="BB40" s="22" t="str">
        <f>IF('Submission Template'!BS37&lt;&gt;"",IF('Submission Template'!V37="yes",1,0),"")</f>
        <v/>
      </c>
      <c r="BC40" s="22"/>
      <c r="BD40" s="22" t="str">
        <f>IF(AND('Submission Template'!Q37="yes",'Submission Template'!BN37&lt;&gt;""),'Submission Template'!BN37,"")</f>
        <v/>
      </c>
      <c r="BE40" s="22" t="str">
        <f>IF(AND('Submission Template'!V37="yes",'Submission Template'!BS37&lt;&gt;""),'Submission Template'!BS37,"")</f>
        <v/>
      </c>
      <c r="BF40" s="22"/>
      <c r="BG40" s="22"/>
      <c r="BH40" s="22">
        <f t="shared" si="14"/>
        <v>3</v>
      </c>
      <c r="BI40" s="24">
        <v>2.92</v>
      </c>
      <c r="BJ40" s="22"/>
      <c r="BK40" s="35" t="str">
        <f>IF('Submission Template'!$AU$36=1,IF(AND('Submission Template'!Q37="yes",$AO40&gt;1,'Submission Template'!BN37&lt;&gt;""),ROUND((($AU40*$E40)/($D40-'Submission Template'!K$28))^2+1,1),""),"")</f>
        <v/>
      </c>
      <c r="BL40" s="35" t="str">
        <f>IF('Submission Template'!$AV$36=1,IF(AND('Submission Template'!V37="yes",$AP40&gt;1,'Submission Template'!BS37&lt;&gt;""),ROUND((($AV40*$O40)/($N40-'Submission Template'!R$28))^2+1,1),""),"")</f>
        <v/>
      </c>
      <c r="BM40" s="49">
        <f t="shared" si="6"/>
        <v>1</v>
      </c>
      <c r="BN40" s="6"/>
      <c r="BO40" s="136" t="str">
        <f>IF(D40="","",IF(E40="","",$D40-'Submission Template'!K$28))</f>
        <v/>
      </c>
      <c r="BP40" s="137" t="str">
        <f t="shared" si="7"/>
        <v/>
      </c>
      <c r="BQ40" s="137"/>
      <c r="BR40" s="137"/>
      <c r="BS40" s="137"/>
      <c r="BT40" s="137" t="str">
        <f>IF(N40="","",IF(E40="","",$N40-'Submission Template'!$BG$20))</f>
        <v/>
      </c>
      <c r="BU40" s="138" t="str">
        <f t="shared" si="8"/>
        <v/>
      </c>
      <c r="BV40" s="6"/>
      <c r="BW40" s="247" t="str">
        <f t="shared" si="15"/>
        <v/>
      </c>
      <c r="BX40" s="138" t="str">
        <f t="shared" si="16"/>
        <v/>
      </c>
      <c r="BY40" s="6"/>
      <c r="BZ40" s="6"/>
      <c r="CA40" s="57"/>
      <c r="CB40" s="57"/>
      <c r="CC40" s="57"/>
      <c r="CD40" s="57"/>
      <c r="CE40" s="57"/>
      <c r="CF40" s="219">
        <f>IF('Submission Template'!C63="invalid",1,0)</f>
        <v>0</v>
      </c>
      <c r="CG40" s="113" t="str">
        <f>IF(AND('Submission Template'!$C63="final",'Submission Template'!$Q63="yes"),$D66,"")</f>
        <v/>
      </c>
      <c r="CH40" s="113" t="str">
        <f>IF(AND('Submission Template'!$C63="final",'Submission Template'!$Q63="yes"),$C66,"")</f>
        <v/>
      </c>
      <c r="CI40" s="113" t="str">
        <f>IF(AND('Submission Template'!$C63="final",'Submission Template'!$V63="yes"),$N66,"")</f>
        <v/>
      </c>
      <c r="CJ40" s="220" t="str">
        <f>IF(AND('Submission Template'!$C63="final",'Submission Template'!$V63="yes"),$M66,"")</f>
        <v/>
      </c>
      <c r="CK40" s="6"/>
      <c r="CL40" s="6"/>
    </row>
    <row r="41" spans="1:90">
      <c r="A41" s="98"/>
      <c r="B41" s="304">
        <f>IF('Submission Template'!$AU$36=1,IF(AND('Submission Template'!$P$13="yes",$AX41&lt;&gt;""),MAX($AX41-1,0),$AX41),"")</f>
        <v>0</v>
      </c>
      <c r="C41" s="305" t="str">
        <f t="shared" si="0"/>
        <v/>
      </c>
      <c r="D41" s="306" t="str">
        <f>IF('Submission Template'!$AU$36&lt;&gt;1,"",IF(AL41&lt;&gt;"",AL41,IF(AND('Submission Template'!$P$13="no",'Submission Template'!Q38="yes",'Submission Template'!BN38&lt;&gt;""),AVERAGE(BD$37:BD41),IF(AND('Submission Template'!$P$13="yes",'Submission Template'!Q38="yes",'Submission Template'!BN38&lt;&gt;""),AVERAGE(BD$38:BD41),""))))</f>
        <v/>
      </c>
      <c r="E41" s="307" t="str">
        <f>IF('Submission Template'!$AU$36&lt;&gt;1,"",IF(AO41&lt;=1,"",IF(BW41&lt;&gt;"",BW41,IF(AND('Submission Template'!$P$13="no",'Submission Template'!Q38="yes",'Submission Template'!BN38&lt;&gt;""),STDEV(BD$37:BD41),IF(AND('Submission Template'!$P$13="yes",'Submission Template'!Q38="yes",'Submission Template'!BN38&lt;&gt;""),STDEV(BD$38:BD41),"")))))</f>
        <v/>
      </c>
      <c r="F41" s="308" t="str">
        <f>IF('Submission Template'!$AU$36=1,IF('Submission Template'!BN38&lt;&gt;"",G40,""),"")</f>
        <v/>
      </c>
      <c r="G41" s="308" t="str">
        <f>IF(AND('Submission Template'!$AU$36=1,'Submission Template'!$C38&lt;&gt;""),IF(OR($AO41=1,$AO41=0),0,IF('Submission Template'!$C38="initial",$G40,IF('Submission Template'!Q38="yes",MAX(($F41+'Submission Template'!BN38-('Submission Template'!K$28+0.25*$E41)),0),$G40))),"")</f>
        <v/>
      </c>
      <c r="H41" s="308" t="str">
        <f t="shared" si="9"/>
        <v/>
      </c>
      <c r="I41" s="309" t="str">
        <f t="shared" si="1"/>
        <v/>
      </c>
      <c r="J41" s="309" t="str">
        <f t="shared" si="10"/>
        <v/>
      </c>
      <c r="K41" s="310" t="str">
        <f>IF(G41&lt;&gt;"",IF($BA41=1,IF(AND(J41&lt;&gt;1,I41=1,D41&lt;='Submission Template'!K$28),1,0),K40),"")</f>
        <v/>
      </c>
      <c r="L41" s="304">
        <f>IF('Submission Template'!$AV$36=1,IF(AND('Submission Template'!$P$13="yes",$AY41&lt;&gt;""),MAX($AY41-1,0),$AY41),"")</f>
        <v>0</v>
      </c>
      <c r="M41" s="305" t="str">
        <f t="shared" si="2"/>
        <v/>
      </c>
      <c r="N41" s="306" t="str">
        <f>IF(AM41&lt;&gt;"",AM41,(IF(AND('Submission Template'!$P$13="no",'Submission Template'!V38="yes",'Submission Template'!BS38&lt;&gt;""),AVERAGE(BE$37:BE41),IF(AND('Submission Template'!$P$13="yes",'Submission Template'!V38="yes",'Submission Template'!BS38&lt;&gt;""),AVERAGE(BE$38:BE41),""))))</f>
        <v/>
      </c>
      <c r="O41" s="307" t="str">
        <f>IF(AP41&lt;=1,"",IF(BX41&lt;&gt;"",BX41,(IF(AND('Submission Template'!$P$13="no",'Submission Template'!V38="yes",'Submission Template'!BS38&lt;&gt;""),STDEV(BE$37:BE41),IF(AND('Submission Template'!$P$13="yes",'Submission Template'!V38="yes",'Submission Template'!BS38&lt;&gt;""),STDEV(BE$38:BE41),"")))))</f>
        <v/>
      </c>
      <c r="P41" s="308" t="str">
        <f>IF('Submission Template'!$AV$36=1,IF('Submission Template'!BS38&lt;&gt;"",Q40,""),"")</f>
        <v/>
      </c>
      <c r="Q41" s="308" t="str">
        <f>IF(AND('Submission Template'!$AV$36=1,'Submission Template'!$C38&lt;&gt;""),IF(OR($AP41=1,$AP41=0),0,IF('Submission Template'!$C38="initial",$Q40,IF('Submission Template'!V38="yes",MAX(($P41+'Submission Template'!BS38-('Submission Template'!R$28+0.25*$O41)),0),$Q40))),"")</f>
        <v/>
      </c>
      <c r="R41" s="308" t="str">
        <f t="shared" si="11"/>
        <v/>
      </c>
      <c r="S41" s="309" t="str">
        <f t="shared" si="3"/>
        <v/>
      </c>
      <c r="T41" s="309" t="str">
        <f t="shared" si="12"/>
        <v/>
      </c>
      <c r="U41" s="310" t="str">
        <f>IF(Q41&lt;&gt;"",IF($BB41=1,IF(AND(T41&lt;&gt;1,S41=1,N41&lt;='Submission Template'!R$28),1,0),U40),"")</f>
        <v/>
      </c>
      <c r="V41" s="102"/>
      <c r="W41" s="102"/>
      <c r="X41" s="102"/>
      <c r="Y41" s="102"/>
      <c r="Z41" s="102"/>
      <c r="AA41" s="102"/>
      <c r="AB41" s="102"/>
      <c r="AC41" s="102"/>
      <c r="AD41" s="102"/>
      <c r="AE41" s="102"/>
      <c r="AF41" s="311"/>
      <c r="AG41" s="312" t="str">
        <f>IF(AND(OR('Submission Template'!Q38="yes",AND('Submission Template'!V38="yes",'Submission Template'!$P$17="yes")),'Submission Template'!C38="invalid"),"Test cannot be invalid AND included in CumSum",IF(OR(AND($Q41&gt;$R41,$N41&lt;&gt;""),AND($G41&gt;H41,$D41&lt;&gt;"")),"Warning:  CumSum statistic exceeds the Action Limit.",""))</f>
        <v/>
      </c>
      <c r="AH41" s="156"/>
      <c r="AI41" s="156"/>
      <c r="AJ41" s="156"/>
      <c r="AK41" s="313"/>
      <c r="AL41" s="6" t="str">
        <f>IF(AN41="SKIP","",IF(AN41="DATA",AVERAGE($BD$37,BD41),""))</f>
        <v/>
      </c>
      <c r="AM41" s="6" t="str">
        <f t="shared" si="13"/>
        <v/>
      </c>
      <c r="AN41" s="6" t="str">
        <f>IF($AN$27="yes",IF(AND(BD38="",BD39="",BD40="",BD41=""),"SKIP",IF(AND(BD38="",BD39="",BD40="",BD41&lt;&gt;""),"DATA","")),"notCO")</f>
        <v>SKIP</v>
      </c>
      <c r="AO41" s="6">
        <f>IF('Submission Template'!$P$13="no",AX41,IF(AX41="","",IF('Submission Template'!$P$13="yes",IF(B41=0,1,IF(OR(B41=1,B41=2),2,B41)))))</f>
        <v>1</v>
      </c>
      <c r="AP41" s="6">
        <f>IF('Submission Template'!$P$13="no",AY41,IF(AY41="","",IF('Submission Template'!$P$13="yes",IF(L41=0,1,IF(OR(L41=1,L41=2),2,L41)))))</f>
        <v>1</v>
      </c>
      <c r="AQ41" s="20" t="str">
        <f>IF($AN$27="yes",IF(AND(BE38="",BE39="",BE40="",BE41=""),"SKIP",IF(AND(BE38="",BE39="",BE40="",BE41&lt;&gt;""),"DATA","")),"notCO")</f>
        <v>SKIP</v>
      </c>
      <c r="AR41" s="22">
        <f>IF(AND('Submission Template'!BN38&lt;&gt;"",'Submission Template'!K$28&lt;&gt;"",'Submission Template'!Q38&lt;&gt;""),1,0)</f>
        <v>0</v>
      </c>
      <c r="AS41" s="22">
        <f>IF(AND('Submission Template'!BS38&lt;&gt;"",'Submission Template'!R$28&lt;&gt;"",'Submission Template'!V38&lt;&gt;""),1,0)</f>
        <v>0</v>
      </c>
      <c r="AT41" s="22"/>
      <c r="AU41" s="22">
        <f t="shared" si="4"/>
        <v>0</v>
      </c>
      <c r="AV41" s="22">
        <f t="shared" si="5"/>
        <v>0</v>
      </c>
      <c r="AW41" s="22"/>
      <c r="AX41" s="22">
        <f>IF('Submission Template'!$BU38&lt;&gt;"blank",IF('Submission Template'!BN38&lt;&gt;"",IF('Submission Template'!Q38="yes",AX40+1,AX40),AX40),"")</f>
        <v>0</v>
      </c>
      <c r="AY41" s="22">
        <f>IF('Submission Template'!$BU38&lt;&gt;"blank",IF('Submission Template'!BS38&lt;&gt;"",IF('Submission Template'!V38="yes",AY40+1,AY40),AY40),"")</f>
        <v>0</v>
      </c>
      <c r="AZ41" s="22"/>
      <c r="BA41" s="22" t="str">
        <f>IF('Submission Template'!BN38&lt;&gt;"",IF('Submission Template'!Q38="yes",1,0),"")</f>
        <v/>
      </c>
      <c r="BB41" s="22" t="str">
        <f>IF('Submission Template'!BS38&lt;&gt;"",IF('Submission Template'!V38="yes",1,0),"")</f>
        <v/>
      </c>
      <c r="BC41" s="22"/>
      <c r="BD41" s="22" t="str">
        <f>IF(AND('Submission Template'!Q38="yes",'Submission Template'!BN38&lt;&gt;""),'Submission Template'!BN38,"")</f>
        <v/>
      </c>
      <c r="BE41" s="22" t="str">
        <f>IF(AND('Submission Template'!V38="yes",'Submission Template'!BS38&lt;&gt;""),'Submission Template'!BS38,"")</f>
        <v/>
      </c>
      <c r="BF41" s="22"/>
      <c r="BG41" s="22"/>
      <c r="BH41" s="22">
        <f t="shared" si="14"/>
        <v>4</v>
      </c>
      <c r="BI41" s="24">
        <v>2.35</v>
      </c>
      <c r="BJ41" s="22"/>
      <c r="BK41" s="35" t="str">
        <f>IF('Submission Template'!$AU$36=1,IF(AND('Submission Template'!Q38="yes",$AO41&gt;1,'Submission Template'!BN38&lt;&gt;""),ROUND((($AU41*$E41)/($D41-'Submission Template'!K$28))^2+1,1),""),"")</f>
        <v/>
      </c>
      <c r="BL41" s="35" t="str">
        <f>IF('Submission Template'!$AV$36=1,IF(AND('Submission Template'!V38="yes",$AP41&gt;1,'Submission Template'!BS38&lt;&gt;""),ROUND((($AV41*$O41)/($N41-'Submission Template'!R$28))^2+1,1),""),"")</f>
        <v/>
      </c>
      <c r="BM41" s="49">
        <f t="shared" si="6"/>
        <v>1</v>
      </c>
      <c r="BN41" s="6"/>
      <c r="BO41" s="136" t="str">
        <f>IF(D41="","",IF(E41="","",$D41-'Submission Template'!K$28))</f>
        <v/>
      </c>
      <c r="BP41" s="137" t="str">
        <f t="shared" si="7"/>
        <v/>
      </c>
      <c r="BQ41" s="137"/>
      <c r="BR41" s="137"/>
      <c r="BS41" s="137"/>
      <c r="BT41" s="137" t="str">
        <f>IF(N41="","",IF(E41="","",$N41-'Submission Template'!$BG$20))</f>
        <v/>
      </c>
      <c r="BU41" s="138" t="str">
        <f t="shared" si="8"/>
        <v/>
      </c>
      <c r="BV41" s="6"/>
      <c r="BW41" s="247" t="str">
        <f t="shared" si="15"/>
        <v/>
      </c>
      <c r="BX41" s="138" t="str">
        <f t="shared" si="16"/>
        <v/>
      </c>
      <c r="BY41" s="6"/>
      <c r="BZ41" s="6"/>
      <c r="CA41" s="57"/>
      <c r="CB41" s="57"/>
      <c r="CC41" s="57"/>
      <c r="CD41" s="57"/>
      <c r="CE41" s="57"/>
      <c r="CF41" s="219">
        <f>IF('Submission Template'!C64="invalid",1,0)</f>
        <v>0</v>
      </c>
      <c r="CG41" s="113" t="str">
        <f>IF(AND('Submission Template'!$C64="final",'Submission Template'!$Q64="yes"),$D67,"")</f>
        <v/>
      </c>
      <c r="CH41" s="113" t="str">
        <f>IF(AND('Submission Template'!$C64="final",'Submission Template'!$Q64="yes"),$C67,"")</f>
        <v/>
      </c>
      <c r="CI41" s="113" t="str">
        <f>IF(AND('Submission Template'!$C64="final",'Submission Template'!$V64="yes"),$N67,"")</f>
        <v/>
      </c>
      <c r="CJ41" s="220" t="str">
        <f>IF(AND('Submission Template'!$C64="final",'Submission Template'!$V64="yes"),$M67,"")</f>
        <v/>
      </c>
      <c r="CK41" s="6"/>
      <c r="CL41" s="6"/>
    </row>
    <row r="42" spans="1:90">
      <c r="A42" s="98"/>
      <c r="B42" s="304">
        <f>IF('Submission Template'!$AU$36=1,IF(AND('Submission Template'!$P$13="yes",$AX42&lt;&gt;""),MAX($AX42-1,0),$AX42),"")</f>
        <v>0</v>
      </c>
      <c r="C42" s="305" t="str">
        <f t="shared" si="0"/>
        <v/>
      </c>
      <c r="D42" s="306" t="str">
        <f>IF('Submission Template'!$AU$36&lt;&gt;1,"",IF(AL42&lt;&gt;"",AL42,IF(AND('Submission Template'!$P$13="no",'Submission Template'!Q39="yes",'Submission Template'!BN39&lt;&gt;""),AVERAGE(BD$37:BD42),IF(AND('Submission Template'!$P$13="yes",'Submission Template'!Q39="yes",'Submission Template'!BN39&lt;&gt;""),AVERAGE(BD$38:BD42),""))))</f>
        <v/>
      </c>
      <c r="E42" s="307" t="str">
        <f>IF('Submission Template'!$AU$36&lt;&gt;1,"",IF(AO42&lt;=1,"",IF(BW42&lt;&gt;"",BW42,IF(AND('Submission Template'!$P$13="no",'Submission Template'!Q39="yes",'Submission Template'!BN39&lt;&gt;""),STDEV(BD$37:BD42),IF(AND('Submission Template'!$P$13="yes",'Submission Template'!Q39="yes",'Submission Template'!BN39&lt;&gt;""),STDEV(BD$38:BD42),"")))))</f>
        <v/>
      </c>
      <c r="F42" s="308" t="str">
        <f>IF('Submission Template'!$AU$36=1,IF('Submission Template'!BN39&lt;&gt;"",G41,""),"")</f>
        <v/>
      </c>
      <c r="G42" s="308" t="str">
        <f>IF(AND('Submission Template'!$AU$36=1,'Submission Template'!$C39&lt;&gt;""),IF(OR($AO42=1,$AO42=0),0,IF('Submission Template'!$C39="initial",$G41,IF('Submission Template'!Q39="yes",MAX(($F42+'Submission Template'!BN39-('Submission Template'!K$28+0.25*$E42)),0),$G41))),"")</f>
        <v/>
      </c>
      <c r="H42" s="308" t="str">
        <f t="shared" si="9"/>
        <v/>
      </c>
      <c r="I42" s="309" t="str">
        <f t="shared" si="1"/>
        <v/>
      </c>
      <c r="J42" s="309" t="str">
        <f t="shared" si="10"/>
        <v/>
      </c>
      <c r="K42" s="310" t="str">
        <f>IF(G42&lt;&gt;"",IF($BA42=1,IF(AND(J42&lt;&gt;1,I42=1,D42&lt;='Submission Template'!K$28),1,0),K41),"")</f>
        <v/>
      </c>
      <c r="L42" s="304">
        <f>IF('Submission Template'!$AV$36=1,IF(AND('Submission Template'!$P$13="yes",$AY42&lt;&gt;""),MAX($AY42-1,0),$AY42),"")</f>
        <v>0</v>
      </c>
      <c r="M42" s="305" t="str">
        <f t="shared" si="2"/>
        <v/>
      </c>
      <c r="N42" s="306" t="str">
        <f>IF(AM42&lt;&gt;"",AM42,(IF(AND('Submission Template'!$P$13="no",'Submission Template'!V39="yes",'Submission Template'!BS39&lt;&gt;""),AVERAGE(BE$37:BE42),IF(AND('Submission Template'!$P$13="yes",'Submission Template'!V39="yes",'Submission Template'!BS39&lt;&gt;""),AVERAGE(BE$38:BE42),""))))</f>
        <v/>
      </c>
      <c r="O42" s="307" t="str">
        <f>IF(AP42&lt;=1,"",IF(BX42&lt;&gt;"",BX42,(IF(AND('Submission Template'!$P$13="no",'Submission Template'!V39="yes",'Submission Template'!BS39&lt;&gt;""),STDEV(BE$37:BE42),IF(AND('Submission Template'!$P$13="yes",'Submission Template'!V39="yes",'Submission Template'!BS39&lt;&gt;""),STDEV(BE$38:BE42),"")))))</f>
        <v/>
      </c>
      <c r="P42" s="308" t="str">
        <f>IF('Submission Template'!$AV$36=1,IF('Submission Template'!BS39&lt;&gt;"",Q41,""),"")</f>
        <v/>
      </c>
      <c r="Q42" s="308" t="str">
        <f>IF(AND('Submission Template'!$AV$36=1,'Submission Template'!$C39&lt;&gt;""),IF(OR($AP42=1,$AP42=0),0,IF('Submission Template'!$C39="initial",$Q41,IF('Submission Template'!V39="yes",MAX(($P42+'Submission Template'!BS39-('Submission Template'!R$28+0.25*$O42)),0),$Q41))),"")</f>
        <v/>
      </c>
      <c r="R42" s="308" t="str">
        <f t="shared" si="11"/>
        <v/>
      </c>
      <c r="S42" s="309" t="str">
        <f t="shared" si="3"/>
        <v/>
      </c>
      <c r="T42" s="309" t="str">
        <f t="shared" si="12"/>
        <v/>
      </c>
      <c r="U42" s="310" t="str">
        <f>IF(Q42&lt;&gt;"",IF($BB42=1,IF(AND(T42&lt;&gt;1,S42=1,N42&lt;='Submission Template'!R$28),1,0),U41),"")</f>
        <v/>
      </c>
      <c r="V42" s="102"/>
      <c r="W42" s="102"/>
      <c r="X42" s="102"/>
      <c r="Y42" s="102"/>
      <c r="Z42" s="102"/>
      <c r="AA42" s="102"/>
      <c r="AB42" s="102"/>
      <c r="AC42" s="102"/>
      <c r="AD42" s="102"/>
      <c r="AE42" s="102"/>
      <c r="AF42" s="311"/>
      <c r="AG42" s="312" t="str">
        <f>IF(AND(OR('Submission Template'!Q39="yes",AND('Submission Template'!V39="yes",'Submission Template'!$P$17="yes")),'Submission Template'!C39="invalid"),"Test cannot be invalid AND included in CumSum",IF(OR(AND($Q42&gt;$R42,$N42&lt;&gt;""),AND($G42&gt;H42,$D42&lt;&gt;"")),"Warning:  CumSum statistic exceeds the Action Limit.",""))</f>
        <v/>
      </c>
      <c r="AH42" s="156"/>
      <c r="AI42" s="156"/>
      <c r="AJ42" s="156"/>
      <c r="AK42" s="313"/>
      <c r="AL42" s="6" t="str">
        <f>IF(AN42="SKIP","",IF(AN42="DATA",AVERAGE($BD$37,BD42),""))</f>
        <v/>
      </c>
      <c r="AM42" s="6" t="str">
        <f t="shared" si="13"/>
        <v/>
      </c>
      <c r="AN42" s="6" t="str">
        <f>IF($AN$27="yes",IF(AND(BD38="",BD39="",BD40="",BD41="",BD42=""),"SKIP",IF(AND(BD38="",BD39="",BD40="",BD41="",BD42&lt;&gt;""),"DATA","")),"notCO")</f>
        <v>SKIP</v>
      </c>
      <c r="AO42" s="6">
        <f>IF('Submission Template'!$P$13="no",AX42,IF(AX42="","",IF('Submission Template'!$P$13="yes",IF(B42=0,1,IF(OR(B42=1,B42=2),2,B42)))))</f>
        <v>1</v>
      </c>
      <c r="AP42" s="6">
        <f>IF('Submission Template'!$P$13="no",AY42,IF(AY42="","",IF('Submission Template'!$P$13="yes",IF(L42=0,1,IF(OR(L42=1,L42=2),2,L42)))))</f>
        <v>1</v>
      </c>
      <c r="AQ42" s="20" t="str">
        <f>IF($AN$27="yes",IF(AND(BE38="",BE39="",BE40="",BE41="",BE42=""),"SKIP",IF(AND(BE38="",BE39="",BE40="",BE41="",BE42&lt;&gt;""),"DATA","")),"notCO")</f>
        <v>SKIP</v>
      </c>
      <c r="AR42" s="22">
        <f>IF(AND('Submission Template'!BN39&lt;&gt;"",'Submission Template'!K$28&lt;&gt;"",'Submission Template'!Q39&lt;&gt;""),1,0)</f>
        <v>0</v>
      </c>
      <c r="AS42" s="22">
        <f>IF(AND('Submission Template'!BS39&lt;&gt;"",'Submission Template'!R$28&lt;&gt;"",'Submission Template'!V39&lt;&gt;""),1,0)</f>
        <v>0</v>
      </c>
      <c r="AT42" s="22"/>
      <c r="AU42" s="22">
        <f t="shared" si="4"/>
        <v>0</v>
      </c>
      <c r="AV42" s="22">
        <f t="shared" si="5"/>
        <v>0</v>
      </c>
      <c r="AW42" s="22"/>
      <c r="AX42" s="22">
        <f>IF('Submission Template'!$BU39&lt;&gt;"blank",IF('Submission Template'!BN39&lt;&gt;"",IF('Submission Template'!Q39="yes",AX41+1,AX41),AX41),"")</f>
        <v>0</v>
      </c>
      <c r="AY42" s="22">
        <f>IF('Submission Template'!$BU39&lt;&gt;"blank",IF('Submission Template'!BS39&lt;&gt;"",IF('Submission Template'!V39="yes",AY41+1,AY41),AY41),"")</f>
        <v>0</v>
      </c>
      <c r="AZ42" s="22"/>
      <c r="BA42" s="22" t="str">
        <f>IF('Submission Template'!BN39&lt;&gt;"",IF('Submission Template'!Q39="yes",1,0),"")</f>
        <v/>
      </c>
      <c r="BB42" s="22" t="str">
        <f>IF('Submission Template'!BS39&lt;&gt;"",IF('Submission Template'!V39="yes",1,0),"")</f>
        <v/>
      </c>
      <c r="BC42" s="22"/>
      <c r="BD42" s="22" t="str">
        <f>IF(AND('Submission Template'!Q39="yes",'Submission Template'!BN39&lt;&gt;""),'Submission Template'!BN39,"")</f>
        <v/>
      </c>
      <c r="BE42" s="22" t="str">
        <f>IF(AND('Submission Template'!V39="yes",'Submission Template'!BS39&lt;&gt;""),'Submission Template'!BS39,"")</f>
        <v/>
      </c>
      <c r="BF42" s="22"/>
      <c r="BG42" s="22"/>
      <c r="BH42" s="22">
        <f t="shared" si="14"/>
        <v>5</v>
      </c>
      <c r="BI42" s="24">
        <v>2.13</v>
      </c>
      <c r="BJ42" s="22"/>
      <c r="BK42" s="35" t="str">
        <f>IF('Submission Template'!$AU$36=1,IF(AND('Submission Template'!Q39="yes",$AO42&gt;1,'Submission Template'!BN39&lt;&gt;""),ROUND((($AU42*$E42)/($D42-'Submission Template'!K$28))^2+1,1),""),"")</f>
        <v/>
      </c>
      <c r="BL42" s="35" t="str">
        <f>IF('Submission Template'!$AV$36=1,IF(AND('Submission Template'!V39="yes",$AP42&gt;1,'Submission Template'!BS39&lt;&gt;""),ROUND((($AV42*$O42)/($N42-'Submission Template'!R$28))^2+1,1),""),"")</f>
        <v/>
      </c>
      <c r="BM42" s="49">
        <f t="shared" si="6"/>
        <v>1</v>
      </c>
      <c r="BN42" s="6"/>
      <c r="BO42" s="136" t="str">
        <f>IF(D42="","",IF(E42="","",$D42-'Submission Template'!K$28))</f>
        <v/>
      </c>
      <c r="BP42" s="137" t="str">
        <f t="shared" si="7"/>
        <v/>
      </c>
      <c r="BQ42" s="137"/>
      <c r="BR42" s="137"/>
      <c r="BS42" s="137"/>
      <c r="BT42" s="137" t="str">
        <f>IF(N42="","",IF(E42="","",$N42-'Submission Template'!$BG$20))</f>
        <v/>
      </c>
      <c r="BU42" s="138" t="str">
        <f t="shared" si="8"/>
        <v/>
      </c>
      <c r="BV42" s="6"/>
      <c r="BW42" s="247" t="str">
        <f t="shared" si="15"/>
        <v/>
      </c>
      <c r="BX42" s="138" t="str">
        <f t="shared" si="16"/>
        <v/>
      </c>
      <c r="BY42" s="6"/>
      <c r="BZ42" s="6"/>
      <c r="CA42" s="57"/>
      <c r="CB42" s="57"/>
      <c r="CC42" s="57"/>
      <c r="CD42" s="57"/>
      <c r="CE42" s="57"/>
      <c r="CF42" s="219">
        <f>IF('Submission Template'!C65="invalid",1,0)</f>
        <v>0</v>
      </c>
      <c r="CG42" s="113" t="str">
        <f>IF(AND('Submission Template'!$C65="final",'Submission Template'!$Q65="yes"),$D68,"")</f>
        <v/>
      </c>
      <c r="CH42" s="113" t="str">
        <f>IF(AND('Submission Template'!$C65="final",'Submission Template'!$Q65="yes"),$C68,"")</f>
        <v/>
      </c>
      <c r="CI42" s="113" t="str">
        <f>IF(AND('Submission Template'!$C65="final",'Submission Template'!$V65="yes"),$N68,"")</f>
        <v/>
      </c>
      <c r="CJ42" s="220" t="str">
        <f>IF(AND('Submission Template'!$C65="final",'Submission Template'!$V65="yes"),$M68,"")</f>
        <v/>
      </c>
      <c r="CK42" s="6"/>
      <c r="CL42" s="6"/>
    </row>
    <row r="43" spans="1:90">
      <c r="A43" s="98"/>
      <c r="B43" s="304">
        <f>IF('Submission Template'!$AU$36=1,IF(AND('Submission Template'!$P$13="yes",$AX43&lt;&gt;""),MAX($AX43-1,0),$AX43),"")</f>
        <v>0</v>
      </c>
      <c r="C43" s="305" t="str">
        <f t="shared" si="0"/>
        <v/>
      </c>
      <c r="D43" s="306" t="str">
        <f>IF('Submission Template'!$AU$36&lt;&gt;1,"",IF(AL43&lt;&gt;"",AL43,IF(AND('Submission Template'!$P$13="no",'Submission Template'!Q40="yes",'Submission Template'!BN40&lt;&gt;""),AVERAGE(BD$37:BD43),IF(AND('Submission Template'!$P$13="yes",'Submission Template'!Q40="yes",'Submission Template'!BN40&lt;&gt;""),AVERAGE(BD$38:BD43),""))))</f>
        <v/>
      </c>
      <c r="E43" s="307" t="str">
        <f>IF('Submission Template'!$AU$36&lt;&gt;1,"",IF(AO43&lt;=1,"",IF(BW43&lt;&gt;"",BW43,IF(AND('Submission Template'!$P$13="no",'Submission Template'!Q40="yes",'Submission Template'!BN40&lt;&gt;""),STDEV(BD$37:BD43),IF(AND('Submission Template'!$P$13="yes",'Submission Template'!Q40="yes",'Submission Template'!BN40&lt;&gt;""),STDEV(BD$38:BD43),"")))))</f>
        <v/>
      </c>
      <c r="F43" s="308" t="str">
        <f>IF('Submission Template'!$AU$36=1,IF('Submission Template'!BN40&lt;&gt;"",G42,""),"")</f>
        <v/>
      </c>
      <c r="G43" s="308" t="str">
        <f>IF(AND('Submission Template'!$AU$36=1,'Submission Template'!$C40&lt;&gt;""),IF(OR($AO43=1,$AO43=0),0,IF('Submission Template'!$C40="initial",$G42,IF('Submission Template'!Q40="yes",MAX(($F43+'Submission Template'!BN40-('Submission Template'!K$28+0.25*$E43)),0),$G42))),"")</f>
        <v/>
      </c>
      <c r="H43" s="308" t="str">
        <f t="shared" si="9"/>
        <v/>
      </c>
      <c r="I43" s="309" t="str">
        <f t="shared" si="1"/>
        <v/>
      </c>
      <c r="J43" s="309" t="str">
        <f t="shared" si="10"/>
        <v/>
      </c>
      <c r="K43" s="310" t="str">
        <f>IF(G43&lt;&gt;"",IF($BA43=1,IF(AND(J43&lt;&gt;1,I43=1,D43&lt;='Submission Template'!K$28),1,0),K42),"")</f>
        <v/>
      </c>
      <c r="L43" s="304">
        <f>IF('Submission Template'!$AV$36=1,IF(AND('Submission Template'!$P$13="yes",$AY43&lt;&gt;""),MAX($AY43-1,0),$AY43),"")</f>
        <v>0</v>
      </c>
      <c r="M43" s="305" t="str">
        <f t="shared" si="2"/>
        <v/>
      </c>
      <c r="N43" s="306" t="str">
        <f>IF(AM43&lt;&gt;"",AM43,(IF(AND('Submission Template'!$P$13="no",'Submission Template'!V40="yes",'Submission Template'!BS40&lt;&gt;""),AVERAGE(BE$37:BE43),IF(AND('Submission Template'!$P$13="yes",'Submission Template'!V40="yes",'Submission Template'!BS40&lt;&gt;""),AVERAGE(BE$38:BE43),""))))</f>
        <v/>
      </c>
      <c r="O43" s="307" t="str">
        <f>IF(AP43&lt;=1,"",IF(BX43&lt;&gt;"",BX43,(IF(AND('Submission Template'!$P$13="no",'Submission Template'!V40="yes",'Submission Template'!BS40&lt;&gt;""),STDEV(BE$37:BE43),IF(AND('Submission Template'!$P$13="yes",'Submission Template'!V40="yes",'Submission Template'!BS40&lt;&gt;""),STDEV(BE$38:BE43),"")))))</f>
        <v/>
      </c>
      <c r="P43" s="308" t="str">
        <f>IF('Submission Template'!$AV$36=1,IF('Submission Template'!BS40&lt;&gt;"",Q42,""),"")</f>
        <v/>
      </c>
      <c r="Q43" s="308" t="str">
        <f>IF(AND('Submission Template'!$AV$36=1,'Submission Template'!$C40&lt;&gt;""),IF(OR($AP43=1,$AP43=0),0,IF('Submission Template'!$C40="initial",$Q42,IF('Submission Template'!V40="yes",MAX(($P43+'Submission Template'!BS40-('Submission Template'!R$28+0.25*$O43)),0),$Q42))),"")</f>
        <v/>
      </c>
      <c r="R43" s="308" t="str">
        <f t="shared" si="11"/>
        <v/>
      </c>
      <c r="S43" s="309" t="str">
        <f t="shared" si="3"/>
        <v/>
      </c>
      <c r="T43" s="309" t="str">
        <f t="shared" si="12"/>
        <v/>
      </c>
      <c r="U43" s="310" t="str">
        <f>IF(Q43&lt;&gt;"",IF($BB43=1,IF(AND(T43&lt;&gt;1,S43=1,N43&lt;='Submission Template'!R$28),1,0),U42),"")</f>
        <v/>
      </c>
      <c r="V43" s="102"/>
      <c r="W43" s="102"/>
      <c r="X43" s="102"/>
      <c r="Y43" s="102"/>
      <c r="Z43" s="102"/>
      <c r="AA43" s="102"/>
      <c r="AB43" s="102"/>
      <c r="AC43" s="102"/>
      <c r="AD43" s="102"/>
      <c r="AE43" s="102"/>
      <c r="AF43" s="311"/>
      <c r="AG43" s="312" t="str">
        <f>IF(AND(OR('Submission Template'!Q40="yes",AND('Submission Template'!V40="yes",'Submission Template'!$P$17="yes")),'Submission Template'!C40="invalid"),"Test cannot be invalid AND included in CumSum",IF(OR(AND($Q43&gt;$R43,$N43&lt;&gt;""),AND($G43&gt;H43,$D43&lt;&gt;"")),"Warning:  CumSum statistic exceeds the Action Limit.",""))</f>
        <v/>
      </c>
      <c r="AH43" s="156"/>
      <c r="AI43" s="156"/>
      <c r="AJ43" s="156"/>
      <c r="AK43" s="313"/>
      <c r="AL43" s="6" t="str">
        <f t="shared" ref="AL43:AL106" si="17">IF(AN43="SKIP","",IF(AN43="DATA",AVERAGE($BD$37,BD43),""))</f>
        <v/>
      </c>
      <c r="AM43" s="6" t="str">
        <f t="shared" si="13"/>
        <v/>
      </c>
      <c r="AN43" s="6" t="str">
        <f>IF($AN$27="yes",IF(AND(BD38="",BD39="",BD40="",BD41="",BD42="",BD43=""),"SKIP",IF(AND(BD38="",BD39="",BD40="",BD41="",BD42="",BD43&lt;&gt;""),"DATA","")),"notCO")</f>
        <v>SKIP</v>
      </c>
      <c r="AO43" s="6">
        <f>IF('Submission Template'!$P$13="no",AX43,IF(AX43="","",IF('Submission Template'!$P$13="yes",IF(B43=0,1,IF(OR(B43=1,B43=2),2,B43)))))</f>
        <v>1</v>
      </c>
      <c r="AP43" s="6">
        <f>IF('Submission Template'!$P$13="no",AY43,IF(AY43="","",IF('Submission Template'!$P$13="yes",IF(L43=0,1,IF(OR(L43=1,L43=2),2,L43)))))</f>
        <v>1</v>
      </c>
      <c r="AQ43" s="20" t="str">
        <f>IF($AN$27="yes",IF(AND(BE38="",BE39="",BE40="",BE41="",BE42="",BE43=""),"SKIP",IF(AND(BE38="",BE39="",BE40="",BE41="",BE42="",BE43&lt;&gt;""),"DATA","")),"notCO")</f>
        <v>SKIP</v>
      </c>
      <c r="AR43" s="22">
        <f>IF(AND('Submission Template'!BN40&lt;&gt;"",'Submission Template'!K$28&lt;&gt;"",'Submission Template'!Q40&lt;&gt;""),1,0)</f>
        <v>0</v>
      </c>
      <c r="AS43" s="22">
        <f>IF(AND('Submission Template'!BS40&lt;&gt;"",'Submission Template'!R$28&lt;&gt;"",'Submission Template'!V40&lt;&gt;""),1,0)</f>
        <v>0</v>
      </c>
      <c r="AT43" s="22"/>
      <c r="AU43" s="22">
        <f t="shared" si="4"/>
        <v>0</v>
      </c>
      <c r="AV43" s="22">
        <f t="shared" si="5"/>
        <v>0</v>
      </c>
      <c r="AW43" s="22"/>
      <c r="AX43" s="22">
        <f>IF('Submission Template'!$BU40&lt;&gt;"blank",IF('Submission Template'!BN40&lt;&gt;"",IF('Submission Template'!Q40="yes",AX42+1,AX42),AX42),"")</f>
        <v>0</v>
      </c>
      <c r="AY43" s="22">
        <f>IF('Submission Template'!$BU40&lt;&gt;"blank",IF('Submission Template'!BS40&lt;&gt;"",IF('Submission Template'!V40="yes",AY42+1,AY42),AY42),"")</f>
        <v>0</v>
      </c>
      <c r="AZ43" s="22"/>
      <c r="BA43" s="22" t="str">
        <f>IF('Submission Template'!BN40&lt;&gt;"",IF('Submission Template'!Q40="yes",1,0),"")</f>
        <v/>
      </c>
      <c r="BB43" s="22" t="str">
        <f>IF('Submission Template'!BS40&lt;&gt;"",IF('Submission Template'!V40="yes",1,0),"")</f>
        <v/>
      </c>
      <c r="BC43" s="22"/>
      <c r="BD43" s="22" t="str">
        <f>IF(AND('Submission Template'!Q40="yes",'Submission Template'!BN40&lt;&gt;""),'Submission Template'!BN40,"")</f>
        <v/>
      </c>
      <c r="BE43" s="22" t="str">
        <f>IF(AND('Submission Template'!V40="yes",'Submission Template'!BS40&lt;&gt;""),'Submission Template'!BS40,"")</f>
        <v/>
      </c>
      <c r="BF43" s="22"/>
      <c r="BG43" s="22"/>
      <c r="BH43" s="22">
        <f t="shared" si="14"/>
        <v>6</v>
      </c>
      <c r="BI43" s="24">
        <v>2.02</v>
      </c>
      <c r="BJ43" s="22"/>
      <c r="BK43" s="35" t="str">
        <f>IF('Submission Template'!$AU$36=1,IF(AND('Submission Template'!Q40="yes",$AO43&gt;1,'Submission Template'!BN40&lt;&gt;""),ROUND((($AU43*$E43)/($D43-'Submission Template'!K$28))^2+1,1),""),"")</f>
        <v/>
      </c>
      <c r="BL43" s="35" t="str">
        <f>IF('Submission Template'!$AV$36=1,IF(AND('Submission Template'!V40="yes",$AP43&gt;1,'Submission Template'!BS40&lt;&gt;""),ROUND((($AV43*$O43)/($N43-'Submission Template'!R$28))^2+1,1),""),"")</f>
        <v/>
      </c>
      <c r="BM43" s="49">
        <f t="shared" si="6"/>
        <v>1</v>
      </c>
      <c r="BN43" s="6"/>
      <c r="BO43" s="136" t="str">
        <f>IF(D43="","",IF(E43="","",$D43-'Submission Template'!K$28))</f>
        <v/>
      </c>
      <c r="BP43" s="137" t="str">
        <f t="shared" si="7"/>
        <v/>
      </c>
      <c r="BQ43" s="137"/>
      <c r="BR43" s="137"/>
      <c r="BS43" s="137"/>
      <c r="BT43" s="137" t="str">
        <f>IF(N43="","",IF(E43="","",$N43-'Submission Template'!$BG$20))</f>
        <v/>
      </c>
      <c r="BU43" s="138" t="str">
        <f t="shared" si="8"/>
        <v/>
      </c>
      <c r="BV43" s="6"/>
      <c r="BW43" s="247" t="str">
        <f t="shared" si="15"/>
        <v/>
      </c>
      <c r="BX43" s="138" t="str">
        <f t="shared" si="16"/>
        <v/>
      </c>
      <c r="BY43" s="6"/>
      <c r="BZ43" s="6"/>
      <c r="CA43" s="57"/>
      <c r="CB43" s="57"/>
      <c r="CC43" s="57"/>
      <c r="CD43" s="57"/>
      <c r="CE43" s="57"/>
      <c r="CF43" s="219">
        <f>IF('Submission Template'!C66="invalid",1,0)</f>
        <v>0</v>
      </c>
      <c r="CG43" s="113" t="str">
        <f>IF(AND('Submission Template'!$C66="final",'Submission Template'!$Q66="yes"),$D69,"")</f>
        <v/>
      </c>
      <c r="CH43" s="113" t="str">
        <f>IF(AND('Submission Template'!$C66="final",'Submission Template'!$Q66="yes"),$C69,"")</f>
        <v/>
      </c>
      <c r="CI43" s="113" t="str">
        <f>IF(AND('Submission Template'!$C66="final",'Submission Template'!$V66="yes"),$N69,"")</f>
        <v/>
      </c>
      <c r="CJ43" s="220" t="str">
        <f>IF(AND('Submission Template'!$C66="final",'Submission Template'!$V66="yes"),$M69,"")</f>
        <v/>
      </c>
      <c r="CK43" s="6"/>
      <c r="CL43" s="6"/>
    </row>
    <row r="44" spans="1:90">
      <c r="A44" s="98"/>
      <c r="B44" s="304">
        <f>IF('Submission Template'!$AU$36=1,IF(AND('Submission Template'!$P$13="yes",$AX44&lt;&gt;""),MAX($AX44-1,0),$AX44),"")</f>
        <v>0</v>
      </c>
      <c r="C44" s="305" t="str">
        <f t="shared" si="0"/>
        <v/>
      </c>
      <c r="D44" s="306" t="str">
        <f>IF('Submission Template'!$AU$36&lt;&gt;1,"",IF(AL44&lt;&gt;"",AL44,IF(AND('Submission Template'!$P$13="no",'Submission Template'!Q41="yes",'Submission Template'!BN41&lt;&gt;""),AVERAGE(BD$37:BD44),IF(AND('Submission Template'!$P$13="yes",'Submission Template'!Q41="yes",'Submission Template'!BN41&lt;&gt;""),AVERAGE(BD$38:BD44),""))))</f>
        <v/>
      </c>
      <c r="E44" s="307" t="str">
        <f>IF('Submission Template'!$AU$36&lt;&gt;1,"",IF(AO44&lt;=1,"",IF(BW44&lt;&gt;"",BW44,IF(AND('Submission Template'!$P$13="no",'Submission Template'!Q41="yes",'Submission Template'!BN41&lt;&gt;""),STDEV(BD$37:BD44),IF(AND('Submission Template'!$P$13="yes",'Submission Template'!Q41="yes",'Submission Template'!BN41&lt;&gt;""),STDEV(BD$38:BD44),"")))))</f>
        <v/>
      </c>
      <c r="F44" s="308" t="str">
        <f>IF('Submission Template'!$AU$36=1,IF('Submission Template'!BN41&lt;&gt;"",G43,""),"")</f>
        <v/>
      </c>
      <c r="G44" s="308" t="str">
        <f>IF(AND('Submission Template'!$AU$36=1,'Submission Template'!$C41&lt;&gt;""),IF(OR($AO44=1,$AO44=0),0,IF('Submission Template'!$C41="initial",$G43,IF('Submission Template'!Q41="yes",MAX(($F44+'Submission Template'!BN41-('Submission Template'!K$28+0.25*$E44)),0),$G43))),"")</f>
        <v/>
      </c>
      <c r="H44" s="308" t="str">
        <f t="shared" si="9"/>
        <v/>
      </c>
      <c r="I44" s="309" t="str">
        <f t="shared" si="1"/>
        <v/>
      </c>
      <c r="J44" s="309" t="str">
        <f t="shared" si="10"/>
        <v/>
      </c>
      <c r="K44" s="310" t="str">
        <f>IF(G44&lt;&gt;"",IF($BA44=1,IF(AND(J44&lt;&gt;1,I44=1,D44&lt;='Submission Template'!K$28),1,0),K43),"")</f>
        <v/>
      </c>
      <c r="L44" s="304">
        <f>IF('Submission Template'!$AV$36=1,IF(AND('Submission Template'!$P$13="yes",$AY44&lt;&gt;""),MAX($AY44-1,0),$AY44),"")</f>
        <v>0</v>
      </c>
      <c r="M44" s="305" t="str">
        <f t="shared" si="2"/>
        <v/>
      </c>
      <c r="N44" s="306" t="str">
        <f>IF(AM44&lt;&gt;"",AM44,(IF(AND('Submission Template'!$P$13="no",'Submission Template'!V41="yes",'Submission Template'!BS41&lt;&gt;""),AVERAGE(BE$37:BE44),IF(AND('Submission Template'!$P$13="yes",'Submission Template'!V41="yes",'Submission Template'!BS41&lt;&gt;""),AVERAGE(BE$38:BE44),""))))</f>
        <v/>
      </c>
      <c r="O44" s="307" t="str">
        <f>IF(AP44&lt;=1,"",IF(BX44&lt;&gt;"",BX44,(IF(AND('Submission Template'!$P$13="no",'Submission Template'!V41="yes",'Submission Template'!BS41&lt;&gt;""),STDEV(BE$37:BE44),IF(AND('Submission Template'!$P$13="yes",'Submission Template'!V41="yes",'Submission Template'!BS41&lt;&gt;""),STDEV(BE$38:BE44),"")))))</f>
        <v/>
      </c>
      <c r="P44" s="308" t="str">
        <f>IF('Submission Template'!$AV$36=1,IF('Submission Template'!BS41&lt;&gt;"",Q43,""),"")</f>
        <v/>
      </c>
      <c r="Q44" s="308" t="str">
        <f>IF(AND('Submission Template'!$AV$36=1,'Submission Template'!$C41&lt;&gt;""),IF(OR($AP44=1,$AP44=0),0,IF('Submission Template'!$C41="initial",$Q43,IF('Submission Template'!V41="yes",MAX(($P44+'Submission Template'!BS41-('Submission Template'!R$28+0.25*$O44)),0),$Q43))),"")</f>
        <v/>
      </c>
      <c r="R44" s="308" t="str">
        <f t="shared" si="11"/>
        <v/>
      </c>
      <c r="S44" s="309" t="str">
        <f t="shared" si="3"/>
        <v/>
      </c>
      <c r="T44" s="309" t="str">
        <f t="shared" si="12"/>
        <v/>
      </c>
      <c r="U44" s="310" t="str">
        <f>IF(Q44&lt;&gt;"",IF($BB44=1,IF(AND(T44&lt;&gt;1,S44=1,N44&lt;='Submission Template'!R$28),1,0),U43),"")</f>
        <v/>
      </c>
      <c r="V44" s="102"/>
      <c r="W44" s="102"/>
      <c r="X44" s="102"/>
      <c r="Y44" s="102"/>
      <c r="Z44" s="102"/>
      <c r="AA44" s="102"/>
      <c r="AB44" s="102"/>
      <c r="AC44" s="102"/>
      <c r="AD44" s="102"/>
      <c r="AE44" s="102"/>
      <c r="AF44" s="311"/>
      <c r="AG44" s="312" t="str">
        <f>IF(AND(OR('Submission Template'!Q41="yes",AND('Submission Template'!V41="yes",'Submission Template'!$P$17="yes")),'Submission Template'!C41="invalid"),"Test cannot be invalid AND included in CumSum",IF(OR(AND($Q44&gt;$R44,$N44&lt;&gt;""),AND($G44&gt;H44,$D44&lt;&gt;"")),"Warning:  CumSum statistic exceeds the Action Limit.",""))</f>
        <v/>
      </c>
      <c r="AH44" s="156"/>
      <c r="AI44" s="156"/>
      <c r="AJ44" s="156"/>
      <c r="AK44" s="313"/>
      <c r="AL44" s="6" t="str">
        <f t="shared" si="17"/>
        <v/>
      </c>
      <c r="AM44" s="6" t="str">
        <f t="shared" si="13"/>
        <v/>
      </c>
      <c r="AN44" s="6" t="str">
        <f>IF($AN$27="yes",IF(AND(BD38="",BD39="",BD40="",BD41="",BD42="",BD43="",BD44=""),"SKIP",IF(AND(BD38="",BD39="",BD40="",BD41="",BD42="",BD43="",BD44&lt;&gt;""),"DATA","")),"notCO")</f>
        <v>SKIP</v>
      </c>
      <c r="AO44" s="6">
        <f>IF('Submission Template'!$P$13="no",AX44,IF(AX44="","",IF('Submission Template'!$P$13="yes",IF(B44=0,1,IF(OR(B44=1,B44=2),2,B44)))))</f>
        <v>1</v>
      </c>
      <c r="AP44" s="6">
        <f>IF('Submission Template'!$P$13="no",AY44,IF(AY44="","",IF('Submission Template'!$P$13="yes",IF(L44=0,1,IF(OR(L44=1,L44=2),2,L44)))))</f>
        <v>1</v>
      </c>
      <c r="AQ44" s="20" t="str">
        <f>IF($AN$27="yes",IF(AND(BE38="",BE39="",BE40="",BE41="",BE42="",BE43="",BE44=""),"SKIP",IF(AND(BE38="",BE39="",BE40="",BE41="",BE42="",BE43="",BE44&lt;&gt;""),"DATA","")),"notCO")</f>
        <v>SKIP</v>
      </c>
      <c r="AR44" s="22">
        <f>IF(AND('Submission Template'!BN41&lt;&gt;"",'Submission Template'!K$28&lt;&gt;"",'Submission Template'!Q41&lt;&gt;""),1,0)</f>
        <v>0</v>
      </c>
      <c r="AS44" s="22">
        <f>IF(AND('Submission Template'!BS41&lt;&gt;"",'Submission Template'!R$28&lt;&gt;"",'Submission Template'!V41&lt;&gt;""),1,0)</f>
        <v>0</v>
      </c>
      <c r="AT44" s="22"/>
      <c r="AU44" s="22">
        <f t="shared" si="4"/>
        <v>0</v>
      </c>
      <c r="AV44" s="22">
        <f t="shared" si="5"/>
        <v>0</v>
      </c>
      <c r="AW44" s="22"/>
      <c r="AX44" s="22">
        <f>IF('Submission Template'!$BU41&lt;&gt;"blank",IF('Submission Template'!BN41&lt;&gt;"",IF('Submission Template'!Q41="yes",AX43+1,AX43),AX43),"")</f>
        <v>0</v>
      </c>
      <c r="AY44" s="22">
        <f>IF('Submission Template'!$BU41&lt;&gt;"blank",IF('Submission Template'!BS41&lt;&gt;"",IF('Submission Template'!V41="yes",AY43+1,AY43),AY43),"")</f>
        <v>0</v>
      </c>
      <c r="AZ44" s="22"/>
      <c r="BA44" s="22" t="str">
        <f>IF('Submission Template'!BN41&lt;&gt;"",IF('Submission Template'!Q41="yes",1,0),"")</f>
        <v/>
      </c>
      <c r="BB44" s="22" t="str">
        <f>IF('Submission Template'!BS41&lt;&gt;"",IF('Submission Template'!V41="yes",1,0),"")</f>
        <v/>
      </c>
      <c r="BC44" s="22"/>
      <c r="BD44" s="22" t="str">
        <f>IF(AND('Submission Template'!Q41="yes",'Submission Template'!BN41&lt;&gt;""),'Submission Template'!BN41,"")</f>
        <v/>
      </c>
      <c r="BE44" s="22" t="str">
        <f>IF(AND('Submission Template'!V41="yes",'Submission Template'!BS41&lt;&gt;""),'Submission Template'!BS41,"")</f>
        <v/>
      </c>
      <c r="BF44" s="22"/>
      <c r="BG44" s="22"/>
      <c r="BH44" s="22">
        <f t="shared" si="14"/>
        <v>7</v>
      </c>
      <c r="BI44" s="24">
        <v>1.94</v>
      </c>
      <c r="BJ44" s="22"/>
      <c r="BK44" s="35" t="str">
        <f>IF('Submission Template'!$AU$36=1,IF(AND('Submission Template'!Q41="yes",$AO44&gt;1,'Submission Template'!BN41&lt;&gt;""),ROUND((($AU44*$E44)/($D44-'Submission Template'!K$28))^2+1,1),""),"")</f>
        <v/>
      </c>
      <c r="BL44" s="35" t="str">
        <f>IF('Submission Template'!$AV$36=1,IF(AND('Submission Template'!V41="yes",$AP44&gt;1,'Submission Template'!BS41&lt;&gt;""),ROUND((($AV44*$O44)/($N44-'Submission Template'!R$28))^2+1,1),""),"")</f>
        <v/>
      </c>
      <c r="BM44" s="49">
        <f t="shared" si="6"/>
        <v>1</v>
      </c>
      <c r="BN44" s="6"/>
      <c r="BO44" s="136" t="str">
        <f>IF(D44="","",IF(E44="","",$D44-'Submission Template'!K$28))</f>
        <v/>
      </c>
      <c r="BP44" s="137" t="str">
        <f t="shared" si="7"/>
        <v/>
      </c>
      <c r="BQ44" s="137"/>
      <c r="BR44" s="137"/>
      <c r="BS44" s="137"/>
      <c r="BT44" s="137" t="str">
        <f>IF(N44="","",IF(E44="","",$N44-'Submission Template'!$BG$20))</f>
        <v/>
      </c>
      <c r="BU44" s="138" t="str">
        <f t="shared" si="8"/>
        <v/>
      </c>
      <c r="BV44" s="6"/>
      <c r="BW44" s="247" t="str">
        <f t="shared" si="15"/>
        <v/>
      </c>
      <c r="BX44" s="138" t="str">
        <f t="shared" si="16"/>
        <v/>
      </c>
      <c r="BY44" s="6"/>
      <c r="BZ44" s="6"/>
      <c r="CA44" s="57"/>
      <c r="CB44" s="57"/>
      <c r="CC44" s="57"/>
      <c r="CD44" s="57"/>
      <c r="CE44" s="57"/>
      <c r="CF44" s="219">
        <f>IF('Submission Template'!C67="invalid",1,0)</f>
        <v>0</v>
      </c>
      <c r="CG44" s="113" t="str">
        <f>IF(AND('Submission Template'!$C67="final",'Submission Template'!$Q67="yes"),$D70,"")</f>
        <v/>
      </c>
      <c r="CH44" s="113" t="str">
        <f>IF(AND('Submission Template'!$C67="final",'Submission Template'!$Q67="yes"),$C70,"")</f>
        <v/>
      </c>
      <c r="CI44" s="113" t="str">
        <f>IF(AND('Submission Template'!$C67="final",'Submission Template'!$V67="yes"),$N70,"")</f>
        <v/>
      </c>
      <c r="CJ44" s="220" t="str">
        <f>IF(AND('Submission Template'!$C67="final",'Submission Template'!$V67="yes"),$M70,"")</f>
        <v/>
      </c>
      <c r="CK44" s="6"/>
      <c r="CL44" s="6"/>
    </row>
    <row r="45" spans="1:90">
      <c r="A45" s="98"/>
      <c r="B45" s="304">
        <f>IF('Submission Template'!$AU$36=1,IF(AND('Submission Template'!$P$13="yes",$AX45&lt;&gt;""),MAX($AX45-1,0),$AX45),"")</f>
        <v>0</v>
      </c>
      <c r="C45" s="305" t="str">
        <f t="shared" si="0"/>
        <v/>
      </c>
      <c r="D45" s="306" t="str">
        <f>IF('Submission Template'!$AU$36&lt;&gt;1,"",IF(AL45&lt;&gt;"",AL45,IF(AND('Submission Template'!$P$13="no",'Submission Template'!Q42="yes",'Submission Template'!BN42&lt;&gt;""),AVERAGE(BD$37:BD45),IF(AND('Submission Template'!$P$13="yes",'Submission Template'!Q42="yes",'Submission Template'!BN42&lt;&gt;""),AVERAGE(BD$38:BD45),""))))</f>
        <v/>
      </c>
      <c r="E45" s="307" t="str">
        <f>IF('Submission Template'!$AU$36&lt;&gt;1,"",IF(AO45&lt;=1,"",IF(BW45&lt;&gt;"",BW45,IF(AND('Submission Template'!$P$13="no",'Submission Template'!Q42="yes",'Submission Template'!BN42&lt;&gt;""),STDEV(BD$37:BD45),IF(AND('Submission Template'!$P$13="yes",'Submission Template'!Q42="yes",'Submission Template'!BN42&lt;&gt;""),STDEV(BD$38:BD45),"")))))</f>
        <v/>
      </c>
      <c r="F45" s="308" t="str">
        <f>IF('Submission Template'!$AU$36=1,IF('Submission Template'!BN42&lt;&gt;"",G44,""),"")</f>
        <v/>
      </c>
      <c r="G45" s="308" t="str">
        <f>IF(AND('Submission Template'!$AU$36=1,'Submission Template'!$C42&lt;&gt;""),IF(OR($AO45=1,$AO45=0),0,IF('Submission Template'!$C42="initial",$G44,IF('Submission Template'!Q42="yes",MAX(($F45+'Submission Template'!BN42-('Submission Template'!K$28+0.25*$E45)),0),$G44))),"")</f>
        <v/>
      </c>
      <c r="H45" s="308" t="str">
        <f t="shared" si="9"/>
        <v/>
      </c>
      <c r="I45" s="309" t="str">
        <f t="shared" si="1"/>
        <v/>
      </c>
      <c r="J45" s="309" t="str">
        <f t="shared" si="10"/>
        <v/>
      </c>
      <c r="K45" s="310" t="str">
        <f>IF(G45&lt;&gt;"",IF($BA45=1,IF(AND(J45&lt;&gt;1,I45=1,D45&lt;='Submission Template'!K$28),1,0),K44),"")</f>
        <v/>
      </c>
      <c r="L45" s="304">
        <f>IF('Submission Template'!$AV$36=1,IF(AND('Submission Template'!$P$13="yes",$AY45&lt;&gt;""),MAX($AY45-1,0),$AY45),"")</f>
        <v>0</v>
      </c>
      <c r="M45" s="305" t="str">
        <f t="shared" si="2"/>
        <v/>
      </c>
      <c r="N45" s="306" t="str">
        <f>IF(AM45&lt;&gt;"",AM45,(IF(AND('Submission Template'!$P$13="no",'Submission Template'!V42="yes",'Submission Template'!BS42&lt;&gt;""),AVERAGE(BE$37:BE45),IF(AND('Submission Template'!$P$13="yes",'Submission Template'!V42="yes",'Submission Template'!BS42&lt;&gt;""),AVERAGE(BE$38:BE45),""))))</f>
        <v/>
      </c>
      <c r="O45" s="307" t="str">
        <f>IF(AP45&lt;=1,"",IF(BX45&lt;&gt;"",BX45,(IF(AND('Submission Template'!$P$13="no",'Submission Template'!V42="yes",'Submission Template'!BS42&lt;&gt;""),STDEV(BE$37:BE45),IF(AND('Submission Template'!$P$13="yes",'Submission Template'!V42="yes",'Submission Template'!BS42&lt;&gt;""),STDEV(BE$38:BE45),"")))))</f>
        <v/>
      </c>
      <c r="P45" s="308" t="str">
        <f>IF('Submission Template'!$AV$36=1,IF('Submission Template'!BS42&lt;&gt;"",Q44,""),"")</f>
        <v/>
      </c>
      <c r="Q45" s="308" t="str">
        <f>IF(AND('Submission Template'!$AV$36=1,'Submission Template'!$C42&lt;&gt;""),IF(OR($AP45=1,$AP45=0),0,IF('Submission Template'!$C42="initial",$Q44,IF('Submission Template'!V42="yes",MAX(($P45+'Submission Template'!BS42-('Submission Template'!R$28+0.25*$O45)),0),$Q44))),"")</f>
        <v/>
      </c>
      <c r="R45" s="308" t="str">
        <f t="shared" si="11"/>
        <v/>
      </c>
      <c r="S45" s="309" t="str">
        <f t="shared" si="3"/>
        <v/>
      </c>
      <c r="T45" s="309" t="str">
        <f t="shared" si="12"/>
        <v/>
      </c>
      <c r="U45" s="310" t="str">
        <f>IF(Q45&lt;&gt;"",IF($BB45=1,IF(AND(T45&lt;&gt;1,S45=1,N45&lt;='Submission Template'!R$28),1,0),U44),"")</f>
        <v/>
      </c>
      <c r="V45" s="102"/>
      <c r="W45" s="102"/>
      <c r="X45" s="102"/>
      <c r="Y45" s="102"/>
      <c r="Z45" s="102"/>
      <c r="AA45" s="102"/>
      <c r="AB45" s="102"/>
      <c r="AC45" s="102"/>
      <c r="AD45" s="102"/>
      <c r="AE45" s="102"/>
      <c r="AF45" s="311"/>
      <c r="AG45" s="312" t="str">
        <f>IF(AND(OR('Submission Template'!Q42="yes",AND('Submission Template'!V42="yes",'Submission Template'!$P$17="yes")),'Submission Template'!C42="invalid"),"Test cannot be invalid AND included in CumSum",IF(OR(AND($Q45&gt;$R45,$N45&lt;&gt;""),AND($G45&gt;H45,$D45&lt;&gt;"")),"Warning:  CumSum statistic exceeds the Action Limit.",""))</f>
        <v/>
      </c>
      <c r="AH45" s="156"/>
      <c r="AI45" s="156"/>
      <c r="AJ45" s="156"/>
      <c r="AK45" s="313"/>
      <c r="AL45" s="6" t="str">
        <f t="shared" si="17"/>
        <v/>
      </c>
      <c r="AM45" s="6" t="str">
        <f t="shared" si="13"/>
        <v/>
      </c>
      <c r="AN45" s="6" t="str">
        <f>IF($AN$27="yes",IF(AND(BD38="",BD39="",BD40="",BD41="",BD42="",BD43="",BD44="",BD45=""),"SKIP",IF(AND(BD38="",BD39="",BD40="",BD41="",BD42="",BD43="",BD44="",BD45&lt;&gt;""),"DATA","")),"notCO")</f>
        <v>SKIP</v>
      </c>
      <c r="AO45" s="6">
        <f>IF('Submission Template'!$P$13="no",AX45,IF(AX45="","",IF('Submission Template'!$P$13="yes",IF(B45=0,1,IF(OR(B45=1,B45=2),2,B45)))))</f>
        <v>1</v>
      </c>
      <c r="AP45" s="6">
        <f>IF('Submission Template'!$P$13="no",AY45,IF(AY45="","",IF('Submission Template'!$P$13="yes",IF(L45=0,1,IF(OR(L45=1,L45=2),2,L45)))))</f>
        <v>1</v>
      </c>
      <c r="AQ45" s="20" t="str">
        <f>IF($AN$27="yes",IF(AND(BE38="",BE39="",BE40="",BE41="",BE42="",BE43="",BE44="",BE45=""),"SKIP",IF(AND(BE38="",BE39="",BE40="",BE41="",BE42="",BE43="",BE44="",BE45&lt;&gt;""),"DATA","")),"notCO")</f>
        <v>SKIP</v>
      </c>
      <c r="AR45" s="22">
        <f>IF(AND('Submission Template'!BN42&lt;&gt;"",'Submission Template'!K$28&lt;&gt;"",'Submission Template'!Q42&lt;&gt;""),1,0)</f>
        <v>0</v>
      </c>
      <c r="AS45" s="22">
        <f>IF(AND('Submission Template'!BS42&lt;&gt;"",'Submission Template'!R$28&lt;&gt;"",'Submission Template'!V42&lt;&gt;""),1,0)</f>
        <v>0</v>
      </c>
      <c r="AT45" s="22"/>
      <c r="AU45" s="22">
        <f t="shared" si="4"/>
        <v>0</v>
      </c>
      <c r="AV45" s="22">
        <f t="shared" si="5"/>
        <v>0</v>
      </c>
      <c r="AW45" s="22"/>
      <c r="AX45" s="22">
        <f>IF('Submission Template'!$BU42&lt;&gt;"blank",IF('Submission Template'!BN42&lt;&gt;"",IF('Submission Template'!Q42="yes",AX44+1,AX44),AX44),"")</f>
        <v>0</v>
      </c>
      <c r="AY45" s="22">
        <f>IF('Submission Template'!$BU42&lt;&gt;"blank",IF('Submission Template'!BS42&lt;&gt;"",IF('Submission Template'!V42="yes",AY44+1,AY44),AY44),"")</f>
        <v>0</v>
      </c>
      <c r="AZ45" s="22"/>
      <c r="BA45" s="22" t="str">
        <f>IF('Submission Template'!BN42&lt;&gt;"",IF('Submission Template'!Q42="yes",1,0),"")</f>
        <v/>
      </c>
      <c r="BB45" s="22" t="str">
        <f>IF('Submission Template'!BS42&lt;&gt;"",IF('Submission Template'!V42="yes",1,0),"")</f>
        <v/>
      </c>
      <c r="BC45" s="22"/>
      <c r="BD45" s="22" t="str">
        <f>IF(AND('Submission Template'!Q42="yes",'Submission Template'!BN42&lt;&gt;""),'Submission Template'!BN42,"")</f>
        <v/>
      </c>
      <c r="BE45" s="22" t="str">
        <f>IF(AND('Submission Template'!V42="yes",'Submission Template'!BS42&lt;&gt;""),'Submission Template'!BS42,"")</f>
        <v/>
      </c>
      <c r="BF45" s="22"/>
      <c r="BG45" s="22"/>
      <c r="BH45" s="22">
        <f t="shared" si="14"/>
        <v>8</v>
      </c>
      <c r="BI45" s="24">
        <v>1.9</v>
      </c>
      <c r="BJ45" s="22"/>
      <c r="BK45" s="35" t="str">
        <f>IF('Submission Template'!$AU$36=1,IF(AND('Submission Template'!Q42="yes",$AO45&gt;1,'Submission Template'!BN42&lt;&gt;""),ROUND((($AU45*$E45)/($D45-'Submission Template'!K$28))^2+1,1),""),"")</f>
        <v/>
      </c>
      <c r="BL45" s="35" t="str">
        <f>IF('Submission Template'!$AV$36=1,IF(AND('Submission Template'!V42="yes",$AP45&gt;1,'Submission Template'!BS42&lt;&gt;""),ROUND((($AV45*$O45)/($N45-'Submission Template'!R$28))^2+1,1),""),"")</f>
        <v/>
      </c>
      <c r="BM45" s="49">
        <f t="shared" si="6"/>
        <v>1</v>
      </c>
      <c r="BN45" s="6"/>
      <c r="BO45" s="136" t="str">
        <f>IF(D45="","",IF(E45="","",$D45-'Submission Template'!K$28))</f>
        <v/>
      </c>
      <c r="BP45" s="137" t="str">
        <f t="shared" si="7"/>
        <v/>
      </c>
      <c r="BQ45" s="137"/>
      <c r="BR45" s="137"/>
      <c r="BS45" s="137"/>
      <c r="BT45" s="137" t="str">
        <f>IF(N45="","",IF(E45="","",$N45-'Submission Template'!$BG$20))</f>
        <v/>
      </c>
      <c r="BU45" s="138" t="str">
        <f t="shared" si="8"/>
        <v/>
      </c>
      <c r="BV45" s="6"/>
      <c r="BW45" s="247" t="str">
        <f t="shared" si="15"/>
        <v/>
      </c>
      <c r="BX45" s="138" t="str">
        <f t="shared" si="16"/>
        <v/>
      </c>
      <c r="BY45" s="6"/>
      <c r="BZ45" s="6"/>
      <c r="CA45" s="57"/>
      <c r="CB45" s="57"/>
      <c r="CC45" s="57"/>
      <c r="CD45" s="57"/>
      <c r="CE45" s="57"/>
      <c r="CF45" s="219">
        <f>IF('Submission Template'!C68="invalid",1,0)</f>
        <v>0</v>
      </c>
      <c r="CG45" s="113" t="str">
        <f>IF(AND('Submission Template'!$C68="final",'Submission Template'!$Q68="yes"),$D71,"")</f>
        <v/>
      </c>
      <c r="CH45" s="113" t="str">
        <f>IF(AND('Submission Template'!$C68="final",'Submission Template'!$Q68="yes"),$C71,"")</f>
        <v/>
      </c>
      <c r="CI45" s="113" t="str">
        <f>IF(AND('Submission Template'!$C68="final",'Submission Template'!$V68="yes"),$N71,"")</f>
        <v/>
      </c>
      <c r="CJ45" s="220" t="str">
        <f>IF(AND('Submission Template'!$C68="final",'Submission Template'!$V68="yes"),$M71,"")</f>
        <v/>
      </c>
      <c r="CK45" s="6"/>
      <c r="CL45" s="6"/>
    </row>
    <row r="46" spans="1:90">
      <c r="A46" s="98"/>
      <c r="B46" s="304">
        <f>IF('Submission Template'!$AU$36=1,IF(AND('Submission Template'!$P$13="yes",$AX46&lt;&gt;""),MAX($AX46-1,0),$AX46),"")</f>
        <v>0</v>
      </c>
      <c r="C46" s="305" t="str">
        <f t="shared" si="0"/>
        <v/>
      </c>
      <c r="D46" s="306" t="str">
        <f>IF('Submission Template'!$AU$36&lt;&gt;1,"",IF(AL46&lt;&gt;"",AL46,IF(AND('Submission Template'!$P$13="no",'Submission Template'!Q43="yes",'Submission Template'!BN43&lt;&gt;""),AVERAGE(BD$37:BD46),IF(AND('Submission Template'!$P$13="yes",'Submission Template'!Q43="yes",'Submission Template'!BN43&lt;&gt;""),AVERAGE(BD$38:BD46),""))))</f>
        <v/>
      </c>
      <c r="E46" s="307" t="str">
        <f>IF('Submission Template'!$AU$36&lt;&gt;1,"",IF(AO46&lt;=1,"",IF(BW46&lt;&gt;"",BW46,IF(AND('Submission Template'!$P$13="no",'Submission Template'!Q43="yes",'Submission Template'!BN43&lt;&gt;""),STDEV(BD$37:BD46),IF(AND('Submission Template'!$P$13="yes",'Submission Template'!Q43="yes",'Submission Template'!BN43&lt;&gt;""),STDEV(BD$38:BD46),"")))))</f>
        <v/>
      </c>
      <c r="F46" s="308" t="str">
        <f>IF('Submission Template'!$AU$36=1,IF('Submission Template'!BN43&lt;&gt;"",G45,""),"")</f>
        <v/>
      </c>
      <c r="G46" s="308" t="str">
        <f>IF(AND('Submission Template'!$AU$36=1,'Submission Template'!$C43&lt;&gt;""),IF(OR($AO46=1,$AO46=0),0,IF('Submission Template'!$C43="initial",$G45,IF('Submission Template'!Q43="yes",MAX(($F46+'Submission Template'!BN43-('Submission Template'!K$28+0.25*$E46)),0),$G45))),"")</f>
        <v/>
      </c>
      <c r="H46" s="308" t="str">
        <f t="shared" si="9"/>
        <v/>
      </c>
      <c r="I46" s="309" t="str">
        <f t="shared" si="1"/>
        <v/>
      </c>
      <c r="J46" s="309" t="str">
        <f t="shared" si="10"/>
        <v/>
      </c>
      <c r="K46" s="310" t="str">
        <f>IF(G46&lt;&gt;"",IF($BA46=1,IF(AND(J46&lt;&gt;1,I46=1,D46&lt;='Submission Template'!K$28),1,0),K45),"")</f>
        <v/>
      </c>
      <c r="L46" s="304">
        <f>IF('Submission Template'!$AV$36=1,IF(AND('Submission Template'!$P$13="yes",$AY46&lt;&gt;""),MAX($AY46-1,0),$AY46),"")</f>
        <v>0</v>
      </c>
      <c r="M46" s="305" t="str">
        <f t="shared" si="2"/>
        <v/>
      </c>
      <c r="N46" s="306" t="str">
        <f>IF(AM46&lt;&gt;"",AM46,(IF(AND('Submission Template'!$P$13="no",'Submission Template'!V43="yes",'Submission Template'!BS43&lt;&gt;""),AVERAGE(BE$37:BE46),IF(AND('Submission Template'!$P$13="yes",'Submission Template'!V43="yes",'Submission Template'!BS43&lt;&gt;""),AVERAGE(BE$38:BE46),""))))</f>
        <v/>
      </c>
      <c r="O46" s="307" t="str">
        <f>IF(AP46&lt;=1,"",IF(BX46&lt;&gt;"",BX46,(IF(AND('Submission Template'!$P$13="no",'Submission Template'!V43="yes",'Submission Template'!BS43&lt;&gt;""),STDEV(BE$37:BE46),IF(AND('Submission Template'!$P$13="yes",'Submission Template'!V43="yes",'Submission Template'!BS43&lt;&gt;""),STDEV(BE$38:BE46),"")))))</f>
        <v/>
      </c>
      <c r="P46" s="308" t="str">
        <f>IF('Submission Template'!$AV$36=1,IF('Submission Template'!BS43&lt;&gt;"",Q45,""),"")</f>
        <v/>
      </c>
      <c r="Q46" s="308" t="str">
        <f>IF(AND('Submission Template'!$AV$36=1,'Submission Template'!$C43&lt;&gt;""),IF(OR($AP46=1,$AP46=0),0,IF('Submission Template'!$C43="initial",$Q45,IF('Submission Template'!V43="yes",MAX(($P46+'Submission Template'!BS43-('Submission Template'!R$28+0.25*$O46)),0),$Q45))),"")</f>
        <v/>
      </c>
      <c r="R46" s="308" t="str">
        <f t="shared" si="11"/>
        <v/>
      </c>
      <c r="S46" s="309" t="str">
        <f t="shared" si="3"/>
        <v/>
      </c>
      <c r="T46" s="309" t="str">
        <f t="shared" si="12"/>
        <v/>
      </c>
      <c r="U46" s="310" t="str">
        <f>IF(Q46&lt;&gt;"",IF($BB46=1,IF(AND(T46&lt;&gt;1,S46=1,N46&lt;='Submission Template'!R$28),1,0),U45),"")</f>
        <v/>
      </c>
      <c r="V46" s="102"/>
      <c r="W46" s="102"/>
      <c r="X46" s="102"/>
      <c r="Y46" s="102"/>
      <c r="Z46" s="102"/>
      <c r="AA46" s="102"/>
      <c r="AB46" s="102"/>
      <c r="AC46" s="102"/>
      <c r="AD46" s="102"/>
      <c r="AE46" s="102"/>
      <c r="AF46" s="311"/>
      <c r="AG46" s="312" t="str">
        <f>IF(AND(OR('Submission Template'!Q43="yes",AND('Submission Template'!V43="yes",'Submission Template'!$P$17="yes")),'Submission Template'!C43="invalid"),"Test cannot be invalid AND included in CumSum",IF(OR(AND($Q46&gt;$R46,$N46&lt;&gt;""),AND($G46&gt;H46,$D46&lt;&gt;"")),"Warning:  CumSum statistic exceeds the Action Limit.",""))</f>
        <v/>
      </c>
      <c r="AH46" s="156"/>
      <c r="AI46" s="156"/>
      <c r="AJ46" s="156"/>
      <c r="AK46" s="313"/>
      <c r="AL46" s="6" t="str">
        <f t="shared" si="17"/>
        <v/>
      </c>
      <c r="AM46" s="6" t="str">
        <f t="shared" si="13"/>
        <v/>
      </c>
      <c r="AN46" s="6" t="str">
        <f>IF($AN$27="yes",IF(AND(BD38="",BD39="",BD40="",BD41="",BD42="",BD43="",BD44="",BD45="",BD46=""),"SKIP",IF(AND(BD38="",BD39="",BD40="",BD41="",BD42="",BD43="",BD44="",BD45="",BD46&lt;&gt;""),"DATA","")),"notCO")</f>
        <v>SKIP</v>
      </c>
      <c r="AO46" s="6">
        <f>IF('Submission Template'!$P$13="no",AX46,IF(AX46="","",IF('Submission Template'!$P$13="yes",IF(B46=0,1,IF(OR(B46=1,B46=2),2,B46)))))</f>
        <v>1</v>
      </c>
      <c r="AP46" s="6">
        <f>IF('Submission Template'!$P$13="no",AY46,IF(AY46="","",IF('Submission Template'!$P$13="yes",IF(L46=0,1,IF(OR(L46=1,L46=2),2,L46)))))</f>
        <v>1</v>
      </c>
      <c r="AQ46" s="20" t="str">
        <f>IF($AN$27="yes",IF(AND(BE38="",BE39="",BE40="",BE41="",BE42="",BE43="",BE44="",BE45="",BE46=""),"SKIP",IF(AND(BE38="",BE39="",BE40="",BE41="",BE42="",BE43="",BE44="",BE45="",BE46&lt;&gt;""),"DATA","")),"notCO")</f>
        <v>SKIP</v>
      </c>
      <c r="AR46" s="22">
        <f>IF(AND('Submission Template'!BN43&lt;&gt;"",'Submission Template'!K$28&lt;&gt;"",'Submission Template'!Q43&lt;&gt;""),1,0)</f>
        <v>0</v>
      </c>
      <c r="AS46" s="22">
        <f>IF(AND('Submission Template'!BS43&lt;&gt;"",'Submission Template'!R$28&lt;&gt;"",'Submission Template'!V43&lt;&gt;""),1,0)</f>
        <v>0</v>
      </c>
      <c r="AT46" s="22"/>
      <c r="AU46" s="22">
        <f t="shared" si="4"/>
        <v>0</v>
      </c>
      <c r="AV46" s="22">
        <f t="shared" si="5"/>
        <v>0</v>
      </c>
      <c r="AW46" s="22"/>
      <c r="AX46" s="22">
        <f>IF('Submission Template'!$BU43&lt;&gt;"blank",IF('Submission Template'!BN43&lt;&gt;"",IF('Submission Template'!Q43="yes",AX45+1,AX45),AX45),"")</f>
        <v>0</v>
      </c>
      <c r="AY46" s="22">
        <f>IF('Submission Template'!$BU43&lt;&gt;"blank",IF('Submission Template'!BS43&lt;&gt;"",IF('Submission Template'!V43="yes",AY45+1,AY45),AY45),"")</f>
        <v>0</v>
      </c>
      <c r="AZ46" s="22"/>
      <c r="BA46" s="22" t="str">
        <f>IF('Submission Template'!BN43&lt;&gt;"",IF('Submission Template'!Q43="yes",1,0),"")</f>
        <v/>
      </c>
      <c r="BB46" s="22" t="str">
        <f>IF('Submission Template'!BS43&lt;&gt;"",IF('Submission Template'!V43="yes",1,0),"")</f>
        <v/>
      </c>
      <c r="BC46" s="22"/>
      <c r="BD46" s="22" t="str">
        <f>IF(AND('Submission Template'!Q43="yes",'Submission Template'!BN43&lt;&gt;""),'Submission Template'!BN43,"")</f>
        <v/>
      </c>
      <c r="BE46" s="22" t="str">
        <f>IF(AND('Submission Template'!V43="yes",'Submission Template'!BS43&lt;&gt;""),'Submission Template'!BS43,"")</f>
        <v/>
      </c>
      <c r="BF46" s="22"/>
      <c r="BG46" s="22"/>
      <c r="BH46" s="22">
        <f t="shared" si="14"/>
        <v>9</v>
      </c>
      <c r="BI46" s="24">
        <v>1.86</v>
      </c>
      <c r="BJ46" s="22"/>
      <c r="BK46" s="35" t="str">
        <f>IF('Submission Template'!$AU$36=1,IF(AND('Submission Template'!Q43="yes",$AO46&gt;1,'Submission Template'!BN43&lt;&gt;""),ROUND((($AU46*$E46)/($D46-'Submission Template'!K$28))^2+1,1),""),"")</f>
        <v/>
      </c>
      <c r="BL46" s="35" t="str">
        <f>IF('Submission Template'!$AV$36=1,IF(AND('Submission Template'!V43="yes",$AP46&gt;1,'Submission Template'!BS43&lt;&gt;""),ROUND((($AV46*$O46)/($N46-'Submission Template'!R$28))^2+1,1),""),"")</f>
        <v/>
      </c>
      <c r="BM46" s="49">
        <f t="shared" si="6"/>
        <v>1</v>
      </c>
      <c r="BN46" s="6"/>
      <c r="BO46" s="136" t="str">
        <f>IF(D46="","",IF(E46="","",$D46-'Submission Template'!K$28))</f>
        <v/>
      </c>
      <c r="BP46" s="137" t="str">
        <f t="shared" si="7"/>
        <v/>
      </c>
      <c r="BQ46" s="137"/>
      <c r="BR46" s="137"/>
      <c r="BS46" s="137"/>
      <c r="BT46" s="137" t="str">
        <f>IF(N46="","",IF(E46="","",$N46-'Submission Template'!$BG$20))</f>
        <v/>
      </c>
      <c r="BU46" s="138" t="str">
        <f t="shared" si="8"/>
        <v/>
      </c>
      <c r="BV46" s="6"/>
      <c r="BW46" s="247" t="str">
        <f t="shared" si="15"/>
        <v/>
      </c>
      <c r="BX46" s="138" t="str">
        <f t="shared" si="16"/>
        <v/>
      </c>
      <c r="BY46" s="6"/>
      <c r="BZ46" s="6"/>
      <c r="CA46" s="57"/>
      <c r="CB46" s="57"/>
      <c r="CC46" s="57"/>
      <c r="CD46" s="57"/>
      <c r="CE46" s="57"/>
      <c r="CF46" s="219">
        <f>IF('Submission Template'!C69="invalid",1,0)</f>
        <v>0</v>
      </c>
      <c r="CG46" s="113" t="str">
        <f>IF(AND('Submission Template'!$C69="final",'Submission Template'!$Q69="yes"),$D72,"")</f>
        <v/>
      </c>
      <c r="CH46" s="113" t="str">
        <f>IF(AND('Submission Template'!$C69="final",'Submission Template'!$Q69="yes"),$C72,"")</f>
        <v/>
      </c>
      <c r="CI46" s="113" t="str">
        <f>IF(AND('Submission Template'!$C69="final",'Submission Template'!$V69="yes"),$N72,"")</f>
        <v/>
      </c>
      <c r="CJ46" s="220" t="str">
        <f>IF(AND('Submission Template'!$C69="final",'Submission Template'!$V69="yes"),$M72,"")</f>
        <v/>
      </c>
      <c r="CK46" s="6"/>
      <c r="CL46" s="6"/>
    </row>
    <row r="47" spans="1:90">
      <c r="A47" s="98"/>
      <c r="B47" s="304">
        <f>IF('Submission Template'!$AU$36=1,IF(AND('Submission Template'!$P$13="yes",$AX47&lt;&gt;""),MAX($AX47-1,0),$AX47),"")</f>
        <v>0</v>
      </c>
      <c r="C47" s="305" t="str">
        <f t="shared" si="0"/>
        <v/>
      </c>
      <c r="D47" s="306" t="str">
        <f>IF('Submission Template'!$AU$36&lt;&gt;1,"",IF(AL47&lt;&gt;"",AL47,IF(AND('Submission Template'!$P$13="no",'Submission Template'!Q44="yes",'Submission Template'!BN44&lt;&gt;""),AVERAGE(BD$37:BD47),IF(AND('Submission Template'!$P$13="yes",'Submission Template'!Q44="yes",'Submission Template'!BN44&lt;&gt;""),AVERAGE(BD$38:BD47),""))))</f>
        <v/>
      </c>
      <c r="E47" s="307" t="str">
        <f>IF('Submission Template'!$AU$36&lt;&gt;1,"",IF(AO47&lt;=1,"",IF(BW47&lt;&gt;"",BW47,IF(AND('Submission Template'!$P$13="no",'Submission Template'!Q44="yes",'Submission Template'!BN44&lt;&gt;""),STDEV(BD$37:BD47),IF(AND('Submission Template'!$P$13="yes",'Submission Template'!Q44="yes",'Submission Template'!BN44&lt;&gt;""),STDEV(BD$38:BD47),"")))))</f>
        <v/>
      </c>
      <c r="F47" s="308" t="str">
        <f>IF('Submission Template'!$AU$36=1,IF('Submission Template'!BN44&lt;&gt;"",G46,""),"")</f>
        <v/>
      </c>
      <c r="G47" s="308" t="str">
        <f>IF(AND('Submission Template'!$AU$36=1,'Submission Template'!$C44&lt;&gt;""),IF(OR($AO47=1,$AO47=0),0,IF('Submission Template'!$C44="initial",$G46,IF('Submission Template'!Q44="yes",MAX(($F47+'Submission Template'!BN44-('Submission Template'!K$28+0.25*$E47)),0),$G46))),"")</f>
        <v/>
      </c>
      <c r="H47" s="308" t="str">
        <f t="shared" si="9"/>
        <v/>
      </c>
      <c r="I47" s="309" t="str">
        <f t="shared" si="1"/>
        <v/>
      </c>
      <c r="J47" s="309" t="str">
        <f t="shared" si="10"/>
        <v/>
      </c>
      <c r="K47" s="310" t="str">
        <f>IF(G47&lt;&gt;"",IF($BA47=1,IF(AND(J47&lt;&gt;1,I47=1,D47&lt;='Submission Template'!K$28),1,0),K46),"")</f>
        <v/>
      </c>
      <c r="L47" s="304">
        <f>IF('Submission Template'!$AV$36=1,IF(AND('Submission Template'!$P$13="yes",$AY47&lt;&gt;""),MAX($AY47-1,0),$AY47),"")</f>
        <v>0</v>
      </c>
      <c r="M47" s="305" t="str">
        <f t="shared" si="2"/>
        <v/>
      </c>
      <c r="N47" s="306" t="str">
        <f>IF(AM47&lt;&gt;"",AM47,(IF(AND('Submission Template'!$P$13="no",'Submission Template'!V44="yes",'Submission Template'!BS44&lt;&gt;""),AVERAGE(BE$37:BE47),IF(AND('Submission Template'!$P$13="yes",'Submission Template'!V44="yes",'Submission Template'!BS44&lt;&gt;""),AVERAGE(BE$38:BE47),""))))</f>
        <v/>
      </c>
      <c r="O47" s="307" t="str">
        <f>IF(AP47&lt;=1,"",IF(BX47&lt;&gt;"",BX47,(IF(AND('Submission Template'!$P$13="no",'Submission Template'!V44="yes",'Submission Template'!BS44&lt;&gt;""),STDEV(BE$37:BE47),IF(AND('Submission Template'!$P$13="yes",'Submission Template'!V44="yes",'Submission Template'!BS44&lt;&gt;""),STDEV(BE$38:BE47),"")))))</f>
        <v/>
      </c>
      <c r="P47" s="308" t="str">
        <f>IF('Submission Template'!$AV$36=1,IF('Submission Template'!BS44&lt;&gt;"",Q46,""),"")</f>
        <v/>
      </c>
      <c r="Q47" s="308" t="str">
        <f>IF(AND('Submission Template'!$AV$36=1,'Submission Template'!$C44&lt;&gt;""),IF(OR($AP47=1,$AP47=0),0,IF('Submission Template'!$C44="initial",$Q46,IF('Submission Template'!V44="yes",MAX(($P47+'Submission Template'!BS44-('Submission Template'!R$28+0.25*$O47)),0),$Q46))),"")</f>
        <v/>
      </c>
      <c r="R47" s="308" t="str">
        <f t="shared" si="11"/>
        <v/>
      </c>
      <c r="S47" s="309" t="str">
        <f t="shared" si="3"/>
        <v/>
      </c>
      <c r="T47" s="309" t="str">
        <f t="shared" si="12"/>
        <v/>
      </c>
      <c r="U47" s="310" t="str">
        <f>IF(Q47&lt;&gt;"",IF($BB47=1,IF(AND(T47&lt;&gt;1,S47=1,N47&lt;='Submission Template'!R$28),1,0),U46),"")</f>
        <v/>
      </c>
      <c r="V47" s="102"/>
      <c r="W47" s="102"/>
      <c r="X47" s="102"/>
      <c r="Y47" s="102"/>
      <c r="Z47" s="102"/>
      <c r="AA47" s="102"/>
      <c r="AB47" s="102"/>
      <c r="AC47" s="102"/>
      <c r="AD47" s="102"/>
      <c r="AE47" s="102"/>
      <c r="AF47" s="311"/>
      <c r="AG47" s="312" t="str">
        <f>IF(AND(OR('Submission Template'!Q44="yes",AND('Submission Template'!V44="yes",'Submission Template'!$P$17="yes")),'Submission Template'!C44="invalid"),"Test cannot be invalid AND included in CumSum",IF(OR(AND($Q47&gt;$R47,$N47&lt;&gt;""),AND($G47&gt;H47,$D47&lt;&gt;"")),"Warning:  CumSum statistic exceeds the Action Limit.",""))</f>
        <v/>
      </c>
      <c r="AH47" s="156"/>
      <c r="AI47" s="156"/>
      <c r="AJ47" s="156"/>
      <c r="AK47" s="313"/>
      <c r="AL47" s="6" t="str">
        <f t="shared" si="17"/>
        <v/>
      </c>
      <c r="AM47" s="6" t="str">
        <f t="shared" si="13"/>
        <v/>
      </c>
      <c r="AN47" s="6" t="str">
        <f>IF($AN$27="yes",IF(AND(BD38="",BD39="",BD40="",BD41="",BD42="",BD43="",BD44="",BD45="",BD46="",BD47=""),"SKIP",IF(AND(BD38="",BD39="",BD40="",BD41="",BD42="",BD43="",BD44="",BD45="",BD46="",BD47&lt;&gt;""),"DATA","")),"notCO")</f>
        <v>SKIP</v>
      </c>
      <c r="AO47" s="6">
        <f>IF('Submission Template'!$P$13="no",AX47,IF(AX47="","",IF('Submission Template'!$P$13="yes",IF(B47=0,1,IF(OR(B47=1,B47=2),2,B47)))))</f>
        <v>1</v>
      </c>
      <c r="AP47" s="6">
        <f>IF('Submission Template'!$P$13="no",AY47,IF(AY47="","",IF('Submission Template'!$P$13="yes",IF(L47=0,1,IF(OR(L47=1,L47=2),2,L47)))))</f>
        <v>1</v>
      </c>
      <c r="AQ47" s="20" t="str">
        <f>IF($AN$27="yes",IF(AND(BE38="",BE39="",BE40="",BE41="",BE42="",BE43="",BE44="",BE45="",BE46="",BE47=""),"SKIP",IF(AND(BE38="",BE39="",BE40="",BE41="",BE42="",BE43="",BE44="",BE45="",BE46="",BE47&lt;&gt;""),"DATA","")),"notCO")</f>
        <v>SKIP</v>
      </c>
      <c r="AR47" s="22">
        <f>IF(AND('Submission Template'!BN44&lt;&gt;"",'Submission Template'!K$28&lt;&gt;"",'Submission Template'!Q44&lt;&gt;""),1,0)</f>
        <v>0</v>
      </c>
      <c r="AS47" s="22">
        <f>IF(AND('Submission Template'!BS44&lt;&gt;"",'Submission Template'!R$28&lt;&gt;"",'Submission Template'!V44&lt;&gt;""),1,0)</f>
        <v>0</v>
      </c>
      <c r="AT47" s="22"/>
      <c r="AU47" s="22">
        <f t="shared" si="4"/>
        <v>0</v>
      </c>
      <c r="AV47" s="22">
        <f t="shared" si="5"/>
        <v>0</v>
      </c>
      <c r="AW47" s="22"/>
      <c r="AX47" s="22">
        <f>IF('Submission Template'!$BU44&lt;&gt;"blank",IF('Submission Template'!BN44&lt;&gt;"",IF('Submission Template'!Q44="yes",AX46+1,AX46),AX46),"")</f>
        <v>0</v>
      </c>
      <c r="AY47" s="22">
        <f>IF('Submission Template'!$BU44&lt;&gt;"blank",IF('Submission Template'!BS44&lt;&gt;"",IF('Submission Template'!V44="yes",AY46+1,AY46),AY46),"")</f>
        <v>0</v>
      </c>
      <c r="AZ47" s="22"/>
      <c r="BA47" s="22" t="str">
        <f>IF('Submission Template'!BN44&lt;&gt;"",IF('Submission Template'!Q44="yes",1,0),"")</f>
        <v/>
      </c>
      <c r="BB47" s="22" t="str">
        <f>IF('Submission Template'!BS44&lt;&gt;"",IF('Submission Template'!V44="yes",1,0),"")</f>
        <v/>
      </c>
      <c r="BC47" s="22"/>
      <c r="BD47" s="22" t="str">
        <f>IF(AND('Submission Template'!Q44="yes",'Submission Template'!BN44&lt;&gt;""),'Submission Template'!BN44,"")</f>
        <v/>
      </c>
      <c r="BE47" s="22" t="str">
        <f>IF(AND('Submission Template'!V44="yes",'Submission Template'!BS44&lt;&gt;""),'Submission Template'!BS44,"")</f>
        <v/>
      </c>
      <c r="BF47" s="22"/>
      <c r="BG47" s="22"/>
      <c r="BH47" s="22">
        <f t="shared" si="14"/>
        <v>10</v>
      </c>
      <c r="BI47" s="24">
        <v>1.83</v>
      </c>
      <c r="BJ47" s="22"/>
      <c r="BK47" s="35" t="str">
        <f>IF('Submission Template'!$AU$36=1,IF(AND('Submission Template'!Q44="yes",$AO47&gt;1,'Submission Template'!BN44&lt;&gt;""),ROUND((($AU47*$E47)/($D47-'Submission Template'!K$28))^2+1,1),""),"")</f>
        <v/>
      </c>
      <c r="BL47" s="35" t="str">
        <f>IF('Submission Template'!$AV$36=1,IF(AND('Submission Template'!V44="yes",$AP47&gt;1,'Submission Template'!BS44&lt;&gt;""),ROUND((($AV47*$O47)/($N47-'Submission Template'!R$28))^2+1,1),""),"")</f>
        <v/>
      </c>
      <c r="BM47" s="49">
        <f t="shared" si="6"/>
        <v>1</v>
      </c>
      <c r="BN47" s="6"/>
      <c r="BO47" s="136" t="str">
        <f>IF(D47="","",IF(E47="","",$D47-'Submission Template'!K$28))</f>
        <v/>
      </c>
      <c r="BP47" s="137" t="str">
        <f t="shared" si="7"/>
        <v/>
      </c>
      <c r="BQ47" s="137"/>
      <c r="BR47" s="137"/>
      <c r="BS47" s="137"/>
      <c r="BT47" s="137" t="str">
        <f>IF(N47="","",IF(E47="","",$N47-'Submission Template'!$BG$20))</f>
        <v/>
      </c>
      <c r="BU47" s="138" t="str">
        <f t="shared" si="8"/>
        <v/>
      </c>
      <c r="BV47" s="6"/>
      <c r="BW47" s="247" t="str">
        <f t="shared" si="15"/>
        <v/>
      </c>
      <c r="BX47" s="138" t="str">
        <f t="shared" si="16"/>
        <v/>
      </c>
      <c r="BY47" s="6"/>
      <c r="BZ47" s="6"/>
      <c r="CA47" s="57"/>
      <c r="CB47" s="57"/>
      <c r="CC47" s="57"/>
      <c r="CD47" s="57"/>
      <c r="CE47" s="57"/>
      <c r="CF47" s="219">
        <f>IF('Submission Template'!C70="invalid",1,0)</f>
        <v>0</v>
      </c>
      <c r="CG47" s="113" t="str">
        <f>IF(AND('Submission Template'!$C70="final",'Submission Template'!$Q70="yes"),$D73,"")</f>
        <v/>
      </c>
      <c r="CH47" s="113" t="str">
        <f>IF(AND('Submission Template'!$C70="final",'Submission Template'!$Q70="yes"),$C73,"")</f>
        <v/>
      </c>
      <c r="CI47" s="113" t="str">
        <f>IF(AND('Submission Template'!$C70="final",'Submission Template'!$V70="yes"),$N73,"")</f>
        <v/>
      </c>
      <c r="CJ47" s="220" t="str">
        <f>IF(AND('Submission Template'!$C70="final",'Submission Template'!$V70="yes"),$M73,"")</f>
        <v/>
      </c>
      <c r="CK47" s="6"/>
      <c r="CL47" s="6"/>
    </row>
    <row r="48" spans="1:90">
      <c r="A48" s="98"/>
      <c r="B48" s="304">
        <f>IF('Submission Template'!$AU$36=1,IF(AND('Submission Template'!$P$13="yes",$AX48&lt;&gt;""),MAX($AX48-1,0),$AX48),"")</f>
        <v>0</v>
      </c>
      <c r="C48" s="305" t="str">
        <f t="shared" si="0"/>
        <v/>
      </c>
      <c r="D48" s="306" t="str">
        <f>IF('Submission Template'!$AU$36&lt;&gt;1,"",IF(AL48&lt;&gt;"",AL48,IF(AND('Submission Template'!$P$13="no",'Submission Template'!Q45="yes",'Submission Template'!BN45&lt;&gt;""),AVERAGE(BD$37:BD48),IF(AND('Submission Template'!$P$13="yes",'Submission Template'!Q45="yes",'Submission Template'!BN45&lt;&gt;""),AVERAGE(BD$38:BD48),""))))</f>
        <v/>
      </c>
      <c r="E48" s="307" t="str">
        <f>IF('Submission Template'!$AU$36&lt;&gt;1,"",IF(AO48&lt;=1,"",IF(BW48&lt;&gt;"",BW48,IF(AND('Submission Template'!$P$13="no",'Submission Template'!Q45="yes",'Submission Template'!BN45&lt;&gt;""),STDEV(BD$37:BD48),IF(AND('Submission Template'!$P$13="yes",'Submission Template'!Q45="yes",'Submission Template'!BN45&lt;&gt;""),STDEV(BD$38:BD48),"")))))</f>
        <v/>
      </c>
      <c r="F48" s="308" t="str">
        <f>IF('Submission Template'!$AU$36=1,IF('Submission Template'!BN45&lt;&gt;"",G47,""),"")</f>
        <v/>
      </c>
      <c r="G48" s="308" t="str">
        <f>IF(AND('Submission Template'!$AU$36=1,'Submission Template'!$C45&lt;&gt;""),IF(OR($AO48=1,$AO48=0),0,IF('Submission Template'!$C45="initial",$G47,IF('Submission Template'!Q45="yes",MAX(($F48+'Submission Template'!BN45-('Submission Template'!K$28+0.25*$E48)),0),$G47))),"")</f>
        <v/>
      </c>
      <c r="H48" s="308" t="str">
        <f t="shared" si="9"/>
        <v/>
      </c>
      <c r="I48" s="309" t="str">
        <f t="shared" si="1"/>
        <v/>
      </c>
      <c r="J48" s="309" t="str">
        <f t="shared" si="10"/>
        <v/>
      </c>
      <c r="K48" s="310" t="str">
        <f>IF(G48&lt;&gt;"",IF($BA48=1,IF(AND(J48&lt;&gt;1,I48=1,D48&lt;='Submission Template'!K$28),1,0),K47),"")</f>
        <v/>
      </c>
      <c r="L48" s="304">
        <f>IF('Submission Template'!$AV$36=1,IF(AND('Submission Template'!$P$13="yes",$AY48&lt;&gt;""),MAX($AY48-1,0),$AY48),"")</f>
        <v>0</v>
      </c>
      <c r="M48" s="305" t="str">
        <f t="shared" si="2"/>
        <v/>
      </c>
      <c r="N48" s="306" t="str">
        <f>IF(AM48&lt;&gt;"",AM48,(IF(AND('Submission Template'!$P$13="no",'Submission Template'!V45="yes",'Submission Template'!BS45&lt;&gt;""),AVERAGE(BE$37:BE48),IF(AND('Submission Template'!$P$13="yes",'Submission Template'!V45="yes",'Submission Template'!BS45&lt;&gt;""),AVERAGE(BE$38:BE48),""))))</f>
        <v/>
      </c>
      <c r="O48" s="307" t="str">
        <f>IF(AP48&lt;=1,"",IF(BX48&lt;&gt;"",BX48,(IF(AND('Submission Template'!$P$13="no",'Submission Template'!V45="yes",'Submission Template'!BS45&lt;&gt;""),STDEV(BE$37:BE48),IF(AND('Submission Template'!$P$13="yes",'Submission Template'!V45="yes",'Submission Template'!BS45&lt;&gt;""),STDEV(BE$38:BE48),"")))))</f>
        <v/>
      </c>
      <c r="P48" s="308" t="str">
        <f>IF('Submission Template'!$AV$36=1,IF('Submission Template'!BS45&lt;&gt;"",Q47,""),"")</f>
        <v/>
      </c>
      <c r="Q48" s="308" t="str">
        <f>IF(AND('Submission Template'!$AV$36=1,'Submission Template'!$C45&lt;&gt;""),IF(OR($AP48=1,$AP48=0),0,IF('Submission Template'!$C45="initial",$Q47,IF('Submission Template'!V45="yes",MAX(($P48+'Submission Template'!BS45-('Submission Template'!R$28+0.25*$O48)),0),$Q47))),"")</f>
        <v/>
      </c>
      <c r="R48" s="308" t="str">
        <f t="shared" si="11"/>
        <v/>
      </c>
      <c r="S48" s="309" t="str">
        <f t="shared" si="3"/>
        <v/>
      </c>
      <c r="T48" s="309" t="str">
        <f t="shared" si="12"/>
        <v/>
      </c>
      <c r="U48" s="310" t="str">
        <f>IF(Q48&lt;&gt;"",IF($BB48=1,IF(AND(T48&lt;&gt;1,S48=1,N48&lt;='Submission Template'!R$28),1,0),U47),"")</f>
        <v/>
      </c>
      <c r="V48" s="102"/>
      <c r="W48" s="102"/>
      <c r="X48" s="102"/>
      <c r="Y48" s="102"/>
      <c r="Z48" s="102"/>
      <c r="AA48" s="102"/>
      <c r="AB48" s="102"/>
      <c r="AC48" s="102"/>
      <c r="AD48" s="102"/>
      <c r="AE48" s="102"/>
      <c r="AF48" s="311"/>
      <c r="AG48" s="312" t="str">
        <f>IF(AND(OR('Submission Template'!Q45="yes",AND('Submission Template'!V45="yes",'Submission Template'!$P$17="yes")),'Submission Template'!C45="invalid"),"Test cannot be invalid AND included in CumSum",IF(OR(AND($Q48&gt;$R48,$N48&lt;&gt;""),AND($G48&gt;H48,$D48&lt;&gt;"")),"Warning:  CumSum statistic exceeds the Action Limit.",""))</f>
        <v/>
      </c>
      <c r="AH48" s="156"/>
      <c r="AI48" s="156"/>
      <c r="AJ48" s="156"/>
      <c r="AK48" s="313"/>
      <c r="AL48" s="6" t="str">
        <f t="shared" si="17"/>
        <v/>
      </c>
      <c r="AM48" s="6" t="str">
        <f t="shared" si="13"/>
        <v/>
      </c>
      <c r="AN48" s="6" t="str">
        <f>IF($AN$27="yes",IF(AND(BD38="",BD39="",BD40="",BD41="",BD42="",BD43="",BD44="",BD45="",BD46="",BD47="",BD48=""),"SKIP",IF(AND(BD38="",BD39="",BD40="",BD41="",BD42="",BD43="",BD44="",BD45="",BD46="",BD47="",BD48&lt;&gt;""),"DATA","")),"notCO")</f>
        <v>SKIP</v>
      </c>
      <c r="AO48" s="6">
        <f>IF('Submission Template'!$P$13="no",AX48,IF(AX48="","",IF('Submission Template'!$P$13="yes",IF(B48=0,1,IF(OR(B48=1,B48=2),2,B48)))))</f>
        <v>1</v>
      </c>
      <c r="AP48" s="6">
        <f>IF('Submission Template'!$P$13="no",AY48,IF(AY48="","",IF('Submission Template'!$P$13="yes",IF(L48=0,1,IF(OR(L48=1,L48=2),2,L48)))))</f>
        <v>1</v>
      </c>
      <c r="AQ48" s="20" t="str">
        <f>IF($AN$27="yes",IF(AND(BE38="",BE39="",BE40="",BE41="",BE42="",BE43="",BE44="",BE45="",BE46="",BE47="",BE48=""),"SKIP",IF(AND(BE38="",BE39="",BE40="",BE41="",BE42="",BE43="",BE44="",BE45="",BE46="",BE47="",BE48&lt;&gt;""),"DATA","")),"notCO")</f>
        <v>SKIP</v>
      </c>
      <c r="AR48" s="22">
        <f>IF(AND('Submission Template'!BN45&lt;&gt;"",'Submission Template'!K$28&lt;&gt;"",'Submission Template'!Q45&lt;&gt;""),1,0)</f>
        <v>0</v>
      </c>
      <c r="AS48" s="22">
        <f>IF(AND('Submission Template'!BS45&lt;&gt;"",'Submission Template'!R$28&lt;&gt;"",'Submission Template'!V45&lt;&gt;""),1,0)</f>
        <v>0</v>
      </c>
      <c r="AT48" s="22"/>
      <c r="AU48" s="22">
        <f t="shared" si="4"/>
        <v>0</v>
      </c>
      <c r="AV48" s="22">
        <f t="shared" si="5"/>
        <v>0</v>
      </c>
      <c r="AW48" s="22"/>
      <c r="AX48" s="22">
        <f>IF('Submission Template'!$BU45&lt;&gt;"blank",IF('Submission Template'!BN45&lt;&gt;"",IF('Submission Template'!Q45="yes",AX47+1,AX47),AX47),"")</f>
        <v>0</v>
      </c>
      <c r="AY48" s="22">
        <f>IF('Submission Template'!$BU45&lt;&gt;"blank",IF('Submission Template'!BS45&lt;&gt;"",IF('Submission Template'!V45="yes",AY47+1,AY47),AY47),"")</f>
        <v>0</v>
      </c>
      <c r="AZ48" s="22"/>
      <c r="BA48" s="22" t="str">
        <f>IF('Submission Template'!BN45&lt;&gt;"",IF('Submission Template'!Q45="yes",1,0),"")</f>
        <v/>
      </c>
      <c r="BB48" s="22" t="str">
        <f>IF('Submission Template'!BS45&lt;&gt;"",IF('Submission Template'!V45="yes",1,0),"")</f>
        <v/>
      </c>
      <c r="BC48" s="22"/>
      <c r="BD48" s="22" t="str">
        <f>IF(AND('Submission Template'!Q45="yes",'Submission Template'!BN45&lt;&gt;""),'Submission Template'!BN45,"")</f>
        <v/>
      </c>
      <c r="BE48" s="22" t="str">
        <f>IF(AND('Submission Template'!V45="yes",'Submission Template'!BS45&lt;&gt;""),'Submission Template'!BS45,"")</f>
        <v/>
      </c>
      <c r="BF48" s="22"/>
      <c r="BG48" s="22"/>
      <c r="BH48" s="22">
        <f t="shared" si="14"/>
        <v>11</v>
      </c>
      <c r="BI48" s="24">
        <v>1.81</v>
      </c>
      <c r="BJ48" s="22"/>
      <c r="BK48" s="35" t="str">
        <f>IF('Submission Template'!$AU$36=1,IF(AND('Submission Template'!Q45="yes",$AO48&gt;1,'Submission Template'!BN45&lt;&gt;""),ROUND((($AU48*$E48)/($D48-'Submission Template'!K$28))^2+1,1),""),"")</f>
        <v/>
      </c>
      <c r="BL48" s="35" t="str">
        <f>IF('Submission Template'!$AV$36=1,IF(AND('Submission Template'!V45="yes",$AP48&gt;1,'Submission Template'!BS45&lt;&gt;""),ROUND((($AV48*$O48)/($N48-'Submission Template'!R$28))^2+1,1),""),"")</f>
        <v/>
      </c>
      <c r="BM48" s="49">
        <f t="shared" si="6"/>
        <v>1</v>
      </c>
      <c r="BN48" s="6"/>
      <c r="BO48" s="136" t="str">
        <f>IF(D48="","",IF(E48="","",$D48-'Submission Template'!K$28))</f>
        <v/>
      </c>
      <c r="BP48" s="137" t="str">
        <f t="shared" si="7"/>
        <v/>
      </c>
      <c r="BQ48" s="137"/>
      <c r="BR48" s="137"/>
      <c r="BS48" s="137"/>
      <c r="BT48" s="137" t="str">
        <f>IF(N48="","",IF(E48="","",$N48-'Submission Template'!$BG$20))</f>
        <v/>
      </c>
      <c r="BU48" s="138" t="str">
        <f t="shared" si="8"/>
        <v/>
      </c>
      <c r="BV48" s="6"/>
      <c r="BW48" s="247" t="str">
        <f t="shared" si="15"/>
        <v/>
      </c>
      <c r="BX48" s="138" t="str">
        <f t="shared" si="16"/>
        <v/>
      </c>
      <c r="BY48" s="6"/>
      <c r="BZ48" s="6"/>
      <c r="CA48" s="57"/>
      <c r="CB48" s="57"/>
      <c r="CC48" s="57"/>
      <c r="CD48" s="57"/>
      <c r="CE48" s="57"/>
      <c r="CF48" s="219">
        <f>IF('Submission Template'!C71="invalid",1,0)</f>
        <v>0</v>
      </c>
      <c r="CG48" s="113" t="str">
        <f>IF(AND('Submission Template'!$C71="final",'Submission Template'!$Q71="yes"),$D74,"")</f>
        <v/>
      </c>
      <c r="CH48" s="113" t="str">
        <f>IF(AND('Submission Template'!$C71="final",'Submission Template'!$Q71="yes"),$C74,"")</f>
        <v/>
      </c>
      <c r="CI48" s="113" t="str">
        <f>IF(AND('Submission Template'!$C71="final",'Submission Template'!$V71="yes"),$N74,"")</f>
        <v/>
      </c>
      <c r="CJ48" s="220" t="str">
        <f>IF(AND('Submission Template'!$C71="final",'Submission Template'!$V71="yes"),$M74,"")</f>
        <v/>
      </c>
      <c r="CK48" s="6"/>
      <c r="CL48" s="6"/>
    </row>
    <row r="49" spans="1:90">
      <c r="A49" s="98"/>
      <c r="B49" s="304">
        <f>IF('Submission Template'!$AU$36=1,IF(AND('Submission Template'!$P$13="yes",$AX49&lt;&gt;""),MAX($AX49-1,0),$AX49),"")</f>
        <v>0</v>
      </c>
      <c r="C49" s="305" t="str">
        <f t="shared" si="0"/>
        <v/>
      </c>
      <c r="D49" s="306" t="str">
        <f>IF('Submission Template'!$AU$36&lt;&gt;1,"",IF(AL49&lt;&gt;"",AL49,IF(AND('Submission Template'!$P$13="no",'Submission Template'!Q46="yes",'Submission Template'!BN46&lt;&gt;""),AVERAGE(BD$37:BD49),IF(AND('Submission Template'!$P$13="yes",'Submission Template'!Q46="yes",'Submission Template'!BN46&lt;&gt;""),AVERAGE(BD$38:BD49),""))))</f>
        <v/>
      </c>
      <c r="E49" s="307" t="str">
        <f>IF('Submission Template'!$AU$36&lt;&gt;1,"",IF(AO49&lt;=1,"",IF(BW49&lt;&gt;"",BW49,IF(AND('Submission Template'!$P$13="no",'Submission Template'!Q46="yes",'Submission Template'!BN46&lt;&gt;""),STDEV(BD$37:BD49),IF(AND('Submission Template'!$P$13="yes",'Submission Template'!Q46="yes",'Submission Template'!BN46&lt;&gt;""),STDEV(BD$38:BD49),"")))))</f>
        <v/>
      </c>
      <c r="F49" s="308" t="str">
        <f>IF('Submission Template'!$AU$36=1,IF('Submission Template'!BN46&lt;&gt;"",G48,""),"")</f>
        <v/>
      </c>
      <c r="G49" s="308" t="str">
        <f>IF(AND('Submission Template'!$AU$36=1,'Submission Template'!$C46&lt;&gt;""),IF(OR($AO49=1,$AO49=0),0,IF('Submission Template'!$C46="initial",$G48,IF('Submission Template'!Q46="yes",MAX(($F49+'Submission Template'!BN46-('Submission Template'!K$28+0.25*$E49)),0),$G48))),"")</f>
        <v/>
      </c>
      <c r="H49" s="308" t="str">
        <f t="shared" si="9"/>
        <v/>
      </c>
      <c r="I49" s="309" t="str">
        <f t="shared" si="1"/>
        <v/>
      </c>
      <c r="J49" s="309" t="str">
        <f t="shared" si="10"/>
        <v/>
      </c>
      <c r="K49" s="310" t="str">
        <f>IF(G49&lt;&gt;"",IF($BA49=1,IF(AND(J49&lt;&gt;1,I49=1,D49&lt;='Submission Template'!K$28),1,0),K48),"")</f>
        <v/>
      </c>
      <c r="L49" s="304">
        <f>IF('Submission Template'!$AV$36=1,IF(AND('Submission Template'!$P$13="yes",$AY49&lt;&gt;""),MAX($AY49-1,0),$AY49),"")</f>
        <v>0</v>
      </c>
      <c r="M49" s="305" t="str">
        <f t="shared" si="2"/>
        <v/>
      </c>
      <c r="N49" s="306" t="str">
        <f>IF(AM49&lt;&gt;"",AM49,(IF(AND('Submission Template'!$P$13="no",'Submission Template'!V46="yes",'Submission Template'!BS46&lt;&gt;""),AVERAGE(BE$37:BE49),IF(AND('Submission Template'!$P$13="yes",'Submission Template'!V46="yes",'Submission Template'!BS46&lt;&gt;""),AVERAGE(BE$38:BE49),""))))</f>
        <v/>
      </c>
      <c r="O49" s="307" t="str">
        <f>IF(AP49&lt;=1,"",IF(BX49&lt;&gt;"",BX49,(IF(AND('Submission Template'!$P$13="no",'Submission Template'!V46="yes",'Submission Template'!BS46&lt;&gt;""),STDEV(BE$37:BE49),IF(AND('Submission Template'!$P$13="yes",'Submission Template'!V46="yes",'Submission Template'!BS46&lt;&gt;""),STDEV(BE$38:BE49),"")))))</f>
        <v/>
      </c>
      <c r="P49" s="308" t="str">
        <f>IF('Submission Template'!$AV$36=1,IF('Submission Template'!BS46&lt;&gt;"",Q48,""),"")</f>
        <v/>
      </c>
      <c r="Q49" s="308" t="str">
        <f>IF(AND('Submission Template'!$AV$36=1,'Submission Template'!$C46&lt;&gt;""),IF(OR($AP49=1,$AP49=0),0,IF('Submission Template'!$C46="initial",$Q48,IF('Submission Template'!V46="yes",MAX(($P49+'Submission Template'!BS46-('Submission Template'!R$28+0.25*$O49)),0),$Q48))),"")</f>
        <v/>
      </c>
      <c r="R49" s="308" t="str">
        <f t="shared" si="11"/>
        <v/>
      </c>
      <c r="S49" s="309" t="str">
        <f t="shared" si="3"/>
        <v/>
      </c>
      <c r="T49" s="309" t="str">
        <f t="shared" si="12"/>
        <v/>
      </c>
      <c r="U49" s="310" t="str">
        <f>IF(Q49&lt;&gt;"",IF($BB49=1,IF(AND(T49&lt;&gt;1,S49=1,N49&lt;='Submission Template'!R$28),1,0),U48),"")</f>
        <v/>
      </c>
      <c r="V49" s="285"/>
      <c r="W49" s="285"/>
      <c r="X49" s="285"/>
      <c r="Y49" s="285"/>
      <c r="Z49" s="285"/>
      <c r="AA49" s="285"/>
      <c r="AB49" s="285"/>
      <c r="AC49" s="285"/>
      <c r="AD49" s="285"/>
      <c r="AE49" s="285"/>
      <c r="AF49" s="311"/>
      <c r="AG49" s="312" t="str">
        <f>IF(AND(OR('Submission Template'!Q46="yes",AND('Submission Template'!V46="yes",'Submission Template'!$P$17="yes")),'Submission Template'!C46="invalid"),"Test cannot be invalid AND included in CumSum",IF(OR(AND($Q49&gt;$R49,$N49&lt;&gt;""),AND($G49&gt;H49,$D49&lt;&gt;"")),"Warning:  CumSum statistic exceeds the Action Limit.",""))</f>
        <v/>
      </c>
      <c r="AH49" s="156"/>
      <c r="AI49" s="156"/>
      <c r="AJ49" s="156"/>
      <c r="AK49" s="313"/>
      <c r="AL49" s="6" t="str">
        <f t="shared" si="17"/>
        <v/>
      </c>
      <c r="AM49" s="6" t="str">
        <f t="shared" si="13"/>
        <v/>
      </c>
      <c r="AN49" s="6" t="str">
        <f>IF($AN$27="yes",IF(AND(BD38="",BD39="",BD40="",BD41="",BD42="",BD43="",BD44="",BD45="",BD46="",BD47="",BD48="",BD49=""),"SKIP",IF(AND(BD38="",BD39="",BD40="",BD41="",BD42="",BD43="",BD44="",BD45="",BD46="",BD47="",BD48="",BD49&lt;&gt;""),"DATA","")),"notCO")</f>
        <v>SKIP</v>
      </c>
      <c r="AO49" s="6">
        <f>IF('Submission Template'!$P$13="no",AX49,IF(AX49="","",IF('Submission Template'!$P$13="yes",IF(B49=0,1,IF(OR(B49=1,B49=2),2,B49)))))</f>
        <v>1</v>
      </c>
      <c r="AP49" s="6">
        <f>IF('Submission Template'!$P$13="no",AY49,IF(AY49="","",IF('Submission Template'!$P$13="yes",IF(L49=0,1,IF(OR(L49=1,L49=2),2,L49)))))</f>
        <v>1</v>
      </c>
      <c r="AQ49" s="20" t="str">
        <f>IF($AN$27="yes",IF(AND(BE38="",BE39="",BE40="",BE41="",BE42="",BE43="",BE44="",BE45="",BE46="",BE47="",BE48="",BE49=""),"SKIP",IF(AND(BE38="",BE39="",BE40="",BE41="",BE42="",BE43="",BE44="",BE45="",BE46="",BE47="",BE48="",BE49&lt;&gt;""),"DATA","")),"notCO")</f>
        <v>SKIP</v>
      </c>
      <c r="AR49" s="22">
        <f>IF(AND('Submission Template'!BN46&lt;&gt;"",'Submission Template'!K$28&lt;&gt;"",'Submission Template'!Q46&lt;&gt;""),1,0)</f>
        <v>0</v>
      </c>
      <c r="AS49" s="22">
        <f>IF(AND('Submission Template'!BS46&lt;&gt;"",'Submission Template'!R$28&lt;&gt;"",'Submission Template'!V46&lt;&gt;""),1,0)</f>
        <v>0</v>
      </c>
      <c r="AT49" s="22"/>
      <c r="AU49" s="22">
        <f t="shared" si="4"/>
        <v>0</v>
      </c>
      <c r="AV49" s="22">
        <f t="shared" si="5"/>
        <v>0</v>
      </c>
      <c r="AW49" s="22"/>
      <c r="AX49" s="22">
        <f>IF('Submission Template'!$BU46&lt;&gt;"blank",IF('Submission Template'!BN46&lt;&gt;"",IF('Submission Template'!Q46="yes",AX48+1,AX48),AX48),"")</f>
        <v>0</v>
      </c>
      <c r="AY49" s="22">
        <f>IF('Submission Template'!$BU46&lt;&gt;"blank",IF('Submission Template'!BS46&lt;&gt;"",IF('Submission Template'!V46="yes",AY48+1,AY48),AY48),"")</f>
        <v>0</v>
      </c>
      <c r="AZ49" s="22"/>
      <c r="BA49" s="22" t="str">
        <f>IF('Submission Template'!BN46&lt;&gt;"",IF('Submission Template'!Q46="yes",1,0),"")</f>
        <v/>
      </c>
      <c r="BB49" s="22" t="str">
        <f>IF('Submission Template'!BS46&lt;&gt;"",IF('Submission Template'!V46="yes",1,0),"")</f>
        <v/>
      </c>
      <c r="BC49" s="22"/>
      <c r="BD49" s="22" t="str">
        <f>IF(AND('Submission Template'!Q46="yes",'Submission Template'!BN46&lt;&gt;""),'Submission Template'!BN46,"")</f>
        <v/>
      </c>
      <c r="BE49" s="22" t="str">
        <f>IF(AND('Submission Template'!V46="yes",'Submission Template'!BS46&lt;&gt;""),'Submission Template'!BS46,"")</f>
        <v/>
      </c>
      <c r="BF49" s="22"/>
      <c r="BG49" s="22"/>
      <c r="BH49" s="22">
        <f t="shared" si="14"/>
        <v>12</v>
      </c>
      <c r="BI49" s="24">
        <v>1.8</v>
      </c>
      <c r="BJ49" s="22"/>
      <c r="BK49" s="35" t="str">
        <f>IF('Submission Template'!$AU$36=1,IF(AND('Submission Template'!Q46="yes",$AO49&gt;1,'Submission Template'!BN46&lt;&gt;""),ROUND((($AU49*$E49)/($D49-'Submission Template'!K$28))^2+1,1),""),"")</f>
        <v/>
      </c>
      <c r="BL49" s="35" t="str">
        <f>IF('Submission Template'!$AV$36=1,IF(AND('Submission Template'!V46="yes",$AP49&gt;1,'Submission Template'!BS46&lt;&gt;""),ROUND((($AV49*$O49)/($N49-'Submission Template'!R$28))^2+1,1),""),"")</f>
        <v/>
      </c>
      <c r="BM49" s="49">
        <f t="shared" si="6"/>
        <v>1</v>
      </c>
      <c r="BN49" s="6"/>
      <c r="BO49" s="136" t="str">
        <f>IF(D49="","",IF(E49="","",$D49-'Submission Template'!K$28))</f>
        <v/>
      </c>
      <c r="BP49" s="137" t="str">
        <f t="shared" si="7"/>
        <v/>
      </c>
      <c r="BQ49" s="137"/>
      <c r="BR49" s="137"/>
      <c r="BS49" s="137"/>
      <c r="BT49" s="137" t="str">
        <f>IF(N49="","",IF(E49="","",$N49-'Submission Template'!$BG$20))</f>
        <v/>
      </c>
      <c r="BU49" s="138" t="str">
        <f t="shared" si="8"/>
        <v/>
      </c>
      <c r="BV49" s="6"/>
      <c r="BW49" s="247" t="str">
        <f t="shared" si="15"/>
        <v/>
      </c>
      <c r="BX49" s="138" t="str">
        <f t="shared" si="16"/>
        <v/>
      </c>
      <c r="BY49" s="6"/>
      <c r="BZ49" s="6"/>
      <c r="CA49" s="57"/>
      <c r="CB49" s="57"/>
      <c r="CC49" s="57"/>
      <c r="CD49" s="57"/>
      <c r="CE49" s="57"/>
      <c r="CF49" s="219">
        <f>IF('Submission Template'!C72="invalid",1,0)</f>
        <v>0</v>
      </c>
      <c r="CG49" s="113" t="str">
        <f>IF(AND('Submission Template'!$C72="final",'Submission Template'!$Q72="yes"),$D75,"")</f>
        <v/>
      </c>
      <c r="CH49" s="113" t="str">
        <f>IF(AND('Submission Template'!$C72="final",'Submission Template'!$Q72="yes"),$C75,"")</f>
        <v/>
      </c>
      <c r="CI49" s="113" t="str">
        <f>IF(AND('Submission Template'!$C72="final",'Submission Template'!$V72="yes"),$N75,"")</f>
        <v/>
      </c>
      <c r="CJ49" s="220" t="str">
        <f>IF(AND('Submission Template'!$C72="final",'Submission Template'!$V72="yes"),$M75,"")</f>
        <v/>
      </c>
      <c r="CK49" s="6"/>
      <c r="CL49" s="6"/>
    </row>
    <row r="50" spans="1:90">
      <c r="A50" s="98"/>
      <c r="B50" s="304">
        <f>IF('Submission Template'!$AU$36=1,IF(AND('Submission Template'!$P$13="yes",$AX50&lt;&gt;""),MAX($AX50-1,0),$AX50),"")</f>
        <v>0</v>
      </c>
      <c r="C50" s="305" t="str">
        <f t="shared" si="0"/>
        <v/>
      </c>
      <c r="D50" s="306" t="str">
        <f>IF('Submission Template'!$AU$36&lt;&gt;1,"",IF(AL50&lt;&gt;"",AL50,IF(AND('Submission Template'!$P$13="no",'Submission Template'!Q47="yes",'Submission Template'!BN47&lt;&gt;""),AVERAGE(BD$37:BD50),IF(AND('Submission Template'!$P$13="yes",'Submission Template'!Q47="yes",'Submission Template'!BN47&lt;&gt;""),AVERAGE(BD$38:BD50),""))))</f>
        <v/>
      </c>
      <c r="E50" s="307" t="str">
        <f>IF('Submission Template'!$AU$36&lt;&gt;1,"",IF(AO50&lt;=1,"",IF(BW50&lt;&gt;"",BW50,IF(AND('Submission Template'!$P$13="no",'Submission Template'!Q47="yes",'Submission Template'!BN47&lt;&gt;""),STDEV(BD$37:BD50),IF(AND('Submission Template'!$P$13="yes",'Submission Template'!Q47="yes",'Submission Template'!BN47&lt;&gt;""),STDEV(BD$38:BD50),"")))))</f>
        <v/>
      </c>
      <c r="F50" s="308" t="str">
        <f>IF('Submission Template'!$AU$36=1,IF('Submission Template'!BN47&lt;&gt;"",G49,""),"")</f>
        <v/>
      </c>
      <c r="G50" s="308" t="str">
        <f>IF(AND('Submission Template'!$AU$36=1,'Submission Template'!$C47&lt;&gt;""),IF(OR($AO50=1,$AO50=0),0,IF('Submission Template'!$C47="initial",$G49,IF('Submission Template'!Q47="yes",MAX(($F50+'Submission Template'!BN47-('Submission Template'!K$28+0.25*$E50)),0),$G49))),"")</f>
        <v/>
      </c>
      <c r="H50" s="308" t="str">
        <f t="shared" si="9"/>
        <v/>
      </c>
      <c r="I50" s="309" t="str">
        <f t="shared" si="1"/>
        <v/>
      </c>
      <c r="J50" s="309" t="str">
        <f t="shared" si="10"/>
        <v/>
      </c>
      <c r="K50" s="310" t="str">
        <f>IF(G50&lt;&gt;"",IF($BA50=1,IF(AND(J50&lt;&gt;1,I50=1,D50&lt;='Submission Template'!K$28),1,0),K49),"")</f>
        <v/>
      </c>
      <c r="L50" s="304">
        <f>IF('Submission Template'!$AV$36=1,IF(AND('Submission Template'!$P$13="yes",$AY50&lt;&gt;""),MAX($AY50-1,0),$AY50),"")</f>
        <v>0</v>
      </c>
      <c r="M50" s="305" t="str">
        <f t="shared" si="2"/>
        <v/>
      </c>
      <c r="N50" s="306" t="str">
        <f>IF(AM50&lt;&gt;"",AM50,(IF(AND('Submission Template'!$P$13="no",'Submission Template'!V47="yes",'Submission Template'!BS47&lt;&gt;""),AVERAGE(BE$37:BE50),IF(AND('Submission Template'!$P$13="yes",'Submission Template'!V47="yes",'Submission Template'!BS47&lt;&gt;""),AVERAGE(BE$38:BE50),""))))</f>
        <v/>
      </c>
      <c r="O50" s="307" t="str">
        <f>IF(AP50&lt;=1,"",IF(BX50&lt;&gt;"",BX50,(IF(AND('Submission Template'!$P$13="no",'Submission Template'!V47="yes",'Submission Template'!BS47&lt;&gt;""),STDEV(BE$37:BE50),IF(AND('Submission Template'!$P$13="yes",'Submission Template'!V47="yes",'Submission Template'!BS47&lt;&gt;""),STDEV(BE$38:BE50),"")))))</f>
        <v/>
      </c>
      <c r="P50" s="308" t="str">
        <f>IF('Submission Template'!$AV$36=1,IF('Submission Template'!BS47&lt;&gt;"",Q49,""),"")</f>
        <v/>
      </c>
      <c r="Q50" s="308" t="str">
        <f>IF(AND('Submission Template'!$AV$36=1,'Submission Template'!$C47&lt;&gt;""),IF(OR($AP50=1,$AP50=0),0,IF('Submission Template'!$C47="initial",$Q49,IF('Submission Template'!V47="yes",MAX(($P50+'Submission Template'!BS47-('Submission Template'!R$28+0.25*$O50)),0),$Q49))),"")</f>
        <v/>
      </c>
      <c r="R50" s="308" t="str">
        <f t="shared" si="11"/>
        <v/>
      </c>
      <c r="S50" s="309" t="str">
        <f t="shared" si="3"/>
        <v/>
      </c>
      <c r="T50" s="309" t="str">
        <f t="shared" si="12"/>
        <v/>
      </c>
      <c r="U50" s="310" t="str">
        <f>IF(Q50&lt;&gt;"",IF($BB50=1,IF(AND(T50&lt;&gt;1,S50=1,N50&lt;='Submission Template'!R$28),1,0),U49),"")</f>
        <v/>
      </c>
      <c r="V50" s="102"/>
      <c r="W50" s="102"/>
      <c r="X50" s="102"/>
      <c r="Y50" s="102"/>
      <c r="Z50" s="102"/>
      <c r="AA50" s="102"/>
      <c r="AB50" s="102"/>
      <c r="AC50" s="102"/>
      <c r="AD50" s="102"/>
      <c r="AE50" s="102"/>
      <c r="AF50" s="311"/>
      <c r="AG50" s="312" t="str">
        <f>IF(AND(OR('Submission Template'!Q47="yes",AND('Submission Template'!V47="yes",'Submission Template'!$P$17="yes")),'Submission Template'!C47="invalid"),"Test cannot be invalid AND included in CumSum",IF(OR(AND($Q50&gt;$R50,$N50&lt;&gt;""),AND($G50&gt;H50,$D50&lt;&gt;"")),"Warning:  CumSum statistic exceeds the Action Limit.",""))</f>
        <v/>
      </c>
      <c r="AH50" s="156"/>
      <c r="AI50" s="156"/>
      <c r="AJ50" s="156"/>
      <c r="AK50" s="313"/>
      <c r="AL50" s="6" t="str">
        <f t="shared" si="17"/>
        <v/>
      </c>
      <c r="AM50" s="6" t="str">
        <f t="shared" si="13"/>
        <v/>
      </c>
      <c r="AN50" s="6" t="str">
        <f>IF($AN$27="yes",IF(AND(BD38="",BD39="",BD40="",BD41="",BD42="",BD43="",BD44="",BD45="",BD46="",BD47="",BD48="",BD49="",BD50=""),"SKIP",IF(AND(BD38="",BD39="",BD40="",BD41="",BD42="",BD43="",BD44="",BD45="",BD46="",BD47="",BD48="",BD49="",BD50&lt;&gt;""),"DATA","")),"notCO")</f>
        <v>SKIP</v>
      </c>
      <c r="AO50" s="6">
        <f>IF('Submission Template'!$P$13="no",AX50,IF(AX50="","",IF('Submission Template'!$P$13="yes",IF(B50=0,1,IF(OR(B50=1,B50=2),2,B50)))))</f>
        <v>1</v>
      </c>
      <c r="AP50" s="6">
        <f>IF('Submission Template'!$P$13="no",AY50,IF(AY50="","",IF('Submission Template'!$P$13="yes",IF(L50=0,1,IF(OR(L50=1,L50=2),2,L50)))))</f>
        <v>1</v>
      </c>
      <c r="AQ50" s="20" t="str">
        <f>IF($AN$27="yes",IF(AND(BE38="",BE39="",BE40="",BE41="",BE42="",BE43="",BE44="",BE45="",BE46="",BE47="",BE48="",BE49="",BE50=""),"SKIP",IF(AND(BE38="",BE39="",BE40="",BE41="",BE42="",BE43="",BE44="",BE45="",BE46="",BE47="",BE48="",BE49="",BE50&lt;&gt;""),"DATA","")),"notCO")</f>
        <v>SKIP</v>
      </c>
      <c r="AR50" s="22">
        <f>IF(AND('Submission Template'!BN47&lt;&gt;"",'Submission Template'!K$28&lt;&gt;"",'Submission Template'!Q47&lt;&gt;""),1,0)</f>
        <v>0</v>
      </c>
      <c r="AS50" s="22">
        <f>IF(AND('Submission Template'!BS47&lt;&gt;"",'Submission Template'!R$28&lt;&gt;"",'Submission Template'!V47&lt;&gt;""),1,0)</f>
        <v>0</v>
      </c>
      <c r="AT50" s="22"/>
      <c r="AU50" s="22">
        <f t="shared" si="4"/>
        <v>0</v>
      </c>
      <c r="AV50" s="22">
        <f t="shared" si="5"/>
        <v>0</v>
      </c>
      <c r="AW50" s="22"/>
      <c r="AX50" s="22">
        <f>IF('Submission Template'!$BU47&lt;&gt;"blank",IF('Submission Template'!BN47&lt;&gt;"",IF('Submission Template'!Q47="yes",AX49+1,AX49),AX49),"")</f>
        <v>0</v>
      </c>
      <c r="AY50" s="22">
        <f>IF('Submission Template'!$BU47&lt;&gt;"blank",IF('Submission Template'!BS47&lt;&gt;"",IF('Submission Template'!V47="yes",AY49+1,AY49),AY49),"")</f>
        <v>0</v>
      </c>
      <c r="AZ50" s="22"/>
      <c r="BA50" s="22" t="str">
        <f>IF('Submission Template'!BN47&lt;&gt;"",IF('Submission Template'!Q47="yes",1,0),"")</f>
        <v/>
      </c>
      <c r="BB50" s="22" t="str">
        <f>IF('Submission Template'!BS47&lt;&gt;"",IF('Submission Template'!V47="yes",1,0),"")</f>
        <v/>
      </c>
      <c r="BC50" s="22"/>
      <c r="BD50" s="22" t="str">
        <f>IF(AND('Submission Template'!Q47="yes",'Submission Template'!BN47&lt;&gt;""),'Submission Template'!BN47,"")</f>
        <v/>
      </c>
      <c r="BE50" s="22" t="str">
        <f>IF(AND('Submission Template'!V47="yes",'Submission Template'!BS47&lt;&gt;""),'Submission Template'!BS47,"")</f>
        <v/>
      </c>
      <c r="BF50" s="22"/>
      <c r="BG50" s="22"/>
      <c r="BH50" s="22">
        <f t="shared" si="14"/>
        <v>13</v>
      </c>
      <c r="BI50" s="24">
        <v>1.78</v>
      </c>
      <c r="BJ50" s="22"/>
      <c r="BK50" s="35" t="str">
        <f>IF('Submission Template'!$AU$36=1,IF(AND('Submission Template'!Q47="yes",$AO50&gt;1,'Submission Template'!BN47&lt;&gt;""),ROUND((($AU50*$E50)/($D50-'Submission Template'!K$28))^2+1,1),""),"")</f>
        <v/>
      </c>
      <c r="BL50" s="35" t="str">
        <f>IF('Submission Template'!$AV$36=1,IF(AND('Submission Template'!V47="yes",$AP50&gt;1,'Submission Template'!BS47&lt;&gt;""),ROUND((($AV50*$O50)/($N50-'Submission Template'!R$28))^2+1,1),""),"")</f>
        <v/>
      </c>
      <c r="BM50" s="49">
        <f t="shared" si="6"/>
        <v>1</v>
      </c>
      <c r="BN50" s="6"/>
      <c r="BO50" s="136" t="str">
        <f>IF(D50="","",IF(E50="","",$D50-'Submission Template'!K$28))</f>
        <v/>
      </c>
      <c r="BP50" s="137" t="str">
        <f t="shared" si="7"/>
        <v/>
      </c>
      <c r="BQ50" s="137"/>
      <c r="BR50" s="137"/>
      <c r="BS50" s="137"/>
      <c r="BT50" s="137" t="str">
        <f>IF(N50="","",IF(E50="","",$N50-'Submission Template'!$BG$20))</f>
        <v/>
      </c>
      <c r="BU50" s="138" t="str">
        <f t="shared" si="8"/>
        <v/>
      </c>
      <c r="BV50" s="6"/>
      <c r="BW50" s="247" t="str">
        <f t="shared" si="15"/>
        <v/>
      </c>
      <c r="BX50" s="138" t="str">
        <f t="shared" si="16"/>
        <v/>
      </c>
      <c r="BY50" s="6"/>
      <c r="BZ50" s="6"/>
      <c r="CA50" s="57"/>
      <c r="CB50" s="57"/>
      <c r="CC50" s="57"/>
      <c r="CD50" s="57"/>
      <c r="CE50" s="57"/>
      <c r="CF50" s="219">
        <f>IF('Submission Template'!C73="invalid",1,0)</f>
        <v>0</v>
      </c>
      <c r="CG50" s="113" t="str">
        <f>IF(AND('Submission Template'!$C73="final",'Submission Template'!$Q73="yes"),$D76,"")</f>
        <v/>
      </c>
      <c r="CH50" s="113" t="str">
        <f>IF(AND('Submission Template'!$C73="final",'Submission Template'!$Q73="yes"),$C76,"")</f>
        <v/>
      </c>
      <c r="CI50" s="113" t="str">
        <f>IF(AND('Submission Template'!$C73="final",'Submission Template'!$V73="yes"),$N76,"")</f>
        <v/>
      </c>
      <c r="CJ50" s="220" t="str">
        <f>IF(AND('Submission Template'!$C73="final",'Submission Template'!$V73="yes"),$M76,"")</f>
        <v/>
      </c>
      <c r="CK50" s="6"/>
      <c r="CL50" s="6"/>
    </row>
    <row r="51" spans="1:90">
      <c r="A51" s="98"/>
      <c r="B51" s="304">
        <f>IF('Submission Template'!$AU$36=1,IF(AND('Submission Template'!$P$13="yes",$AX51&lt;&gt;""),MAX($AX51-1,0),$AX51),"")</f>
        <v>0</v>
      </c>
      <c r="C51" s="305" t="str">
        <f t="shared" si="0"/>
        <v/>
      </c>
      <c r="D51" s="306" t="str">
        <f>IF('Submission Template'!$AU$36&lt;&gt;1,"",IF(AL51&lt;&gt;"",AL51,IF(AND('Submission Template'!$P$13="no",'Submission Template'!Q48="yes",'Submission Template'!BN48&lt;&gt;""),AVERAGE(BD$37:BD51),IF(AND('Submission Template'!$P$13="yes",'Submission Template'!Q48="yes",'Submission Template'!BN48&lt;&gt;""),AVERAGE(BD$38:BD51),""))))</f>
        <v/>
      </c>
      <c r="E51" s="307" t="str">
        <f>IF('Submission Template'!$AU$36&lt;&gt;1,"",IF(AO51&lt;=1,"",IF(BW51&lt;&gt;"",BW51,IF(AND('Submission Template'!$P$13="no",'Submission Template'!Q48="yes",'Submission Template'!BN48&lt;&gt;""),STDEV(BD$37:BD51),IF(AND('Submission Template'!$P$13="yes",'Submission Template'!Q48="yes",'Submission Template'!BN48&lt;&gt;""),STDEV(BD$38:BD51),"")))))</f>
        <v/>
      </c>
      <c r="F51" s="308" t="str">
        <f>IF('Submission Template'!$AU$36=1,IF('Submission Template'!BN48&lt;&gt;"",G50,""),"")</f>
        <v/>
      </c>
      <c r="G51" s="308" t="str">
        <f>IF(AND('Submission Template'!$AU$36=1,'Submission Template'!$C48&lt;&gt;""),IF(OR($AO51=1,$AO51=0),0,IF('Submission Template'!$C48="initial",$G50,IF('Submission Template'!Q48="yes",MAX(($F51+'Submission Template'!BN48-('Submission Template'!K$28+0.25*$E51)),0),$G50))),"")</f>
        <v/>
      </c>
      <c r="H51" s="308" t="str">
        <f t="shared" si="9"/>
        <v/>
      </c>
      <c r="I51" s="309" t="str">
        <f t="shared" si="1"/>
        <v/>
      </c>
      <c r="J51" s="309" t="str">
        <f t="shared" si="10"/>
        <v/>
      </c>
      <c r="K51" s="310" t="str">
        <f>IF(G51&lt;&gt;"",IF($BA51=1,IF(AND(J51&lt;&gt;1,I51=1,D51&lt;='Submission Template'!K$28),1,0),K50),"")</f>
        <v/>
      </c>
      <c r="L51" s="304">
        <f>IF('Submission Template'!$AV$36=1,IF(AND('Submission Template'!$P$13="yes",$AY51&lt;&gt;""),MAX($AY51-1,0),$AY51),"")</f>
        <v>0</v>
      </c>
      <c r="M51" s="305" t="str">
        <f t="shared" si="2"/>
        <v/>
      </c>
      <c r="N51" s="306" t="str">
        <f>IF(AM51&lt;&gt;"",AM51,(IF(AND('Submission Template'!$P$13="no",'Submission Template'!V48="yes",'Submission Template'!BS48&lt;&gt;""),AVERAGE(BE$37:BE51),IF(AND('Submission Template'!$P$13="yes",'Submission Template'!V48="yes",'Submission Template'!BS48&lt;&gt;""),AVERAGE(BE$38:BE51),""))))</f>
        <v/>
      </c>
      <c r="O51" s="307" t="str">
        <f>IF(AP51&lt;=1,"",IF(BX51&lt;&gt;"",BX51,(IF(AND('Submission Template'!$P$13="no",'Submission Template'!V48="yes",'Submission Template'!BS48&lt;&gt;""),STDEV(BE$37:BE51),IF(AND('Submission Template'!$P$13="yes",'Submission Template'!V48="yes",'Submission Template'!BS48&lt;&gt;""),STDEV(BE$38:BE51),"")))))</f>
        <v/>
      </c>
      <c r="P51" s="308" t="str">
        <f>IF('Submission Template'!$AV$36=1,IF('Submission Template'!BS48&lt;&gt;"",Q50,""),"")</f>
        <v/>
      </c>
      <c r="Q51" s="308" t="str">
        <f>IF(AND('Submission Template'!$AV$36=1,'Submission Template'!$C48&lt;&gt;""),IF(OR($AP51=1,$AP51=0),0,IF('Submission Template'!$C48="initial",$Q50,IF('Submission Template'!V48="yes",MAX(($P51+'Submission Template'!BS48-('Submission Template'!R$28+0.25*$O51)),0),$Q50))),"")</f>
        <v/>
      </c>
      <c r="R51" s="308" t="str">
        <f t="shared" si="11"/>
        <v/>
      </c>
      <c r="S51" s="309" t="str">
        <f t="shared" si="3"/>
        <v/>
      </c>
      <c r="T51" s="309" t="str">
        <f t="shared" si="12"/>
        <v/>
      </c>
      <c r="U51" s="310" t="str">
        <f>IF(Q51&lt;&gt;"",IF($BB51=1,IF(AND(T51&lt;&gt;1,S51=1,N51&lt;='Submission Template'!R$28),1,0),U50),"")</f>
        <v/>
      </c>
      <c r="V51" s="102"/>
      <c r="W51" s="102"/>
      <c r="X51" s="102"/>
      <c r="Y51" s="102"/>
      <c r="Z51" s="102"/>
      <c r="AA51" s="102"/>
      <c r="AB51" s="102"/>
      <c r="AC51" s="102"/>
      <c r="AD51" s="102"/>
      <c r="AE51" s="102"/>
      <c r="AF51" s="311"/>
      <c r="AG51" s="312" t="str">
        <f>IF(AND(OR('Submission Template'!Q48="yes",AND('Submission Template'!V48="yes",'Submission Template'!$P$17="yes")),'Submission Template'!C48="invalid"),"Test cannot be invalid AND included in CumSum",IF(OR(AND($Q51&gt;$R51,$N51&lt;&gt;""),AND($G51&gt;H51,$D51&lt;&gt;"")),"Warning:  CumSum statistic exceeds the Action Limit.",""))</f>
        <v/>
      </c>
      <c r="AH51" s="156"/>
      <c r="AI51" s="156"/>
      <c r="AJ51" s="156"/>
      <c r="AK51" s="313"/>
      <c r="AL51" s="6" t="str">
        <f t="shared" si="17"/>
        <v/>
      </c>
      <c r="AM51" s="6" t="str">
        <f t="shared" si="13"/>
        <v/>
      </c>
      <c r="AN51" s="6" t="str">
        <f>IF($AN$27="yes",IF(AND(BD38="",BD39="",BD40="",BD41="",BD42="",BD43="",BD44="",BD45="",BD46="",BD47="",BD48="",BD49="",BD50="",BD51=""),"SKIP",IF(AND(BD38="",BD39="",BD40="",BD41="",BD42="",BD43="",BD44="",BD45="",BD46="",BD47="",BD48="",BD49="",BD50="",BD51&lt;&gt;""),"DATA","")),"notCO")</f>
        <v>SKIP</v>
      </c>
      <c r="AO51" s="6">
        <f>IF('Submission Template'!$P$13="no",AX51,IF(AX51="","",IF('Submission Template'!$P$13="yes",IF(B51=0,1,IF(OR(B51=1,B51=2),2,B51)))))</f>
        <v>1</v>
      </c>
      <c r="AP51" s="6">
        <f>IF('Submission Template'!$P$13="no",AY51,IF(AY51="","",IF('Submission Template'!$P$13="yes",IF(L51=0,1,IF(OR(L51=1,L51=2),2,L51)))))</f>
        <v>1</v>
      </c>
      <c r="AQ51" s="20" t="str">
        <f>IF($AN$27="yes",IF(AND(BE38="",BE39="",BE40="",BE41="",BE42="",BE43="",BE44="",BE45="",BE46="",BE47="",BE48="",BE49="",BE50="",BE51=""),"SKIP",IF(AND(BE38="",BE39="",BE40="",BE41="",BE42="",BE43="",BE44="",BE45="",BE46="",BE47="",BE48="",BE49="",BE50="",BE51&lt;&gt;""),"DATA","")),"notCO")</f>
        <v>SKIP</v>
      </c>
      <c r="AR51" s="22">
        <f>IF(AND('Submission Template'!BN48&lt;&gt;"",'Submission Template'!K$28&lt;&gt;"",'Submission Template'!Q48&lt;&gt;""),1,0)</f>
        <v>0</v>
      </c>
      <c r="AS51" s="22">
        <f>IF(AND('Submission Template'!BS48&lt;&gt;"",'Submission Template'!R$28&lt;&gt;"",'Submission Template'!V48&lt;&gt;""),1,0)</f>
        <v>0</v>
      </c>
      <c r="AT51" s="22"/>
      <c r="AU51" s="22">
        <f t="shared" si="4"/>
        <v>0</v>
      </c>
      <c r="AV51" s="22">
        <f t="shared" si="5"/>
        <v>0</v>
      </c>
      <c r="AW51" s="22"/>
      <c r="AX51" s="22">
        <f>IF('Submission Template'!$BU48&lt;&gt;"blank",IF('Submission Template'!BN48&lt;&gt;"",IF('Submission Template'!Q48="yes",AX50+1,AX50),AX50),"")</f>
        <v>0</v>
      </c>
      <c r="AY51" s="22">
        <f>IF('Submission Template'!$BU48&lt;&gt;"blank",IF('Submission Template'!BS48&lt;&gt;"",IF('Submission Template'!V48="yes",AY50+1,AY50),AY50),"")</f>
        <v>0</v>
      </c>
      <c r="AZ51" s="22"/>
      <c r="BA51" s="22" t="str">
        <f>IF('Submission Template'!BN48&lt;&gt;"",IF('Submission Template'!Q48="yes",1,0),"")</f>
        <v/>
      </c>
      <c r="BB51" s="22" t="str">
        <f>IF('Submission Template'!BS48&lt;&gt;"",IF('Submission Template'!V48="yes",1,0),"")</f>
        <v/>
      </c>
      <c r="BC51" s="22"/>
      <c r="BD51" s="22" t="str">
        <f>IF(AND('Submission Template'!Q48="yes",'Submission Template'!BN48&lt;&gt;""),'Submission Template'!BN48,"")</f>
        <v/>
      </c>
      <c r="BE51" s="22" t="str">
        <f>IF(AND('Submission Template'!V48="yes",'Submission Template'!BS48&lt;&gt;""),'Submission Template'!BS48,"")</f>
        <v/>
      </c>
      <c r="BF51" s="22"/>
      <c r="BG51" s="22"/>
      <c r="BH51" s="22">
        <f t="shared" si="14"/>
        <v>14</v>
      </c>
      <c r="BI51" s="24">
        <v>1.77</v>
      </c>
      <c r="BJ51" s="22"/>
      <c r="BK51" s="35" t="str">
        <f>IF('Submission Template'!$AU$36=1,IF(AND('Submission Template'!Q48="yes",$AO51&gt;1,'Submission Template'!BN48&lt;&gt;""),ROUND((($AU51*$E51)/($D51-'Submission Template'!K$28))^2+1,1),""),"")</f>
        <v/>
      </c>
      <c r="BL51" s="35" t="str">
        <f>IF('Submission Template'!$AV$36=1,IF(AND('Submission Template'!V48="yes",$AP51&gt;1,'Submission Template'!BS48&lt;&gt;""),ROUND((($AV51*$O51)/($N51-'Submission Template'!R$28))^2+1,1),""),"")</f>
        <v/>
      </c>
      <c r="BM51" s="49">
        <f t="shared" si="6"/>
        <v>1</v>
      </c>
      <c r="BN51" s="6"/>
      <c r="BO51" s="136" t="str">
        <f>IF(D51="","",IF(E51="","",$D51-'Submission Template'!K$28))</f>
        <v/>
      </c>
      <c r="BP51" s="137" t="str">
        <f t="shared" si="7"/>
        <v/>
      </c>
      <c r="BQ51" s="137"/>
      <c r="BR51" s="137"/>
      <c r="BS51" s="137"/>
      <c r="BT51" s="137" t="str">
        <f>IF(N51="","",IF(E51="","",$N51-'Submission Template'!$BG$20))</f>
        <v/>
      </c>
      <c r="BU51" s="138" t="str">
        <f t="shared" si="8"/>
        <v/>
      </c>
      <c r="BV51" s="6"/>
      <c r="BW51" s="247" t="str">
        <f t="shared" si="15"/>
        <v/>
      </c>
      <c r="BX51" s="138" t="str">
        <f t="shared" si="16"/>
        <v/>
      </c>
      <c r="BY51" s="6"/>
      <c r="BZ51" s="6"/>
      <c r="CA51" s="57"/>
      <c r="CB51" s="57"/>
      <c r="CC51" s="57"/>
      <c r="CD51" s="57"/>
      <c r="CE51" s="57"/>
      <c r="CF51" s="219">
        <f>IF('Submission Template'!C74="invalid",1,0)</f>
        <v>0</v>
      </c>
      <c r="CG51" s="113" t="str">
        <f>IF(AND('Submission Template'!$C74="final",'Submission Template'!$Q74="yes"),$D77,"")</f>
        <v/>
      </c>
      <c r="CH51" s="113" t="str">
        <f>IF(AND('Submission Template'!$C74="final",'Submission Template'!$Q74="yes"),$C77,"")</f>
        <v/>
      </c>
      <c r="CI51" s="113" t="str">
        <f>IF(AND('Submission Template'!$C74="final",'Submission Template'!$V74="yes"),$N77,"")</f>
        <v/>
      </c>
      <c r="CJ51" s="220" t="str">
        <f>IF(AND('Submission Template'!$C74="final",'Submission Template'!$V74="yes"),$M77,"")</f>
        <v/>
      </c>
      <c r="CK51" s="6"/>
      <c r="CL51" s="6"/>
    </row>
    <row r="52" spans="1:90">
      <c r="A52" s="98"/>
      <c r="B52" s="304">
        <f>IF('Submission Template'!$AU$36=1,IF(AND('Submission Template'!$P$13="yes",$AX52&lt;&gt;""),MAX($AX52-1,0),$AX52),"")</f>
        <v>0</v>
      </c>
      <c r="C52" s="305" t="str">
        <f t="shared" si="0"/>
        <v/>
      </c>
      <c r="D52" s="306" t="str">
        <f>IF('Submission Template'!$AU$36&lt;&gt;1,"",IF(AL52&lt;&gt;"",AL52,IF(AND('Submission Template'!$P$13="no",'Submission Template'!Q49="yes",'Submission Template'!BN49&lt;&gt;""),AVERAGE(BD$37:BD52),IF(AND('Submission Template'!$P$13="yes",'Submission Template'!Q49="yes",'Submission Template'!BN49&lt;&gt;""),AVERAGE(BD$38:BD52),""))))</f>
        <v/>
      </c>
      <c r="E52" s="307" t="str">
        <f>IF('Submission Template'!$AU$36&lt;&gt;1,"",IF(AO52&lt;=1,"",IF(BW52&lt;&gt;"",BW52,IF(AND('Submission Template'!$P$13="no",'Submission Template'!Q49="yes",'Submission Template'!BN49&lt;&gt;""),STDEV(BD$37:BD52),IF(AND('Submission Template'!$P$13="yes",'Submission Template'!Q49="yes",'Submission Template'!BN49&lt;&gt;""),STDEV(BD$38:BD52),"")))))</f>
        <v/>
      </c>
      <c r="F52" s="308" t="str">
        <f>IF('Submission Template'!$AU$36=1,IF('Submission Template'!BN49&lt;&gt;"",G51,""),"")</f>
        <v/>
      </c>
      <c r="G52" s="308" t="str">
        <f>IF(AND('Submission Template'!$AU$36=1,'Submission Template'!$C49&lt;&gt;""),IF(OR($AO52=1,$AO52=0),0,IF('Submission Template'!$C49="initial",$G51,IF('Submission Template'!Q49="yes",MAX(($F52+'Submission Template'!BN49-('Submission Template'!K$28+0.25*$E52)),0),$G51))),"")</f>
        <v/>
      </c>
      <c r="H52" s="308" t="str">
        <f t="shared" si="9"/>
        <v/>
      </c>
      <c r="I52" s="309" t="str">
        <f t="shared" si="1"/>
        <v/>
      </c>
      <c r="J52" s="309" t="str">
        <f t="shared" si="10"/>
        <v/>
      </c>
      <c r="K52" s="310" t="str">
        <f>IF(G52&lt;&gt;"",IF($BA52=1,IF(AND(J52&lt;&gt;1,I52=1,D52&lt;='Submission Template'!K$28),1,0),K51),"")</f>
        <v/>
      </c>
      <c r="L52" s="304">
        <f>IF('Submission Template'!$AV$36=1,IF(AND('Submission Template'!$P$13="yes",$AY52&lt;&gt;""),MAX($AY52-1,0),$AY52),"")</f>
        <v>0</v>
      </c>
      <c r="M52" s="305" t="str">
        <f t="shared" si="2"/>
        <v/>
      </c>
      <c r="N52" s="306" t="str">
        <f>IF(AM52&lt;&gt;"",AM52,(IF(AND('Submission Template'!$P$13="no",'Submission Template'!V49="yes",'Submission Template'!BS49&lt;&gt;""),AVERAGE(BE$37:BE52),IF(AND('Submission Template'!$P$13="yes",'Submission Template'!V49="yes",'Submission Template'!BS49&lt;&gt;""),AVERAGE(BE$38:BE52),""))))</f>
        <v/>
      </c>
      <c r="O52" s="307" t="str">
        <f>IF(AP52&lt;=1,"",IF(BX52&lt;&gt;"",BX52,(IF(AND('Submission Template'!$P$13="no",'Submission Template'!V49="yes",'Submission Template'!BS49&lt;&gt;""),STDEV(BE$37:BE52),IF(AND('Submission Template'!$P$13="yes",'Submission Template'!V49="yes",'Submission Template'!BS49&lt;&gt;""),STDEV(BE$38:BE52),"")))))</f>
        <v/>
      </c>
      <c r="P52" s="308" t="str">
        <f>IF('Submission Template'!$AV$36=1,IF('Submission Template'!BS49&lt;&gt;"",Q51,""),"")</f>
        <v/>
      </c>
      <c r="Q52" s="308" t="str">
        <f>IF(AND('Submission Template'!$AV$36=1,'Submission Template'!$C49&lt;&gt;""),IF(OR($AP52=1,$AP52=0),0,IF('Submission Template'!$C49="initial",$Q51,IF('Submission Template'!V49="yes",MAX(($P52+'Submission Template'!BS49-('Submission Template'!R$28+0.25*$O52)),0),$Q51))),"")</f>
        <v/>
      </c>
      <c r="R52" s="308" t="str">
        <f t="shared" si="11"/>
        <v/>
      </c>
      <c r="S52" s="309" t="str">
        <f t="shared" si="3"/>
        <v/>
      </c>
      <c r="T52" s="309" t="str">
        <f t="shared" si="12"/>
        <v/>
      </c>
      <c r="U52" s="310" t="str">
        <f>IF(Q52&lt;&gt;"",IF($BB52=1,IF(AND(T52&lt;&gt;1,S52=1,N52&lt;='Submission Template'!R$28),1,0),U51),"")</f>
        <v/>
      </c>
      <c r="V52" s="102"/>
      <c r="W52" s="102"/>
      <c r="X52" s="102"/>
      <c r="Y52" s="102"/>
      <c r="Z52" s="102"/>
      <c r="AA52" s="102"/>
      <c r="AB52" s="102"/>
      <c r="AC52" s="102"/>
      <c r="AD52" s="102"/>
      <c r="AE52" s="102"/>
      <c r="AF52" s="311"/>
      <c r="AG52" s="312" t="str">
        <f>IF(AND(OR('Submission Template'!Q49="yes",AND('Submission Template'!V49="yes",'Submission Template'!$P$17="yes")),'Submission Template'!C49="invalid"),"Test cannot be invalid AND included in CumSum",IF(OR(AND($Q52&gt;$R52,$N52&lt;&gt;""),AND($G52&gt;H52,$D52&lt;&gt;"")),"Warning:  CumSum statistic exceeds the Action Limit.",""))</f>
        <v/>
      </c>
      <c r="AH52" s="156"/>
      <c r="AI52" s="156"/>
      <c r="AJ52" s="156"/>
      <c r="AK52" s="313"/>
      <c r="AL52" s="6" t="str">
        <f t="shared" si="17"/>
        <v/>
      </c>
      <c r="AM52" s="6" t="str">
        <f t="shared" si="13"/>
        <v/>
      </c>
      <c r="AN52" s="6" t="str">
        <f>IF($AN$27="yes",IF(AND(BD38="",BD39="",BD40="",BD41="",BD42="",BD43="",BD44="",BD45="",BD46="",BD47="",BD48="",BD49="",BD50="",BD51="",BD52=""),"SKIP",IF(AND(BD38="",BD39="",BD40="",BD41="",BD42="",BD43="",BD44="",BD45="",BD46="",BD47="",BD48="",BD49="",BD50="",BD51="",BD52&lt;&gt;""),"DATA","")),"notCO")</f>
        <v>SKIP</v>
      </c>
      <c r="AO52" s="6">
        <f>IF('Submission Template'!$P$13="no",AX52,IF(AX52="","",IF('Submission Template'!$P$13="yes",IF(B52=0,1,IF(OR(B52=1,B52=2),2,B52)))))</f>
        <v>1</v>
      </c>
      <c r="AP52" s="6">
        <f>IF('Submission Template'!$P$13="no",AY52,IF(AY52="","",IF('Submission Template'!$P$13="yes",IF(L52=0,1,IF(OR(L52=1,L52=2),2,L52)))))</f>
        <v>1</v>
      </c>
      <c r="AQ52" s="20" t="str">
        <f>IF($AN$27="yes",IF(AND(BE38="",BE39="",BE40="",BE41="",BE42="",BE43="",BE44="",BE45="",BE46="",BE47="",BE48="",BE49="",BE50="",BE51="",BE52=""),"SKIP",IF(AND(BE38="",BE39="",BE40="",BE41="",BE42="",BE43="",BE44="",BE45="",BE46="",BE47="",BE48="",BE49="",BE50="",BE51="",BE52&lt;&gt;""),"DATA","")),"notCO")</f>
        <v>SKIP</v>
      </c>
      <c r="AR52" s="22">
        <f>IF(AND('Submission Template'!BN49&lt;&gt;"",'Submission Template'!K$28&lt;&gt;"",'Submission Template'!Q49&lt;&gt;""),1,0)</f>
        <v>0</v>
      </c>
      <c r="AS52" s="22">
        <f>IF(AND('Submission Template'!BS49&lt;&gt;"",'Submission Template'!R$28&lt;&gt;"",'Submission Template'!V49&lt;&gt;""),1,0)</f>
        <v>0</v>
      </c>
      <c r="AT52" s="22"/>
      <c r="AU52" s="22">
        <f t="shared" si="4"/>
        <v>0</v>
      </c>
      <c r="AV52" s="22">
        <f t="shared" si="5"/>
        <v>0</v>
      </c>
      <c r="AW52" s="22"/>
      <c r="AX52" s="22">
        <f>IF('Submission Template'!$BU49&lt;&gt;"blank",IF('Submission Template'!BN49&lt;&gt;"",IF('Submission Template'!Q49="yes",AX51+1,AX51),AX51),"")</f>
        <v>0</v>
      </c>
      <c r="AY52" s="22">
        <f>IF('Submission Template'!$BU49&lt;&gt;"blank",IF('Submission Template'!BS49&lt;&gt;"",IF('Submission Template'!V49="yes",AY51+1,AY51),AY51),"")</f>
        <v>0</v>
      </c>
      <c r="AZ52" s="22"/>
      <c r="BA52" s="22" t="str">
        <f>IF('Submission Template'!BN49&lt;&gt;"",IF('Submission Template'!Q49="yes",1,0),"")</f>
        <v/>
      </c>
      <c r="BB52" s="22" t="str">
        <f>IF('Submission Template'!BS49&lt;&gt;"",IF('Submission Template'!V49="yes",1,0),"")</f>
        <v/>
      </c>
      <c r="BC52" s="22"/>
      <c r="BD52" s="22" t="str">
        <f>IF(AND('Submission Template'!Q49="yes",'Submission Template'!BN49&lt;&gt;""),'Submission Template'!BN49,"")</f>
        <v/>
      </c>
      <c r="BE52" s="22" t="str">
        <f>IF(AND('Submission Template'!V49="yes",'Submission Template'!BS49&lt;&gt;""),'Submission Template'!BS49,"")</f>
        <v/>
      </c>
      <c r="BF52" s="22"/>
      <c r="BG52" s="22"/>
      <c r="BH52" s="22">
        <f t="shared" si="14"/>
        <v>15</v>
      </c>
      <c r="BI52" s="24">
        <v>1.76</v>
      </c>
      <c r="BJ52" s="22"/>
      <c r="BK52" s="35" t="str">
        <f>IF('Submission Template'!$AU$36=1,IF(AND('Submission Template'!Q49="yes",$AO52&gt;1,'Submission Template'!BN49&lt;&gt;""),ROUND((($AU52*$E52)/($D52-'Submission Template'!K$28))^2+1,1),""),"")</f>
        <v/>
      </c>
      <c r="BL52" s="35" t="str">
        <f>IF('Submission Template'!$AV$36=1,IF(AND('Submission Template'!V49="yes",$AP52&gt;1,'Submission Template'!BS49&lt;&gt;""),ROUND((($AV52*$O52)/($N52-'Submission Template'!R$28))^2+1,1),""),"")</f>
        <v/>
      </c>
      <c r="BM52" s="49">
        <f t="shared" si="6"/>
        <v>1</v>
      </c>
      <c r="BN52" s="6"/>
      <c r="BO52" s="136" t="str">
        <f>IF(D52="","",IF(E52="","",$D52-'Submission Template'!K$28))</f>
        <v/>
      </c>
      <c r="BP52" s="137" t="str">
        <f t="shared" si="7"/>
        <v/>
      </c>
      <c r="BQ52" s="137"/>
      <c r="BR52" s="137"/>
      <c r="BS52" s="137"/>
      <c r="BT52" s="137" t="str">
        <f>IF(N52="","",IF(E52="","",$N52-'Submission Template'!$BG$20))</f>
        <v/>
      </c>
      <c r="BU52" s="138" t="str">
        <f t="shared" si="8"/>
        <v/>
      </c>
      <c r="BV52" s="6"/>
      <c r="BW52" s="247" t="str">
        <f t="shared" si="15"/>
        <v/>
      </c>
      <c r="BX52" s="138" t="str">
        <f t="shared" si="16"/>
        <v/>
      </c>
      <c r="BY52" s="6"/>
      <c r="BZ52" s="6"/>
      <c r="CA52" s="57"/>
      <c r="CB52" s="57"/>
      <c r="CC52" s="57"/>
      <c r="CD52" s="57"/>
      <c r="CE52" s="57"/>
      <c r="CF52" s="219">
        <f>IF('Submission Template'!C75="invalid",1,0)</f>
        <v>0</v>
      </c>
      <c r="CG52" s="113" t="str">
        <f>IF(AND('Submission Template'!$C75="final",'Submission Template'!$Q75="yes"),$D78,"")</f>
        <v/>
      </c>
      <c r="CH52" s="113" t="str">
        <f>IF(AND('Submission Template'!$C75="final",'Submission Template'!$Q75="yes"),$C78,"")</f>
        <v/>
      </c>
      <c r="CI52" s="113" t="str">
        <f>IF(AND('Submission Template'!$C75="final",'Submission Template'!$V75="yes"),$N78,"")</f>
        <v/>
      </c>
      <c r="CJ52" s="220" t="str">
        <f>IF(AND('Submission Template'!$C75="final",'Submission Template'!$V75="yes"),$M78,"")</f>
        <v/>
      </c>
      <c r="CK52" s="6"/>
      <c r="CL52" s="6"/>
    </row>
    <row r="53" spans="1:90">
      <c r="A53" s="98"/>
      <c r="B53" s="304">
        <f>IF('Submission Template'!$AU$36=1,IF(AND('Submission Template'!$P$13="yes",$AX53&lt;&gt;""),MAX($AX53-1,0),$AX53),"")</f>
        <v>0</v>
      </c>
      <c r="C53" s="305" t="str">
        <f t="shared" si="0"/>
        <v/>
      </c>
      <c r="D53" s="306" t="str">
        <f>IF('Submission Template'!$AU$36&lt;&gt;1,"",IF(AL53&lt;&gt;"",AL53,IF(AND('Submission Template'!$P$13="no",'Submission Template'!Q50="yes",'Submission Template'!BN50&lt;&gt;""),AVERAGE(BD$37:BD53),IF(AND('Submission Template'!$P$13="yes",'Submission Template'!Q50="yes",'Submission Template'!BN50&lt;&gt;""),AVERAGE(BD$38:BD53),""))))</f>
        <v/>
      </c>
      <c r="E53" s="307" t="str">
        <f>IF('Submission Template'!$AU$36&lt;&gt;1,"",IF(AO53&lt;=1,"",IF(BW53&lt;&gt;"",BW53,IF(AND('Submission Template'!$P$13="no",'Submission Template'!Q50="yes",'Submission Template'!BN50&lt;&gt;""),STDEV(BD$37:BD53),IF(AND('Submission Template'!$P$13="yes",'Submission Template'!Q50="yes",'Submission Template'!BN50&lt;&gt;""),STDEV(BD$38:BD53),"")))))</f>
        <v/>
      </c>
      <c r="F53" s="308" t="str">
        <f>IF('Submission Template'!$AU$36=1,IF('Submission Template'!BN50&lt;&gt;"",G52,""),"")</f>
        <v/>
      </c>
      <c r="G53" s="308" t="str">
        <f>IF(AND('Submission Template'!$AU$36=1,'Submission Template'!$C50&lt;&gt;""),IF(OR($AO53=1,$AO53=0),0,IF('Submission Template'!$C50="initial",$G52,IF('Submission Template'!Q50="yes",MAX(($F53+'Submission Template'!BN50-('Submission Template'!K$28+0.25*$E53)),0),$G52))),"")</f>
        <v/>
      </c>
      <c r="H53" s="308" t="str">
        <f t="shared" si="9"/>
        <v/>
      </c>
      <c r="I53" s="309" t="str">
        <f t="shared" si="1"/>
        <v/>
      </c>
      <c r="J53" s="309" t="str">
        <f t="shared" si="10"/>
        <v/>
      </c>
      <c r="K53" s="310" t="str">
        <f>IF(G53&lt;&gt;"",IF($BA53=1,IF(AND(J53&lt;&gt;1,I53=1,D53&lt;='Submission Template'!K$28),1,0),K52),"")</f>
        <v/>
      </c>
      <c r="L53" s="304">
        <f>IF('Submission Template'!$AV$36=1,IF(AND('Submission Template'!$P$13="yes",$AY53&lt;&gt;""),MAX($AY53-1,0),$AY53),"")</f>
        <v>0</v>
      </c>
      <c r="M53" s="305" t="str">
        <f t="shared" si="2"/>
        <v/>
      </c>
      <c r="N53" s="306" t="str">
        <f>IF(AM53&lt;&gt;"",AM53,(IF(AND('Submission Template'!$P$13="no",'Submission Template'!V50="yes",'Submission Template'!BS50&lt;&gt;""),AVERAGE(BE$37:BE53),IF(AND('Submission Template'!$P$13="yes",'Submission Template'!V50="yes",'Submission Template'!BS50&lt;&gt;""),AVERAGE(BE$38:BE53),""))))</f>
        <v/>
      </c>
      <c r="O53" s="307" t="str">
        <f>IF(AP53&lt;=1,"",IF(BX53&lt;&gt;"",BX53,(IF(AND('Submission Template'!$P$13="no",'Submission Template'!V50="yes",'Submission Template'!BS50&lt;&gt;""),STDEV(BE$37:BE53),IF(AND('Submission Template'!$P$13="yes",'Submission Template'!V50="yes",'Submission Template'!BS50&lt;&gt;""),STDEV(BE$38:BE53),"")))))</f>
        <v/>
      </c>
      <c r="P53" s="308" t="str">
        <f>IF('Submission Template'!$AV$36=1,IF('Submission Template'!BS50&lt;&gt;"",Q52,""),"")</f>
        <v/>
      </c>
      <c r="Q53" s="308" t="str">
        <f>IF(AND('Submission Template'!$AV$36=1,'Submission Template'!$C50&lt;&gt;""),IF(OR($AP53=1,$AP53=0),0,IF('Submission Template'!$C50="initial",$Q52,IF('Submission Template'!V50="yes",MAX(($P53+'Submission Template'!BS50-('Submission Template'!R$28+0.25*$O53)),0),$Q52))),"")</f>
        <v/>
      </c>
      <c r="R53" s="308" t="str">
        <f t="shared" si="11"/>
        <v/>
      </c>
      <c r="S53" s="309" t="str">
        <f t="shared" si="3"/>
        <v/>
      </c>
      <c r="T53" s="309" t="str">
        <f t="shared" si="12"/>
        <v/>
      </c>
      <c r="U53" s="310" t="str">
        <f>IF(Q53&lt;&gt;"",IF($BB53=1,IF(AND(T53&lt;&gt;1,S53=1,N53&lt;='Submission Template'!R$28),1,0),U52),"")</f>
        <v/>
      </c>
      <c r="V53" s="102"/>
      <c r="W53" s="102"/>
      <c r="X53" s="102"/>
      <c r="Y53" s="102"/>
      <c r="Z53" s="102"/>
      <c r="AA53" s="102"/>
      <c r="AB53" s="102"/>
      <c r="AC53" s="102"/>
      <c r="AD53" s="102"/>
      <c r="AE53" s="102"/>
      <c r="AF53" s="311"/>
      <c r="AG53" s="312" t="str">
        <f>IF(AND(OR('Submission Template'!Q50="yes",AND('Submission Template'!V50="yes",'Submission Template'!$P$17="yes")),'Submission Template'!C50="invalid"),"Test cannot be invalid AND included in CumSum",IF(OR(AND($Q53&gt;$R53,$N53&lt;&gt;""),AND($G53&gt;H53,$D53&lt;&gt;"")),"Warning:  CumSum statistic exceeds the Action Limit.",""))</f>
        <v/>
      </c>
      <c r="AH53" s="156"/>
      <c r="AI53" s="156"/>
      <c r="AJ53" s="156"/>
      <c r="AK53" s="313"/>
      <c r="AL53" s="6" t="str">
        <f t="shared" si="17"/>
        <v/>
      </c>
      <c r="AM53" s="6" t="str">
        <f t="shared" si="13"/>
        <v/>
      </c>
      <c r="AN53" s="6" t="str">
        <f>IF($AN$27="yes",IF(AND(BD38="",BD39="",BD40="",BD41="",BD42="",BD43="",BD44="",BD45="",BD46="",BD47="",BD48="",BD49="",BD50="",BD51="",BD52="",BD53=""),"SKIP",IF(AND(BD38="",BD39="",BD40="",BD41="",BD42="",BD43="",BD44="",BD45="",BD46="",BD47="",BD48="",BD49="",BD50="",BD51="",BD52="",BD53&lt;&gt;""),"DATA","")),"notCO")</f>
        <v>SKIP</v>
      </c>
      <c r="AO53" s="6">
        <f>IF('Submission Template'!$P$13="no",AX53,IF(AX53="","",IF('Submission Template'!$P$13="yes",IF(B53=0,1,IF(OR(B53=1,B53=2),2,B53)))))</f>
        <v>1</v>
      </c>
      <c r="AP53" s="6">
        <f>IF('Submission Template'!$P$13="no",AY53,IF(AY53="","",IF('Submission Template'!$P$13="yes",IF(L53=0,1,IF(OR(L53=1,L53=2),2,L53)))))</f>
        <v>1</v>
      </c>
      <c r="AQ53" s="20" t="str">
        <f>IF($AN$27="yes",IF(AND(BE38="",BE39="",BE40="",BE41="",BE42="",BE43="",BE44="",BE45="",BE46="",BE47="",BE48="",BE49="",BE50="",BE51="",BE52="",BE53=""),"SKIP",IF(AND(BE38="",BE39="",BE40="",BE41="",BE42="",BE43="",BE44="",BE45="",BE46="",BE47="",BE48="",BE49="",BE50="",BE51="",BE52="",BE53&lt;&gt;""),"DATA","")),"notCO")</f>
        <v>SKIP</v>
      </c>
      <c r="AR53" s="22">
        <f>IF(AND('Submission Template'!BN50&lt;&gt;"",'Submission Template'!K$28&lt;&gt;"",'Submission Template'!Q50&lt;&gt;""),1,0)</f>
        <v>0</v>
      </c>
      <c r="AS53" s="22">
        <f>IF(AND('Submission Template'!BS50&lt;&gt;"",'Submission Template'!R$28&lt;&gt;"",'Submission Template'!V50&lt;&gt;""),1,0)</f>
        <v>0</v>
      </c>
      <c r="AT53" s="22"/>
      <c r="AU53" s="22">
        <f t="shared" si="4"/>
        <v>0</v>
      </c>
      <c r="AV53" s="22">
        <f t="shared" si="5"/>
        <v>0</v>
      </c>
      <c r="AW53" s="22"/>
      <c r="AX53" s="22">
        <f>IF('Submission Template'!$BU50&lt;&gt;"blank",IF('Submission Template'!BN50&lt;&gt;"",IF('Submission Template'!Q50="yes",AX52+1,AX52),AX52),"")</f>
        <v>0</v>
      </c>
      <c r="AY53" s="22">
        <f>IF('Submission Template'!$BU50&lt;&gt;"blank",IF('Submission Template'!BS50&lt;&gt;"",IF('Submission Template'!V50="yes",AY52+1,AY52),AY52),"")</f>
        <v>0</v>
      </c>
      <c r="AZ53" s="22"/>
      <c r="BA53" s="22" t="str">
        <f>IF('Submission Template'!BN50&lt;&gt;"",IF('Submission Template'!Q50="yes",1,0),"")</f>
        <v/>
      </c>
      <c r="BB53" s="22" t="str">
        <f>IF('Submission Template'!BS50&lt;&gt;"",IF('Submission Template'!V50="yes",1,0),"")</f>
        <v/>
      </c>
      <c r="BC53" s="22"/>
      <c r="BD53" s="22" t="str">
        <f>IF(AND('Submission Template'!Q50="yes",'Submission Template'!BN50&lt;&gt;""),'Submission Template'!BN50,"")</f>
        <v/>
      </c>
      <c r="BE53" s="22" t="str">
        <f>IF(AND('Submission Template'!V50="yes",'Submission Template'!BS50&lt;&gt;""),'Submission Template'!BS50,"")</f>
        <v/>
      </c>
      <c r="BF53" s="22"/>
      <c r="BG53" s="22"/>
      <c r="BH53" s="22">
        <f t="shared" si="14"/>
        <v>16</v>
      </c>
      <c r="BI53" s="24">
        <v>1.75</v>
      </c>
      <c r="BJ53" s="22"/>
      <c r="BK53" s="35" t="str">
        <f>IF('Submission Template'!$AU$36=1,IF(AND('Submission Template'!Q50="yes",$AO53&gt;1,'Submission Template'!BN50&lt;&gt;""),ROUND((($AU53*$E53)/($D53-'Submission Template'!K$28))^2+1,1),""),"")</f>
        <v/>
      </c>
      <c r="BL53" s="35" t="str">
        <f>IF('Submission Template'!$AV$36=1,IF(AND('Submission Template'!V50="yes",$AP53&gt;1,'Submission Template'!BS50&lt;&gt;""),ROUND((($AV53*$O53)/($N53-'Submission Template'!R$28))^2+1,1),""),"")</f>
        <v/>
      </c>
      <c r="BM53" s="49">
        <f t="shared" si="6"/>
        <v>1</v>
      </c>
      <c r="BN53" s="6"/>
      <c r="BO53" s="136" t="str">
        <f>IF(D53="","",IF(E53="","",$D53-'Submission Template'!K$28))</f>
        <v/>
      </c>
      <c r="BP53" s="137" t="str">
        <f t="shared" si="7"/>
        <v/>
      </c>
      <c r="BQ53" s="137"/>
      <c r="BR53" s="137"/>
      <c r="BS53" s="137"/>
      <c r="BT53" s="137" t="str">
        <f>IF(N53="","",IF(E53="","",$N53-'Submission Template'!$BG$20))</f>
        <v/>
      </c>
      <c r="BU53" s="138" t="str">
        <f t="shared" si="8"/>
        <v/>
      </c>
      <c r="BV53" s="6"/>
      <c r="BW53" s="247" t="str">
        <f t="shared" si="15"/>
        <v/>
      </c>
      <c r="BX53" s="138" t="str">
        <f t="shared" si="16"/>
        <v/>
      </c>
      <c r="BY53" s="6"/>
      <c r="BZ53" s="6"/>
      <c r="CA53" s="57"/>
      <c r="CB53" s="57"/>
      <c r="CC53" s="57"/>
      <c r="CD53" s="57"/>
      <c r="CE53" s="57"/>
      <c r="CF53" s="219">
        <f>IF('Submission Template'!C76="invalid",1,0)</f>
        <v>0</v>
      </c>
      <c r="CG53" s="113" t="str">
        <f>IF(AND('Submission Template'!$C76="final",'Submission Template'!$Q76="yes"),$D79,"")</f>
        <v/>
      </c>
      <c r="CH53" s="113" t="str">
        <f>IF(AND('Submission Template'!$C76="final",'Submission Template'!$Q76="yes"),$C79,"")</f>
        <v/>
      </c>
      <c r="CI53" s="113" t="str">
        <f>IF(AND('Submission Template'!$C76="final",'Submission Template'!$V76="yes"),$N79,"")</f>
        <v/>
      </c>
      <c r="CJ53" s="220" t="str">
        <f>IF(AND('Submission Template'!$C76="final",'Submission Template'!$V76="yes"),$M79,"")</f>
        <v/>
      </c>
      <c r="CK53" s="6"/>
      <c r="CL53" s="6"/>
    </row>
    <row r="54" spans="1:90">
      <c r="A54" s="98"/>
      <c r="B54" s="304">
        <f>IF('Submission Template'!$AU$36=1,IF(AND('Submission Template'!$P$13="yes",$AX54&lt;&gt;""),MAX($AX54-1,0),$AX54),"")</f>
        <v>0</v>
      </c>
      <c r="C54" s="305" t="str">
        <f t="shared" si="0"/>
        <v/>
      </c>
      <c r="D54" s="306" t="str">
        <f>IF('Submission Template'!$AU$36&lt;&gt;1,"",IF(AL54&lt;&gt;"",AL54,IF(AND('Submission Template'!$P$13="no",'Submission Template'!Q51="yes",'Submission Template'!BN51&lt;&gt;""),AVERAGE(BD$37:BD54),IF(AND('Submission Template'!$P$13="yes",'Submission Template'!Q51="yes",'Submission Template'!BN51&lt;&gt;""),AVERAGE(BD$38:BD54),""))))</f>
        <v/>
      </c>
      <c r="E54" s="307" t="str">
        <f>IF('Submission Template'!$AU$36&lt;&gt;1,"",IF(AO54&lt;=1,"",IF(BW54&lt;&gt;"",BW54,IF(AND('Submission Template'!$P$13="no",'Submission Template'!Q51="yes",'Submission Template'!BN51&lt;&gt;""),STDEV(BD$37:BD54),IF(AND('Submission Template'!$P$13="yes",'Submission Template'!Q51="yes",'Submission Template'!BN51&lt;&gt;""),STDEV(BD$38:BD54),"")))))</f>
        <v/>
      </c>
      <c r="F54" s="308" t="str">
        <f>IF('Submission Template'!$AU$36=1,IF('Submission Template'!BN51&lt;&gt;"",G53,""),"")</f>
        <v/>
      </c>
      <c r="G54" s="308" t="str">
        <f>IF(AND('Submission Template'!$AU$36=1,'Submission Template'!$C51&lt;&gt;""),IF(OR($AO54=1,$AO54=0),0,IF('Submission Template'!$C51="initial",$G53,IF('Submission Template'!Q51="yes",MAX(($F54+'Submission Template'!BN51-('Submission Template'!K$28+0.25*$E54)),0),$G53))),"")</f>
        <v/>
      </c>
      <c r="H54" s="308" t="str">
        <f t="shared" si="9"/>
        <v/>
      </c>
      <c r="I54" s="309" t="str">
        <f t="shared" si="1"/>
        <v/>
      </c>
      <c r="J54" s="309" t="str">
        <f t="shared" si="10"/>
        <v/>
      </c>
      <c r="K54" s="310" t="str">
        <f>IF(G54&lt;&gt;"",IF($BA54=1,IF(AND(J54&lt;&gt;1,I54=1,D54&lt;='Submission Template'!K$28),1,0),K53),"")</f>
        <v/>
      </c>
      <c r="L54" s="304">
        <f>IF('Submission Template'!$AV$36=1,IF(AND('Submission Template'!$P$13="yes",$AY54&lt;&gt;""),MAX($AY54-1,0),$AY54),"")</f>
        <v>0</v>
      </c>
      <c r="M54" s="305" t="str">
        <f t="shared" si="2"/>
        <v/>
      </c>
      <c r="N54" s="306" t="str">
        <f>IF(AM54&lt;&gt;"",AM54,(IF(AND('Submission Template'!$P$13="no",'Submission Template'!V51="yes",'Submission Template'!BS51&lt;&gt;""),AVERAGE(BE$37:BE54),IF(AND('Submission Template'!$P$13="yes",'Submission Template'!V51="yes",'Submission Template'!BS51&lt;&gt;""),AVERAGE(BE$38:BE54),""))))</f>
        <v/>
      </c>
      <c r="O54" s="307" t="str">
        <f>IF(AP54&lt;=1,"",IF(BX54&lt;&gt;"",BX54,(IF(AND('Submission Template'!$P$13="no",'Submission Template'!V51="yes",'Submission Template'!BS51&lt;&gt;""),STDEV(BE$37:BE54),IF(AND('Submission Template'!$P$13="yes",'Submission Template'!V51="yes",'Submission Template'!BS51&lt;&gt;""),STDEV(BE$38:BE54),"")))))</f>
        <v/>
      </c>
      <c r="P54" s="308" t="str">
        <f>IF('Submission Template'!$AV$36=1,IF('Submission Template'!BS51&lt;&gt;"",Q53,""),"")</f>
        <v/>
      </c>
      <c r="Q54" s="308" t="str">
        <f>IF(AND('Submission Template'!$AV$36=1,'Submission Template'!$C51&lt;&gt;""),IF(OR($AP54=1,$AP54=0),0,IF('Submission Template'!$C51="initial",$Q53,IF('Submission Template'!V51="yes",MAX(($P54+'Submission Template'!BS51-('Submission Template'!R$28+0.25*$O54)),0),$Q53))),"")</f>
        <v/>
      </c>
      <c r="R54" s="308" t="str">
        <f t="shared" si="11"/>
        <v/>
      </c>
      <c r="S54" s="309" t="str">
        <f t="shared" si="3"/>
        <v/>
      </c>
      <c r="T54" s="309" t="str">
        <f t="shared" si="12"/>
        <v/>
      </c>
      <c r="U54" s="310" t="str">
        <f>IF(Q54&lt;&gt;"",IF($BB54=1,IF(AND(T54&lt;&gt;1,S54=1,N54&lt;='Submission Template'!R$28),1,0),U53),"")</f>
        <v/>
      </c>
      <c r="V54" s="102"/>
      <c r="W54" s="102"/>
      <c r="X54" s="102"/>
      <c r="Y54" s="102"/>
      <c r="Z54" s="102"/>
      <c r="AA54" s="102"/>
      <c r="AB54" s="102"/>
      <c r="AC54" s="102"/>
      <c r="AD54" s="102"/>
      <c r="AE54" s="102"/>
      <c r="AF54" s="311"/>
      <c r="AG54" s="312" t="str">
        <f>IF(AND(OR('Submission Template'!Q51="yes",AND('Submission Template'!V51="yes",'Submission Template'!$P$17="yes")),'Submission Template'!C51="invalid"),"Test cannot be invalid AND included in CumSum",IF(OR(AND($Q54&gt;$R54,$N54&lt;&gt;""),AND($G54&gt;H54,$D54&lt;&gt;"")),"Warning:  CumSum statistic exceeds the Action Limit.",""))</f>
        <v/>
      </c>
      <c r="AH54" s="156"/>
      <c r="AI54" s="156"/>
      <c r="AJ54" s="156"/>
      <c r="AK54" s="313"/>
      <c r="AL54" s="6" t="str">
        <f t="shared" si="17"/>
        <v/>
      </c>
      <c r="AM54" s="6" t="str">
        <f t="shared" si="13"/>
        <v/>
      </c>
      <c r="AN54" s="6" t="str">
        <f>IF($AN$27="yes",IF(AND(BD38="",BD39="",BD40="",BD41="",BD42="",BD43="",BD44="",BD45="",BD46="",BD47="",BD48="",BD49="",BD50="",BD51="",BD52="",BD53="",BD54=""),"SKIP",IF(AND(BD38="",BD39="",BD40="",BD41="",BD42="",BD43="",BD44="",BD45="",BD46="",BD47="",BD48="",BD49="",BD50="",BD51="",BD52="",BD53="",BD54&lt;&gt;""),"DATA","")),"notCO")</f>
        <v>SKIP</v>
      </c>
      <c r="AO54" s="6">
        <f>IF('Submission Template'!$P$13="no",AX54,IF(AX54="","",IF('Submission Template'!$P$13="yes",IF(B54=0,1,IF(OR(B54=1,B54=2),2,B54)))))</f>
        <v>1</v>
      </c>
      <c r="AP54" s="6">
        <f>IF('Submission Template'!$P$13="no",AY54,IF(AY54="","",IF('Submission Template'!$P$13="yes",IF(L54=0,1,IF(OR(L54=1,L54=2),2,L54)))))</f>
        <v>1</v>
      </c>
      <c r="AQ54" s="20" t="str">
        <f>IF($AN$27="yes",IF(AND(BE38="",BE39="",BE40="",BE41="",BE42="",BE43="",BE44="",BE45="",BE46="",BE47="",BE48="",BE49="",BE50="",BE51="",BE52="",BE53="",BE54=""),"SKIP",IF(AND(BE38="",BE39="",BE40="",BE41="",BE42="",BE43="",BE44="",BE45="",BE46="",BE47="",BE48="",BE49="",BE50="",BE51="",BE52="",BE53="",BE54&lt;&gt;""),"DATA","")),"notCO")</f>
        <v>SKIP</v>
      </c>
      <c r="AR54" s="22">
        <f>IF(AND('Submission Template'!BN51&lt;&gt;"",'Submission Template'!K$28&lt;&gt;"",'Submission Template'!Q51&lt;&gt;""),1,0)</f>
        <v>0</v>
      </c>
      <c r="AS54" s="22">
        <f>IF(AND('Submission Template'!BS51&lt;&gt;"",'Submission Template'!R$28&lt;&gt;"",'Submission Template'!V51&lt;&gt;""),1,0)</f>
        <v>0</v>
      </c>
      <c r="AT54" s="22"/>
      <c r="AU54" s="22">
        <f t="shared" si="4"/>
        <v>0</v>
      </c>
      <c r="AV54" s="22">
        <f t="shared" si="5"/>
        <v>0</v>
      </c>
      <c r="AW54" s="22"/>
      <c r="AX54" s="22">
        <f>IF('Submission Template'!$BU51&lt;&gt;"blank",IF('Submission Template'!BN51&lt;&gt;"",IF('Submission Template'!Q51="yes",AX53+1,AX53),AX53),"")</f>
        <v>0</v>
      </c>
      <c r="AY54" s="22">
        <f>IF('Submission Template'!$BU51&lt;&gt;"blank",IF('Submission Template'!BS51&lt;&gt;"",IF('Submission Template'!V51="yes",AY53+1,AY53),AY53),"")</f>
        <v>0</v>
      </c>
      <c r="AZ54" s="22"/>
      <c r="BA54" s="22" t="str">
        <f>IF('Submission Template'!BN51&lt;&gt;"",IF('Submission Template'!Q51="yes",1,0),"")</f>
        <v/>
      </c>
      <c r="BB54" s="22" t="str">
        <f>IF('Submission Template'!BS51&lt;&gt;"",IF('Submission Template'!V51="yes",1,0),"")</f>
        <v/>
      </c>
      <c r="BC54" s="22"/>
      <c r="BD54" s="22" t="str">
        <f>IF(AND('Submission Template'!Q51="yes",'Submission Template'!BN51&lt;&gt;""),'Submission Template'!BN51,"")</f>
        <v/>
      </c>
      <c r="BE54" s="22" t="str">
        <f>IF(AND('Submission Template'!V51="yes",'Submission Template'!BS51&lt;&gt;""),'Submission Template'!BS51,"")</f>
        <v/>
      </c>
      <c r="BF54" s="22"/>
      <c r="BG54" s="22"/>
      <c r="BH54" s="22">
        <f t="shared" si="14"/>
        <v>17</v>
      </c>
      <c r="BI54" s="24">
        <v>1.75</v>
      </c>
      <c r="BJ54" s="22"/>
      <c r="BK54" s="35" t="str">
        <f>IF('Submission Template'!$AU$36=1,IF(AND('Submission Template'!Q51="yes",$AO54&gt;1,'Submission Template'!BN51&lt;&gt;""),ROUND((($AU54*$E54)/($D54-'Submission Template'!K$28))^2+1,1),""),"")</f>
        <v/>
      </c>
      <c r="BL54" s="35" t="str">
        <f>IF('Submission Template'!$AV$36=1,IF(AND('Submission Template'!V51="yes",$AP54&gt;1,'Submission Template'!BS51&lt;&gt;""),ROUND((($AV54*$O54)/($N54-'Submission Template'!R$28))^2+1,1),""),"")</f>
        <v/>
      </c>
      <c r="BM54" s="49">
        <f t="shared" si="6"/>
        <v>1</v>
      </c>
      <c r="BN54" s="6"/>
      <c r="BO54" s="136" t="str">
        <f>IF(D54="","",IF(E54="","",$D54-'Submission Template'!K$28))</f>
        <v/>
      </c>
      <c r="BP54" s="137" t="str">
        <f t="shared" si="7"/>
        <v/>
      </c>
      <c r="BQ54" s="137"/>
      <c r="BR54" s="137"/>
      <c r="BS54" s="137"/>
      <c r="BT54" s="137" t="str">
        <f>IF(N54="","",IF(E54="","",$N54-'Submission Template'!$BG$20))</f>
        <v/>
      </c>
      <c r="BU54" s="138" t="str">
        <f t="shared" si="8"/>
        <v/>
      </c>
      <c r="BV54" s="6"/>
      <c r="BW54" s="247" t="str">
        <f t="shared" si="15"/>
        <v/>
      </c>
      <c r="BX54" s="138" t="str">
        <f t="shared" si="16"/>
        <v/>
      </c>
      <c r="BY54" s="6"/>
      <c r="BZ54" s="6"/>
      <c r="CA54" s="57"/>
      <c r="CB54" s="57"/>
      <c r="CC54" s="57"/>
      <c r="CD54" s="57"/>
      <c r="CE54" s="57"/>
      <c r="CF54" s="219">
        <f>IF('Submission Template'!C77="invalid",1,0)</f>
        <v>0</v>
      </c>
      <c r="CG54" s="113" t="str">
        <f>IF(AND('Submission Template'!$C77="final",'Submission Template'!$Q77="yes"),$D80,"")</f>
        <v/>
      </c>
      <c r="CH54" s="113" t="str">
        <f>IF(AND('Submission Template'!$C77="final",'Submission Template'!$Q77="yes"),$C80,"")</f>
        <v/>
      </c>
      <c r="CI54" s="113" t="str">
        <f>IF(AND('Submission Template'!$C77="final",'Submission Template'!$V77="yes"),$N80,"")</f>
        <v/>
      </c>
      <c r="CJ54" s="220" t="str">
        <f>IF(AND('Submission Template'!$C77="final",'Submission Template'!$V77="yes"),$M80,"")</f>
        <v/>
      </c>
      <c r="CK54" s="6"/>
      <c r="CL54" s="6"/>
    </row>
    <row r="55" spans="1:90">
      <c r="A55" s="98"/>
      <c r="B55" s="304">
        <f>IF('Submission Template'!$AU$36=1,IF(AND('Submission Template'!$P$13="yes",$AX55&lt;&gt;""),MAX($AX55-1,0),$AX55),"")</f>
        <v>0</v>
      </c>
      <c r="C55" s="305" t="str">
        <f t="shared" si="0"/>
        <v/>
      </c>
      <c r="D55" s="306" t="str">
        <f>IF('Submission Template'!$AU$36&lt;&gt;1,"",IF(AL55&lt;&gt;"",AL55,IF(AND('Submission Template'!$P$13="no",'Submission Template'!Q52="yes",'Submission Template'!BN52&lt;&gt;""),AVERAGE(BD$37:BD55),IF(AND('Submission Template'!$P$13="yes",'Submission Template'!Q52="yes",'Submission Template'!BN52&lt;&gt;""),AVERAGE(BD$38:BD55),""))))</f>
        <v/>
      </c>
      <c r="E55" s="307" t="str">
        <f>IF('Submission Template'!$AU$36&lt;&gt;1,"",IF(AO55&lt;=1,"",IF(BW55&lt;&gt;"",BW55,IF(AND('Submission Template'!$P$13="no",'Submission Template'!Q52="yes",'Submission Template'!BN52&lt;&gt;""),STDEV(BD$37:BD55),IF(AND('Submission Template'!$P$13="yes",'Submission Template'!Q52="yes",'Submission Template'!BN52&lt;&gt;""),STDEV(BD$38:BD55),"")))))</f>
        <v/>
      </c>
      <c r="F55" s="308" t="str">
        <f>IF('Submission Template'!$AU$36=1,IF('Submission Template'!BN52&lt;&gt;"",G54,""),"")</f>
        <v/>
      </c>
      <c r="G55" s="308" t="str">
        <f>IF(AND('Submission Template'!$AU$36=1,'Submission Template'!$C52&lt;&gt;""),IF(OR($AO55=1,$AO55=0),0,IF('Submission Template'!$C52="initial",$G54,IF('Submission Template'!Q52="yes",MAX(($F55+'Submission Template'!BN52-('Submission Template'!K$28+0.25*$E55)),0),$G54))),"")</f>
        <v/>
      </c>
      <c r="H55" s="308" t="str">
        <f t="shared" si="9"/>
        <v/>
      </c>
      <c r="I55" s="309" t="str">
        <f t="shared" si="1"/>
        <v/>
      </c>
      <c r="J55" s="309" t="str">
        <f t="shared" si="10"/>
        <v/>
      </c>
      <c r="K55" s="310" t="str">
        <f>IF(G55&lt;&gt;"",IF($BA55=1,IF(AND(J55&lt;&gt;1,I55=1,D55&lt;='Submission Template'!K$28),1,0),K54),"")</f>
        <v/>
      </c>
      <c r="L55" s="304">
        <f>IF('Submission Template'!$AV$36=1,IF(AND('Submission Template'!$P$13="yes",$AY55&lt;&gt;""),MAX($AY55-1,0),$AY55),"")</f>
        <v>0</v>
      </c>
      <c r="M55" s="305" t="str">
        <f t="shared" si="2"/>
        <v/>
      </c>
      <c r="N55" s="306" t="str">
        <f>IF(AM55&lt;&gt;"",AM55,(IF(AND('Submission Template'!$P$13="no",'Submission Template'!V52="yes",'Submission Template'!BS52&lt;&gt;""),AVERAGE(BE$37:BE55),IF(AND('Submission Template'!$P$13="yes",'Submission Template'!V52="yes",'Submission Template'!BS52&lt;&gt;""),AVERAGE(BE$38:BE55),""))))</f>
        <v/>
      </c>
      <c r="O55" s="307" t="str">
        <f>IF(AP55&lt;=1,"",IF(BX55&lt;&gt;"",BX55,(IF(AND('Submission Template'!$P$13="no",'Submission Template'!V52="yes",'Submission Template'!BS52&lt;&gt;""),STDEV(BE$37:BE55),IF(AND('Submission Template'!$P$13="yes",'Submission Template'!V52="yes",'Submission Template'!BS52&lt;&gt;""),STDEV(BE$38:BE55),"")))))</f>
        <v/>
      </c>
      <c r="P55" s="308" t="str">
        <f>IF('Submission Template'!$AV$36=1,IF('Submission Template'!BS52&lt;&gt;"",Q54,""),"")</f>
        <v/>
      </c>
      <c r="Q55" s="308" t="str">
        <f>IF(AND('Submission Template'!$AV$36=1,'Submission Template'!$C52&lt;&gt;""),IF(OR($AP55=1,$AP55=0),0,IF('Submission Template'!$C52="initial",$Q54,IF('Submission Template'!V52="yes",MAX(($P55+'Submission Template'!BS52-('Submission Template'!R$28+0.25*$O55)),0),$Q54))),"")</f>
        <v/>
      </c>
      <c r="R55" s="308" t="str">
        <f t="shared" si="11"/>
        <v/>
      </c>
      <c r="S55" s="309" t="str">
        <f t="shared" si="3"/>
        <v/>
      </c>
      <c r="T55" s="309" t="str">
        <f t="shared" si="12"/>
        <v/>
      </c>
      <c r="U55" s="310" t="str">
        <f>IF(Q55&lt;&gt;"",IF($BB55=1,IF(AND(T55&lt;&gt;1,S55=1,N55&lt;='Submission Template'!R$28),1,0),U54),"")</f>
        <v/>
      </c>
      <c r="V55" s="102"/>
      <c r="W55" s="102"/>
      <c r="X55" s="102"/>
      <c r="Y55" s="102"/>
      <c r="Z55" s="102"/>
      <c r="AA55" s="102"/>
      <c r="AB55" s="102"/>
      <c r="AC55" s="102"/>
      <c r="AD55" s="102"/>
      <c r="AE55" s="102"/>
      <c r="AF55" s="311"/>
      <c r="AG55" s="312" t="str">
        <f>IF(AND(OR('Submission Template'!Q52="yes",AND('Submission Template'!V52="yes",'Submission Template'!$P$17="yes")),'Submission Template'!C52="invalid"),"Test cannot be invalid AND included in CumSum",IF(OR(AND($Q55&gt;$R55,$N55&lt;&gt;""),AND($G55&gt;H55,$D55&lt;&gt;"")),"Warning:  CumSum statistic exceeds the Action Limit.",""))</f>
        <v/>
      </c>
      <c r="AH55" s="156"/>
      <c r="AI55" s="156"/>
      <c r="AJ55" s="156"/>
      <c r="AK55" s="313"/>
      <c r="AL55" s="6" t="str">
        <f t="shared" si="17"/>
        <v/>
      </c>
      <c r="AM55" s="6" t="str">
        <f t="shared" si="13"/>
        <v/>
      </c>
      <c r="AN55" s="6" t="str">
        <f>IF($AN$27="yes",IF(AND(BD38="",BD39="",BD40="",BD41="",BD42="",BD43="",BD44="",BD45="",BD46="",BD47="",BD48="",BD49="",BD50="",BD51="",BD52="",BD53="",BD54="",BD55=""),"SKIP",IF(AND(BD38="",BD39="",BD40="",BD41="",BD42="",BD43="",BD44="",BD45="",BD46="",BD47="",BD48="",BD49="",BD50="",BD51="",BD52="",BD53="",BD54="",BD55&lt;&gt;""),"DATA","")),"notCO")</f>
        <v>SKIP</v>
      </c>
      <c r="AO55" s="6">
        <f>IF('Submission Template'!$P$13="no",AX55,IF(AX55="","",IF('Submission Template'!$P$13="yes",IF(B55=0,1,IF(OR(B55=1,B55=2),2,B55)))))</f>
        <v>1</v>
      </c>
      <c r="AP55" s="6">
        <f>IF('Submission Template'!$P$13="no",AY55,IF(AY55="","",IF('Submission Template'!$P$13="yes",IF(L55=0,1,IF(OR(L55=1,L55=2),2,L55)))))</f>
        <v>1</v>
      </c>
      <c r="AQ55" s="20" t="str">
        <f>IF($AN$27="yes",IF(AND(BE38="",BE39="",BE40="",BE41="",BE42="",BE43="",BE44="",BE45="",BE46="",BE47="",BE48="",BE49="",BE50="",BE51="",BE52="",BE53="",BE54="",BE55=""),"SKIP",IF(AND(BE38="",BE39="",BE40="",BE41="",BE42="",BE43="",BE44="",BE45="",BE46="",BE47="",BE48="",BE49="",BE50="",BE51="",BE52="",BE53="",BE54="",BE55&lt;&gt;""),"DATA","")),"notCO")</f>
        <v>SKIP</v>
      </c>
      <c r="AR55" s="22">
        <f>IF(AND('Submission Template'!BN52&lt;&gt;"",'Submission Template'!K$28&lt;&gt;"",'Submission Template'!Q52&lt;&gt;""),1,0)</f>
        <v>0</v>
      </c>
      <c r="AS55" s="22">
        <f>IF(AND('Submission Template'!BS52&lt;&gt;"",'Submission Template'!R$28&lt;&gt;"",'Submission Template'!V52&lt;&gt;""),1,0)</f>
        <v>0</v>
      </c>
      <c r="AT55" s="22"/>
      <c r="AU55" s="22">
        <f t="shared" si="4"/>
        <v>0</v>
      </c>
      <c r="AV55" s="22">
        <f t="shared" si="5"/>
        <v>0</v>
      </c>
      <c r="AW55" s="22"/>
      <c r="AX55" s="22">
        <f>IF('Submission Template'!$BU52&lt;&gt;"blank",IF('Submission Template'!BN52&lt;&gt;"",IF('Submission Template'!Q52="yes",AX54+1,AX54),AX54),"")</f>
        <v>0</v>
      </c>
      <c r="AY55" s="22">
        <f>IF('Submission Template'!$BU52&lt;&gt;"blank",IF('Submission Template'!BS52&lt;&gt;"",IF('Submission Template'!V52="yes",AY54+1,AY54),AY54),"")</f>
        <v>0</v>
      </c>
      <c r="AZ55" s="22"/>
      <c r="BA55" s="22" t="str">
        <f>IF('Submission Template'!BN52&lt;&gt;"",IF('Submission Template'!Q52="yes",1,0),"")</f>
        <v/>
      </c>
      <c r="BB55" s="22" t="str">
        <f>IF('Submission Template'!BS52&lt;&gt;"",IF('Submission Template'!V52="yes",1,0),"")</f>
        <v/>
      </c>
      <c r="BC55" s="22"/>
      <c r="BD55" s="22" t="str">
        <f>IF(AND('Submission Template'!Q52="yes",'Submission Template'!BN52&lt;&gt;""),'Submission Template'!BN52,"")</f>
        <v/>
      </c>
      <c r="BE55" s="22" t="str">
        <f>IF(AND('Submission Template'!V52="yes",'Submission Template'!BS52&lt;&gt;""),'Submission Template'!BS52,"")</f>
        <v/>
      </c>
      <c r="BF55" s="22"/>
      <c r="BG55" s="22"/>
      <c r="BH55" s="22">
        <f t="shared" si="14"/>
        <v>18</v>
      </c>
      <c r="BI55" s="24">
        <v>1.74</v>
      </c>
      <c r="BJ55" s="22"/>
      <c r="BK55" s="35" t="str">
        <f>IF('Submission Template'!$AU$36=1,IF(AND('Submission Template'!Q52="yes",$AO55&gt;1,'Submission Template'!BN52&lt;&gt;""),ROUND((($AU55*$E55)/($D55-'Submission Template'!K$28))^2+1,1),""),"")</f>
        <v/>
      </c>
      <c r="BL55" s="35" t="str">
        <f>IF('Submission Template'!$AV$36=1,IF(AND('Submission Template'!V52="yes",$AP55&gt;1,'Submission Template'!BS52&lt;&gt;""),ROUND((($AV55*$O55)/($N55-'Submission Template'!R$28))^2+1,1),""),"")</f>
        <v/>
      </c>
      <c r="BM55" s="49">
        <f t="shared" si="6"/>
        <v>1</v>
      </c>
      <c r="BN55" s="6"/>
      <c r="BO55" s="136" t="str">
        <f>IF(D55="","",IF(E55="","",$D55-'Submission Template'!K$28))</f>
        <v/>
      </c>
      <c r="BP55" s="137" t="str">
        <f t="shared" si="7"/>
        <v/>
      </c>
      <c r="BQ55" s="137"/>
      <c r="BR55" s="137"/>
      <c r="BS55" s="137"/>
      <c r="BT55" s="137" t="str">
        <f>IF(N55="","",IF(E55="","",$N55-'Submission Template'!$BG$20))</f>
        <v/>
      </c>
      <c r="BU55" s="138" t="str">
        <f t="shared" si="8"/>
        <v/>
      </c>
      <c r="BV55" s="6"/>
      <c r="BW55" s="247" t="str">
        <f t="shared" si="15"/>
        <v/>
      </c>
      <c r="BX55" s="138" t="str">
        <f t="shared" si="16"/>
        <v/>
      </c>
      <c r="BY55" s="6"/>
      <c r="BZ55" s="6"/>
      <c r="CA55" s="57"/>
      <c r="CB55" s="57"/>
      <c r="CC55" s="57"/>
      <c r="CD55" s="57"/>
      <c r="CE55" s="57"/>
      <c r="CF55" s="219">
        <f>IF('Submission Template'!C78="invalid",1,0)</f>
        <v>0</v>
      </c>
      <c r="CG55" s="113" t="str">
        <f>IF(AND('Submission Template'!$C78="final",'Submission Template'!$Q78="yes"),$D81,"")</f>
        <v/>
      </c>
      <c r="CH55" s="113" t="str">
        <f>IF(AND('Submission Template'!$C78="final",'Submission Template'!$Q78="yes"),$C81,"")</f>
        <v/>
      </c>
      <c r="CI55" s="113" t="str">
        <f>IF(AND('Submission Template'!$C78="final",'Submission Template'!$V78="yes"),$N81,"")</f>
        <v/>
      </c>
      <c r="CJ55" s="220" t="str">
        <f>IF(AND('Submission Template'!$C78="final",'Submission Template'!$V78="yes"),$M81,"")</f>
        <v/>
      </c>
      <c r="CK55" s="6"/>
      <c r="CL55" s="6"/>
    </row>
    <row r="56" spans="1:90">
      <c r="A56" s="98"/>
      <c r="B56" s="304">
        <f>IF('Submission Template'!$AU$36=1,IF(AND('Submission Template'!$P$13="yes",$AX56&lt;&gt;""),MAX($AX56-1,0),$AX56),"")</f>
        <v>0</v>
      </c>
      <c r="C56" s="305" t="str">
        <f t="shared" si="0"/>
        <v/>
      </c>
      <c r="D56" s="306" t="str">
        <f>IF('Submission Template'!$AU$36&lt;&gt;1,"",IF(AL56&lt;&gt;"",AL56,IF(AND('Submission Template'!$P$13="no",'Submission Template'!Q53="yes",'Submission Template'!BN53&lt;&gt;""),AVERAGE(BD$37:BD56),IF(AND('Submission Template'!$P$13="yes",'Submission Template'!Q53="yes",'Submission Template'!BN53&lt;&gt;""),AVERAGE(BD$38:BD56),""))))</f>
        <v/>
      </c>
      <c r="E56" s="307" t="str">
        <f>IF('Submission Template'!$AU$36&lt;&gt;1,"",IF(AO56&lt;=1,"",IF(BW56&lt;&gt;"",BW56,IF(AND('Submission Template'!$P$13="no",'Submission Template'!Q53="yes",'Submission Template'!BN53&lt;&gt;""),STDEV(BD$37:BD56),IF(AND('Submission Template'!$P$13="yes",'Submission Template'!Q53="yes",'Submission Template'!BN53&lt;&gt;""),STDEV(BD$38:BD56),"")))))</f>
        <v/>
      </c>
      <c r="F56" s="308" t="str">
        <f>IF('Submission Template'!$AU$36=1,IF('Submission Template'!BN53&lt;&gt;"",G55,""),"")</f>
        <v/>
      </c>
      <c r="G56" s="308" t="str">
        <f>IF(AND('Submission Template'!$AU$36=1,'Submission Template'!$C53&lt;&gt;""),IF(OR($AO56=1,$AO56=0),0,IF('Submission Template'!$C53="initial",$G55,IF('Submission Template'!Q53="yes",MAX(($F56+'Submission Template'!BN53-('Submission Template'!K$28+0.25*$E56)),0),$G55))),"")</f>
        <v/>
      </c>
      <c r="H56" s="308" t="str">
        <f t="shared" si="9"/>
        <v/>
      </c>
      <c r="I56" s="309" t="str">
        <f t="shared" si="1"/>
        <v/>
      </c>
      <c r="J56" s="309" t="str">
        <f t="shared" si="10"/>
        <v/>
      </c>
      <c r="K56" s="310" t="str">
        <f>IF(G56&lt;&gt;"",IF($BA56=1,IF(AND(J56&lt;&gt;1,I56=1,D56&lt;='Submission Template'!K$28),1,0),K55),"")</f>
        <v/>
      </c>
      <c r="L56" s="304">
        <f>IF('Submission Template'!$AV$36=1,IF(AND('Submission Template'!$P$13="yes",$AY56&lt;&gt;""),MAX($AY56-1,0),$AY56),"")</f>
        <v>0</v>
      </c>
      <c r="M56" s="305" t="str">
        <f t="shared" si="2"/>
        <v/>
      </c>
      <c r="N56" s="306" t="str">
        <f>IF(AM56&lt;&gt;"",AM56,(IF(AND('Submission Template'!$P$13="no",'Submission Template'!V53="yes",'Submission Template'!BS53&lt;&gt;""),AVERAGE(BE$37:BE56),IF(AND('Submission Template'!$P$13="yes",'Submission Template'!V53="yes",'Submission Template'!BS53&lt;&gt;""),AVERAGE(BE$38:BE56),""))))</f>
        <v/>
      </c>
      <c r="O56" s="307" t="str">
        <f>IF(AP56&lt;=1,"",IF(BX56&lt;&gt;"",BX56,(IF(AND('Submission Template'!$P$13="no",'Submission Template'!V53="yes",'Submission Template'!BS53&lt;&gt;""),STDEV(BE$37:BE56),IF(AND('Submission Template'!$P$13="yes",'Submission Template'!V53="yes",'Submission Template'!BS53&lt;&gt;""),STDEV(BE$38:BE56),"")))))</f>
        <v/>
      </c>
      <c r="P56" s="308" t="str">
        <f>IF('Submission Template'!$AV$36=1,IF('Submission Template'!BS53&lt;&gt;"",Q55,""),"")</f>
        <v/>
      </c>
      <c r="Q56" s="308" t="str">
        <f>IF(AND('Submission Template'!$AV$36=1,'Submission Template'!$C53&lt;&gt;""),IF(OR($AP56=1,$AP56=0),0,IF('Submission Template'!$C53="initial",$Q55,IF('Submission Template'!V53="yes",MAX(($P56+'Submission Template'!BS53-('Submission Template'!R$28+0.25*$O56)),0),$Q55))),"")</f>
        <v/>
      </c>
      <c r="R56" s="308" t="str">
        <f t="shared" si="11"/>
        <v/>
      </c>
      <c r="S56" s="309" t="str">
        <f t="shared" si="3"/>
        <v/>
      </c>
      <c r="T56" s="309" t="str">
        <f t="shared" si="12"/>
        <v/>
      </c>
      <c r="U56" s="310" t="str">
        <f>IF(Q56&lt;&gt;"",IF($BB56=1,IF(AND(T56&lt;&gt;1,S56=1,N56&lt;='Submission Template'!R$28),1,0),U55),"")</f>
        <v/>
      </c>
      <c r="V56" s="102"/>
      <c r="W56" s="102"/>
      <c r="X56" s="102"/>
      <c r="Y56" s="102"/>
      <c r="Z56" s="102"/>
      <c r="AA56" s="102"/>
      <c r="AB56" s="102"/>
      <c r="AC56" s="102"/>
      <c r="AD56" s="102"/>
      <c r="AE56" s="102"/>
      <c r="AF56" s="311"/>
      <c r="AG56" s="312" t="str">
        <f>IF(AND(OR('Submission Template'!Q53="yes",AND('Submission Template'!V53="yes",'Submission Template'!$P$17="yes")),'Submission Template'!C53="invalid"),"Test cannot be invalid AND included in CumSum",IF(OR(AND($Q56&gt;$R56,$N56&lt;&gt;""),AND($G56&gt;H56,$D56&lt;&gt;"")),"Warning:  CumSum statistic exceeds the Action Limit.",""))</f>
        <v/>
      </c>
      <c r="AH56" s="156"/>
      <c r="AI56" s="156"/>
      <c r="AJ56" s="156"/>
      <c r="AK56" s="313"/>
      <c r="AL56" s="6" t="str">
        <f t="shared" si="17"/>
        <v/>
      </c>
      <c r="AM56" s="6" t="str">
        <f t="shared" si="13"/>
        <v/>
      </c>
      <c r="AN56" s="6" t="str">
        <f>IF($AN$27="yes",IF(AND(BD38="",BD39="",BD40="",BD41="",BD42="",BD43="",BD44="",BD45="",BD46="",BD47="",BD48="",BD49="",BD50="",BD51="",BD52="",BD53="",BD54="",BD55="",BD56=""),"SKIP",IF(AND(BD38="",BD39="",BD40="",BD41="",BD42="",BD43="",BD44="",BD45="",BD46="",BD47="",BD48="",BD49="",BD50="",BD51="",BD52="",BD53="",BD54="",BD55="",BD56&lt;&gt;""),"DATA","")),"notCO")</f>
        <v>SKIP</v>
      </c>
      <c r="AO56" s="6">
        <f>IF('Submission Template'!$P$13="no",AX56,IF(AX56="","",IF('Submission Template'!$P$13="yes",IF(B56=0,1,IF(OR(B56=1,B56=2),2,B56)))))</f>
        <v>1</v>
      </c>
      <c r="AP56" s="6">
        <f>IF('Submission Template'!$P$13="no",AY56,IF(AY56="","",IF('Submission Template'!$P$13="yes",IF(L56=0,1,IF(OR(L56=1,L56=2),2,L56)))))</f>
        <v>1</v>
      </c>
      <c r="AQ56" s="20" t="str">
        <f>IF($AN$27="yes",IF(AND(BE38="",BE39="",BE40="",BE41="",BE42="",BE43="",BE44="",BE45="",BE46="",BE47="",BE48="",BE49="",BE50="",BE51="",BE52="",BE53="",BE54="",BE55="",BE56=""),"SKIP",IF(AND(BE38="",BE39="",BE40="",BE41="",BE42="",BE43="",BE44="",BE45="",BE46="",BE47="",BE48="",BE49="",BE50="",BE51="",BE52="",BE53="",BE54="",BE55="",BE56&lt;&gt;""),"DATA","")),"notCO")</f>
        <v>SKIP</v>
      </c>
      <c r="AR56" s="22">
        <f>IF(AND('Submission Template'!BN53&lt;&gt;"",'Submission Template'!K$28&lt;&gt;"",'Submission Template'!Q53&lt;&gt;""),1,0)</f>
        <v>0</v>
      </c>
      <c r="AS56" s="22">
        <f>IF(AND('Submission Template'!BS53&lt;&gt;"",'Submission Template'!R$28&lt;&gt;"",'Submission Template'!V53&lt;&gt;""),1,0)</f>
        <v>0</v>
      </c>
      <c r="AT56" s="22"/>
      <c r="AU56" s="22">
        <f t="shared" si="4"/>
        <v>0</v>
      </c>
      <c r="AV56" s="22">
        <f t="shared" si="5"/>
        <v>0</v>
      </c>
      <c r="AW56" s="22"/>
      <c r="AX56" s="22">
        <f>IF('Submission Template'!$BU53&lt;&gt;"blank",IF('Submission Template'!BN53&lt;&gt;"",IF('Submission Template'!Q53="yes",AX55+1,AX55),AX55),"")</f>
        <v>0</v>
      </c>
      <c r="AY56" s="22">
        <f>IF('Submission Template'!$BU53&lt;&gt;"blank",IF('Submission Template'!BS53&lt;&gt;"",IF('Submission Template'!V53="yes",AY55+1,AY55),AY55),"")</f>
        <v>0</v>
      </c>
      <c r="AZ56" s="22"/>
      <c r="BA56" s="22" t="str">
        <f>IF('Submission Template'!BN53&lt;&gt;"",IF('Submission Template'!Q53="yes",1,0),"")</f>
        <v/>
      </c>
      <c r="BB56" s="22" t="str">
        <f>IF('Submission Template'!BS53&lt;&gt;"",IF('Submission Template'!V53="yes",1,0),"")</f>
        <v/>
      </c>
      <c r="BC56" s="22"/>
      <c r="BD56" s="22" t="str">
        <f>IF(AND('Submission Template'!Q53="yes",'Submission Template'!BN53&lt;&gt;""),'Submission Template'!BN53,"")</f>
        <v/>
      </c>
      <c r="BE56" s="22" t="str">
        <f>IF(AND('Submission Template'!V53="yes",'Submission Template'!BS53&lt;&gt;""),'Submission Template'!BS53,"")</f>
        <v/>
      </c>
      <c r="BF56" s="22"/>
      <c r="BG56" s="22"/>
      <c r="BH56" s="22">
        <f t="shared" si="14"/>
        <v>19</v>
      </c>
      <c r="BI56" s="24">
        <v>1.73</v>
      </c>
      <c r="BJ56" s="22"/>
      <c r="BK56" s="35" t="str">
        <f>IF('Submission Template'!$AU$36=1,IF(AND('Submission Template'!Q53="yes",$AO56&gt;1,'Submission Template'!BN53&lt;&gt;""),ROUND((($AU56*$E56)/($D56-'Submission Template'!K$28))^2+1,1),""),"")</f>
        <v/>
      </c>
      <c r="BL56" s="35" t="str">
        <f>IF('Submission Template'!$AV$36=1,IF(AND('Submission Template'!V53="yes",$AP56&gt;1,'Submission Template'!BS53&lt;&gt;""),ROUND((($AV56*$O56)/($N56-'Submission Template'!R$28))^2+1,1),""),"")</f>
        <v/>
      </c>
      <c r="BM56" s="49">
        <f t="shared" si="6"/>
        <v>1</v>
      </c>
      <c r="BN56" s="6"/>
      <c r="BO56" s="136" t="str">
        <f>IF(D56="","",IF(E56="","",$D56-'Submission Template'!K$28))</f>
        <v/>
      </c>
      <c r="BP56" s="137" t="str">
        <f t="shared" si="7"/>
        <v/>
      </c>
      <c r="BQ56" s="137"/>
      <c r="BR56" s="137"/>
      <c r="BS56" s="137"/>
      <c r="BT56" s="137" t="str">
        <f>IF(N56="","",IF(E56="","",$N56-'Submission Template'!$BG$20))</f>
        <v/>
      </c>
      <c r="BU56" s="138" t="str">
        <f t="shared" si="8"/>
        <v/>
      </c>
      <c r="BV56" s="6"/>
      <c r="BW56" s="247" t="str">
        <f t="shared" si="15"/>
        <v/>
      </c>
      <c r="BX56" s="138" t="str">
        <f t="shared" si="16"/>
        <v/>
      </c>
      <c r="BY56" s="6"/>
      <c r="BZ56" s="6"/>
      <c r="CA56" s="57"/>
      <c r="CB56" s="57"/>
      <c r="CC56" s="57"/>
      <c r="CD56" s="57"/>
      <c r="CE56" s="57"/>
      <c r="CF56" s="219">
        <f>IF('Submission Template'!C79="invalid",1,0)</f>
        <v>0</v>
      </c>
      <c r="CG56" s="113" t="str">
        <f>IF(AND('Submission Template'!$C79="final",'Submission Template'!$Q79="yes"),$D82,"")</f>
        <v/>
      </c>
      <c r="CH56" s="113" t="str">
        <f>IF(AND('Submission Template'!$C79="final",'Submission Template'!$Q79="yes"),$C82,"")</f>
        <v/>
      </c>
      <c r="CI56" s="113" t="str">
        <f>IF(AND('Submission Template'!$C79="final",'Submission Template'!$V79="yes"),$N82,"")</f>
        <v/>
      </c>
      <c r="CJ56" s="220" t="str">
        <f>IF(AND('Submission Template'!$C79="final",'Submission Template'!$V79="yes"),$M82,"")</f>
        <v/>
      </c>
      <c r="CK56" s="6"/>
      <c r="CL56" s="6"/>
    </row>
    <row r="57" spans="1:90">
      <c r="A57" s="98"/>
      <c r="B57" s="304">
        <f>IF('Submission Template'!$AU$36=1,IF(AND('Submission Template'!$P$13="yes",$AX57&lt;&gt;""),MAX($AX57-1,0),$AX57),"")</f>
        <v>0</v>
      </c>
      <c r="C57" s="305" t="str">
        <f t="shared" si="0"/>
        <v/>
      </c>
      <c r="D57" s="306" t="str">
        <f>IF('Submission Template'!$AU$36&lt;&gt;1,"",IF(AL57&lt;&gt;"",AL57,IF(AND('Submission Template'!$P$13="no",'Submission Template'!Q54="yes",'Submission Template'!BN54&lt;&gt;""),AVERAGE(BD$37:BD57),IF(AND('Submission Template'!$P$13="yes",'Submission Template'!Q54="yes",'Submission Template'!BN54&lt;&gt;""),AVERAGE(BD$38:BD57),""))))</f>
        <v/>
      </c>
      <c r="E57" s="307" t="str">
        <f>IF('Submission Template'!$AU$36&lt;&gt;1,"",IF(AO57&lt;=1,"",IF(BW57&lt;&gt;"",BW57,IF(AND('Submission Template'!$P$13="no",'Submission Template'!Q54="yes",'Submission Template'!BN54&lt;&gt;""),STDEV(BD$37:BD57),IF(AND('Submission Template'!$P$13="yes",'Submission Template'!Q54="yes",'Submission Template'!BN54&lt;&gt;""),STDEV(BD$38:BD57),"")))))</f>
        <v/>
      </c>
      <c r="F57" s="308" t="str">
        <f>IF('Submission Template'!$AU$36=1,IF('Submission Template'!BN54&lt;&gt;"",G56,""),"")</f>
        <v/>
      </c>
      <c r="G57" s="308" t="str">
        <f>IF(AND('Submission Template'!$AU$36=1,'Submission Template'!$C54&lt;&gt;""),IF(OR($AO57=1,$AO57=0),0,IF('Submission Template'!$C54="initial",$G56,IF('Submission Template'!Q54="yes",MAX(($F57+'Submission Template'!BN54-('Submission Template'!K$28+0.25*$E57)),0),$G56))),"")</f>
        <v/>
      </c>
      <c r="H57" s="308" t="str">
        <f t="shared" si="9"/>
        <v/>
      </c>
      <c r="I57" s="309" t="str">
        <f t="shared" si="1"/>
        <v/>
      </c>
      <c r="J57" s="309" t="str">
        <f t="shared" si="10"/>
        <v/>
      </c>
      <c r="K57" s="310" t="str">
        <f>IF(G57&lt;&gt;"",IF($BA57=1,IF(AND(J57&lt;&gt;1,I57=1,D57&lt;='Submission Template'!K$28),1,0),K56),"")</f>
        <v/>
      </c>
      <c r="L57" s="304">
        <f>IF('Submission Template'!$AV$36=1,IF(AND('Submission Template'!$P$13="yes",$AY57&lt;&gt;""),MAX($AY57-1,0),$AY57),"")</f>
        <v>0</v>
      </c>
      <c r="M57" s="305" t="str">
        <f t="shared" si="2"/>
        <v/>
      </c>
      <c r="N57" s="306" t="str">
        <f>IF(AM57&lt;&gt;"",AM57,(IF(AND('Submission Template'!$P$13="no",'Submission Template'!V54="yes",'Submission Template'!BS54&lt;&gt;""),AVERAGE(BE$37:BE57),IF(AND('Submission Template'!$P$13="yes",'Submission Template'!V54="yes",'Submission Template'!BS54&lt;&gt;""),AVERAGE(BE$38:BE57),""))))</f>
        <v/>
      </c>
      <c r="O57" s="307" t="str">
        <f>IF(AP57&lt;=1,"",IF(BX57&lt;&gt;"",BX57,(IF(AND('Submission Template'!$P$13="no",'Submission Template'!V54="yes",'Submission Template'!BS54&lt;&gt;""),STDEV(BE$37:BE57),IF(AND('Submission Template'!$P$13="yes",'Submission Template'!V54="yes",'Submission Template'!BS54&lt;&gt;""),STDEV(BE$38:BE57),"")))))</f>
        <v/>
      </c>
      <c r="P57" s="308" t="str">
        <f>IF('Submission Template'!$AV$36=1,IF('Submission Template'!BS54&lt;&gt;"",Q56,""),"")</f>
        <v/>
      </c>
      <c r="Q57" s="308" t="str">
        <f>IF(AND('Submission Template'!$AV$36=1,'Submission Template'!$C54&lt;&gt;""),IF(OR($AP57=1,$AP57=0),0,IF('Submission Template'!$C54="initial",$Q56,IF('Submission Template'!V54="yes",MAX(($P57+'Submission Template'!BS54-('Submission Template'!R$28+0.25*$O57)),0),$Q56))),"")</f>
        <v/>
      </c>
      <c r="R57" s="308" t="str">
        <f t="shared" si="11"/>
        <v/>
      </c>
      <c r="S57" s="309" t="str">
        <f t="shared" si="3"/>
        <v/>
      </c>
      <c r="T57" s="309" t="str">
        <f t="shared" si="12"/>
        <v/>
      </c>
      <c r="U57" s="310" t="str">
        <f>IF(Q57&lt;&gt;"",IF($BB57=1,IF(AND(T57&lt;&gt;1,S57=1,N57&lt;='Submission Template'!R$28),1,0),U56),"")</f>
        <v/>
      </c>
      <c r="V57" s="102"/>
      <c r="W57" s="102"/>
      <c r="X57" s="102"/>
      <c r="Y57" s="102"/>
      <c r="Z57" s="102"/>
      <c r="AA57" s="102"/>
      <c r="AB57" s="102"/>
      <c r="AC57" s="102"/>
      <c r="AD57" s="102"/>
      <c r="AE57" s="102"/>
      <c r="AF57" s="311"/>
      <c r="AG57" s="312" t="str">
        <f>IF(AND(OR('Submission Template'!Q54="yes",AND('Submission Template'!V54="yes",'Submission Template'!$P$17="yes")),'Submission Template'!C54="invalid"),"Test cannot be invalid AND included in CumSum",IF(OR(AND($Q57&gt;$R57,$N57&lt;&gt;""),AND($G57&gt;H57,$D57&lt;&gt;"")),"Warning:  CumSum statistic exceeds the Action Limit.",""))</f>
        <v/>
      </c>
      <c r="AH57" s="156"/>
      <c r="AI57" s="156"/>
      <c r="AJ57" s="156"/>
      <c r="AK57" s="313"/>
      <c r="AL57" s="6" t="str">
        <f t="shared" si="17"/>
        <v/>
      </c>
      <c r="AM57" s="6" t="str">
        <f t="shared" si="13"/>
        <v/>
      </c>
      <c r="AN57" s="6" t="str">
        <f>IF($AN$27="yes",IF(AND(BD38="",BD39="",BD40="",BD41="",BD42="",BD43="",BD44="",BD45="",BD46="",BD47="",BD48="",BD49="",BD50="",BD51="",BD52="",BD53="",BD54="",BD55="",BD56="",BD57=""),"SKIP",IF(AND(BD38="",BD39="",BD40="",BD41="",BD42="",BD43="",BD44="",BD45="",BD46="",BD47="",BD48="",BD49="",BD50="",BD51="",BD52="",BD53="",BD54="",BD55="",BD56="",BD57&lt;&gt;""),"DATA","")),"notCO")</f>
        <v>SKIP</v>
      </c>
      <c r="AO57" s="6">
        <f>IF('Submission Template'!$P$13="no",AX57,IF(AX57="","",IF('Submission Template'!$P$13="yes",IF(B57=0,1,IF(OR(B57=1,B57=2),2,B57)))))</f>
        <v>1</v>
      </c>
      <c r="AP57" s="6">
        <f>IF('Submission Template'!$P$13="no",AY57,IF(AY57="","",IF('Submission Template'!$P$13="yes",IF(L57=0,1,IF(OR(L57=1,L57=2),2,L57)))))</f>
        <v>1</v>
      </c>
      <c r="AQ57" s="20" t="str">
        <f>IF($AN$27="yes",IF(AND(BE38="",BE39="",BE40="",BE41="",BE42="",BE43="",BE44="",BE45="",BE46="",BE47="",BE48="",BE49="",BE50="",BE51="",BE52="",BE53="",BE54="",BE55="",BE56="",BE57=""),"SKIP",IF(AND(BE38="",BE39="",BE40="",BE41="",BE42="",BE43="",BE44="",BE45="",BE46="",BE47="",BE48="",BE49="",BE50="",BE51="",BE52="",BE53="",BE54="",BE55="",BE56="",BE57&lt;&gt;""),"DATA","")),"notCO")</f>
        <v>SKIP</v>
      </c>
      <c r="AR57" s="22">
        <f>IF(AND('Submission Template'!BN54&lt;&gt;"",'Submission Template'!K$28&lt;&gt;"",'Submission Template'!Q54&lt;&gt;""),1,0)</f>
        <v>0</v>
      </c>
      <c r="AS57" s="22">
        <f>IF(AND('Submission Template'!BS54&lt;&gt;"",'Submission Template'!R$28&lt;&gt;"",'Submission Template'!V54&lt;&gt;""),1,0)</f>
        <v>0</v>
      </c>
      <c r="AT57" s="22"/>
      <c r="AU57" s="22">
        <f t="shared" si="4"/>
        <v>0</v>
      </c>
      <c r="AV57" s="22">
        <f t="shared" si="5"/>
        <v>0</v>
      </c>
      <c r="AW57" s="22"/>
      <c r="AX57" s="22">
        <f>IF('Submission Template'!$BU54&lt;&gt;"blank",IF('Submission Template'!BN54&lt;&gt;"",IF('Submission Template'!Q54="yes",AX56+1,AX56),AX56),"")</f>
        <v>0</v>
      </c>
      <c r="AY57" s="22">
        <f>IF('Submission Template'!$BU54&lt;&gt;"blank",IF('Submission Template'!BS54&lt;&gt;"",IF('Submission Template'!V54="yes",AY56+1,AY56),AY56),"")</f>
        <v>0</v>
      </c>
      <c r="AZ57" s="22"/>
      <c r="BA57" s="22" t="str">
        <f>IF('Submission Template'!BN54&lt;&gt;"",IF('Submission Template'!Q54="yes",1,0),"")</f>
        <v/>
      </c>
      <c r="BB57" s="22" t="str">
        <f>IF('Submission Template'!BS54&lt;&gt;"",IF('Submission Template'!V54="yes",1,0),"")</f>
        <v/>
      </c>
      <c r="BC57" s="22"/>
      <c r="BD57" s="22" t="str">
        <f>IF(AND('Submission Template'!Q54="yes",'Submission Template'!BN54&lt;&gt;""),'Submission Template'!BN54,"")</f>
        <v/>
      </c>
      <c r="BE57" s="22" t="str">
        <f>IF(AND('Submission Template'!V54="yes",'Submission Template'!BS54&lt;&gt;""),'Submission Template'!BS54,"")</f>
        <v/>
      </c>
      <c r="BF57" s="22"/>
      <c r="BG57" s="22"/>
      <c r="BH57" s="22">
        <f t="shared" si="14"/>
        <v>20</v>
      </c>
      <c r="BI57" s="24">
        <v>1.73</v>
      </c>
      <c r="BJ57" s="22"/>
      <c r="BK57" s="35" t="str">
        <f>IF('Submission Template'!$AU$36=1,IF(AND('Submission Template'!Q54="yes",$AO57&gt;1,'Submission Template'!BN54&lt;&gt;""),ROUND((($AU57*$E57)/($D57-'Submission Template'!K$28))^2+1,1),""),"")</f>
        <v/>
      </c>
      <c r="BL57" s="35" t="str">
        <f>IF('Submission Template'!$AV$36=1,IF(AND('Submission Template'!V54="yes",$AP57&gt;1,'Submission Template'!BS54&lt;&gt;""),ROUND((($AV57*$O57)/($N57-'Submission Template'!R$28))^2+1,1),""),"")</f>
        <v/>
      </c>
      <c r="BM57" s="49">
        <f t="shared" si="6"/>
        <v>1</v>
      </c>
      <c r="BN57" s="6"/>
      <c r="BO57" s="136" t="str">
        <f>IF(D57="","",IF(E57="","",$D57-'Submission Template'!K$28))</f>
        <v/>
      </c>
      <c r="BP57" s="137" t="str">
        <f t="shared" si="7"/>
        <v/>
      </c>
      <c r="BQ57" s="137"/>
      <c r="BR57" s="137"/>
      <c r="BS57" s="137"/>
      <c r="BT57" s="137" t="str">
        <f>IF(N57="","",IF(E57="","",$N57-'Submission Template'!$BG$20))</f>
        <v/>
      </c>
      <c r="BU57" s="138" t="str">
        <f t="shared" si="8"/>
        <v/>
      </c>
      <c r="BV57" s="6"/>
      <c r="BW57" s="247" t="str">
        <f t="shared" si="15"/>
        <v/>
      </c>
      <c r="BX57" s="138" t="str">
        <f t="shared" si="16"/>
        <v/>
      </c>
      <c r="BY57" s="6"/>
      <c r="BZ57" s="6"/>
      <c r="CA57" s="57"/>
      <c r="CB57" s="57"/>
      <c r="CC57" s="57"/>
      <c r="CD57" s="57"/>
      <c r="CE57" s="57"/>
      <c r="CF57" s="219">
        <f>IF('Submission Template'!C80="invalid",1,0)</f>
        <v>0</v>
      </c>
      <c r="CG57" s="113" t="str">
        <f>IF(AND('Submission Template'!$C80="final",'Submission Template'!$Q80="yes"),$D83,"")</f>
        <v/>
      </c>
      <c r="CH57" s="113" t="str">
        <f>IF(AND('Submission Template'!$C80="final",'Submission Template'!$Q80="yes"),$C83,"")</f>
        <v/>
      </c>
      <c r="CI57" s="113" t="str">
        <f>IF(AND('Submission Template'!$C80="final",'Submission Template'!$V80="yes"),$N83,"")</f>
        <v/>
      </c>
      <c r="CJ57" s="220" t="str">
        <f>IF(AND('Submission Template'!$C80="final",'Submission Template'!$V80="yes"),$M83,"")</f>
        <v/>
      </c>
      <c r="CK57" s="6"/>
      <c r="CL57" s="6"/>
    </row>
    <row r="58" spans="1:90">
      <c r="A58" s="98"/>
      <c r="B58" s="304">
        <f>IF('Submission Template'!$AU$36=1,IF(AND('Submission Template'!$P$13="yes",$AX58&lt;&gt;""),MAX($AX58-1,0),$AX58),"")</f>
        <v>0</v>
      </c>
      <c r="C58" s="305" t="str">
        <f t="shared" si="0"/>
        <v/>
      </c>
      <c r="D58" s="306" t="str">
        <f>IF('Submission Template'!$AU$36&lt;&gt;1,"",IF(AL58&lt;&gt;"",AL58,IF(AND('Submission Template'!$P$13="no",'Submission Template'!Q55="yes",'Submission Template'!BN55&lt;&gt;""),AVERAGE(BD$37:BD58),IF(AND('Submission Template'!$P$13="yes",'Submission Template'!Q55="yes",'Submission Template'!BN55&lt;&gt;""),AVERAGE(BD$38:BD58),""))))</f>
        <v/>
      </c>
      <c r="E58" s="307" t="str">
        <f>IF('Submission Template'!$AU$36&lt;&gt;1,"",IF(AO58&lt;=1,"",IF(BW58&lt;&gt;"",BW58,IF(AND('Submission Template'!$P$13="no",'Submission Template'!Q55="yes",'Submission Template'!BN55&lt;&gt;""),STDEV(BD$37:BD58),IF(AND('Submission Template'!$P$13="yes",'Submission Template'!Q55="yes",'Submission Template'!BN55&lt;&gt;""),STDEV(BD$38:BD58),"")))))</f>
        <v/>
      </c>
      <c r="F58" s="308" t="str">
        <f>IF('Submission Template'!$AU$36=1,IF('Submission Template'!BN55&lt;&gt;"",G57,""),"")</f>
        <v/>
      </c>
      <c r="G58" s="308" t="str">
        <f>IF(AND('Submission Template'!$AU$36=1,'Submission Template'!$C55&lt;&gt;""),IF(OR($AO58=1,$AO58=0),0,IF('Submission Template'!$C55="initial",$G57,IF('Submission Template'!Q55="yes",MAX(($F58+'Submission Template'!BN55-('Submission Template'!K$28+0.25*$E58)),0),$G57))),"")</f>
        <v/>
      </c>
      <c r="H58" s="308" t="str">
        <f t="shared" si="9"/>
        <v/>
      </c>
      <c r="I58" s="309" t="str">
        <f t="shared" si="1"/>
        <v/>
      </c>
      <c r="J58" s="309" t="str">
        <f t="shared" si="10"/>
        <v/>
      </c>
      <c r="K58" s="310" t="str">
        <f>IF(G58&lt;&gt;"",IF($BA58=1,IF(AND(J58&lt;&gt;1,I58=1,D58&lt;='Submission Template'!K$28),1,0),K57),"")</f>
        <v/>
      </c>
      <c r="L58" s="304">
        <f>IF('Submission Template'!$AV$36=1,IF(AND('Submission Template'!$P$13="yes",$AY58&lt;&gt;""),MAX($AY58-1,0),$AY58),"")</f>
        <v>0</v>
      </c>
      <c r="M58" s="305" t="str">
        <f t="shared" si="2"/>
        <v/>
      </c>
      <c r="N58" s="306" t="str">
        <f>IF(AM58&lt;&gt;"",AM58,(IF(AND('Submission Template'!$P$13="no",'Submission Template'!V55="yes",'Submission Template'!BS55&lt;&gt;""),AVERAGE(BE$37:BE58),IF(AND('Submission Template'!$P$13="yes",'Submission Template'!V55="yes",'Submission Template'!BS55&lt;&gt;""),AVERAGE(BE$38:BE58),""))))</f>
        <v/>
      </c>
      <c r="O58" s="307" t="str">
        <f>IF(AP58&lt;=1,"",IF(BX58&lt;&gt;"",BX58,(IF(AND('Submission Template'!$P$13="no",'Submission Template'!V55="yes",'Submission Template'!BS55&lt;&gt;""),STDEV(BE$37:BE58),IF(AND('Submission Template'!$P$13="yes",'Submission Template'!V55="yes",'Submission Template'!BS55&lt;&gt;""),STDEV(BE$38:BE58),"")))))</f>
        <v/>
      </c>
      <c r="P58" s="308" t="str">
        <f>IF('Submission Template'!$AV$36=1,IF('Submission Template'!BS55&lt;&gt;"",Q57,""),"")</f>
        <v/>
      </c>
      <c r="Q58" s="308" t="str">
        <f>IF(AND('Submission Template'!$AV$36=1,'Submission Template'!$C55&lt;&gt;""),IF(OR($AP58=1,$AP58=0),0,IF('Submission Template'!$C55="initial",$Q57,IF('Submission Template'!V55="yes",MAX(($P58+'Submission Template'!BS55-('Submission Template'!R$28+0.25*$O58)),0),$Q57))),"")</f>
        <v/>
      </c>
      <c r="R58" s="308" t="str">
        <f t="shared" si="11"/>
        <v/>
      </c>
      <c r="S58" s="309" t="str">
        <f t="shared" si="3"/>
        <v/>
      </c>
      <c r="T58" s="309" t="str">
        <f t="shared" si="12"/>
        <v/>
      </c>
      <c r="U58" s="310" t="str">
        <f>IF(Q58&lt;&gt;"",IF($BB58=1,IF(AND(T58&lt;&gt;1,S58=1,N58&lt;='Submission Template'!R$28),1,0),U57),"")</f>
        <v/>
      </c>
      <c r="V58" s="102"/>
      <c r="W58" s="102"/>
      <c r="X58" s="102"/>
      <c r="Y58" s="102"/>
      <c r="Z58" s="102"/>
      <c r="AA58" s="102"/>
      <c r="AB58" s="102"/>
      <c r="AC58" s="102"/>
      <c r="AD58" s="102"/>
      <c r="AE58" s="102"/>
      <c r="AF58" s="311"/>
      <c r="AG58" s="312" t="str">
        <f>IF(AND(OR('Submission Template'!Q55="yes",AND('Submission Template'!V55="yes",'Submission Template'!$P$17="yes")),'Submission Template'!C55="invalid"),"Test cannot be invalid AND included in CumSum",IF(OR(AND($Q58&gt;$R58,$N58&lt;&gt;""),AND($G58&gt;H58,$D58&lt;&gt;"")),"Warning:  CumSum statistic exceeds the Action Limit.",""))</f>
        <v/>
      </c>
      <c r="AH58" s="156"/>
      <c r="AI58" s="156"/>
      <c r="AJ58" s="156"/>
      <c r="AK58" s="313"/>
      <c r="AL58" s="6" t="str">
        <f t="shared" si="17"/>
        <v/>
      </c>
      <c r="AM58" s="6" t="str">
        <f t="shared" si="13"/>
        <v/>
      </c>
      <c r="AN58" s="6" t="str">
        <f>IF($AN$27="yes",IF(AND(BD38="",BD39="",BD40="",BD41="",BD42="",BD43="",BD44="",BD45="",BD46="",BD47="",BD48="",BD49="",BD50="",BD51="",BD52="",BD53="",BD54="",BD55="",BD56="",BD57="",BD58=""),"SKIP",IF(AND(BD38="",BD39="",BD40="",BD41="",BD42="",BD43="",BD44="",BD45="",BD46="",BD47="",BD48="",BD49="",BD50="",BD51="",BD52="",BD53="",BD54="",BD55="",BD56="",BD57="",BD58&lt;&gt;""),"DATA","")),"notCO")</f>
        <v>SKIP</v>
      </c>
      <c r="AO58" s="6">
        <f>IF('Submission Template'!$P$13="no",AX58,IF(AX58="","",IF('Submission Template'!$P$13="yes",IF(B58=0,1,IF(OR(B58=1,B58=2),2,B58)))))</f>
        <v>1</v>
      </c>
      <c r="AP58" s="6">
        <f>IF('Submission Template'!$P$13="no",AY58,IF(AY58="","",IF('Submission Template'!$P$13="yes",IF(L58=0,1,IF(OR(L58=1,L58=2),2,L58)))))</f>
        <v>1</v>
      </c>
      <c r="AQ58" s="20" t="str">
        <f>IF($AN$27="yes",IF(AND(BE38="",BE39="",BE40="",BE41="",BE42="",BE43="",BE44="",BE45="",BE46="",BE47="",BE48="",BE49="",BE50="",BE51="",BE52="",BE53="",BE54="",BE55="",BE56="",BE57="",BE58=""),"SKIP",IF(AND(BE38="",BE39="",BE40="",BE41="",BE42="",BE43="",BE44="",BE45="",BE46="",BE47="",BE48="",BE49="",BE50="",BE51="",BE52="",BE53="",BE54="",BE55="",BE56="",BE57="",BE58&lt;&gt;""),"DATA","")),"notCO")</f>
        <v>SKIP</v>
      </c>
      <c r="AR58" s="22">
        <f>IF(AND('Submission Template'!BN55&lt;&gt;"",'Submission Template'!K$28&lt;&gt;"",'Submission Template'!Q55&lt;&gt;""),1,0)</f>
        <v>0</v>
      </c>
      <c r="AS58" s="22">
        <f>IF(AND('Submission Template'!BS55&lt;&gt;"",'Submission Template'!R$28&lt;&gt;"",'Submission Template'!V55&lt;&gt;""),1,0)</f>
        <v>0</v>
      </c>
      <c r="AT58" s="22"/>
      <c r="AU58" s="22">
        <f t="shared" si="4"/>
        <v>0</v>
      </c>
      <c r="AV58" s="22">
        <f t="shared" si="5"/>
        <v>0</v>
      </c>
      <c r="AW58" s="22"/>
      <c r="AX58" s="22">
        <f>IF('Submission Template'!$BU55&lt;&gt;"blank",IF('Submission Template'!BN55&lt;&gt;"",IF('Submission Template'!Q55="yes",AX57+1,AX57),AX57),"")</f>
        <v>0</v>
      </c>
      <c r="AY58" s="22">
        <f>IF('Submission Template'!$BU55&lt;&gt;"blank",IF('Submission Template'!BS55&lt;&gt;"",IF('Submission Template'!V55="yes",AY57+1,AY57),AY57),"")</f>
        <v>0</v>
      </c>
      <c r="AZ58" s="22"/>
      <c r="BA58" s="22" t="str">
        <f>IF('Submission Template'!BN55&lt;&gt;"",IF('Submission Template'!Q55="yes",1,0),"")</f>
        <v/>
      </c>
      <c r="BB58" s="22" t="str">
        <f>IF('Submission Template'!BS55&lt;&gt;"",IF('Submission Template'!V55="yes",1,0),"")</f>
        <v/>
      </c>
      <c r="BC58" s="22"/>
      <c r="BD58" s="22" t="str">
        <f>IF(AND('Submission Template'!Q55="yes",'Submission Template'!BN55&lt;&gt;""),'Submission Template'!BN55,"")</f>
        <v/>
      </c>
      <c r="BE58" s="22" t="str">
        <f>IF(AND('Submission Template'!V55="yes",'Submission Template'!BS55&lt;&gt;""),'Submission Template'!BS55,"")</f>
        <v/>
      </c>
      <c r="BF58" s="22"/>
      <c r="BG58" s="22"/>
      <c r="BH58" s="22">
        <f t="shared" si="14"/>
        <v>21</v>
      </c>
      <c r="BI58" s="24">
        <v>1.72</v>
      </c>
      <c r="BJ58" s="22"/>
      <c r="BK58" s="35" t="str">
        <f>IF('Submission Template'!$AU$36=1,IF(AND('Submission Template'!Q55="yes",$AO58&gt;1,'Submission Template'!BN55&lt;&gt;""),ROUND((($AU58*$E58)/($D58-'Submission Template'!K$28))^2+1,1),""),"")</f>
        <v/>
      </c>
      <c r="BL58" s="35" t="str">
        <f>IF('Submission Template'!$AV$36=1,IF(AND('Submission Template'!V55="yes",$AP58&gt;1,'Submission Template'!BS55&lt;&gt;""),ROUND((($AV58*$O58)/($N58-'Submission Template'!R$28))^2+1,1),""),"")</f>
        <v/>
      </c>
      <c r="BM58" s="49">
        <f t="shared" si="6"/>
        <v>1</v>
      </c>
      <c r="BN58" s="6"/>
      <c r="BO58" s="136" t="str">
        <f>IF(D58="","",IF(E58="","",$D58-'Submission Template'!K$28))</f>
        <v/>
      </c>
      <c r="BP58" s="137" t="str">
        <f t="shared" si="7"/>
        <v/>
      </c>
      <c r="BQ58" s="137"/>
      <c r="BR58" s="137"/>
      <c r="BS58" s="137"/>
      <c r="BT58" s="137" t="str">
        <f>IF(N58="","",IF(E58="","",$N58-'Submission Template'!$BG$20))</f>
        <v/>
      </c>
      <c r="BU58" s="138" t="str">
        <f t="shared" si="8"/>
        <v/>
      </c>
      <c r="BV58" s="6"/>
      <c r="BW58" s="247" t="str">
        <f t="shared" si="15"/>
        <v/>
      </c>
      <c r="BX58" s="138" t="str">
        <f t="shared" si="16"/>
        <v/>
      </c>
      <c r="BY58" s="6"/>
      <c r="BZ58" s="6"/>
      <c r="CA58" s="57"/>
      <c r="CB58" s="57"/>
      <c r="CC58" s="57"/>
      <c r="CD58" s="57"/>
      <c r="CE58" s="57"/>
      <c r="CF58" s="219">
        <f>IF('Submission Template'!C81="invalid",1,0)</f>
        <v>0</v>
      </c>
      <c r="CG58" s="113" t="str">
        <f>IF(AND('Submission Template'!$C81="final",'Submission Template'!$Q81="yes"),$D84,"")</f>
        <v/>
      </c>
      <c r="CH58" s="113" t="str">
        <f>IF(AND('Submission Template'!$C81="final",'Submission Template'!$Q81="yes"),$C84,"")</f>
        <v/>
      </c>
      <c r="CI58" s="113" t="str">
        <f>IF(AND('Submission Template'!$C81="final",'Submission Template'!$V81="yes"),$N84,"")</f>
        <v/>
      </c>
      <c r="CJ58" s="220" t="str">
        <f>IF(AND('Submission Template'!$C81="final",'Submission Template'!$V81="yes"),$M84,"")</f>
        <v/>
      </c>
      <c r="CK58" s="6"/>
      <c r="CL58" s="6"/>
    </row>
    <row r="59" spans="1:90">
      <c r="A59" s="98"/>
      <c r="B59" s="304">
        <f>IF('Submission Template'!$AU$36=1,IF(AND('Submission Template'!$P$13="yes",$AX59&lt;&gt;""),MAX($AX59-1,0),$AX59),"")</f>
        <v>0</v>
      </c>
      <c r="C59" s="305" t="str">
        <f t="shared" si="0"/>
        <v/>
      </c>
      <c r="D59" s="306" t="str">
        <f>IF('Submission Template'!$AU$36&lt;&gt;1,"",IF(AL59&lt;&gt;"",AL59,IF(AND('Submission Template'!$P$13="no",'Submission Template'!Q56="yes",'Submission Template'!BN56&lt;&gt;""),AVERAGE(BD$37:BD59),IF(AND('Submission Template'!$P$13="yes",'Submission Template'!Q56="yes",'Submission Template'!BN56&lt;&gt;""),AVERAGE(BD$38:BD59),""))))</f>
        <v/>
      </c>
      <c r="E59" s="307" t="str">
        <f>IF('Submission Template'!$AU$36&lt;&gt;1,"",IF(AO59&lt;=1,"",IF(BW59&lt;&gt;"",BW59,IF(AND('Submission Template'!$P$13="no",'Submission Template'!Q56="yes",'Submission Template'!BN56&lt;&gt;""),STDEV(BD$37:BD59),IF(AND('Submission Template'!$P$13="yes",'Submission Template'!Q56="yes",'Submission Template'!BN56&lt;&gt;""),STDEV(BD$38:BD59),"")))))</f>
        <v/>
      </c>
      <c r="F59" s="308" t="str">
        <f>IF('Submission Template'!$AU$36=1,IF('Submission Template'!BN56&lt;&gt;"",G58,""),"")</f>
        <v/>
      </c>
      <c r="G59" s="308" t="str">
        <f>IF(AND('Submission Template'!$AU$36=1,'Submission Template'!$C56&lt;&gt;""),IF(OR($AO59=1,$AO59=0),0,IF('Submission Template'!$C56="initial",$G58,IF('Submission Template'!Q56="yes",MAX(($F59+'Submission Template'!BN56-('Submission Template'!K$28+0.25*$E59)),0),$G58))),"")</f>
        <v/>
      </c>
      <c r="H59" s="308" t="str">
        <f t="shared" si="9"/>
        <v/>
      </c>
      <c r="I59" s="309" t="str">
        <f t="shared" si="1"/>
        <v/>
      </c>
      <c r="J59" s="309" t="str">
        <f t="shared" si="10"/>
        <v/>
      </c>
      <c r="K59" s="310" t="str">
        <f>IF(G59&lt;&gt;"",IF($BA59=1,IF(AND(J59&lt;&gt;1,I59=1,D59&lt;='Submission Template'!K$28),1,0),K58),"")</f>
        <v/>
      </c>
      <c r="L59" s="304">
        <f>IF('Submission Template'!$AV$36=1,IF(AND('Submission Template'!$P$13="yes",$AY59&lt;&gt;""),MAX($AY59-1,0),$AY59),"")</f>
        <v>0</v>
      </c>
      <c r="M59" s="305" t="str">
        <f t="shared" si="2"/>
        <v/>
      </c>
      <c r="N59" s="306" t="str">
        <f>IF(AM59&lt;&gt;"",AM59,(IF(AND('Submission Template'!$P$13="no",'Submission Template'!V56="yes",'Submission Template'!BS56&lt;&gt;""),AVERAGE(BE$37:BE59),IF(AND('Submission Template'!$P$13="yes",'Submission Template'!V56="yes",'Submission Template'!BS56&lt;&gt;""),AVERAGE(BE$38:BE59),""))))</f>
        <v/>
      </c>
      <c r="O59" s="307" t="str">
        <f>IF(AP59&lt;=1,"",IF(BX59&lt;&gt;"",BX59,(IF(AND('Submission Template'!$P$13="no",'Submission Template'!V56="yes",'Submission Template'!BS56&lt;&gt;""),STDEV(BE$37:BE59),IF(AND('Submission Template'!$P$13="yes",'Submission Template'!V56="yes",'Submission Template'!BS56&lt;&gt;""),STDEV(BE$38:BE59),"")))))</f>
        <v/>
      </c>
      <c r="P59" s="308" t="str">
        <f>IF('Submission Template'!$AV$36=1,IF('Submission Template'!BS56&lt;&gt;"",Q58,""),"")</f>
        <v/>
      </c>
      <c r="Q59" s="308" t="str">
        <f>IF(AND('Submission Template'!$AV$36=1,'Submission Template'!$C56&lt;&gt;""),IF(OR($AP59=1,$AP59=0),0,IF('Submission Template'!$C56="initial",$Q58,IF('Submission Template'!V56="yes",MAX(($P59+'Submission Template'!BS56-('Submission Template'!R$28+0.25*$O59)),0),$Q58))),"")</f>
        <v/>
      </c>
      <c r="R59" s="308" t="str">
        <f t="shared" si="11"/>
        <v/>
      </c>
      <c r="S59" s="309" t="str">
        <f t="shared" si="3"/>
        <v/>
      </c>
      <c r="T59" s="309" t="str">
        <f t="shared" si="12"/>
        <v/>
      </c>
      <c r="U59" s="310" t="str">
        <f>IF(Q59&lt;&gt;"",IF($BB59=1,IF(AND(T59&lt;&gt;1,S59=1,N59&lt;='Submission Template'!R$28),1,0),U58),"")</f>
        <v/>
      </c>
      <c r="V59" s="102"/>
      <c r="W59" s="102"/>
      <c r="X59" s="102"/>
      <c r="Y59" s="102"/>
      <c r="Z59" s="102"/>
      <c r="AA59" s="102"/>
      <c r="AB59" s="102"/>
      <c r="AC59" s="102"/>
      <c r="AD59" s="102"/>
      <c r="AE59" s="102"/>
      <c r="AF59" s="311"/>
      <c r="AG59" s="312" t="str">
        <f>IF(AND(OR('Submission Template'!Q56="yes",AND('Submission Template'!V56="yes",'Submission Template'!$P$17="yes")),'Submission Template'!C56="invalid"),"Test cannot be invalid AND included in CumSum",IF(OR(AND($Q59&gt;$R59,$N59&lt;&gt;""),AND($G59&gt;H59,$D59&lt;&gt;"")),"Warning:  CumSum statistic exceeds the Action Limit.",""))</f>
        <v/>
      </c>
      <c r="AH59" s="156"/>
      <c r="AI59" s="156"/>
      <c r="AJ59" s="156"/>
      <c r="AK59" s="313"/>
      <c r="AL59" s="6" t="str">
        <f t="shared" si="17"/>
        <v/>
      </c>
      <c r="AM59" s="6" t="str">
        <f t="shared" si="13"/>
        <v/>
      </c>
      <c r="AN59" s="6" t="str">
        <f>IF($AN$27="yes",IF(AND(BD38="",BD39="",BD40="",BD41="",BD42="",BD43="",BD44="",BD45="",BD46="",BD47="",BD48="",BD49="",BD50="",BD51="",BD52="",BD53="",BD54="",BD55="",BD56="",BD57="",BD58="",BD59=""),"SKIP",IF(AND(BD38="",BD39="",BD40="",BD41="",BD42="",BD43="",BD44="",BD45="",BD46="",BD47="",BD48="",BD49="",BD50="",BD51="",BD52="",BD53="",BD54="",BD55="",BD56="",BD57="",BD58="",BD59&lt;&gt;""),"DATA","")),"notCO")</f>
        <v>SKIP</v>
      </c>
      <c r="AO59" s="6">
        <f>IF('Submission Template'!$P$13="no",AX59,IF(AX59="","",IF('Submission Template'!$P$13="yes",IF(B59=0,1,IF(OR(B59=1,B59=2),2,B59)))))</f>
        <v>1</v>
      </c>
      <c r="AP59" s="6">
        <f>IF('Submission Template'!$P$13="no",AY59,IF(AY59="","",IF('Submission Template'!$P$13="yes",IF(L59=0,1,IF(OR(L59=1,L59=2),2,L59)))))</f>
        <v>1</v>
      </c>
      <c r="AQ59" s="20" t="str">
        <f>IF($AN$27="yes",IF(AND(BE38="",BE39="",BE40="",BE41="",BE42="",BE43="",BE44="",BE45="",BE46="",BE47="",BE48="",BE49="",BE50="",BE51="",BE52="",BE53="",BE54="",BE55="",BE56="",BE57="",BE58="",BE59=""),"SKIP",IF(AND(BE38="",BE39="",BE40="",BE41="",BE42="",BE43="",BE44="",BE45="",BE46="",BE47="",BE48="",BE49="",BE50="",BE51="",BE52="",BE53="",BE54="",BE55="",BE56="",BE57="",BE58="",BE59&lt;&gt;""),"DATA","")),"notCO")</f>
        <v>SKIP</v>
      </c>
      <c r="AR59" s="22">
        <f>IF(AND('Submission Template'!BN56&lt;&gt;"",'Submission Template'!K$28&lt;&gt;"",'Submission Template'!Q56&lt;&gt;""),1,0)</f>
        <v>0</v>
      </c>
      <c r="AS59" s="22">
        <f>IF(AND('Submission Template'!BS56&lt;&gt;"",'Submission Template'!R$28&lt;&gt;"",'Submission Template'!V56&lt;&gt;""),1,0)</f>
        <v>0</v>
      </c>
      <c r="AT59" s="22"/>
      <c r="AU59" s="22">
        <f t="shared" si="4"/>
        <v>0</v>
      </c>
      <c r="AV59" s="22">
        <f t="shared" si="5"/>
        <v>0</v>
      </c>
      <c r="AW59" s="22"/>
      <c r="AX59" s="22">
        <f>IF('Submission Template'!$BU56&lt;&gt;"blank",IF('Submission Template'!BN56&lt;&gt;"",IF('Submission Template'!Q56="yes",AX58+1,AX58),AX58),"")</f>
        <v>0</v>
      </c>
      <c r="AY59" s="22">
        <f>IF('Submission Template'!$BU56&lt;&gt;"blank",IF('Submission Template'!BS56&lt;&gt;"",IF('Submission Template'!V56="yes",AY58+1,AY58),AY58),"")</f>
        <v>0</v>
      </c>
      <c r="AZ59" s="22"/>
      <c r="BA59" s="22" t="str">
        <f>IF('Submission Template'!BN56&lt;&gt;"",IF('Submission Template'!Q56="yes",1,0),"")</f>
        <v/>
      </c>
      <c r="BB59" s="22" t="str">
        <f>IF('Submission Template'!BS56&lt;&gt;"",IF('Submission Template'!V56="yes",1,0),"")</f>
        <v/>
      </c>
      <c r="BC59" s="22"/>
      <c r="BD59" s="22" t="str">
        <f>IF(AND('Submission Template'!Q56="yes",'Submission Template'!BN56&lt;&gt;""),'Submission Template'!BN56,"")</f>
        <v/>
      </c>
      <c r="BE59" s="22" t="str">
        <f>IF(AND('Submission Template'!V56="yes",'Submission Template'!BS56&lt;&gt;""),'Submission Template'!BS56,"")</f>
        <v/>
      </c>
      <c r="BF59" s="22"/>
      <c r="BG59" s="22"/>
      <c r="BH59" s="22">
        <f t="shared" si="14"/>
        <v>22</v>
      </c>
      <c r="BI59" s="24">
        <v>1.72</v>
      </c>
      <c r="BJ59" s="22"/>
      <c r="BK59" s="35" t="str">
        <f>IF('Submission Template'!$AU$36=1,IF(AND('Submission Template'!Q56="yes",$AO59&gt;1,'Submission Template'!BN56&lt;&gt;""),ROUND((($AU59*$E59)/($D59-'Submission Template'!K$28))^2+1,1),""),"")</f>
        <v/>
      </c>
      <c r="BL59" s="35" t="str">
        <f>IF('Submission Template'!$AV$36=1,IF(AND('Submission Template'!V56="yes",$AP59&gt;1,'Submission Template'!BS56&lt;&gt;""),ROUND((($AV59*$O59)/($N59-'Submission Template'!R$28))^2+1,1),""),"")</f>
        <v/>
      </c>
      <c r="BM59" s="49">
        <f t="shared" si="6"/>
        <v>1</v>
      </c>
      <c r="BN59" s="6"/>
      <c r="BO59" s="136" t="str">
        <f>IF(D59="","",IF(E59="","",$D59-'Submission Template'!K$28))</f>
        <v/>
      </c>
      <c r="BP59" s="137" t="str">
        <f t="shared" si="7"/>
        <v/>
      </c>
      <c r="BQ59" s="137"/>
      <c r="BR59" s="137"/>
      <c r="BS59" s="137"/>
      <c r="BT59" s="137" t="str">
        <f>IF(N59="","",IF(E59="","",$N59-'Submission Template'!$BG$20))</f>
        <v/>
      </c>
      <c r="BU59" s="138" t="str">
        <f t="shared" si="8"/>
        <v/>
      </c>
      <c r="BV59" s="6"/>
      <c r="BW59" s="247" t="str">
        <f t="shared" si="15"/>
        <v/>
      </c>
      <c r="BX59" s="138" t="str">
        <f t="shared" si="16"/>
        <v/>
      </c>
      <c r="BY59" s="6"/>
      <c r="BZ59" s="6"/>
      <c r="CA59" s="57"/>
      <c r="CB59" s="57"/>
      <c r="CC59" s="57"/>
      <c r="CD59" s="57"/>
      <c r="CE59" s="57"/>
      <c r="CF59" s="219">
        <f>IF('Submission Template'!C82="invalid",1,0)</f>
        <v>0</v>
      </c>
      <c r="CG59" s="113" t="str">
        <f>IF(AND('Submission Template'!$C82="final",'Submission Template'!$Q82="yes"),$D85,"")</f>
        <v/>
      </c>
      <c r="CH59" s="113" t="str">
        <f>IF(AND('Submission Template'!$C82="final",'Submission Template'!$Q82="yes"),$C85,"")</f>
        <v/>
      </c>
      <c r="CI59" s="113" t="str">
        <f>IF(AND('Submission Template'!$C82="final",'Submission Template'!$V82="yes"),$N85,"")</f>
        <v/>
      </c>
      <c r="CJ59" s="220" t="str">
        <f>IF(AND('Submission Template'!$C82="final",'Submission Template'!$V82="yes"),$M85,"")</f>
        <v/>
      </c>
      <c r="CK59" s="6"/>
      <c r="CL59" s="6"/>
    </row>
    <row r="60" spans="1:90">
      <c r="A60" s="98"/>
      <c r="B60" s="304">
        <f>IF('Submission Template'!$AU$36=1,IF(AND('Submission Template'!$P$13="yes",$AX60&lt;&gt;""),MAX($AX60-1,0),$AX60),"")</f>
        <v>0</v>
      </c>
      <c r="C60" s="305" t="str">
        <f t="shared" si="0"/>
        <v/>
      </c>
      <c r="D60" s="306" t="str">
        <f>IF('Submission Template'!$AU$36&lt;&gt;1,"",IF(AL60&lt;&gt;"",AL60,IF(AND('Submission Template'!$P$13="no",'Submission Template'!Q57="yes",'Submission Template'!BN57&lt;&gt;""),AVERAGE(BD$37:BD60),IF(AND('Submission Template'!$P$13="yes",'Submission Template'!Q57="yes",'Submission Template'!BN57&lt;&gt;""),AVERAGE(BD$38:BD60),""))))</f>
        <v/>
      </c>
      <c r="E60" s="307" t="str">
        <f>IF('Submission Template'!$AU$36&lt;&gt;1,"",IF(AO60&lt;=1,"",IF(BW60&lt;&gt;"",BW60,IF(AND('Submission Template'!$P$13="no",'Submission Template'!Q57="yes",'Submission Template'!BN57&lt;&gt;""),STDEV(BD$37:BD60),IF(AND('Submission Template'!$P$13="yes",'Submission Template'!Q57="yes",'Submission Template'!BN57&lt;&gt;""),STDEV(BD$38:BD60),"")))))</f>
        <v/>
      </c>
      <c r="F60" s="308" t="str">
        <f>IF('Submission Template'!$AU$36=1,IF('Submission Template'!BN57&lt;&gt;"",G59,""),"")</f>
        <v/>
      </c>
      <c r="G60" s="308" t="str">
        <f>IF(AND('Submission Template'!$AU$36=1,'Submission Template'!$C57&lt;&gt;""),IF(OR($AO60=1,$AO60=0),0,IF('Submission Template'!$C57="initial",$G59,IF('Submission Template'!Q57="yes",MAX(($F60+'Submission Template'!BN57-('Submission Template'!K$28+0.25*$E60)),0),$G59))),"")</f>
        <v/>
      </c>
      <c r="H60" s="308" t="str">
        <f t="shared" si="9"/>
        <v/>
      </c>
      <c r="I60" s="309" t="str">
        <f t="shared" si="1"/>
        <v/>
      </c>
      <c r="J60" s="309" t="str">
        <f t="shared" si="10"/>
        <v/>
      </c>
      <c r="K60" s="310" t="str">
        <f>IF(G60&lt;&gt;"",IF($BA60=1,IF(AND(J60&lt;&gt;1,I60=1,D60&lt;='Submission Template'!K$28),1,0),K59),"")</f>
        <v/>
      </c>
      <c r="L60" s="304">
        <f>IF('Submission Template'!$AV$36=1,IF(AND('Submission Template'!$P$13="yes",$AY60&lt;&gt;""),MAX($AY60-1,0),$AY60),"")</f>
        <v>0</v>
      </c>
      <c r="M60" s="305" t="str">
        <f t="shared" si="2"/>
        <v/>
      </c>
      <c r="N60" s="306" t="str">
        <f>IF(AM60&lt;&gt;"",AM60,(IF(AND('Submission Template'!$P$13="no",'Submission Template'!V57="yes",'Submission Template'!BS57&lt;&gt;""),AVERAGE(BE$37:BE60),IF(AND('Submission Template'!$P$13="yes",'Submission Template'!V57="yes",'Submission Template'!BS57&lt;&gt;""),AVERAGE(BE$38:BE60),""))))</f>
        <v/>
      </c>
      <c r="O60" s="307" t="str">
        <f>IF(AP60&lt;=1,"",IF(BX60&lt;&gt;"",BX60,(IF(AND('Submission Template'!$P$13="no",'Submission Template'!V57="yes",'Submission Template'!BS57&lt;&gt;""),STDEV(BE$37:BE60),IF(AND('Submission Template'!$P$13="yes",'Submission Template'!V57="yes",'Submission Template'!BS57&lt;&gt;""),STDEV(BE$38:BE60),"")))))</f>
        <v/>
      </c>
      <c r="P60" s="308" t="str">
        <f>IF('Submission Template'!$AV$36=1,IF('Submission Template'!BS57&lt;&gt;"",Q59,""),"")</f>
        <v/>
      </c>
      <c r="Q60" s="308" t="str">
        <f>IF(AND('Submission Template'!$AV$36=1,'Submission Template'!$C57&lt;&gt;""),IF(OR($AP60=1,$AP60=0),0,IF('Submission Template'!$C57="initial",$Q59,IF('Submission Template'!V57="yes",MAX(($P60+'Submission Template'!BS57-('Submission Template'!R$28+0.25*$O60)),0),$Q59))),"")</f>
        <v/>
      </c>
      <c r="R60" s="308" t="str">
        <f t="shared" si="11"/>
        <v/>
      </c>
      <c r="S60" s="309" t="str">
        <f t="shared" si="3"/>
        <v/>
      </c>
      <c r="T60" s="309" t="str">
        <f t="shared" si="12"/>
        <v/>
      </c>
      <c r="U60" s="310" t="str">
        <f>IF(Q60&lt;&gt;"",IF($BB60=1,IF(AND(T60&lt;&gt;1,S60=1,N60&lt;='Submission Template'!R$28),1,0),U59),"")</f>
        <v/>
      </c>
      <c r="V60" s="102"/>
      <c r="W60" s="102"/>
      <c r="X60" s="102"/>
      <c r="Y60" s="102"/>
      <c r="Z60" s="102"/>
      <c r="AA60" s="102"/>
      <c r="AB60" s="102"/>
      <c r="AC60" s="102"/>
      <c r="AD60" s="102"/>
      <c r="AE60" s="102"/>
      <c r="AF60" s="311"/>
      <c r="AG60" s="312" t="str">
        <f>IF(AND(OR('Submission Template'!Q57="yes",AND('Submission Template'!V57="yes",'Submission Template'!$P$17="yes")),'Submission Template'!C57="invalid"),"Test cannot be invalid AND included in CumSum",IF(OR(AND($Q60&gt;$R60,$N60&lt;&gt;""),AND($G60&gt;H60,$D60&lt;&gt;"")),"Warning:  CumSum statistic exceeds the Action Limit.",""))</f>
        <v/>
      </c>
      <c r="AH60" s="156"/>
      <c r="AI60" s="156"/>
      <c r="AJ60" s="156"/>
      <c r="AK60" s="313"/>
      <c r="AL60" s="6" t="str">
        <f t="shared" si="17"/>
        <v/>
      </c>
      <c r="AM60" s="6" t="str">
        <f t="shared" si="13"/>
        <v/>
      </c>
      <c r="AN60" s="6" t="str">
        <f>IF($AN$27="yes",IF(AND(BD38="",BD39="",BD40="",BD41="",BD42="",BD43="",BD44="",BD45="",BD46="",BD47="",BD48="",BD49="",BD50="",BD51="",BD52="",BD53="",BD54="",BD55="",BD56="",BD57="",BD58="",BD59="",BD60=""),"SKIP",IF(AND(BD38="",BD39="",BD40="",BD41="",BD42="",BD43="",BD44="",BD45="",BD46="",BD47="",BD48="",BD49="",BD50="",BD51="",BD52="",BD53="",BD54="",BD55="",BD56="",BD57="",BD58="",BD59="",BD60&lt;&gt;""),"DATA","")),"notCO")</f>
        <v>SKIP</v>
      </c>
      <c r="AO60" s="6">
        <f>IF('Submission Template'!$P$13="no",AX60,IF(AX60="","",IF('Submission Template'!$P$13="yes",IF(B60=0,1,IF(OR(B60=1,B60=2),2,B60)))))</f>
        <v>1</v>
      </c>
      <c r="AP60" s="6">
        <f>IF('Submission Template'!$P$13="no",AY60,IF(AY60="","",IF('Submission Template'!$P$13="yes",IF(L60=0,1,IF(OR(L60=1,L60=2),2,L60)))))</f>
        <v>1</v>
      </c>
      <c r="AQ60" s="20" t="str">
        <f>IF($AN$27="yes",IF(AND(BE38="",BE39="",BE40="",BE41="",BE42="",BE43="",BE44="",BE45="",BE46="",BE47="",BE48="",BE49="",BE50="",BE51="",BE52="",BE53="",BE54="",BE55="",BE56="",BE57="",BE58="",BE59="",BE60=""),"SKIP",IF(AND(BE38="",BE39="",BE40="",BE41="",BE42="",BE43="",BE44="",BE45="",BE46="",BE47="",BE48="",BE49="",BE50="",BE51="",BE52="",BE53="",BE54="",BE55="",BE56="",BE57="",BE58="",BE59="",BE60&lt;&gt;""),"DATA","")),"notCO")</f>
        <v>SKIP</v>
      </c>
      <c r="AR60" s="22">
        <f>IF(AND('Submission Template'!BN57&lt;&gt;"",'Submission Template'!K$28&lt;&gt;"",'Submission Template'!Q57&lt;&gt;""),1,0)</f>
        <v>0</v>
      </c>
      <c r="AS60" s="22">
        <f>IF(AND('Submission Template'!BS57&lt;&gt;"",'Submission Template'!R$28&lt;&gt;"",'Submission Template'!V57&lt;&gt;""),1,0)</f>
        <v>0</v>
      </c>
      <c r="AT60" s="22"/>
      <c r="AU60" s="22">
        <f t="shared" si="4"/>
        <v>0</v>
      </c>
      <c r="AV60" s="22">
        <f t="shared" si="5"/>
        <v>0</v>
      </c>
      <c r="AW60" s="22"/>
      <c r="AX60" s="22">
        <f>IF('Submission Template'!$BU57&lt;&gt;"blank",IF('Submission Template'!BN57&lt;&gt;"",IF('Submission Template'!Q57="yes",AX59+1,AX59),AX59),"")</f>
        <v>0</v>
      </c>
      <c r="AY60" s="22">
        <f>IF('Submission Template'!$BU57&lt;&gt;"blank",IF('Submission Template'!BS57&lt;&gt;"",IF('Submission Template'!V57="yes",AY59+1,AY59),AY59),"")</f>
        <v>0</v>
      </c>
      <c r="AZ60" s="22"/>
      <c r="BA60" s="22" t="str">
        <f>IF('Submission Template'!BN57&lt;&gt;"",IF('Submission Template'!Q57="yes",1,0),"")</f>
        <v/>
      </c>
      <c r="BB60" s="22" t="str">
        <f>IF('Submission Template'!BS57&lt;&gt;"",IF('Submission Template'!V57="yes",1,0),"")</f>
        <v/>
      </c>
      <c r="BC60" s="22"/>
      <c r="BD60" s="22" t="str">
        <f>IF(AND('Submission Template'!Q57="yes",'Submission Template'!BN57&lt;&gt;""),'Submission Template'!BN57,"")</f>
        <v/>
      </c>
      <c r="BE60" s="22" t="str">
        <f>IF(AND('Submission Template'!V57="yes",'Submission Template'!BS57&lt;&gt;""),'Submission Template'!BS57,"")</f>
        <v/>
      </c>
      <c r="BF60" s="22"/>
      <c r="BG60" s="22"/>
      <c r="BH60" s="22">
        <f t="shared" si="14"/>
        <v>23</v>
      </c>
      <c r="BI60" s="24">
        <v>1.72</v>
      </c>
      <c r="BJ60" s="22"/>
      <c r="BK60" s="35" t="str">
        <f>IF('Submission Template'!$AU$36=1,IF(AND('Submission Template'!Q57="yes",$AO60&gt;1,'Submission Template'!BN57&lt;&gt;""),ROUND((($AU60*$E60)/($D60-'Submission Template'!K$28))^2+1,1),""),"")</f>
        <v/>
      </c>
      <c r="BL60" s="35" t="str">
        <f>IF('Submission Template'!$AV$36=1,IF(AND('Submission Template'!V57="yes",$AP60&gt;1,'Submission Template'!BS57&lt;&gt;""),ROUND((($AV60*$O60)/($N60-'Submission Template'!R$28))^2+1,1),""),"")</f>
        <v/>
      </c>
      <c r="BM60" s="49">
        <f t="shared" si="6"/>
        <v>1</v>
      </c>
      <c r="BN60" s="6"/>
      <c r="BO60" s="136" t="str">
        <f>IF(D60="","",IF(E60="","",$D60-'Submission Template'!K$28))</f>
        <v/>
      </c>
      <c r="BP60" s="137" t="str">
        <f t="shared" si="7"/>
        <v/>
      </c>
      <c r="BQ60" s="137"/>
      <c r="BR60" s="137"/>
      <c r="BS60" s="137"/>
      <c r="BT60" s="137" t="str">
        <f>IF(N60="","",IF(E60="","",$N60-'Submission Template'!$BG$20))</f>
        <v/>
      </c>
      <c r="BU60" s="138" t="str">
        <f t="shared" si="8"/>
        <v/>
      </c>
      <c r="BV60" s="6"/>
      <c r="BW60" s="247" t="str">
        <f t="shared" si="15"/>
        <v/>
      </c>
      <c r="BX60" s="138" t="str">
        <f t="shared" si="16"/>
        <v/>
      </c>
      <c r="BY60" s="6"/>
      <c r="BZ60" s="6"/>
      <c r="CA60" s="57"/>
      <c r="CB60" s="57"/>
      <c r="CC60" s="57"/>
      <c r="CD60" s="57"/>
      <c r="CE60" s="57"/>
      <c r="CF60" s="219">
        <f>IF('Submission Template'!C83="invalid",1,0)</f>
        <v>0</v>
      </c>
      <c r="CG60" s="113" t="str">
        <f>IF(AND('Submission Template'!$C83="final",'Submission Template'!$Q83="yes"),$D86,"")</f>
        <v/>
      </c>
      <c r="CH60" s="113" t="str">
        <f>IF(AND('Submission Template'!$C83="final",'Submission Template'!$Q83="yes"),$C86,"")</f>
        <v/>
      </c>
      <c r="CI60" s="113" t="str">
        <f>IF(AND('Submission Template'!$C83="final",'Submission Template'!$V83="yes"),$N86,"")</f>
        <v/>
      </c>
      <c r="CJ60" s="220" t="str">
        <f>IF(AND('Submission Template'!$C83="final",'Submission Template'!$V83="yes"),$M86,"")</f>
        <v/>
      </c>
      <c r="CK60" s="6"/>
      <c r="CL60" s="6"/>
    </row>
    <row r="61" spans="1:90">
      <c r="A61" s="98"/>
      <c r="B61" s="304">
        <f>IF('Submission Template'!$AU$36=1,IF(AND('Submission Template'!$P$13="yes",$AX61&lt;&gt;""),MAX($AX61-1,0),$AX61),"")</f>
        <v>0</v>
      </c>
      <c r="C61" s="305" t="str">
        <f t="shared" si="0"/>
        <v/>
      </c>
      <c r="D61" s="306" t="str">
        <f>IF('Submission Template'!$AU$36&lt;&gt;1,"",IF(AL61&lt;&gt;"",AL61,IF(AND('Submission Template'!$P$13="no",'Submission Template'!Q58="yes",'Submission Template'!BN58&lt;&gt;""),AVERAGE(BD$37:BD61),IF(AND('Submission Template'!$P$13="yes",'Submission Template'!Q58="yes",'Submission Template'!BN58&lt;&gt;""),AVERAGE(BD$38:BD61),""))))</f>
        <v/>
      </c>
      <c r="E61" s="307" t="str">
        <f>IF('Submission Template'!$AU$36&lt;&gt;1,"",IF(AO61&lt;=1,"",IF(BW61&lt;&gt;"",BW61,IF(AND('Submission Template'!$P$13="no",'Submission Template'!Q58="yes",'Submission Template'!BN58&lt;&gt;""),STDEV(BD$37:BD61),IF(AND('Submission Template'!$P$13="yes",'Submission Template'!Q58="yes",'Submission Template'!BN58&lt;&gt;""),STDEV(BD$38:BD61),"")))))</f>
        <v/>
      </c>
      <c r="F61" s="308" t="str">
        <f>IF('Submission Template'!$AU$36=1,IF('Submission Template'!BN58&lt;&gt;"",G60,""),"")</f>
        <v/>
      </c>
      <c r="G61" s="308" t="str">
        <f>IF(AND('Submission Template'!$AU$36=1,'Submission Template'!$C58&lt;&gt;""),IF(OR($AO61=1,$AO61=0),0,IF('Submission Template'!$C58="initial",$G60,IF('Submission Template'!Q58="yes",MAX(($F61+'Submission Template'!BN58-('Submission Template'!K$28+0.25*$E61)),0),$G60))),"")</f>
        <v/>
      </c>
      <c r="H61" s="308" t="str">
        <f t="shared" si="9"/>
        <v/>
      </c>
      <c r="I61" s="309" t="str">
        <f t="shared" si="1"/>
        <v/>
      </c>
      <c r="J61" s="309" t="str">
        <f t="shared" si="10"/>
        <v/>
      </c>
      <c r="K61" s="310" t="str">
        <f>IF(G61&lt;&gt;"",IF($BA61=1,IF(AND(J61&lt;&gt;1,I61=1,D61&lt;='Submission Template'!K$28),1,0),K60),"")</f>
        <v/>
      </c>
      <c r="L61" s="304">
        <f>IF('Submission Template'!$AV$36=1,IF(AND('Submission Template'!$P$13="yes",$AY61&lt;&gt;""),MAX($AY61-1,0),$AY61),"")</f>
        <v>0</v>
      </c>
      <c r="M61" s="305" t="str">
        <f t="shared" si="2"/>
        <v/>
      </c>
      <c r="N61" s="306" t="str">
        <f>IF(AM61&lt;&gt;"",AM61,(IF(AND('Submission Template'!$P$13="no",'Submission Template'!V58="yes",'Submission Template'!BS58&lt;&gt;""),AVERAGE(BE$37:BE61),IF(AND('Submission Template'!$P$13="yes",'Submission Template'!V58="yes",'Submission Template'!BS58&lt;&gt;""),AVERAGE(BE$38:BE61),""))))</f>
        <v/>
      </c>
      <c r="O61" s="307" t="str">
        <f>IF(AP61&lt;=1,"",IF(BX61&lt;&gt;"",BX61,(IF(AND('Submission Template'!$P$13="no",'Submission Template'!V58="yes",'Submission Template'!BS58&lt;&gt;""),STDEV(BE$37:BE61),IF(AND('Submission Template'!$P$13="yes",'Submission Template'!V58="yes",'Submission Template'!BS58&lt;&gt;""),STDEV(BE$38:BE61),"")))))</f>
        <v/>
      </c>
      <c r="P61" s="308" t="str">
        <f>IF('Submission Template'!$AV$36=1,IF('Submission Template'!BS58&lt;&gt;"",Q60,""),"")</f>
        <v/>
      </c>
      <c r="Q61" s="308" t="str">
        <f>IF(AND('Submission Template'!$AV$36=1,'Submission Template'!$C58&lt;&gt;""),IF(OR($AP61=1,$AP61=0),0,IF('Submission Template'!$C58="initial",$Q60,IF('Submission Template'!V58="yes",MAX(($P61+'Submission Template'!BS58-('Submission Template'!R$28+0.25*$O61)),0),$Q60))),"")</f>
        <v/>
      </c>
      <c r="R61" s="308" t="str">
        <f t="shared" si="11"/>
        <v/>
      </c>
      <c r="S61" s="309" t="str">
        <f t="shared" si="3"/>
        <v/>
      </c>
      <c r="T61" s="309" t="str">
        <f t="shared" si="12"/>
        <v/>
      </c>
      <c r="U61" s="310" t="str">
        <f>IF(Q61&lt;&gt;"",IF($BB61=1,IF(AND(T61&lt;&gt;1,S61=1,N61&lt;='Submission Template'!R$28),1,0),U60),"")</f>
        <v/>
      </c>
      <c r="V61" s="102"/>
      <c r="W61" s="102"/>
      <c r="X61" s="102"/>
      <c r="Y61" s="102"/>
      <c r="Z61" s="102"/>
      <c r="AA61" s="102"/>
      <c r="AB61" s="102"/>
      <c r="AC61" s="102"/>
      <c r="AD61" s="102"/>
      <c r="AE61" s="102"/>
      <c r="AF61" s="311"/>
      <c r="AG61" s="312" t="str">
        <f>IF(AND(OR('Submission Template'!Q58="yes",AND('Submission Template'!V58="yes",'Submission Template'!$P$17="yes")),'Submission Template'!C58="invalid"),"Test cannot be invalid AND included in CumSum",IF(OR(AND($Q61&gt;$R61,$N61&lt;&gt;""),AND($G61&gt;H61,$D61&lt;&gt;"")),"Warning:  CumSum statistic exceeds the Action Limit.",""))</f>
        <v/>
      </c>
      <c r="AH61" s="156"/>
      <c r="AI61" s="156"/>
      <c r="AJ61" s="156"/>
      <c r="AK61" s="313"/>
      <c r="AL61" s="6" t="str">
        <f t="shared" si="17"/>
        <v/>
      </c>
      <c r="AM61" s="6" t="str">
        <f t="shared" si="13"/>
        <v/>
      </c>
      <c r="AN61" s="6" t="str">
        <f>IF($AN$27="yes",IF(AND(BD38="",BD39="",BD40="",BD41="",BD42="",BD43="",BD44="",BD45="",BD46="",BD47="",BD48="",BD49="",BD50="",BD51="",BD52="",BD53="",BD54="",BD55="",BD56="",BD57="",BD58="",BD59="",BD60="",BD61=""),"SKIP",IF(AND(BD38="",BD39="",BD40="",BD41="",BD42="",BD43="",BD44="",BD45="",BD46="",BD47="",BD48="",BD49="",BD50="",BD51="",BD52="",BD53="",BD54="",BD55="",BD56="",BD57="",BD58="",BD59="",BD60="",BD61&lt;&gt;""),"DATA","")),"notCO")</f>
        <v>SKIP</v>
      </c>
      <c r="AO61" s="6">
        <f>IF('Submission Template'!$P$13="no",AX61,IF(AX61="","",IF('Submission Template'!$P$13="yes",IF(B61=0,1,IF(OR(B61=1,B61=2),2,B61)))))</f>
        <v>1</v>
      </c>
      <c r="AP61" s="6">
        <f>IF('Submission Template'!$P$13="no",AY61,IF(AY61="","",IF('Submission Template'!$P$13="yes",IF(L61=0,1,IF(OR(L61=1,L61=2),2,L61)))))</f>
        <v>1</v>
      </c>
      <c r="AQ61" s="20" t="str">
        <f>IF($AN$27="yes",IF(AND(BE38="",BE39="",BE40="",BE41="",BE42="",BE43="",BE44="",BE45="",BE46="",BE47="",BE48="",BE49="",BE50="",BE51="",BE52="",BE53="",BE54="",BE55="",BE56="",BE57="",BE58="",BE59="",BE60="",BE61=""),"SKIP",IF(AND(BE38="",BE39="",BE40="",BE41="",BE42="",BE43="",BE44="",BE45="",BE46="",BE47="",BE48="",BE49="",BE50="",BE51="",BE52="",BE53="",BE54="",BE55="",BE56="",BE57="",BE58="",BE59="",BE60="",BE61&lt;&gt;""),"DATA","")),"notCO")</f>
        <v>SKIP</v>
      </c>
      <c r="AR61" s="22">
        <f>IF(AND('Submission Template'!BN58&lt;&gt;"",'Submission Template'!K$28&lt;&gt;"",'Submission Template'!Q58&lt;&gt;""),1,0)</f>
        <v>0</v>
      </c>
      <c r="AS61" s="22">
        <f>IF(AND('Submission Template'!BS58&lt;&gt;"",'Submission Template'!R$28&lt;&gt;"",'Submission Template'!V58&lt;&gt;""),1,0)</f>
        <v>0</v>
      </c>
      <c r="AT61" s="22"/>
      <c r="AU61" s="22">
        <f t="shared" si="4"/>
        <v>0</v>
      </c>
      <c r="AV61" s="22">
        <f t="shared" si="5"/>
        <v>0</v>
      </c>
      <c r="AW61" s="22"/>
      <c r="AX61" s="22">
        <f>IF('Submission Template'!$BU58&lt;&gt;"blank",IF('Submission Template'!BN58&lt;&gt;"",IF('Submission Template'!Q58="yes",AX60+1,AX60),AX60),"")</f>
        <v>0</v>
      </c>
      <c r="AY61" s="22">
        <f>IF('Submission Template'!$BU58&lt;&gt;"blank",IF('Submission Template'!BS58&lt;&gt;"",IF('Submission Template'!V58="yes",AY60+1,AY60),AY60),"")</f>
        <v>0</v>
      </c>
      <c r="AZ61" s="22"/>
      <c r="BA61" s="22" t="str">
        <f>IF('Submission Template'!BN58&lt;&gt;"",IF('Submission Template'!Q58="yes",1,0),"")</f>
        <v/>
      </c>
      <c r="BB61" s="22" t="str">
        <f>IF('Submission Template'!BS58&lt;&gt;"",IF('Submission Template'!V58="yes",1,0),"")</f>
        <v/>
      </c>
      <c r="BC61" s="22"/>
      <c r="BD61" s="22" t="str">
        <f>IF(AND('Submission Template'!Q58="yes",'Submission Template'!BN58&lt;&gt;""),'Submission Template'!BN58,"")</f>
        <v/>
      </c>
      <c r="BE61" s="22" t="str">
        <f>IF(AND('Submission Template'!V58="yes",'Submission Template'!BS58&lt;&gt;""),'Submission Template'!BS58,"")</f>
        <v/>
      </c>
      <c r="BF61" s="22"/>
      <c r="BG61" s="22"/>
      <c r="BH61" s="22">
        <f t="shared" si="14"/>
        <v>24</v>
      </c>
      <c r="BI61" s="24">
        <v>1.71</v>
      </c>
      <c r="BJ61" s="22"/>
      <c r="BK61" s="35" t="str">
        <f>IF('Submission Template'!$AU$36=1,IF(AND('Submission Template'!Q58="yes",$AO61&gt;1,'Submission Template'!BN58&lt;&gt;""),ROUND((($AU61*$E61)/($D61-'Submission Template'!K$28))^2+1,1),""),"")</f>
        <v/>
      </c>
      <c r="BL61" s="35" t="str">
        <f>IF('Submission Template'!$AV$36=1,IF(AND('Submission Template'!V58="yes",$AP61&gt;1,'Submission Template'!BS58&lt;&gt;""),ROUND((($AV61*$O61)/($N61-'Submission Template'!R$28))^2+1,1),""),"")</f>
        <v/>
      </c>
      <c r="BM61" s="49">
        <f t="shared" si="6"/>
        <v>1</v>
      </c>
      <c r="BN61" s="6"/>
      <c r="BO61" s="136" t="str">
        <f>IF(D61="","",IF(E61="","",$D61-'Submission Template'!K$28))</f>
        <v/>
      </c>
      <c r="BP61" s="137" t="str">
        <f t="shared" si="7"/>
        <v/>
      </c>
      <c r="BQ61" s="137"/>
      <c r="BR61" s="137"/>
      <c r="BS61" s="137"/>
      <c r="BT61" s="137" t="str">
        <f>IF(N61="","",IF(E61="","",$N61-'Submission Template'!$BG$20))</f>
        <v/>
      </c>
      <c r="BU61" s="138" t="str">
        <f t="shared" si="8"/>
        <v/>
      </c>
      <c r="BV61" s="6"/>
      <c r="BW61" s="247" t="str">
        <f t="shared" si="15"/>
        <v/>
      </c>
      <c r="BX61" s="138" t="str">
        <f t="shared" si="16"/>
        <v/>
      </c>
      <c r="BY61" s="6"/>
      <c r="BZ61" s="6"/>
      <c r="CA61" s="57"/>
      <c r="CB61" s="57"/>
      <c r="CC61" s="57"/>
      <c r="CD61" s="57"/>
      <c r="CE61" s="57"/>
      <c r="CF61" s="219">
        <f>IF('Submission Template'!C84="invalid",1,0)</f>
        <v>0</v>
      </c>
      <c r="CG61" s="113" t="str">
        <f>IF(AND('Submission Template'!$C84="final",'Submission Template'!$Q84="yes"),$D87,"")</f>
        <v/>
      </c>
      <c r="CH61" s="113" t="str">
        <f>IF(AND('Submission Template'!$C84="final",'Submission Template'!$Q84="yes"),$C87,"")</f>
        <v/>
      </c>
      <c r="CI61" s="113" t="str">
        <f>IF(AND('Submission Template'!$C84="final",'Submission Template'!$V84="yes"),$N87,"")</f>
        <v/>
      </c>
      <c r="CJ61" s="220" t="str">
        <f>IF(AND('Submission Template'!$C84="final",'Submission Template'!$V84="yes"),$M87,"")</f>
        <v/>
      </c>
      <c r="CK61" s="6"/>
      <c r="CL61" s="6"/>
    </row>
    <row r="62" spans="1:90">
      <c r="A62" s="98"/>
      <c r="B62" s="304">
        <f>IF('Submission Template'!$AU$36=1,IF(AND('Submission Template'!$P$13="yes",$AX62&lt;&gt;""),MAX($AX62-1,0),$AX62),"")</f>
        <v>0</v>
      </c>
      <c r="C62" s="305" t="str">
        <f t="shared" si="0"/>
        <v/>
      </c>
      <c r="D62" s="306" t="str">
        <f>IF('Submission Template'!$AU$36&lt;&gt;1,"",IF(AL62&lt;&gt;"",AL62,IF(AND('Submission Template'!$P$13="no",'Submission Template'!Q59="yes",'Submission Template'!BN59&lt;&gt;""),AVERAGE(BD$37:BD62),IF(AND('Submission Template'!$P$13="yes",'Submission Template'!Q59="yes",'Submission Template'!BN59&lt;&gt;""),AVERAGE(BD$38:BD62),""))))</f>
        <v/>
      </c>
      <c r="E62" s="307" t="str">
        <f>IF('Submission Template'!$AU$36&lt;&gt;1,"",IF(AO62&lt;=1,"",IF(BW62&lt;&gt;"",BW62,IF(AND('Submission Template'!$P$13="no",'Submission Template'!Q59="yes",'Submission Template'!BN59&lt;&gt;""),STDEV(BD$37:BD62),IF(AND('Submission Template'!$P$13="yes",'Submission Template'!Q59="yes",'Submission Template'!BN59&lt;&gt;""),STDEV(BD$38:BD62),"")))))</f>
        <v/>
      </c>
      <c r="F62" s="308" t="str">
        <f>IF('Submission Template'!$AU$36=1,IF('Submission Template'!BN59&lt;&gt;"",G61,""),"")</f>
        <v/>
      </c>
      <c r="G62" s="308" t="str">
        <f>IF(AND('Submission Template'!$AU$36=1,'Submission Template'!$C59&lt;&gt;""),IF(OR($AO62=1,$AO62=0),0,IF('Submission Template'!$C59="initial",$G61,IF('Submission Template'!Q59="yes",MAX(($F62+'Submission Template'!BN59-('Submission Template'!K$28+0.25*$E62)),0),$G61))),"")</f>
        <v/>
      </c>
      <c r="H62" s="308" t="str">
        <f t="shared" si="9"/>
        <v/>
      </c>
      <c r="I62" s="309" t="str">
        <f t="shared" si="1"/>
        <v/>
      </c>
      <c r="J62" s="309" t="str">
        <f t="shared" si="10"/>
        <v/>
      </c>
      <c r="K62" s="310" t="str">
        <f>IF(G62&lt;&gt;"",IF($BA62=1,IF(AND(J62&lt;&gt;1,I62=1,D62&lt;='Submission Template'!K$28),1,0),K61),"")</f>
        <v/>
      </c>
      <c r="L62" s="304">
        <f>IF('Submission Template'!$AV$36=1,IF(AND('Submission Template'!$P$13="yes",$AY62&lt;&gt;""),MAX($AY62-1,0),$AY62),"")</f>
        <v>0</v>
      </c>
      <c r="M62" s="305" t="str">
        <f t="shared" si="2"/>
        <v/>
      </c>
      <c r="N62" s="306" t="str">
        <f>IF(AM62&lt;&gt;"",AM62,(IF(AND('Submission Template'!$P$13="no",'Submission Template'!V59="yes",'Submission Template'!BS59&lt;&gt;""),AVERAGE(BE$37:BE62),IF(AND('Submission Template'!$P$13="yes",'Submission Template'!V59="yes",'Submission Template'!BS59&lt;&gt;""),AVERAGE(BE$38:BE62),""))))</f>
        <v/>
      </c>
      <c r="O62" s="307" t="str">
        <f>IF(AP62&lt;=1,"",IF(BX62&lt;&gt;"",BX62,(IF(AND('Submission Template'!$P$13="no",'Submission Template'!V59="yes",'Submission Template'!BS59&lt;&gt;""),STDEV(BE$37:BE62),IF(AND('Submission Template'!$P$13="yes",'Submission Template'!V59="yes",'Submission Template'!BS59&lt;&gt;""),STDEV(BE$38:BE62),"")))))</f>
        <v/>
      </c>
      <c r="P62" s="308" t="str">
        <f>IF('Submission Template'!$AV$36=1,IF('Submission Template'!BS59&lt;&gt;"",Q61,""),"")</f>
        <v/>
      </c>
      <c r="Q62" s="308" t="str">
        <f>IF(AND('Submission Template'!$AV$36=1,'Submission Template'!$C59&lt;&gt;""),IF(OR($AP62=1,$AP62=0),0,IF('Submission Template'!$C59="initial",$Q61,IF('Submission Template'!V59="yes",MAX(($P62+'Submission Template'!BS59-('Submission Template'!R$28+0.25*$O62)),0),$Q61))),"")</f>
        <v/>
      </c>
      <c r="R62" s="308" t="str">
        <f t="shared" si="11"/>
        <v/>
      </c>
      <c r="S62" s="309" t="str">
        <f t="shared" si="3"/>
        <v/>
      </c>
      <c r="T62" s="309" t="str">
        <f t="shared" si="12"/>
        <v/>
      </c>
      <c r="U62" s="310" t="str">
        <f>IF(Q62&lt;&gt;"",IF($BB62=1,IF(AND(T62&lt;&gt;1,S62=1,N62&lt;='Submission Template'!R$28),1,0),U61),"")</f>
        <v/>
      </c>
      <c r="V62" s="102"/>
      <c r="W62" s="102"/>
      <c r="X62" s="102"/>
      <c r="Y62" s="102"/>
      <c r="Z62" s="102"/>
      <c r="AA62" s="102"/>
      <c r="AB62" s="102"/>
      <c r="AC62" s="102"/>
      <c r="AD62" s="102"/>
      <c r="AE62" s="102"/>
      <c r="AF62" s="311"/>
      <c r="AG62" s="312" t="str">
        <f>IF(AND(OR('Submission Template'!Q59="yes",AND('Submission Template'!V59="yes",'Submission Template'!$P$17="yes")),'Submission Template'!C59="invalid"),"Test cannot be invalid AND included in CumSum",IF(OR(AND($Q62&gt;$R62,$N62&lt;&gt;""),AND($G62&gt;H62,$D62&lt;&gt;"")),"Warning:  CumSum statistic exceeds the Action Limit.",""))</f>
        <v/>
      </c>
      <c r="AH62" s="156"/>
      <c r="AI62" s="156"/>
      <c r="AJ62" s="156"/>
      <c r="AK62" s="313"/>
      <c r="AL62" s="6" t="str">
        <f t="shared" si="17"/>
        <v/>
      </c>
      <c r="AM62" s="6" t="str">
        <f t="shared" si="13"/>
        <v/>
      </c>
      <c r="AN62" s="6" t="str">
        <f>IF($AN$27="yes",IF(AND(BD38="",BD39="",BD40="",BD41="",BD42="",BD43="",BD44="",BD45="",BD46="",BD47="",BD48="",BD49="",BD50="",BD51="",BD52="",BD53="",BD54="",BD55="",BD56="",BD57="",BD58="",BD59="",BD60="",BD61="",BD62=""),"SKIP",IF(AND(BD38="",BD39="",BD40="",BD41="",BD42="",BD43="",BD44="",BD45="",BD46="",BD47="",BD48="",BD49="",BD50="",BD51="",BD52="",BD53="",BD54="",BD55="",BD56="",BD57="",BD58="",BD59="",BD60="",BD61="",BD62&lt;&gt;""),"DATA","")),"notCO")</f>
        <v>SKIP</v>
      </c>
      <c r="AO62" s="6">
        <f>IF('Submission Template'!$P$13="no",AX62,IF(AX62="","",IF('Submission Template'!$P$13="yes",IF(B62=0,1,IF(OR(B62=1,B62=2),2,B62)))))</f>
        <v>1</v>
      </c>
      <c r="AP62" s="6">
        <f>IF('Submission Template'!$P$13="no",AY62,IF(AY62="","",IF('Submission Template'!$P$13="yes",IF(L62=0,1,IF(OR(L62=1,L62=2),2,L62)))))</f>
        <v>1</v>
      </c>
      <c r="AQ62" s="20" t="str">
        <f>IF($AN$27="yes",IF(AND(BE38="",BE39="",BE40="",BE41="",BE42="",BE43="",BE44="",BE45="",BE46="",BE47="",BE48="",BE49="",BE50="",BE51="",BE52="",BE53="",BE54="",BE55="",BE56="",BE57="",BE58="",BE59="",BE60="",BE61="",BE62=""),"SKIP",IF(AND(BE38="",BE39="",BE40="",BE41="",BE42="",BE43="",BE44="",BE45="",BE46="",BE47="",BE48="",BE49="",BE50="",BE51="",BE52="",BE53="",BE54="",BE55="",BE56="",BE57="",BE58="",BE59="",BE60="",BE61="",BE62&lt;&gt;""),"DATA","")),"notCO")</f>
        <v>SKIP</v>
      </c>
      <c r="AR62" s="22">
        <f>IF(AND('Submission Template'!BN59&lt;&gt;"",'Submission Template'!K$28&lt;&gt;"",'Submission Template'!Q59&lt;&gt;""),1,0)</f>
        <v>0</v>
      </c>
      <c r="AS62" s="22">
        <f>IF(AND('Submission Template'!BS59&lt;&gt;"",'Submission Template'!R$28&lt;&gt;"",'Submission Template'!V59&lt;&gt;""),1,0)</f>
        <v>0</v>
      </c>
      <c r="AT62" s="22"/>
      <c r="AU62" s="22">
        <f t="shared" si="4"/>
        <v>0</v>
      </c>
      <c r="AV62" s="22">
        <f t="shared" si="5"/>
        <v>0</v>
      </c>
      <c r="AW62" s="22"/>
      <c r="AX62" s="22">
        <f>IF('Submission Template'!$BU59&lt;&gt;"blank",IF('Submission Template'!BN59&lt;&gt;"",IF('Submission Template'!Q59="yes",AX61+1,AX61),AX61),"")</f>
        <v>0</v>
      </c>
      <c r="AY62" s="22">
        <f>IF('Submission Template'!$BU59&lt;&gt;"blank",IF('Submission Template'!BS59&lt;&gt;"",IF('Submission Template'!V59="yes",AY61+1,AY61),AY61),"")</f>
        <v>0</v>
      </c>
      <c r="AZ62" s="22"/>
      <c r="BA62" s="22" t="str">
        <f>IF('Submission Template'!BN59&lt;&gt;"",IF('Submission Template'!Q59="yes",1,0),"")</f>
        <v/>
      </c>
      <c r="BB62" s="22" t="str">
        <f>IF('Submission Template'!BS59&lt;&gt;"",IF('Submission Template'!V59="yes",1,0),"")</f>
        <v/>
      </c>
      <c r="BC62" s="22"/>
      <c r="BD62" s="22" t="str">
        <f>IF(AND('Submission Template'!Q59="yes",'Submission Template'!BN59&lt;&gt;""),'Submission Template'!BN59,"")</f>
        <v/>
      </c>
      <c r="BE62" s="22" t="str">
        <f>IF(AND('Submission Template'!V59="yes",'Submission Template'!BS59&lt;&gt;""),'Submission Template'!BS59,"")</f>
        <v/>
      </c>
      <c r="BF62" s="22"/>
      <c r="BG62" s="22"/>
      <c r="BH62" s="22">
        <f t="shared" si="14"/>
        <v>25</v>
      </c>
      <c r="BI62" s="24">
        <v>1.71</v>
      </c>
      <c r="BJ62" s="22"/>
      <c r="BK62" s="35" t="str">
        <f>IF('Submission Template'!$AU$36=1,IF(AND('Submission Template'!Q59="yes",$AO62&gt;1,'Submission Template'!BN59&lt;&gt;""),ROUND((($AU62*$E62)/($D62-'Submission Template'!K$28))^2+1,1),""),"")</f>
        <v/>
      </c>
      <c r="BL62" s="35" t="str">
        <f>IF('Submission Template'!$AV$36=1,IF(AND('Submission Template'!V59="yes",$AP62&gt;1,'Submission Template'!BS59&lt;&gt;""),ROUND((($AV62*$O62)/($N62-'Submission Template'!R$28))^2+1,1),""),"")</f>
        <v/>
      </c>
      <c r="BM62" s="49">
        <f t="shared" si="6"/>
        <v>1</v>
      </c>
      <c r="BN62" s="6"/>
      <c r="BO62" s="136" t="str">
        <f>IF(D62="","",IF(E62="","",$D62-'Submission Template'!K$28))</f>
        <v/>
      </c>
      <c r="BP62" s="137" t="str">
        <f t="shared" si="7"/>
        <v/>
      </c>
      <c r="BQ62" s="137"/>
      <c r="BR62" s="137"/>
      <c r="BS62" s="137"/>
      <c r="BT62" s="137" t="str">
        <f>IF(N62="","",IF(E62="","",$N62-'Submission Template'!$BG$20))</f>
        <v/>
      </c>
      <c r="BU62" s="138" t="str">
        <f t="shared" si="8"/>
        <v/>
      </c>
      <c r="BV62" s="6"/>
      <c r="BW62" s="247" t="str">
        <f t="shared" si="15"/>
        <v/>
      </c>
      <c r="BX62" s="138" t="str">
        <f t="shared" si="16"/>
        <v/>
      </c>
      <c r="BY62" s="6"/>
      <c r="BZ62" s="6"/>
      <c r="CA62" s="57"/>
      <c r="CB62" s="57"/>
      <c r="CC62" s="57"/>
      <c r="CD62" s="57"/>
      <c r="CE62" s="57"/>
      <c r="CF62" s="219">
        <f>IF('Submission Template'!C85="invalid",1,0)</f>
        <v>0</v>
      </c>
      <c r="CG62" s="113" t="str">
        <f>IF(AND('Submission Template'!$C85="final",'Submission Template'!$Q85="yes"),$D88,"")</f>
        <v/>
      </c>
      <c r="CH62" s="113" t="str">
        <f>IF(AND('Submission Template'!$C85="final",'Submission Template'!$Q85="yes"),$C88,"")</f>
        <v/>
      </c>
      <c r="CI62" s="113" t="str">
        <f>IF(AND('Submission Template'!$C85="final",'Submission Template'!$V85="yes"),$N88,"")</f>
        <v/>
      </c>
      <c r="CJ62" s="220" t="str">
        <f>IF(AND('Submission Template'!$C85="final",'Submission Template'!$V85="yes"),$M88,"")</f>
        <v/>
      </c>
      <c r="CK62" s="6"/>
      <c r="CL62" s="6"/>
    </row>
    <row r="63" spans="1:90">
      <c r="A63" s="98"/>
      <c r="B63" s="304">
        <f>IF('Submission Template'!$AU$36=1,IF(AND('Submission Template'!$P$13="yes",$AX63&lt;&gt;""),MAX($AX63-1,0),$AX63),"")</f>
        <v>0</v>
      </c>
      <c r="C63" s="305" t="str">
        <f t="shared" si="0"/>
        <v/>
      </c>
      <c r="D63" s="306" t="str">
        <f>IF('Submission Template'!$AU$36&lt;&gt;1,"",IF(AL63&lt;&gt;"",AL63,IF(AND('Submission Template'!$P$13="no",'Submission Template'!Q60="yes",'Submission Template'!BN60&lt;&gt;""),AVERAGE(BD$37:BD63),IF(AND('Submission Template'!$P$13="yes",'Submission Template'!Q60="yes",'Submission Template'!BN60&lt;&gt;""),AVERAGE(BD$38:BD63),""))))</f>
        <v/>
      </c>
      <c r="E63" s="307" t="str">
        <f>IF('Submission Template'!$AU$36&lt;&gt;1,"",IF(AO63&lt;=1,"",IF(BW63&lt;&gt;"",BW63,IF(AND('Submission Template'!$P$13="no",'Submission Template'!Q60="yes",'Submission Template'!BN60&lt;&gt;""),STDEV(BD$37:BD63),IF(AND('Submission Template'!$P$13="yes",'Submission Template'!Q60="yes",'Submission Template'!BN60&lt;&gt;""),STDEV(BD$38:BD63),"")))))</f>
        <v/>
      </c>
      <c r="F63" s="308" t="str">
        <f>IF('Submission Template'!$AU$36=1,IF('Submission Template'!BN60&lt;&gt;"",G62,""),"")</f>
        <v/>
      </c>
      <c r="G63" s="308" t="str">
        <f>IF(AND('Submission Template'!$AU$36=1,'Submission Template'!$C60&lt;&gt;""),IF(OR($AO63=1,$AO63=0),0,IF('Submission Template'!$C60="initial",$G62,IF('Submission Template'!Q60="yes",MAX(($F63+'Submission Template'!BN60-('Submission Template'!K$28+0.25*$E63)),0),$G62))),"")</f>
        <v/>
      </c>
      <c r="H63" s="308" t="str">
        <f t="shared" si="9"/>
        <v/>
      </c>
      <c r="I63" s="309" t="str">
        <f t="shared" si="1"/>
        <v/>
      </c>
      <c r="J63" s="309" t="str">
        <f t="shared" si="10"/>
        <v/>
      </c>
      <c r="K63" s="310" t="str">
        <f>IF(G63&lt;&gt;"",IF($BA63=1,IF(AND(J63&lt;&gt;1,I63=1,D63&lt;='Submission Template'!K$28),1,0),K62),"")</f>
        <v/>
      </c>
      <c r="L63" s="304">
        <f>IF('Submission Template'!$AV$36=1,IF(AND('Submission Template'!$P$13="yes",$AY63&lt;&gt;""),MAX($AY63-1,0),$AY63),"")</f>
        <v>0</v>
      </c>
      <c r="M63" s="305" t="str">
        <f t="shared" si="2"/>
        <v/>
      </c>
      <c r="N63" s="306" t="str">
        <f>IF(AM63&lt;&gt;"",AM63,(IF(AND('Submission Template'!$P$13="no",'Submission Template'!V60="yes",'Submission Template'!BS60&lt;&gt;""),AVERAGE(BE$37:BE63),IF(AND('Submission Template'!$P$13="yes",'Submission Template'!V60="yes",'Submission Template'!BS60&lt;&gt;""),AVERAGE(BE$38:BE63),""))))</f>
        <v/>
      </c>
      <c r="O63" s="307" t="str">
        <f>IF(AP63&lt;=1,"",IF(BX63&lt;&gt;"",BX63,(IF(AND('Submission Template'!$P$13="no",'Submission Template'!V60="yes",'Submission Template'!BS60&lt;&gt;""),STDEV(BE$37:BE63),IF(AND('Submission Template'!$P$13="yes",'Submission Template'!V60="yes",'Submission Template'!BS60&lt;&gt;""),STDEV(BE$38:BE63),"")))))</f>
        <v/>
      </c>
      <c r="P63" s="308" t="str">
        <f>IF('Submission Template'!$AV$36=1,IF('Submission Template'!BS60&lt;&gt;"",Q62,""),"")</f>
        <v/>
      </c>
      <c r="Q63" s="308" t="str">
        <f>IF(AND('Submission Template'!$AV$36=1,'Submission Template'!$C60&lt;&gt;""),IF(OR($AP63=1,$AP63=0),0,IF('Submission Template'!$C60="initial",$Q62,IF('Submission Template'!V60="yes",MAX(($P63+'Submission Template'!BS60-('Submission Template'!R$28+0.25*$O63)),0),$Q62))),"")</f>
        <v/>
      </c>
      <c r="R63" s="308" t="str">
        <f t="shared" si="11"/>
        <v/>
      </c>
      <c r="S63" s="309" t="str">
        <f t="shared" si="3"/>
        <v/>
      </c>
      <c r="T63" s="309" t="str">
        <f t="shared" si="12"/>
        <v/>
      </c>
      <c r="U63" s="310" t="str">
        <f>IF(Q63&lt;&gt;"",IF($BB63=1,IF(AND(T63&lt;&gt;1,S63=1,N63&lt;='Submission Template'!R$28),1,0),U62),"")</f>
        <v/>
      </c>
      <c r="V63" s="102"/>
      <c r="W63" s="102"/>
      <c r="X63" s="102"/>
      <c r="Y63" s="102"/>
      <c r="Z63" s="102"/>
      <c r="AA63" s="102"/>
      <c r="AB63" s="102"/>
      <c r="AC63" s="102"/>
      <c r="AD63" s="102"/>
      <c r="AE63" s="102"/>
      <c r="AF63" s="311"/>
      <c r="AG63" s="312" t="str">
        <f>IF(AND(OR('Submission Template'!Q60="yes",AND('Submission Template'!V60="yes",'Submission Template'!$P$17="yes")),'Submission Template'!C60="invalid"),"Test cannot be invalid AND included in CumSum",IF(OR(AND($Q63&gt;$R63,$N63&lt;&gt;""),AND($G63&gt;H63,$D63&lt;&gt;"")),"Warning:  CumSum statistic exceeds the Action Limit.",""))</f>
        <v/>
      </c>
      <c r="AH63" s="156"/>
      <c r="AI63" s="156"/>
      <c r="AJ63" s="156"/>
      <c r="AK63" s="313"/>
      <c r="AL63" s="6" t="str">
        <f t="shared" si="17"/>
        <v/>
      </c>
      <c r="AM63" s="6" t="str">
        <f t="shared" si="13"/>
        <v/>
      </c>
      <c r="AN63" s="6" t="str">
        <f>IF($AN$27="yes",IF(AND(BD38="",BD39="",BD40="",BD41="",BD42="",BD43="",BD44="",BD45="",BD46="",BD47="",BD48="",BD49="",BD50="",BD51="",BD52="",BD53="",BD54="",BD55="",BD56="",BD57="",BD58="",BD59="",BD60="",BD61="",BD62="",BD63=""),"SKIP",IF(AND(BD38="",BD39="",BD40="",BD41="",BD42="",BD43="",BD44="",BD45="",BD46="",BD47="",BD48="",BD49="",BD50="",BD51="",BD52="",BD53="",BD54="",BD55="",BD56="",BD57="",BD58="",BD59="",BD60="",BD61="",BD62="",BD63&lt;&gt;""),"DATA","")),"notCO")</f>
        <v>SKIP</v>
      </c>
      <c r="AO63" s="6">
        <f>IF('Submission Template'!$P$13="no",AX63,IF(AX63="","",IF('Submission Template'!$P$13="yes",IF(B63=0,1,IF(OR(B63=1,B63=2),2,B63)))))</f>
        <v>1</v>
      </c>
      <c r="AP63" s="6">
        <f>IF('Submission Template'!$P$13="no",AY63,IF(AY63="","",IF('Submission Template'!$P$13="yes",IF(L63=0,1,IF(OR(L63=1,L63=2),2,L63)))))</f>
        <v>1</v>
      </c>
      <c r="AQ63" s="20" t="str">
        <f>IF($AN$27="yes",IF(AND(BE38="",BE39="",BE40="",BE41="",BE42="",BE43="",BE44="",BE45="",BE46="",BE47="",BE48="",BE49="",BE50="",BE51="",BE52="",BE53="",BE54="",BE55="",BE56="",BE57="",BE58="",BE59="",BE60="",BE61="",BE62="",BE63=""),"SKIP",IF(AND(BE38="",BE39="",BE40="",BE41="",BE42="",BE43="",BE44="",BE45="",BE46="",BE47="",BE48="",BE49="",BE50="",BE51="",BE52="",BE53="",BE54="",BE55="",BE56="",BE57="",BE58="",BE59="",BE60="",BE61="",BE62="",BE63&lt;&gt;""),"DATA","")),"notCO")</f>
        <v>SKIP</v>
      </c>
      <c r="AR63" s="22">
        <f>IF(AND('Submission Template'!BN60&lt;&gt;"",'Submission Template'!K$28&lt;&gt;"",'Submission Template'!Q60&lt;&gt;""),1,0)</f>
        <v>0</v>
      </c>
      <c r="AS63" s="22">
        <f>IF(AND('Submission Template'!BS60&lt;&gt;"",'Submission Template'!R$28&lt;&gt;"",'Submission Template'!V60&lt;&gt;""),1,0)</f>
        <v>0</v>
      </c>
      <c r="AT63" s="22"/>
      <c r="AU63" s="22">
        <f t="shared" si="4"/>
        <v>0</v>
      </c>
      <c r="AV63" s="22">
        <f t="shared" si="5"/>
        <v>0</v>
      </c>
      <c r="AW63" s="22"/>
      <c r="AX63" s="22">
        <f>IF('Submission Template'!$BU60&lt;&gt;"blank",IF('Submission Template'!BN60&lt;&gt;"",IF('Submission Template'!Q60="yes",AX62+1,AX62),AX62),"")</f>
        <v>0</v>
      </c>
      <c r="AY63" s="22">
        <f>IF('Submission Template'!$BU60&lt;&gt;"blank",IF('Submission Template'!BS60&lt;&gt;"",IF('Submission Template'!V60="yes",AY62+1,AY62),AY62),"")</f>
        <v>0</v>
      </c>
      <c r="AZ63" s="22"/>
      <c r="BA63" s="22" t="str">
        <f>IF('Submission Template'!BN60&lt;&gt;"",IF('Submission Template'!Q60="yes",1,0),"")</f>
        <v/>
      </c>
      <c r="BB63" s="22" t="str">
        <f>IF('Submission Template'!BS60&lt;&gt;"",IF('Submission Template'!V60="yes",1,0),"")</f>
        <v/>
      </c>
      <c r="BC63" s="22"/>
      <c r="BD63" s="22" t="str">
        <f>IF(AND('Submission Template'!Q60="yes",'Submission Template'!BN60&lt;&gt;""),'Submission Template'!BN60,"")</f>
        <v/>
      </c>
      <c r="BE63" s="22" t="str">
        <f>IF(AND('Submission Template'!V60="yes",'Submission Template'!BS60&lt;&gt;""),'Submission Template'!BS60,"")</f>
        <v/>
      </c>
      <c r="BF63" s="22"/>
      <c r="BG63" s="22"/>
      <c r="BH63" s="22">
        <f t="shared" si="14"/>
        <v>26</v>
      </c>
      <c r="BI63" s="24">
        <v>1.71</v>
      </c>
      <c r="BJ63" s="22"/>
      <c r="BK63" s="35" t="str">
        <f>IF('Submission Template'!$AU$36=1,IF(AND('Submission Template'!Q60="yes",$AO63&gt;1,'Submission Template'!BN60&lt;&gt;""),ROUND((($AU63*$E63)/($D63-'Submission Template'!K$28))^2+1,1),""),"")</f>
        <v/>
      </c>
      <c r="BL63" s="35" t="str">
        <f>IF('Submission Template'!$AV$36=1,IF(AND('Submission Template'!V60="yes",$AP63&gt;1,'Submission Template'!BS60&lt;&gt;""),ROUND((($AV63*$O63)/($N63-'Submission Template'!R$28))^2+1,1),""),"")</f>
        <v/>
      </c>
      <c r="BM63" s="49">
        <f t="shared" si="6"/>
        <v>1</v>
      </c>
      <c r="BN63" s="6"/>
      <c r="BO63" s="136" t="str">
        <f>IF(D63="","",IF(E63="","",$D63-'Submission Template'!K$28))</f>
        <v/>
      </c>
      <c r="BP63" s="137" t="str">
        <f t="shared" si="7"/>
        <v/>
      </c>
      <c r="BQ63" s="137"/>
      <c r="BR63" s="137"/>
      <c r="BS63" s="137"/>
      <c r="BT63" s="137" t="str">
        <f>IF(N63="","",IF(E63="","",$N63-'Submission Template'!$BG$20))</f>
        <v/>
      </c>
      <c r="BU63" s="138" t="str">
        <f t="shared" si="8"/>
        <v/>
      </c>
      <c r="BV63" s="6"/>
      <c r="BW63" s="247" t="str">
        <f t="shared" si="15"/>
        <v/>
      </c>
      <c r="BX63" s="138" t="str">
        <f t="shared" si="16"/>
        <v/>
      </c>
      <c r="BY63" s="6"/>
      <c r="BZ63" s="6"/>
      <c r="CA63" s="57"/>
      <c r="CB63" s="57"/>
      <c r="CC63" s="57"/>
      <c r="CD63" s="57"/>
      <c r="CE63" s="57"/>
      <c r="CF63" s="219">
        <f>IF('Submission Template'!C86="invalid",1,0)</f>
        <v>0</v>
      </c>
      <c r="CG63" s="113" t="str">
        <f>IF(AND('Submission Template'!$C86="final",'Submission Template'!$Q86="yes"),$D89,"")</f>
        <v/>
      </c>
      <c r="CH63" s="113" t="str">
        <f>IF(AND('Submission Template'!$C86="final",'Submission Template'!$Q86="yes"),$C89,"")</f>
        <v/>
      </c>
      <c r="CI63" s="113" t="str">
        <f>IF(AND('Submission Template'!$C86="final",'Submission Template'!$V86="yes"),$N89,"")</f>
        <v/>
      </c>
      <c r="CJ63" s="220" t="str">
        <f>IF(AND('Submission Template'!$C86="final",'Submission Template'!$V86="yes"),$M89,"")</f>
        <v/>
      </c>
      <c r="CK63" s="6"/>
      <c r="CL63" s="6"/>
    </row>
    <row r="64" spans="1:90">
      <c r="A64" s="98"/>
      <c r="B64" s="304">
        <f>IF('Submission Template'!$AU$36=1,IF(AND('Submission Template'!$P$13="yes",$AX64&lt;&gt;""),MAX($AX64-1,0),$AX64),"")</f>
        <v>0</v>
      </c>
      <c r="C64" s="305" t="str">
        <f t="shared" si="0"/>
        <v/>
      </c>
      <c r="D64" s="306" t="str">
        <f>IF('Submission Template'!$AU$36&lt;&gt;1,"",IF(AL64&lt;&gt;"",AL64,IF(AND('Submission Template'!$P$13="no",'Submission Template'!Q61="yes",'Submission Template'!BN61&lt;&gt;""),AVERAGE(BD$37:BD64),IF(AND('Submission Template'!$P$13="yes",'Submission Template'!Q61="yes",'Submission Template'!BN61&lt;&gt;""),AVERAGE(BD$38:BD64),""))))</f>
        <v/>
      </c>
      <c r="E64" s="307" t="str">
        <f>IF('Submission Template'!$AU$36&lt;&gt;1,"",IF(AO64&lt;=1,"",IF(BW64&lt;&gt;"",BW64,IF(AND('Submission Template'!$P$13="no",'Submission Template'!Q61="yes",'Submission Template'!BN61&lt;&gt;""),STDEV(BD$37:BD64),IF(AND('Submission Template'!$P$13="yes",'Submission Template'!Q61="yes",'Submission Template'!BN61&lt;&gt;""),STDEV(BD$38:BD64),"")))))</f>
        <v/>
      </c>
      <c r="F64" s="308" t="str">
        <f>IF('Submission Template'!$AU$36=1,IF('Submission Template'!BN61&lt;&gt;"",G63,""),"")</f>
        <v/>
      </c>
      <c r="G64" s="308" t="str">
        <f>IF(AND('Submission Template'!$AU$36=1,'Submission Template'!$C61&lt;&gt;""),IF(OR($AO64=1,$AO64=0),0,IF('Submission Template'!$C61="initial",$G63,IF('Submission Template'!Q61="yes",MAX(($F64+'Submission Template'!BN61-('Submission Template'!K$28+0.25*$E64)),0),$G63))),"")</f>
        <v/>
      </c>
      <c r="H64" s="308" t="str">
        <f t="shared" si="9"/>
        <v/>
      </c>
      <c r="I64" s="309" t="str">
        <f t="shared" si="1"/>
        <v/>
      </c>
      <c r="J64" s="309" t="str">
        <f t="shared" si="10"/>
        <v/>
      </c>
      <c r="K64" s="310" t="str">
        <f>IF(G64&lt;&gt;"",IF($BA64=1,IF(AND(J64&lt;&gt;1,I64=1,D64&lt;='Submission Template'!K$28),1,0),K63),"")</f>
        <v/>
      </c>
      <c r="L64" s="304">
        <f>IF('Submission Template'!$AV$36=1,IF(AND('Submission Template'!$P$13="yes",$AY64&lt;&gt;""),MAX($AY64-1,0),$AY64),"")</f>
        <v>0</v>
      </c>
      <c r="M64" s="305" t="str">
        <f t="shared" si="2"/>
        <v/>
      </c>
      <c r="N64" s="306" t="str">
        <f>IF(AM64&lt;&gt;"",AM64,(IF(AND('Submission Template'!$P$13="no",'Submission Template'!V61="yes",'Submission Template'!BS61&lt;&gt;""),AVERAGE(BE$37:BE64),IF(AND('Submission Template'!$P$13="yes",'Submission Template'!V61="yes",'Submission Template'!BS61&lt;&gt;""),AVERAGE(BE$38:BE64),""))))</f>
        <v/>
      </c>
      <c r="O64" s="307" t="str">
        <f>IF(AP64&lt;=1,"",IF(BX64&lt;&gt;"",BX64,(IF(AND('Submission Template'!$P$13="no",'Submission Template'!V61="yes",'Submission Template'!BS61&lt;&gt;""),STDEV(BE$37:BE64),IF(AND('Submission Template'!$P$13="yes",'Submission Template'!V61="yes",'Submission Template'!BS61&lt;&gt;""),STDEV(BE$38:BE64),"")))))</f>
        <v/>
      </c>
      <c r="P64" s="308" t="str">
        <f>IF('Submission Template'!$AV$36=1,IF('Submission Template'!BS61&lt;&gt;"",Q63,""),"")</f>
        <v/>
      </c>
      <c r="Q64" s="308" t="str">
        <f>IF(AND('Submission Template'!$AV$36=1,'Submission Template'!$C61&lt;&gt;""),IF(OR($AP64=1,$AP64=0),0,IF('Submission Template'!$C61="initial",$Q63,IF('Submission Template'!V61="yes",MAX(($P64+'Submission Template'!BS61-('Submission Template'!R$28+0.25*$O64)),0),$Q63))),"")</f>
        <v/>
      </c>
      <c r="R64" s="308" t="str">
        <f t="shared" si="11"/>
        <v/>
      </c>
      <c r="S64" s="309" t="str">
        <f t="shared" si="3"/>
        <v/>
      </c>
      <c r="T64" s="309" t="str">
        <f t="shared" si="12"/>
        <v/>
      </c>
      <c r="U64" s="310" t="str">
        <f>IF(Q64&lt;&gt;"",IF($BB64=1,IF(AND(T64&lt;&gt;1,S64=1,N64&lt;='Submission Template'!R$28),1,0),U63),"")</f>
        <v/>
      </c>
      <c r="V64" s="102"/>
      <c r="W64" s="102"/>
      <c r="X64" s="102"/>
      <c r="Y64" s="102"/>
      <c r="Z64" s="102"/>
      <c r="AA64" s="102"/>
      <c r="AB64" s="102"/>
      <c r="AC64" s="102"/>
      <c r="AD64" s="102"/>
      <c r="AE64" s="102"/>
      <c r="AF64" s="311"/>
      <c r="AG64" s="312" t="str">
        <f>IF(AND(OR('Submission Template'!Q61="yes",AND('Submission Template'!V61="yes",'Submission Template'!$P$17="yes")),'Submission Template'!C61="invalid"),"Test cannot be invalid AND included in CumSum",IF(OR(AND($Q64&gt;$R64,$N64&lt;&gt;""),AND($G64&gt;H64,$D64&lt;&gt;"")),"Warning:  CumSum statistic exceeds the Action Limit.",""))</f>
        <v/>
      </c>
      <c r="AH64" s="156"/>
      <c r="AI64" s="156"/>
      <c r="AJ64" s="156"/>
      <c r="AK64" s="313"/>
      <c r="AL64" s="6" t="str">
        <f t="shared" si="17"/>
        <v/>
      </c>
      <c r="AM64" s="6" t="str">
        <f t="shared" si="13"/>
        <v/>
      </c>
      <c r="AN64" s="6" t="str">
        <f>IF($AN$27="yes",IF(AND(BD38="",BD39="",BD40="",BD41="",BD42="",BD43="",BD44="",BD45="",BD46="",BD47="",BD48="",BD49="",BD50="",BD51="",BD52="",BD53="",BD54="",BD55="",BD56="",BD57="",BD58="",BD59="",BD60="",BD61="",BD62="",BD63="",BD64=""),"SKIP",IF(AND(BD38="",BD39="",BD40="",BD41="",BD42="",BD43="",BD44="",BD45="",BD46="",BD47="",BD48="",BD49="",BD50="",BD51="",BD52="",BD53="",BD54="",BD55="",BD56="",BD57="",BD58="",BD59="",BD60="",BD61="",BD62="",BD63="",BD64&lt;&gt;""),"DATA","")),"notCO")</f>
        <v>SKIP</v>
      </c>
      <c r="AO64" s="6">
        <f>IF('Submission Template'!$P$13="no",AX64,IF(AX64="","",IF('Submission Template'!$P$13="yes",IF(B64=0,1,IF(OR(B64=1,B64=2),2,B64)))))</f>
        <v>1</v>
      </c>
      <c r="AP64" s="6">
        <f>IF('Submission Template'!$P$13="no",AY64,IF(AY64="","",IF('Submission Template'!$P$13="yes",IF(L64=0,1,IF(OR(L64=1,L64=2),2,L64)))))</f>
        <v>1</v>
      </c>
      <c r="AQ64" s="20" t="str">
        <f>IF($AN$27="yes",IF(AND(BE38="",BE39="",BE40="",BE41="",BE42="",BE43="",BE44="",BE45="",BE46="",BE47="",BE48="",BE49="",BE50="",BE51="",BE52="",BE53="",BE54="",BE55="",BE56="",BE57="",BE58="",BE59="",BE60="",BE61="",BE62="",BE63="",BE64=""),"SKIP",IF(AND(BE38="",BE39="",BE40="",BE41="",BE42="",BE43="",BE44="",BE45="",BE46="",BE47="",BE48="",BE49="",BE50="",BE51="",BE52="",BE53="",BE54="",BE55="",BE56="",BE57="",BE58="",BE59="",BE60="",BE61="",BE62="",BE63="",BE64&lt;&gt;""),"DATA","")),"notCO")</f>
        <v>SKIP</v>
      </c>
      <c r="AR64" s="22">
        <f>IF(AND('Submission Template'!BN61&lt;&gt;"",'Submission Template'!K$28&lt;&gt;"",'Submission Template'!Q61&lt;&gt;""),1,0)</f>
        <v>0</v>
      </c>
      <c r="AS64" s="22">
        <f>IF(AND('Submission Template'!BS61&lt;&gt;"",'Submission Template'!R$28&lt;&gt;"",'Submission Template'!V61&lt;&gt;""),1,0)</f>
        <v>0</v>
      </c>
      <c r="AT64" s="22"/>
      <c r="AU64" s="22">
        <f t="shared" si="4"/>
        <v>0</v>
      </c>
      <c r="AV64" s="22">
        <f t="shared" si="5"/>
        <v>0</v>
      </c>
      <c r="AW64" s="22"/>
      <c r="AX64" s="22">
        <f>IF('Submission Template'!$BU61&lt;&gt;"blank",IF('Submission Template'!BN61&lt;&gt;"",IF('Submission Template'!Q61="yes",AX63+1,AX63),AX63),"")</f>
        <v>0</v>
      </c>
      <c r="AY64" s="22">
        <f>IF('Submission Template'!$BU61&lt;&gt;"blank",IF('Submission Template'!BS61&lt;&gt;"",IF('Submission Template'!V61="yes",AY63+1,AY63),AY63),"")</f>
        <v>0</v>
      </c>
      <c r="AZ64" s="22"/>
      <c r="BA64" s="22" t="str">
        <f>IF('Submission Template'!BN61&lt;&gt;"",IF('Submission Template'!Q61="yes",1,0),"")</f>
        <v/>
      </c>
      <c r="BB64" s="22" t="str">
        <f>IF('Submission Template'!BS61&lt;&gt;"",IF('Submission Template'!V61="yes",1,0),"")</f>
        <v/>
      </c>
      <c r="BC64" s="22"/>
      <c r="BD64" s="22" t="str">
        <f>IF(AND('Submission Template'!Q61="yes",'Submission Template'!BN61&lt;&gt;""),'Submission Template'!BN61,"")</f>
        <v/>
      </c>
      <c r="BE64" s="22" t="str">
        <f>IF(AND('Submission Template'!V61="yes",'Submission Template'!BS61&lt;&gt;""),'Submission Template'!BS61,"")</f>
        <v/>
      </c>
      <c r="BF64" s="22"/>
      <c r="BG64" s="22"/>
      <c r="BH64" s="22">
        <f t="shared" si="14"/>
        <v>27</v>
      </c>
      <c r="BI64" s="24">
        <v>1.71</v>
      </c>
      <c r="BJ64" s="22"/>
      <c r="BK64" s="35" t="str">
        <f>IF('Submission Template'!$AU$36=1,IF(AND('Submission Template'!Q61="yes",$AO64&gt;1,'Submission Template'!BN61&lt;&gt;""),ROUND((($AU64*$E64)/($D64-'Submission Template'!K$28))^2+1,1),""),"")</f>
        <v/>
      </c>
      <c r="BL64" s="35" t="str">
        <f>IF('Submission Template'!$AV$36=1,IF(AND('Submission Template'!V61="yes",$AP64&gt;1,'Submission Template'!BS61&lt;&gt;""),ROUND((($AV64*$O64)/($N64-'Submission Template'!R$28))^2+1,1),""),"")</f>
        <v/>
      </c>
      <c r="BM64" s="49">
        <f t="shared" si="6"/>
        <v>1</v>
      </c>
      <c r="BN64" s="6"/>
      <c r="BO64" s="136" t="str">
        <f>IF(D64="","",IF(E64="","",$D64-'Submission Template'!K$28))</f>
        <v/>
      </c>
      <c r="BP64" s="137" t="str">
        <f t="shared" si="7"/>
        <v/>
      </c>
      <c r="BQ64" s="137"/>
      <c r="BR64" s="137"/>
      <c r="BS64" s="137"/>
      <c r="BT64" s="137" t="str">
        <f>IF(N64="","",IF(E64="","",$N64-'Submission Template'!$BG$20))</f>
        <v/>
      </c>
      <c r="BU64" s="138" t="str">
        <f t="shared" si="8"/>
        <v/>
      </c>
      <c r="BV64" s="6"/>
      <c r="BW64" s="247" t="str">
        <f t="shared" si="15"/>
        <v/>
      </c>
      <c r="BX64" s="138" t="str">
        <f t="shared" si="16"/>
        <v/>
      </c>
      <c r="BY64" s="6"/>
      <c r="BZ64" s="6"/>
      <c r="CA64" s="57"/>
      <c r="CB64" s="57"/>
      <c r="CC64" s="57"/>
      <c r="CD64" s="57"/>
      <c r="CE64" s="57"/>
      <c r="CF64" s="219">
        <f>IF('Submission Template'!C87="invalid",1,0)</f>
        <v>0</v>
      </c>
      <c r="CG64" s="113" t="str">
        <f>IF(AND('Submission Template'!$C87="final",'Submission Template'!$Q87="yes"),$D90,"")</f>
        <v/>
      </c>
      <c r="CH64" s="113" t="str">
        <f>IF(AND('Submission Template'!$C87="final",'Submission Template'!$Q87="yes"),$C90,"")</f>
        <v/>
      </c>
      <c r="CI64" s="113" t="str">
        <f>IF(AND('Submission Template'!$C87="final",'Submission Template'!$V87="yes"),$N90,"")</f>
        <v/>
      </c>
      <c r="CJ64" s="220" t="str">
        <f>IF(AND('Submission Template'!$C87="final",'Submission Template'!$V87="yes"),$M90,"")</f>
        <v/>
      </c>
      <c r="CK64" s="6"/>
      <c r="CL64" s="6"/>
    </row>
    <row r="65" spans="1:90">
      <c r="A65" s="98"/>
      <c r="B65" s="304">
        <f>IF('Submission Template'!$AU$36=1,IF(AND('Submission Template'!$P$13="yes",$AX65&lt;&gt;""),MAX($AX65-1,0),$AX65),"")</f>
        <v>0</v>
      </c>
      <c r="C65" s="305" t="str">
        <f t="shared" si="0"/>
        <v/>
      </c>
      <c r="D65" s="306" t="str">
        <f>IF('Submission Template'!$AU$36&lt;&gt;1,"",IF(AL65&lt;&gt;"",AL65,IF(AND('Submission Template'!$P$13="no",'Submission Template'!Q62="yes",'Submission Template'!BN62&lt;&gt;""),AVERAGE(BD$37:BD65),IF(AND('Submission Template'!$P$13="yes",'Submission Template'!Q62="yes",'Submission Template'!BN62&lt;&gt;""),AVERAGE(BD$38:BD65),""))))</f>
        <v/>
      </c>
      <c r="E65" s="307" t="str">
        <f>IF('Submission Template'!$AU$36&lt;&gt;1,"",IF(AO65&lt;=1,"",IF(BW65&lt;&gt;"",BW65,IF(AND('Submission Template'!$P$13="no",'Submission Template'!Q62="yes",'Submission Template'!BN62&lt;&gt;""),STDEV(BD$37:BD65),IF(AND('Submission Template'!$P$13="yes",'Submission Template'!Q62="yes",'Submission Template'!BN62&lt;&gt;""),STDEV(BD$38:BD65),"")))))</f>
        <v/>
      </c>
      <c r="F65" s="308" t="str">
        <f>IF('Submission Template'!$AU$36=1,IF('Submission Template'!BN62&lt;&gt;"",G64,""),"")</f>
        <v/>
      </c>
      <c r="G65" s="308" t="str">
        <f>IF(AND('Submission Template'!$AU$36=1,'Submission Template'!$C62&lt;&gt;""),IF(OR($AO65=1,$AO65=0),0,IF('Submission Template'!$C62="initial",$G64,IF('Submission Template'!Q62="yes",MAX(($F65+'Submission Template'!BN62-('Submission Template'!K$28+0.25*$E65)),0),$G64))),"")</f>
        <v/>
      </c>
      <c r="H65" s="308" t="str">
        <f t="shared" si="9"/>
        <v/>
      </c>
      <c r="I65" s="309" t="str">
        <f t="shared" si="1"/>
        <v/>
      </c>
      <c r="J65" s="309" t="str">
        <f t="shared" si="10"/>
        <v/>
      </c>
      <c r="K65" s="310" t="str">
        <f>IF(G65&lt;&gt;"",IF($BA65=1,IF(AND(J65&lt;&gt;1,I65=1,D65&lt;='Submission Template'!K$28),1,0),K64),"")</f>
        <v/>
      </c>
      <c r="L65" s="304">
        <f>IF('Submission Template'!$AV$36=1,IF(AND('Submission Template'!$P$13="yes",$AY65&lt;&gt;""),MAX($AY65-1,0),$AY65),"")</f>
        <v>0</v>
      </c>
      <c r="M65" s="305" t="str">
        <f t="shared" si="2"/>
        <v/>
      </c>
      <c r="N65" s="306" t="str">
        <f>IF(AM65&lt;&gt;"",AM65,(IF(AND('Submission Template'!$P$13="no",'Submission Template'!V62="yes",'Submission Template'!BS62&lt;&gt;""),AVERAGE(BE$37:BE65),IF(AND('Submission Template'!$P$13="yes",'Submission Template'!V62="yes",'Submission Template'!BS62&lt;&gt;""),AVERAGE(BE$38:BE65),""))))</f>
        <v/>
      </c>
      <c r="O65" s="307" t="str">
        <f>IF(AP65&lt;=1,"",IF(BX65&lt;&gt;"",BX65,(IF(AND('Submission Template'!$P$13="no",'Submission Template'!V62="yes",'Submission Template'!BS62&lt;&gt;""),STDEV(BE$37:BE65),IF(AND('Submission Template'!$P$13="yes",'Submission Template'!V62="yes",'Submission Template'!BS62&lt;&gt;""),STDEV(BE$38:BE65),"")))))</f>
        <v/>
      </c>
      <c r="P65" s="308" t="str">
        <f>IF('Submission Template'!$AV$36=1,IF('Submission Template'!BS62&lt;&gt;"",Q64,""),"")</f>
        <v/>
      </c>
      <c r="Q65" s="308" t="str">
        <f>IF(AND('Submission Template'!$AV$36=1,'Submission Template'!$C62&lt;&gt;""),IF(OR($AP65=1,$AP65=0),0,IF('Submission Template'!$C62="initial",$Q64,IF('Submission Template'!V62="yes",MAX(($P65+'Submission Template'!BS62-('Submission Template'!R$28+0.25*$O65)),0),$Q64))),"")</f>
        <v/>
      </c>
      <c r="R65" s="308" t="str">
        <f t="shared" si="11"/>
        <v/>
      </c>
      <c r="S65" s="309" t="str">
        <f t="shared" si="3"/>
        <v/>
      </c>
      <c r="T65" s="309" t="str">
        <f t="shared" si="12"/>
        <v/>
      </c>
      <c r="U65" s="310" t="str">
        <f>IF(Q65&lt;&gt;"",IF($BB65=1,IF(AND(T65&lt;&gt;1,S65=1,N65&lt;='Submission Template'!R$28),1,0),U64),"")</f>
        <v/>
      </c>
      <c r="V65" s="102"/>
      <c r="W65" s="102"/>
      <c r="X65" s="102"/>
      <c r="Y65" s="102"/>
      <c r="Z65" s="102"/>
      <c r="AA65" s="102"/>
      <c r="AB65" s="102"/>
      <c r="AC65" s="102"/>
      <c r="AD65" s="102"/>
      <c r="AE65" s="102"/>
      <c r="AF65" s="311"/>
      <c r="AG65" s="312" t="str">
        <f>IF(AND(OR('Submission Template'!Q62="yes",AND('Submission Template'!V62="yes",'Submission Template'!$P$17="yes")),'Submission Template'!C62="invalid"),"Test cannot be invalid AND included in CumSum",IF(OR(AND($Q65&gt;$R65,$N65&lt;&gt;""),AND($G65&gt;H65,$D65&lt;&gt;"")),"Warning:  CumSum statistic exceeds the Action Limit.",""))</f>
        <v/>
      </c>
      <c r="AH65" s="156"/>
      <c r="AI65" s="156"/>
      <c r="AJ65" s="156"/>
      <c r="AK65" s="313"/>
      <c r="AL65" s="6" t="str">
        <f t="shared" si="17"/>
        <v/>
      </c>
      <c r="AM65" s="6" t="str">
        <f t="shared" si="13"/>
        <v/>
      </c>
      <c r="AN65" s="6" t="str">
        <f>IF($AN$27="yes",IF(AND(BD38="",BD39="",BD40="",BD41="",BD42="",BD43="",BD44="",BD45="",BD46="",BD47="",BD48="",BD49="",BD50="",BD51="",BD52="",BD53="",BD54="",BD55="",BD56="",BD57="",BD58="",BD59="",BD60="",BD61="",BD62="",BD63="",BD64="",BD65=""),"SKIP",IF(AND(BD38="",BD39="",BD40="",BD41="",BD42="",BD43="",BD44="",BD45="",BD46="",BD47="",BD48="",BD49="",BD50="",BD51="",BD52="",BD53="",BD54="",BD55="",BD56="",BD57="",BD58="",BD59="",BD60="",BD61="",BD62="",BD63="",BD64="",BD65&lt;&gt;""),"DATA","")),"notCO")</f>
        <v>SKIP</v>
      </c>
      <c r="AO65" s="6">
        <f>IF('Submission Template'!$P$13="no",AX65,IF(AX65="","",IF('Submission Template'!$P$13="yes",IF(B65=0,1,IF(OR(B65=1,B65=2),2,B65)))))</f>
        <v>1</v>
      </c>
      <c r="AP65" s="6">
        <f>IF('Submission Template'!$P$13="no",AY65,IF(AY65="","",IF('Submission Template'!$P$13="yes",IF(L65=0,1,IF(OR(L65=1,L65=2),2,L65)))))</f>
        <v>1</v>
      </c>
      <c r="AQ65" s="20" t="str">
        <f>IF($AN$27="yes",IF(AND(BE38="",BE39="",BE40="",BE41="",BE42="",BE43="",BE44="",BE45="",BE46="",BE47="",BE48="",BE49="",BE50="",BE51="",BE52="",BE53="",BE54="",BE55="",BE56="",BE57="",BE58="",BE59="",BE60="",BE61="",BE62="",BE63="",BE64="",BE65=""),"SKIP",IF(AND(BE38="",BE39="",BE40="",BE41="",BE42="",BE43="",BE44="",BE45="",BE46="",BE47="",BE48="",BE49="",BE50="",BE51="",BE52="",BE53="",BE54="",BE55="",BE56="",BE57="",BE58="",BE59="",BE60="",BE61="",BE62="",BE63="",BE64="",BE65&lt;&gt;""),"DATA","")),"notCO")</f>
        <v>SKIP</v>
      </c>
      <c r="AR65" s="22">
        <f>IF(AND('Submission Template'!BN62&lt;&gt;"",'Submission Template'!K$28&lt;&gt;"",'Submission Template'!Q62&lt;&gt;""),1,0)</f>
        <v>0</v>
      </c>
      <c r="AS65" s="22">
        <f>IF(AND('Submission Template'!BS62&lt;&gt;"",'Submission Template'!R$28&lt;&gt;"",'Submission Template'!V62&lt;&gt;""),1,0)</f>
        <v>0</v>
      </c>
      <c r="AT65" s="22"/>
      <c r="AU65" s="22">
        <f t="shared" si="4"/>
        <v>0</v>
      </c>
      <c r="AV65" s="22">
        <f t="shared" si="5"/>
        <v>0</v>
      </c>
      <c r="AW65" s="22"/>
      <c r="AX65" s="22">
        <f>IF('Submission Template'!$BU62&lt;&gt;"blank",IF('Submission Template'!BN62&lt;&gt;"",IF('Submission Template'!Q62="yes",AX64+1,AX64),AX64),"")</f>
        <v>0</v>
      </c>
      <c r="AY65" s="22">
        <f>IF('Submission Template'!$BU62&lt;&gt;"blank",IF('Submission Template'!BS62&lt;&gt;"",IF('Submission Template'!V62="yes",AY64+1,AY64),AY64),"")</f>
        <v>0</v>
      </c>
      <c r="AZ65" s="22"/>
      <c r="BA65" s="22" t="str">
        <f>IF('Submission Template'!BN62&lt;&gt;"",IF('Submission Template'!Q62="yes",1,0),"")</f>
        <v/>
      </c>
      <c r="BB65" s="22" t="str">
        <f>IF('Submission Template'!BS62&lt;&gt;"",IF('Submission Template'!V62="yes",1,0),"")</f>
        <v/>
      </c>
      <c r="BC65" s="22"/>
      <c r="BD65" s="22" t="str">
        <f>IF(AND('Submission Template'!Q62="yes",'Submission Template'!BN62&lt;&gt;""),'Submission Template'!BN62,"")</f>
        <v/>
      </c>
      <c r="BE65" s="22" t="str">
        <f>IF(AND('Submission Template'!V62="yes",'Submission Template'!BS62&lt;&gt;""),'Submission Template'!BS62,"")</f>
        <v/>
      </c>
      <c r="BF65" s="22"/>
      <c r="BG65" s="22"/>
      <c r="BH65" s="22">
        <f t="shared" si="14"/>
        <v>28</v>
      </c>
      <c r="BI65" s="24">
        <v>1.7</v>
      </c>
      <c r="BJ65" s="22"/>
      <c r="BK65" s="35" t="str">
        <f>IF('Submission Template'!$AU$36=1,IF(AND('Submission Template'!Q62="yes",$AO65&gt;1,'Submission Template'!BN62&lt;&gt;""),ROUND((($AU65*$E65)/($D65-'Submission Template'!K$28))^2+1,1),""),"")</f>
        <v/>
      </c>
      <c r="BL65" s="35" t="str">
        <f>IF('Submission Template'!$AV$36=1,IF(AND('Submission Template'!V62="yes",$AP65&gt;1,'Submission Template'!BS62&lt;&gt;""),ROUND((($AV65*$O65)/($N65-'Submission Template'!R$28))^2+1,1),""),"")</f>
        <v/>
      </c>
      <c r="BM65" s="49">
        <f t="shared" si="6"/>
        <v>1</v>
      </c>
      <c r="BN65" s="6"/>
      <c r="BO65" s="136" t="str">
        <f>IF(D65="","",IF(E65="","",$D65-'Submission Template'!K$28))</f>
        <v/>
      </c>
      <c r="BP65" s="137" t="str">
        <f t="shared" si="7"/>
        <v/>
      </c>
      <c r="BQ65" s="137"/>
      <c r="BR65" s="137"/>
      <c r="BS65" s="137"/>
      <c r="BT65" s="137" t="str">
        <f>IF(N65="","",IF(E65="","",$N65-'Submission Template'!$BG$20))</f>
        <v/>
      </c>
      <c r="BU65" s="138" t="str">
        <f t="shared" si="8"/>
        <v/>
      </c>
      <c r="BV65" s="6"/>
      <c r="BW65" s="247" t="str">
        <f t="shared" si="15"/>
        <v/>
      </c>
      <c r="BX65" s="138" t="str">
        <f t="shared" si="16"/>
        <v/>
      </c>
      <c r="BY65" s="6"/>
      <c r="BZ65" s="6"/>
      <c r="CA65" s="57"/>
      <c r="CB65" s="57"/>
      <c r="CC65" s="57"/>
      <c r="CD65" s="57"/>
      <c r="CE65" s="57"/>
      <c r="CF65" s="219">
        <f>IF('Submission Template'!C88="invalid",1,0)</f>
        <v>0</v>
      </c>
      <c r="CG65" s="113" t="str">
        <f>IF(AND('Submission Template'!$C88="final",'Submission Template'!$Q88="yes"),$D91,"")</f>
        <v/>
      </c>
      <c r="CH65" s="113" t="str">
        <f>IF(AND('Submission Template'!$C88="final",'Submission Template'!$Q88="yes"),$C91,"")</f>
        <v/>
      </c>
      <c r="CI65" s="113" t="str">
        <f>IF(AND('Submission Template'!$C88="final",'Submission Template'!$V88="yes"),$N91,"")</f>
        <v/>
      </c>
      <c r="CJ65" s="220" t="str">
        <f>IF(AND('Submission Template'!$C88="final",'Submission Template'!$V88="yes"),$M91,"")</f>
        <v/>
      </c>
      <c r="CK65" s="6"/>
      <c r="CL65" s="6"/>
    </row>
    <row r="66" spans="1:90">
      <c r="A66" s="98"/>
      <c r="B66" s="304">
        <f>IF('Submission Template'!$AU$36=1,IF(AND('Submission Template'!$P$13="yes",$AX66&lt;&gt;""),MAX($AX66-1,0),$AX66),"")</f>
        <v>0</v>
      </c>
      <c r="C66" s="305" t="str">
        <f t="shared" si="0"/>
        <v/>
      </c>
      <c r="D66" s="306" t="str">
        <f>IF('Submission Template'!$AU$36&lt;&gt;1,"",IF(AL66&lt;&gt;"",AL66,IF(AND('Submission Template'!$P$13="no",'Submission Template'!Q63="yes",'Submission Template'!BN63&lt;&gt;""),AVERAGE(BD$37:BD66),IF(AND('Submission Template'!$P$13="yes",'Submission Template'!Q63="yes",'Submission Template'!BN63&lt;&gt;""),AVERAGE(BD$38:BD66),""))))</f>
        <v/>
      </c>
      <c r="E66" s="307" t="str">
        <f>IF('Submission Template'!$AU$36&lt;&gt;1,"",IF(AO66&lt;=1,"",IF(BW66&lt;&gt;"",BW66,IF(AND('Submission Template'!$P$13="no",'Submission Template'!Q63="yes",'Submission Template'!BN63&lt;&gt;""),STDEV(BD$37:BD66),IF(AND('Submission Template'!$P$13="yes",'Submission Template'!Q63="yes",'Submission Template'!BN63&lt;&gt;""),STDEV(BD$38:BD66),"")))))</f>
        <v/>
      </c>
      <c r="F66" s="308" t="str">
        <f>IF('Submission Template'!$AU$36=1,IF('Submission Template'!BN63&lt;&gt;"",G65,""),"")</f>
        <v/>
      </c>
      <c r="G66" s="308" t="str">
        <f>IF(AND('Submission Template'!$AU$36=1,'Submission Template'!$C63&lt;&gt;""),IF(OR($AO66=1,$AO66=0),0,IF('Submission Template'!$C63="initial",$G65,IF('Submission Template'!Q63="yes",MAX(($F66+'Submission Template'!BN63-('Submission Template'!K$28+0.25*$E66)),0),$G65))),"")</f>
        <v/>
      </c>
      <c r="H66" s="308" t="str">
        <f t="shared" si="9"/>
        <v/>
      </c>
      <c r="I66" s="309" t="str">
        <f t="shared" si="1"/>
        <v/>
      </c>
      <c r="J66" s="309" t="str">
        <f t="shared" si="10"/>
        <v/>
      </c>
      <c r="K66" s="310" t="str">
        <f>IF(G66&lt;&gt;"",IF($BA66=1,IF(AND(J66&lt;&gt;1,I66=1,D66&lt;='Submission Template'!K$28),1,0),K65),"")</f>
        <v/>
      </c>
      <c r="L66" s="304">
        <f>IF('Submission Template'!$AV$36=1,IF(AND('Submission Template'!$P$13="yes",$AY66&lt;&gt;""),MAX($AY66-1,0),$AY66),"")</f>
        <v>0</v>
      </c>
      <c r="M66" s="305" t="str">
        <f t="shared" si="2"/>
        <v/>
      </c>
      <c r="N66" s="306" t="str">
        <f>IF(AM66&lt;&gt;"",AM66,(IF(AND('Submission Template'!$P$13="no",'Submission Template'!V63="yes",'Submission Template'!BS63&lt;&gt;""),AVERAGE(BE$37:BE66),IF(AND('Submission Template'!$P$13="yes",'Submission Template'!V63="yes",'Submission Template'!BS63&lt;&gt;""),AVERAGE(BE$38:BE66),""))))</f>
        <v/>
      </c>
      <c r="O66" s="307" t="str">
        <f>IF(AP66&lt;=1,"",IF(BX66&lt;&gt;"",BX66,(IF(AND('Submission Template'!$P$13="no",'Submission Template'!V63="yes",'Submission Template'!BS63&lt;&gt;""),STDEV(BE$37:BE66),IF(AND('Submission Template'!$P$13="yes",'Submission Template'!V63="yes",'Submission Template'!BS63&lt;&gt;""),STDEV(BE$38:BE66),"")))))</f>
        <v/>
      </c>
      <c r="P66" s="308" t="str">
        <f>IF('Submission Template'!$AV$36=1,IF('Submission Template'!BS63&lt;&gt;"",Q65,""),"")</f>
        <v/>
      </c>
      <c r="Q66" s="308" t="str">
        <f>IF(AND('Submission Template'!$AV$36=1,'Submission Template'!$C63&lt;&gt;""),IF(OR($AP66=1,$AP66=0),0,IF('Submission Template'!$C63="initial",$Q65,IF('Submission Template'!V63="yes",MAX(($P66+'Submission Template'!BS63-('Submission Template'!R$28+0.25*$O66)),0),$Q65))),"")</f>
        <v/>
      </c>
      <c r="R66" s="308" t="str">
        <f t="shared" si="11"/>
        <v/>
      </c>
      <c r="S66" s="309" t="str">
        <f t="shared" si="3"/>
        <v/>
      </c>
      <c r="T66" s="309" t="str">
        <f t="shared" si="12"/>
        <v/>
      </c>
      <c r="U66" s="310" t="str">
        <f>IF(Q66&lt;&gt;"",IF($BB66=1,IF(AND(T66&lt;&gt;1,S66=1,N66&lt;='Submission Template'!R$28),1,0),U65),"")</f>
        <v/>
      </c>
      <c r="V66" s="102"/>
      <c r="W66" s="102"/>
      <c r="X66" s="102"/>
      <c r="Y66" s="102"/>
      <c r="Z66" s="102"/>
      <c r="AA66" s="102"/>
      <c r="AB66" s="102"/>
      <c r="AC66" s="102"/>
      <c r="AD66" s="102"/>
      <c r="AE66" s="102"/>
      <c r="AF66" s="311"/>
      <c r="AG66" s="312" t="str">
        <f>IF(AND(OR('Submission Template'!Q63="yes",AND('Submission Template'!V63="yes",'Submission Template'!$P$17="yes")),'Submission Template'!C63="invalid"),"Test cannot be invalid AND included in CumSum",IF(OR(AND($Q66&gt;$R66,$N66&lt;&gt;""),AND($G66&gt;H66,$D66&lt;&gt;"")),"Warning:  CumSum statistic exceeds the Action Limit.",""))</f>
        <v/>
      </c>
      <c r="AH66" s="156"/>
      <c r="AI66" s="156"/>
      <c r="AJ66" s="156"/>
      <c r="AK66" s="313"/>
      <c r="AL66" s="6" t="str">
        <f t="shared" si="17"/>
        <v/>
      </c>
      <c r="AM66" s="6" t="str">
        <f t="shared" si="13"/>
        <v/>
      </c>
      <c r="AN66" s="6" t="str">
        <f>IF($AN$27="yes",IF(AND(BD38="",BD39="",BD40="",BD41="",BD42="",BD43="",BD44="",BD45="",BD46="",BD47="",BD48="",BD49="",BD50="",BD51="",BD52="",BD53="",BD54="",BD55="",BD56="",BD57="",BD58="",BD59="",BD60="",BD61="",BD62="",BD63="",BD64="",BD65="",BD66=""),"SKIP",IF(AND(BD38="",BD39="",BD40="",BD41="",BD42="",BD43="",BD44="",BD45="",BD46="",BD47="",BD48="",BD49="",BD50="",BD51="",BD52="",BD53="",BD54="",BD55="",BD56="",BD57="",BD58="",BD59="",BD60="",BD61="",BD62="",BD63="",BD64="",BD65="",BD66&lt;&gt;""),"DATA","")),"notCO")</f>
        <v>SKIP</v>
      </c>
      <c r="AO66" s="6">
        <f>IF('Submission Template'!$P$13="no",AX66,IF(AX66="","",IF('Submission Template'!$P$13="yes",IF(B66=0,1,IF(OR(B66=1,B66=2),2,B66)))))</f>
        <v>1</v>
      </c>
      <c r="AP66" s="6">
        <f>IF('Submission Template'!$P$13="no",AY66,IF(AY66="","",IF('Submission Template'!$P$13="yes",IF(L66=0,1,IF(OR(L66=1,L66=2),2,L66)))))</f>
        <v>1</v>
      </c>
      <c r="AQ66" s="20" t="str">
        <f>IF($AN$27="yes",IF(AND(BE38="",BE39="",BE40="",BE41="",BE42="",BE43="",BE44="",BE45="",BE46="",BE47="",BE48="",BE49="",BE50="",BE51="",BE52="",BE53="",BE54="",BE55="",BE56="",BE57="",BE58="",BE59="",BE60="",BE61="",BE62="",BE63="",BE64="",BE65="",BE66=""),"SKIP",IF(AND(BE38="",BE39="",BE40="",BE41="",BE42="",BE43="",BE44="",BE45="",BE46="",BE47="",BE48="",BE49="",BE50="",BE51="",BE52="",BE53="",BE54="",BE55="",BE56="",BE57="",BE58="",BE59="",BE60="",BE61="",BE62="",BE63="",BE64="",BE65="",BE66&lt;&gt;""),"DATA","")),"notCO")</f>
        <v>SKIP</v>
      </c>
      <c r="AR66" s="22">
        <f>IF(AND('Submission Template'!BN63&lt;&gt;"",'Submission Template'!K$28&lt;&gt;"",'Submission Template'!Q63&lt;&gt;""),1,0)</f>
        <v>0</v>
      </c>
      <c r="AS66" s="22">
        <f>IF(AND('Submission Template'!BS63&lt;&gt;"",'Submission Template'!R$28&lt;&gt;"",'Submission Template'!V63&lt;&gt;""),1,0)</f>
        <v>0</v>
      </c>
      <c r="AT66" s="22"/>
      <c r="AU66" s="22">
        <f t="shared" si="4"/>
        <v>0</v>
      </c>
      <c r="AV66" s="22">
        <f t="shared" si="5"/>
        <v>0</v>
      </c>
      <c r="AW66" s="22"/>
      <c r="AX66" s="22">
        <f>IF('Submission Template'!$BU63&lt;&gt;"blank",IF('Submission Template'!BN63&lt;&gt;"",IF('Submission Template'!Q63="yes",AX65+1,AX65),AX65),"")</f>
        <v>0</v>
      </c>
      <c r="AY66" s="22">
        <f>IF('Submission Template'!$BU63&lt;&gt;"blank",IF('Submission Template'!BS63&lt;&gt;"",IF('Submission Template'!V63="yes",AY65+1,AY65),AY65),"")</f>
        <v>0</v>
      </c>
      <c r="AZ66" s="22"/>
      <c r="BA66" s="22" t="str">
        <f>IF('Submission Template'!BN63&lt;&gt;"",IF('Submission Template'!Q63="yes",1,0),"")</f>
        <v/>
      </c>
      <c r="BB66" s="22" t="str">
        <f>IF('Submission Template'!BS63&lt;&gt;"",IF('Submission Template'!V63="yes",1,0),"")</f>
        <v/>
      </c>
      <c r="BC66" s="22"/>
      <c r="BD66" s="22" t="str">
        <f>IF(AND('Submission Template'!Q63="yes",'Submission Template'!BN63&lt;&gt;""),'Submission Template'!BN63,"")</f>
        <v/>
      </c>
      <c r="BE66" s="22" t="str">
        <f>IF(AND('Submission Template'!V63="yes",'Submission Template'!BS63&lt;&gt;""),'Submission Template'!BS63,"")</f>
        <v/>
      </c>
      <c r="BF66" s="22"/>
      <c r="BG66" s="22"/>
      <c r="BH66" s="22">
        <f t="shared" si="14"/>
        <v>29</v>
      </c>
      <c r="BI66" s="24">
        <v>1.7</v>
      </c>
      <c r="BJ66" s="22"/>
      <c r="BK66" s="35" t="str">
        <f>IF('Submission Template'!$AU$36=1,IF(AND('Submission Template'!Q63="yes",$AO66&gt;1,'Submission Template'!BN63&lt;&gt;""),ROUND((($AU66*$E66)/($D66-'Submission Template'!K$28))^2+1,1),""),"")</f>
        <v/>
      </c>
      <c r="BL66" s="35" t="str">
        <f>IF('Submission Template'!$AV$36=1,IF(AND('Submission Template'!V63="yes",$AP66&gt;1,'Submission Template'!BS63&lt;&gt;""),ROUND((($AV66*$O66)/($N66-'Submission Template'!R$28))^2+1,1),""),"")</f>
        <v/>
      </c>
      <c r="BM66" s="49">
        <f t="shared" si="6"/>
        <v>1</v>
      </c>
      <c r="BN66" s="6"/>
      <c r="BO66" s="136" t="str">
        <f>IF(D66="","",IF(E66="","",$D66-'Submission Template'!K$28))</f>
        <v/>
      </c>
      <c r="BP66" s="137" t="str">
        <f t="shared" si="7"/>
        <v/>
      </c>
      <c r="BQ66" s="137"/>
      <c r="BR66" s="137"/>
      <c r="BS66" s="137"/>
      <c r="BT66" s="137" t="str">
        <f>IF(N66="","",IF(E66="","",$N66-'Submission Template'!$BG$20))</f>
        <v/>
      </c>
      <c r="BU66" s="138" t="str">
        <f t="shared" si="8"/>
        <v/>
      </c>
      <c r="BV66" s="6"/>
      <c r="BW66" s="247" t="str">
        <f t="shared" si="15"/>
        <v/>
      </c>
      <c r="BX66" s="138" t="str">
        <f t="shared" si="16"/>
        <v/>
      </c>
      <c r="BY66" s="6"/>
      <c r="BZ66" s="6"/>
      <c r="CA66" s="57"/>
      <c r="CB66" s="57"/>
      <c r="CC66" s="57"/>
      <c r="CD66" s="57"/>
      <c r="CE66" s="57"/>
      <c r="CF66" s="219">
        <f>IF('Submission Template'!C89="invalid",1,0)</f>
        <v>0</v>
      </c>
      <c r="CG66" s="113" t="str">
        <f>IF(AND('Submission Template'!$C89="final",'Submission Template'!$Q89="yes"),$D92,"")</f>
        <v/>
      </c>
      <c r="CH66" s="113" t="str">
        <f>IF(AND('Submission Template'!$C89="final",'Submission Template'!$Q89="yes"),$C92,"")</f>
        <v/>
      </c>
      <c r="CI66" s="113" t="str">
        <f>IF(AND('Submission Template'!$C89="final",'Submission Template'!$V89="yes"),$N92,"")</f>
        <v/>
      </c>
      <c r="CJ66" s="220" t="str">
        <f>IF(AND('Submission Template'!$C89="final",'Submission Template'!$V89="yes"),$M92,"")</f>
        <v/>
      </c>
      <c r="CK66" s="6"/>
      <c r="CL66" s="6"/>
    </row>
    <row r="67" spans="1:90">
      <c r="A67" s="98"/>
      <c r="B67" s="304">
        <f>IF('Submission Template'!$AU$36=1,IF(AND('Submission Template'!$P$13="yes",$AX67&lt;&gt;""),MAX($AX67-1,0),$AX67),"")</f>
        <v>0</v>
      </c>
      <c r="C67" s="305" t="str">
        <f t="shared" si="0"/>
        <v/>
      </c>
      <c r="D67" s="306" t="str">
        <f>IF('Submission Template'!$AU$36&lt;&gt;1,"",IF(AL67&lt;&gt;"",AL67,IF(AND('Submission Template'!$P$13="no",'Submission Template'!Q64="yes",'Submission Template'!BN64&lt;&gt;""),AVERAGE(BD$37:BD67),IF(AND('Submission Template'!$P$13="yes",'Submission Template'!Q64="yes",'Submission Template'!BN64&lt;&gt;""),AVERAGE(BD$38:BD67),""))))</f>
        <v/>
      </c>
      <c r="E67" s="307" t="str">
        <f>IF('Submission Template'!$AU$36&lt;&gt;1,"",IF(AO67&lt;=1,"",IF(BW67&lt;&gt;"",BW67,IF(AND('Submission Template'!$P$13="no",'Submission Template'!Q64="yes",'Submission Template'!BN64&lt;&gt;""),STDEV(BD$37:BD67),IF(AND('Submission Template'!$P$13="yes",'Submission Template'!Q64="yes",'Submission Template'!BN64&lt;&gt;""),STDEV(BD$38:BD67),"")))))</f>
        <v/>
      </c>
      <c r="F67" s="308" t="str">
        <f>IF('Submission Template'!$AU$36=1,IF('Submission Template'!BN64&lt;&gt;"",G66,""),"")</f>
        <v/>
      </c>
      <c r="G67" s="308" t="str">
        <f>IF(AND('Submission Template'!$AU$36=1,'Submission Template'!$C64&lt;&gt;""),IF(OR($AO67=1,$AO67=0),0,IF('Submission Template'!$C64="initial",$G66,IF('Submission Template'!Q64="yes",MAX(($F67+'Submission Template'!BN64-('Submission Template'!K$28+0.25*$E67)),0),$G66))),"")</f>
        <v/>
      </c>
      <c r="H67" s="308" t="str">
        <f t="shared" si="9"/>
        <v/>
      </c>
      <c r="I67" s="309" t="str">
        <f t="shared" si="1"/>
        <v/>
      </c>
      <c r="J67" s="309" t="str">
        <f t="shared" si="10"/>
        <v/>
      </c>
      <c r="K67" s="310" t="str">
        <f>IF(G67&lt;&gt;"",IF($BA67=1,IF(AND(J67&lt;&gt;1,I67=1,D67&lt;='Submission Template'!K$28),1,0),K66),"")</f>
        <v/>
      </c>
      <c r="L67" s="304">
        <f>IF('Submission Template'!$AV$36=1,IF(AND('Submission Template'!$P$13="yes",$AY67&lt;&gt;""),MAX($AY67-1,0),$AY67),"")</f>
        <v>0</v>
      </c>
      <c r="M67" s="305" t="str">
        <f t="shared" si="2"/>
        <v/>
      </c>
      <c r="N67" s="306" t="str">
        <f>IF(AM67&lt;&gt;"",AM67,(IF(AND('Submission Template'!$P$13="no",'Submission Template'!V64="yes",'Submission Template'!BS64&lt;&gt;""),AVERAGE(BE$37:BE67),IF(AND('Submission Template'!$P$13="yes",'Submission Template'!V64="yes",'Submission Template'!BS64&lt;&gt;""),AVERAGE(BE$38:BE67),""))))</f>
        <v/>
      </c>
      <c r="O67" s="307" t="str">
        <f>IF(AP67&lt;=1,"",IF(BX67&lt;&gt;"",BX67,(IF(AND('Submission Template'!$P$13="no",'Submission Template'!V64="yes",'Submission Template'!BS64&lt;&gt;""),STDEV(BE$37:BE67),IF(AND('Submission Template'!$P$13="yes",'Submission Template'!V64="yes",'Submission Template'!BS64&lt;&gt;""),STDEV(BE$38:BE67),"")))))</f>
        <v/>
      </c>
      <c r="P67" s="308" t="str">
        <f>IF('Submission Template'!$AV$36=1,IF('Submission Template'!BS64&lt;&gt;"",Q66,""),"")</f>
        <v/>
      </c>
      <c r="Q67" s="308" t="str">
        <f>IF(AND('Submission Template'!$AV$36=1,'Submission Template'!$C64&lt;&gt;""),IF(OR($AP67=1,$AP67=0),0,IF('Submission Template'!$C64="initial",$Q66,IF('Submission Template'!V64="yes",MAX(($P67+'Submission Template'!BS64-('Submission Template'!R$28+0.25*$O67)),0),$Q66))),"")</f>
        <v/>
      </c>
      <c r="R67" s="308" t="str">
        <f t="shared" si="11"/>
        <v/>
      </c>
      <c r="S67" s="309" t="str">
        <f t="shared" si="3"/>
        <v/>
      </c>
      <c r="T67" s="309" t="str">
        <f t="shared" si="12"/>
        <v/>
      </c>
      <c r="U67" s="310" t="str">
        <f>IF(Q67&lt;&gt;"",IF($BB67=1,IF(AND(T67&lt;&gt;1,S67=1,N67&lt;='Submission Template'!R$28),1,0),U66),"")</f>
        <v/>
      </c>
      <c r="V67" s="285"/>
      <c r="W67" s="285"/>
      <c r="X67" s="285"/>
      <c r="Y67" s="285"/>
      <c r="Z67" s="285"/>
      <c r="AA67" s="285"/>
      <c r="AB67" s="285"/>
      <c r="AC67" s="285"/>
      <c r="AD67" s="285"/>
      <c r="AE67" s="285"/>
      <c r="AF67" s="311"/>
      <c r="AG67" s="312" t="str">
        <f>IF(AND(OR('Submission Template'!Q64="yes",AND('Submission Template'!V64="yes",'Submission Template'!$P$17="yes")),'Submission Template'!C64="invalid"),"Test cannot be invalid AND included in CumSum",IF(OR(AND($Q67&gt;$R67,$N67&lt;&gt;""),AND($G67&gt;H67,$D67&lt;&gt;"")),"Warning:  CumSum statistic exceeds the Action Limit.",""))</f>
        <v/>
      </c>
      <c r="AH67" s="156"/>
      <c r="AI67" s="156"/>
      <c r="AJ67" s="156"/>
      <c r="AK67" s="313"/>
      <c r="AL67" s="6" t="str">
        <f t="shared" si="17"/>
        <v/>
      </c>
      <c r="AM67" s="6" t="str">
        <f t="shared" si="13"/>
        <v/>
      </c>
      <c r="AN67" s="6" t="str">
        <f>IF($AN$27="yes",IF(AND(BD38="",BD39="",BD40="",BD41="",BD42="",BD43="",BD44="",BD45="",BD46="",BD47="",BD48="",BD49="",BD50="",BD51="",BD52="",BD53="",BD54="",BD55="",BD56="",BD57="",BD58="",BD59="",BD60="",BD61="",BD62="",BD63="",BD64="",BD65="",BD66="",BD67=""),"SKIP",IF(AND(BD38="",BD39="",BD40="",BD41="",BD42="",BD43="",BD44="",BD45="",BD46="",BD47="",BD48="",BD49="",BD50="",BD51="",BD52="",BD53="",BD54="",BD55="",BD56="",BD57="",BD58="",BD59="",BD60="",BD61="",BD62="",BD63="",BD64="",BD65="",BD66="",BD67&lt;&gt;""),"DATA","")),"notCO")</f>
        <v>SKIP</v>
      </c>
      <c r="AO67" s="6">
        <f>IF('Submission Template'!$P$13="no",AX67,IF(AX67="","",IF('Submission Template'!$P$13="yes",IF(B67=0,1,IF(OR(B67=1,B67=2),2,B67)))))</f>
        <v>1</v>
      </c>
      <c r="AP67" s="6">
        <f>IF('Submission Template'!$P$13="no",AY67,IF(AY67="","",IF('Submission Template'!$P$13="yes",IF(L67=0,1,IF(OR(L67=1,L67=2),2,L67)))))</f>
        <v>1</v>
      </c>
      <c r="AQ67" s="20" t="str">
        <f>IF($AN$27="yes",IF(AND(BE38="",BE39="",BE40="",BE41="",BE42="",BE43="",BE44="",BE45="",BE46="",BE47="",BE48="",BE49="",BE50="",BE51="",BE52="",BE53="",BE54="",BE55="",BE56="",BE57="",BE58="",BE59="",BE60="",BE61="",BE62="",BE63="",BE64="",BE65="",BE66="",BE67=""),"SKIP",IF(AND(BE38="",BE39="",BE40="",BE41="",BE42="",BE43="",BE44="",BE45="",BE46="",BE47="",BE48="",BE49="",BE50="",BE51="",BE52="",BE53="",BE54="",BE55="",BE56="",BE57="",BE58="",BE59="",BE60="",BE61="",BE62="",BE63="",BE64="",BE65="",BE66="",BE67&lt;&gt;""),"DATA","")),"notCO")</f>
        <v>SKIP</v>
      </c>
      <c r="AR67" s="22">
        <f>IF(AND('Submission Template'!BN64&lt;&gt;"",'Submission Template'!K$28&lt;&gt;"",'Submission Template'!Q64&lt;&gt;""),1,0)</f>
        <v>0</v>
      </c>
      <c r="AS67" s="22">
        <f>IF(AND('Submission Template'!BS64&lt;&gt;"",'Submission Template'!R$28&lt;&gt;"",'Submission Template'!V64&lt;&gt;""),1,0)</f>
        <v>0</v>
      </c>
      <c r="AT67" s="22"/>
      <c r="AU67" s="22">
        <f t="shared" si="4"/>
        <v>0</v>
      </c>
      <c r="AV67" s="22">
        <f t="shared" si="5"/>
        <v>0</v>
      </c>
      <c r="AW67" s="22"/>
      <c r="AX67" s="22">
        <f>IF('Submission Template'!$BU64&lt;&gt;"blank",IF('Submission Template'!BN64&lt;&gt;"",IF('Submission Template'!Q64="yes",AX66+1,AX66),AX66),"")</f>
        <v>0</v>
      </c>
      <c r="AY67" s="22">
        <f>IF('Submission Template'!$BU64&lt;&gt;"blank",IF('Submission Template'!BS64&lt;&gt;"",IF('Submission Template'!V64="yes",AY66+1,AY66),AY66),"")</f>
        <v>0</v>
      </c>
      <c r="AZ67" s="22"/>
      <c r="BA67" s="22" t="str">
        <f>IF('Submission Template'!BN64&lt;&gt;"",IF('Submission Template'!Q64="yes",1,0),"")</f>
        <v/>
      </c>
      <c r="BB67" s="22" t="str">
        <f>IF('Submission Template'!BS64&lt;&gt;"",IF('Submission Template'!V64="yes",1,0),"")</f>
        <v/>
      </c>
      <c r="BC67" s="22"/>
      <c r="BD67" s="22" t="str">
        <f>IF(AND('Submission Template'!Q64="yes",'Submission Template'!BN64&lt;&gt;""),'Submission Template'!BN64,"")</f>
        <v/>
      </c>
      <c r="BE67" s="22" t="str">
        <f>IF(AND('Submission Template'!V64="yes",'Submission Template'!BS64&lt;&gt;""),'Submission Template'!BS64,"")</f>
        <v/>
      </c>
      <c r="BF67" s="22"/>
      <c r="BG67" s="22"/>
      <c r="BH67" s="22">
        <f t="shared" si="14"/>
        <v>30</v>
      </c>
      <c r="BI67" s="24">
        <v>1.7</v>
      </c>
      <c r="BJ67" s="22"/>
      <c r="BK67" s="35" t="str">
        <f>IF('Submission Template'!$AU$36=1,IF(AND('Submission Template'!Q64="yes",$AO67&gt;1,'Submission Template'!BN64&lt;&gt;""),ROUND((($AU67*$E67)/($D67-'Submission Template'!K$28))^2+1,1),""),"")</f>
        <v/>
      </c>
      <c r="BL67" s="35" t="str">
        <f>IF('Submission Template'!$AV$36=1,IF(AND('Submission Template'!V64="yes",$AP67&gt;1,'Submission Template'!BS64&lt;&gt;""),ROUND((($AV67*$O67)/($N67-'Submission Template'!R$28))^2+1,1),""),"")</f>
        <v/>
      </c>
      <c r="BM67" s="49">
        <f t="shared" si="6"/>
        <v>1</v>
      </c>
      <c r="BN67" s="6"/>
      <c r="BO67" s="136" t="str">
        <f>IF(D67="","",IF(E67="","",$D67-'Submission Template'!K$28))</f>
        <v/>
      </c>
      <c r="BP67" s="137" t="str">
        <f t="shared" si="7"/>
        <v/>
      </c>
      <c r="BQ67" s="137"/>
      <c r="BR67" s="137"/>
      <c r="BS67" s="137"/>
      <c r="BT67" s="137" t="str">
        <f>IF(N67="","",IF(E67="","",$N67-'Submission Template'!$BG$20))</f>
        <v/>
      </c>
      <c r="BU67" s="138" t="str">
        <f t="shared" si="8"/>
        <v/>
      </c>
      <c r="BV67" s="6"/>
      <c r="BW67" s="247" t="str">
        <f t="shared" si="15"/>
        <v/>
      </c>
      <c r="BX67" s="138" t="str">
        <f t="shared" si="16"/>
        <v/>
      </c>
      <c r="BY67" s="6"/>
      <c r="BZ67" s="6"/>
      <c r="CA67" s="57"/>
      <c r="CB67" s="57"/>
      <c r="CC67" s="57"/>
      <c r="CD67" s="57"/>
      <c r="CE67" s="57"/>
      <c r="CF67" s="219">
        <f>IF('Submission Template'!C90="invalid",1,0)</f>
        <v>0</v>
      </c>
      <c r="CG67" s="113" t="str">
        <f>IF(AND('Submission Template'!$C90="final",'Submission Template'!$Q90="yes"),$D93,"")</f>
        <v/>
      </c>
      <c r="CH67" s="113" t="str">
        <f>IF(AND('Submission Template'!$C90="final",'Submission Template'!$Q90="yes"),$C93,"")</f>
        <v/>
      </c>
      <c r="CI67" s="113" t="str">
        <f>IF(AND('Submission Template'!$C90="final",'Submission Template'!$V90="yes"),$N93,"")</f>
        <v/>
      </c>
      <c r="CJ67" s="220" t="str">
        <f>IF(AND('Submission Template'!$C90="final",'Submission Template'!$V90="yes"),$M93,"")</f>
        <v/>
      </c>
      <c r="CK67" s="6"/>
      <c r="CL67" s="6"/>
    </row>
    <row r="68" spans="1:90">
      <c r="A68" s="98"/>
      <c r="B68" s="304">
        <f>IF('Submission Template'!$AU$36=1,IF(AND('Submission Template'!$P$13="yes",$AX68&lt;&gt;""),MAX($AX68-1,0),$AX68),"")</f>
        <v>0</v>
      </c>
      <c r="C68" s="305" t="str">
        <f t="shared" si="0"/>
        <v/>
      </c>
      <c r="D68" s="306" t="str">
        <f>IF('Submission Template'!$AU$36&lt;&gt;1,"",IF(AL68&lt;&gt;"",AL68,IF(AND('Submission Template'!$P$13="no",'Submission Template'!Q65="yes",'Submission Template'!BN65&lt;&gt;""),AVERAGE(BD$37:BD68),IF(AND('Submission Template'!$P$13="yes",'Submission Template'!Q65="yes",'Submission Template'!BN65&lt;&gt;""),AVERAGE(BD$38:BD68),""))))</f>
        <v/>
      </c>
      <c r="E68" s="307" t="str">
        <f>IF('Submission Template'!$AU$36&lt;&gt;1,"",IF(AO68&lt;=1,"",IF(BW68&lt;&gt;"",BW68,IF(AND('Submission Template'!$P$13="no",'Submission Template'!Q65="yes",'Submission Template'!BN65&lt;&gt;""),STDEV(BD$37:BD68),IF(AND('Submission Template'!$P$13="yes",'Submission Template'!Q65="yes",'Submission Template'!BN65&lt;&gt;""),STDEV(BD$38:BD68),"")))))</f>
        <v/>
      </c>
      <c r="F68" s="308" t="str">
        <f>IF('Submission Template'!$AU$36=1,IF('Submission Template'!BN65&lt;&gt;"",G67,""),"")</f>
        <v/>
      </c>
      <c r="G68" s="308" t="str">
        <f>IF(AND('Submission Template'!$AU$36=1,'Submission Template'!$C65&lt;&gt;""),IF(OR($AO68=1,$AO68=0),0,IF('Submission Template'!$C65="initial",$G67,IF('Submission Template'!Q65="yes",MAX(($F68+'Submission Template'!BN65-('Submission Template'!K$28+0.25*$E68)),0),$G67))),"")</f>
        <v/>
      </c>
      <c r="H68" s="308" t="str">
        <f t="shared" si="9"/>
        <v/>
      </c>
      <c r="I68" s="309" t="str">
        <f t="shared" si="1"/>
        <v/>
      </c>
      <c r="J68" s="309" t="str">
        <f t="shared" si="10"/>
        <v/>
      </c>
      <c r="K68" s="310" t="str">
        <f>IF(G68&lt;&gt;"",IF($BA68=1,IF(AND(J68&lt;&gt;1,I68=1,D68&lt;='Submission Template'!K$28),1,0),K67),"")</f>
        <v/>
      </c>
      <c r="L68" s="304">
        <f>IF('Submission Template'!$AV$36=1,IF(AND('Submission Template'!$P$13="yes",$AY68&lt;&gt;""),MAX($AY68-1,0),$AY68),"")</f>
        <v>0</v>
      </c>
      <c r="M68" s="305" t="str">
        <f t="shared" si="2"/>
        <v/>
      </c>
      <c r="N68" s="306" t="str">
        <f>IF(AM68&lt;&gt;"",AM68,(IF(AND('Submission Template'!$P$13="no",'Submission Template'!V65="yes",'Submission Template'!BS65&lt;&gt;""),AVERAGE(BE$37:BE68),IF(AND('Submission Template'!$P$13="yes",'Submission Template'!V65="yes",'Submission Template'!BS65&lt;&gt;""),AVERAGE(BE$38:BE68),""))))</f>
        <v/>
      </c>
      <c r="O68" s="307" t="str">
        <f>IF(AP68&lt;=1,"",IF(BX68&lt;&gt;"",BX68,(IF(AND('Submission Template'!$P$13="no",'Submission Template'!V65="yes",'Submission Template'!BS65&lt;&gt;""),STDEV(BE$37:BE68),IF(AND('Submission Template'!$P$13="yes",'Submission Template'!V65="yes",'Submission Template'!BS65&lt;&gt;""),STDEV(BE$38:BE68),"")))))</f>
        <v/>
      </c>
      <c r="P68" s="308" t="str">
        <f>IF('Submission Template'!$AV$36=1,IF('Submission Template'!BS65&lt;&gt;"",Q67,""),"")</f>
        <v/>
      </c>
      <c r="Q68" s="308" t="str">
        <f>IF(AND('Submission Template'!$AV$36=1,'Submission Template'!$C65&lt;&gt;""),IF(OR($AP68=1,$AP68=0),0,IF('Submission Template'!$C65="initial",$Q67,IF('Submission Template'!V65="yes",MAX(($P68+'Submission Template'!BS65-('Submission Template'!R$28+0.25*$O68)),0),$Q67))),"")</f>
        <v/>
      </c>
      <c r="R68" s="308" t="str">
        <f t="shared" si="11"/>
        <v/>
      </c>
      <c r="S68" s="309" t="str">
        <f t="shared" si="3"/>
        <v/>
      </c>
      <c r="T68" s="309" t="str">
        <f t="shared" si="12"/>
        <v/>
      </c>
      <c r="U68" s="310" t="str">
        <f>IF(Q68&lt;&gt;"",IF($BB68=1,IF(AND(T68&lt;&gt;1,S68=1,N68&lt;='Submission Template'!R$28),1,0),U67),"")</f>
        <v/>
      </c>
      <c r="V68" s="102"/>
      <c r="W68" s="102"/>
      <c r="X68" s="102"/>
      <c r="Y68" s="102"/>
      <c r="Z68" s="102"/>
      <c r="AA68" s="102"/>
      <c r="AB68" s="102"/>
      <c r="AC68" s="102"/>
      <c r="AD68" s="102"/>
      <c r="AE68" s="102"/>
      <c r="AF68" s="311"/>
      <c r="AG68" s="312" t="str">
        <f>IF(AND(OR('Submission Template'!Q65="yes",AND('Submission Template'!V65="yes",'Submission Template'!$P$17="yes")),'Submission Template'!C65="invalid"),"Test cannot be invalid AND included in CumSum",IF(OR(AND($Q68&gt;$R68,$N68&lt;&gt;""),AND($G68&gt;H68,$D68&lt;&gt;"")),"Warning:  CumSum statistic exceeds the Action Limit.",""))</f>
        <v/>
      </c>
      <c r="AH68" s="156"/>
      <c r="AI68" s="156"/>
      <c r="AJ68" s="156"/>
      <c r="AK68" s="313"/>
      <c r="AL68" s="6" t="str">
        <f t="shared" si="17"/>
        <v/>
      </c>
      <c r="AM68" s="6" t="str">
        <f t="shared" si="13"/>
        <v/>
      </c>
      <c r="AN68" s="6" t="str">
        <f>IF($AN$27="yes",IF(AND(BD38="",BD39="",BD40="",BD41="",BD42="",BD43="",BD44="",BD45="",BD46="",BD47="",BD48="",BD49="",BD50="",BD51="",BD52="",BD53="",BD54="",BD55="",BD56="",BD57="",BD58="",BD59="",BD60="",BD61="",BD62="",BD63="",BD64="",BD65="",BD66="",BD67="",BD68=""),"SKIP",IF(AND(BD38="",BD39="",BD40="",BD41="",BD42="",BD43="",BD44="",BD45="",BD46="",BD47="",BD48="",BD49="",BD50="",BD51="",BD52="",BD53="",BD54="",BD55="",BD56="",BD57="",BD58="",BD59="",BD60="",BD61="",BD62="",BD63="",BD64="",BD65="",BD66="",BD67="",BD68&lt;&gt;""),"DATA","")),"notCO")</f>
        <v>SKIP</v>
      </c>
      <c r="AO68" s="6">
        <f>IF('Submission Template'!$P$13="no",AX68,IF(AX68="","",IF('Submission Template'!$P$13="yes",IF(B68=0,1,IF(OR(B68=1,B68=2),2,B68)))))</f>
        <v>1</v>
      </c>
      <c r="AP68" s="6">
        <f>IF('Submission Template'!$P$13="no",AY68,IF(AY68="","",IF('Submission Template'!$P$13="yes",IF(L68=0,1,IF(OR(L68=1,L68=2),2,L68)))))</f>
        <v>1</v>
      </c>
      <c r="AQ68" s="20" t="str">
        <f>IF($AN$27="yes",IF(AND(BE38="",BE39="",BE40="",BE41="",BE42="",BE43="",BE44="",BE45="",BE46="",BE47="",BE48="",BE49="",BE50="",BE51="",BE52="",BE53="",BE54="",BE55="",BE56="",BE57="",BE58="",BE59="",BE60="",BE61="",BE62="",BE63="",BE64="",BE65="",BE66="",BE67="",BE68=""),"SKIP",IF(AND(BE38="",BE39="",BE40="",BE41="",BE42="",BE43="",BE44="",BE45="",BE46="",BE47="",BE48="",BE49="",BE50="",BE51="",BE52="",BE53="",BE54="",BE55="",BE56="",BE57="",BE58="",BE59="",BE60="",BE61="",BE62="",BE63="",BE64="",BE65="",BE66="",BE67="",BE68&lt;&gt;""),"DATA","")),"notCO")</f>
        <v>SKIP</v>
      </c>
      <c r="AR68" s="22">
        <f>IF(AND('Submission Template'!BN65&lt;&gt;"",'Submission Template'!K$28&lt;&gt;"",'Submission Template'!Q65&lt;&gt;""),1,0)</f>
        <v>0</v>
      </c>
      <c r="AS68" s="22">
        <f>IF(AND('Submission Template'!BS65&lt;&gt;"",'Submission Template'!R$28&lt;&gt;"",'Submission Template'!V65&lt;&gt;""),1,0)</f>
        <v>0</v>
      </c>
      <c r="AT68" s="22"/>
      <c r="AU68" s="22">
        <f t="shared" si="4"/>
        <v>0</v>
      </c>
      <c r="AV68" s="22">
        <f t="shared" si="5"/>
        <v>0</v>
      </c>
      <c r="AW68" s="22"/>
      <c r="AX68" s="22">
        <f>IF('Submission Template'!$BU65&lt;&gt;"blank",IF('Submission Template'!BN65&lt;&gt;"",IF('Submission Template'!Q65="yes",AX67+1,AX67),AX67),"")</f>
        <v>0</v>
      </c>
      <c r="AY68" s="22">
        <f>IF('Submission Template'!$BU65&lt;&gt;"blank",IF('Submission Template'!BS65&lt;&gt;"",IF('Submission Template'!V65="yes",AY67+1,AY67),AY67),"")</f>
        <v>0</v>
      </c>
      <c r="AZ68" s="22"/>
      <c r="BA68" s="22" t="str">
        <f>IF('Submission Template'!BN65&lt;&gt;"",IF('Submission Template'!Q65="yes",1,0),"")</f>
        <v/>
      </c>
      <c r="BB68" s="22" t="str">
        <f>IF('Submission Template'!BS65&lt;&gt;"",IF('Submission Template'!V65="yes",1,0),"")</f>
        <v/>
      </c>
      <c r="BC68" s="22"/>
      <c r="BD68" s="22" t="str">
        <f>IF(AND('Submission Template'!Q65="yes",'Submission Template'!BN65&lt;&gt;""),'Submission Template'!BN65,"")</f>
        <v/>
      </c>
      <c r="BE68" s="22" t="str">
        <f>IF(AND('Submission Template'!V65="yes",'Submission Template'!BS65&lt;&gt;""),'Submission Template'!BS65,"")</f>
        <v/>
      </c>
      <c r="BF68" s="22"/>
      <c r="BG68" s="22"/>
      <c r="BH68" s="22">
        <v>31</v>
      </c>
      <c r="BI68" s="24">
        <v>1.65</v>
      </c>
      <c r="BJ68" s="22"/>
      <c r="BK68" s="35" t="str">
        <f>IF('Submission Template'!$AU$36=1,IF(AND('Submission Template'!Q65="yes",$AO68&gt;1,'Submission Template'!BN65&lt;&gt;""),ROUND((($AU68*$E68)/($D68-'Submission Template'!K$28))^2+1,1),""),"")</f>
        <v/>
      </c>
      <c r="BL68" s="35" t="str">
        <f>IF('Submission Template'!$AV$36=1,IF(AND('Submission Template'!V65="yes",$AP68&gt;1,'Submission Template'!BS65&lt;&gt;""),ROUND((($AV68*$O68)/($N68-'Submission Template'!R$28))^2+1,1),""),"")</f>
        <v/>
      </c>
      <c r="BM68" s="49">
        <f t="shared" si="6"/>
        <v>1</v>
      </c>
      <c r="BN68" s="6"/>
      <c r="BO68" s="136" t="str">
        <f>IF(D68="","",IF(E68="","",$D68-'Submission Template'!K$28))</f>
        <v/>
      </c>
      <c r="BP68" s="137" t="str">
        <f t="shared" si="7"/>
        <v/>
      </c>
      <c r="BQ68" s="137"/>
      <c r="BR68" s="137"/>
      <c r="BS68" s="137"/>
      <c r="BT68" s="137" t="str">
        <f>IF(N68="","",IF(E68="","",$N68-'Submission Template'!$BG$20))</f>
        <v/>
      </c>
      <c r="BU68" s="138" t="str">
        <f t="shared" si="8"/>
        <v/>
      </c>
      <c r="BV68" s="6"/>
      <c r="BW68" s="247" t="str">
        <f t="shared" si="15"/>
        <v/>
      </c>
      <c r="BX68" s="138" t="str">
        <f t="shared" si="16"/>
        <v/>
      </c>
      <c r="BY68" s="6"/>
      <c r="BZ68" s="6"/>
      <c r="CA68" s="57"/>
      <c r="CB68" s="57"/>
      <c r="CC68" s="57"/>
      <c r="CD68" s="57"/>
      <c r="CE68" s="57"/>
      <c r="CF68" s="219">
        <f>IF('Submission Template'!C91="invalid",1,0)</f>
        <v>0</v>
      </c>
      <c r="CG68" s="113" t="str">
        <f>IF(AND('Submission Template'!$C91="final",'Submission Template'!$Q91="yes"),$D94,"")</f>
        <v/>
      </c>
      <c r="CH68" s="113" t="str">
        <f>IF(AND('Submission Template'!$C91="final",'Submission Template'!$Q91="yes"),$C94,"")</f>
        <v/>
      </c>
      <c r="CI68" s="113" t="str">
        <f>IF(AND('Submission Template'!$C91="final",'Submission Template'!$V91="yes"),$N94,"")</f>
        <v/>
      </c>
      <c r="CJ68" s="220" t="str">
        <f>IF(AND('Submission Template'!$C91="final",'Submission Template'!$V91="yes"),$M94,"")</f>
        <v/>
      </c>
      <c r="CK68" s="6"/>
      <c r="CL68" s="6"/>
    </row>
    <row r="69" spans="1:90">
      <c r="A69" s="98"/>
      <c r="B69" s="304">
        <f>IF('Submission Template'!$AU$36=1,IF(AND('Submission Template'!$P$13="yes",$AX69&lt;&gt;""),MAX($AX69-1,0),$AX69),"")</f>
        <v>0</v>
      </c>
      <c r="C69" s="305" t="str">
        <f t="shared" si="0"/>
        <v/>
      </c>
      <c r="D69" s="306" t="str">
        <f>IF('Submission Template'!$AU$36&lt;&gt;1,"",IF(AL69&lt;&gt;"",AL69,IF(AND('Submission Template'!$P$13="no",'Submission Template'!Q66="yes",'Submission Template'!BN66&lt;&gt;""),AVERAGE(BD$37:BD69),IF(AND('Submission Template'!$P$13="yes",'Submission Template'!Q66="yes",'Submission Template'!BN66&lt;&gt;""),AVERAGE(BD$38:BD69),""))))</f>
        <v/>
      </c>
      <c r="E69" s="307" t="str">
        <f>IF('Submission Template'!$AU$36&lt;&gt;1,"",IF(AO69&lt;=1,"",IF(BW69&lt;&gt;"",BW69,IF(AND('Submission Template'!$P$13="no",'Submission Template'!Q66="yes",'Submission Template'!BN66&lt;&gt;""),STDEV(BD$37:BD69),IF(AND('Submission Template'!$P$13="yes",'Submission Template'!Q66="yes",'Submission Template'!BN66&lt;&gt;""),STDEV(BD$38:BD69),"")))))</f>
        <v/>
      </c>
      <c r="F69" s="308" t="str">
        <f>IF('Submission Template'!$AU$36=1,IF('Submission Template'!BN66&lt;&gt;"",G68,""),"")</f>
        <v/>
      </c>
      <c r="G69" s="308" t="str">
        <f>IF(AND('Submission Template'!$AU$36=1,'Submission Template'!$C66&lt;&gt;""),IF(OR($AO69=1,$AO69=0),0,IF('Submission Template'!$C66="initial",$G68,IF('Submission Template'!Q66="yes",MAX(($F69+'Submission Template'!BN66-('Submission Template'!K$28+0.25*$E69)),0),$G68))),"")</f>
        <v/>
      </c>
      <c r="H69" s="308" t="str">
        <f t="shared" si="9"/>
        <v/>
      </c>
      <c r="I69" s="309" t="str">
        <f t="shared" si="1"/>
        <v/>
      </c>
      <c r="J69" s="309" t="str">
        <f t="shared" si="10"/>
        <v/>
      </c>
      <c r="K69" s="310" t="str">
        <f>IF(G69&lt;&gt;"",IF($BA69=1,IF(AND(J69&lt;&gt;1,I69=1,D69&lt;='Submission Template'!K$28),1,0),K68),"")</f>
        <v/>
      </c>
      <c r="L69" s="304">
        <f>IF('Submission Template'!$AV$36=1,IF(AND('Submission Template'!$P$13="yes",$AY69&lt;&gt;""),MAX($AY69-1,0),$AY69),"")</f>
        <v>0</v>
      </c>
      <c r="M69" s="305" t="str">
        <f t="shared" si="2"/>
        <v/>
      </c>
      <c r="N69" s="306" t="str">
        <f>IF(AM69&lt;&gt;"",AM69,(IF(AND('Submission Template'!$P$13="no",'Submission Template'!V66="yes",'Submission Template'!BS66&lt;&gt;""),AVERAGE(BE$37:BE69),IF(AND('Submission Template'!$P$13="yes",'Submission Template'!V66="yes",'Submission Template'!BS66&lt;&gt;""),AVERAGE(BE$38:BE69),""))))</f>
        <v/>
      </c>
      <c r="O69" s="307" t="str">
        <f>IF(AP69&lt;=1,"",IF(BX69&lt;&gt;"",BX69,(IF(AND('Submission Template'!$P$13="no",'Submission Template'!V66="yes",'Submission Template'!BS66&lt;&gt;""),STDEV(BE$37:BE69),IF(AND('Submission Template'!$P$13="yes",'Submission Template'!V66="yes",'Submission Template'!BS66&lt;&gt;""),STDEV(BE$38:BE69),"")))))</f>
        <v/>
      </c>
      <c r="P69" s="308" t="str">
        <f>IF('Submission Template'!$AV$36=1,IF('Submission Template'!BS66&lt;&gt;"",Q68,""),"")</f>
        <v/>
      </c>
      <c r="Q69" s="308" t="str">
        <f>IF(AND('Submission Template'!$AV$36=1,'Submission Template'!$C66&lt;&gt;""),IF(OR($AP69=1,$AP69=0),0,IF('Submission Template'!$C66="initial",$Q68,IF('Submission Template'!V66="yes",MAX(($P69+'Submission Template'!BS66-('Submission Template'!R$28+0.25*$O69)),0),$Q68))),"")</f>
        <v/>
      </c>
      <c r="R69" s="308" t="str">
        <f t="shared" si="11"/>
        <v/>
      </c>
      <c r="S69" s="309" t="str">
        <f t="shared" si="3"/>
        <v/>
      </c>
      <c r="T69" s="309" t="str">
        <f t="shared" si="12"/>
        <v/>
      </c>
      <c r="U69" s="310" t="str">
        <f>IF(Q69&lt;&gt;"",IF($BB69=1,IF(AND(T69&lt;&gt;1,S69=1,N69&lt;='Submission Template'!R$28),1,0),U68),"")</f>
        <v/>
      </c>
      <c r="V69" s="102"/>
      <c r="W69" s="102"/>
      <c r="X69" s="102"/>
      <c r="Y69" s="102"/>
      <c r="Z69" s="102"/>
      <c r="AA69" s="102"/>
      <c r="AB69" s="102"/>
      <c r="AC69" s="102"/>
      <c r="AD69" s="102"/>
      <c r="AE69" s="102"/>
      <c r="AF69" s="311"/>
      <c r="AG69" s="312" t="str">
        <f>IF(AND(OR('Submission Template'!Q66="yes",AND('Submission Template'!V66="yes",'Submission Template'!$P$17="yes")),'Submission Template'!C66="invalid"),"Test cannot be invalid AND included in CumSum",IF(OR(AND($Q69&gt;$R69,$N69&lt;&gt;""),AND($G69&gt;H69,$D69&lt;&gt;"")),"Warning:  CumSum statistic exceeds the Action Limit.",""))</f>
        <v/>
      </c>
      <c r="AH69" s="156"/>
      <c r="AI69" s="156"/>
      <c r="AJ69" s="156"/>
      <c r="AK69" s="313"/>
      <c r="AL69" s="6" t="str">
        <f t="shared" si="17"/>
        <v/>
      </c>
      <c r="AM69" s="6" t="str">
        <f t="shared" si="13"/>
        <v/>
      </c>
      <c r="AN69" s="6" t="str">
        <f>IF($AN$27="yes",IF(AND(BD38="",BD39="",BD40="",BD41="",BD42="",BD43="",BD44="",BD45="",BD46="",BD47="",BD48="",BD49="",BD50="",BD51="",BD52="",BD53="",BD54="",BD55="",BD56="",BD57="",BD58="",BD59="",BD60="",BD61="",BD62="",BD63="",BD64="",BD65="",BD66="",BD67="",BD68="",BD69=""),"SKIP",IF(AND(BD38="",BD39="",BD40="",BD41="",BD42="",BD43="",BD44="",BD45="",BD46="",BD47="",BD48="",BD49="",BD50="",BD51="",BD52="",BD53="",BD54="",BD55="",BD56="",BD57="",BD58="",BD59="",BD60="",BD61="",BD62="",BD63="",BD64="",BD65="",BD66="",BD67="",BD68="",BD69&lt;&gt;""),"DATA","")),"notCO")</f>
        <v>SKIP</v>
      </c>
      <c r="AO69" s="6">
        <f>IF('Submission Template'!$P$13="no",AX69,IF(AX69="","",IF('Submission Template'!$P$13="yes",IF(B69=0,1,IF(OR(B69=1,B69=2),2,B69)))))</f>
        <v>1</v>
      </c>
      <c r="AP69" s="6">
        <f>IF('Submission Template'!$P$13="no",AY69,IF(AY69="","",IF('Submission Template'!$P$13="yes",IF(L69=0,1,IF(OR(L69=1,L69=2),2,L69)))))</f>
        <v>1</v>
      </c>
      <c r="AQ69" s="20" t="str">
        <f>IF($AN$27="yes",IF(AND(BE38="",BE39="",BE40="",BE41="",BE42="",BE43="",BE44="",BE45="",BE46="",BE47="",BE48="",BE49="",BE50="",BE51="",BE52="",BE53="",BE54="",BE55="",BE56="",BE57="",BE58="",BE59="",BE60="",BE61="",BE62="",BE63="",BE64="",BE65="",BE66="",BE67="",BE68="",BE69=""),"SKIP",IF(AND(BE38="",BE39="",BE40="",BE41="",BE42="",BE43="",BE44="",BE45="",BE46="",BE47="",BE48="",BE49="",BE50="",BE51="",BE52="",BE53="",BE54="",BE55="",BE56="",BE57="",BE58="",BE59="",BE60="",BE61="",BE62="",BE63="",BE64="",BE65="",BE66="",BE67="",BE68="",BE69&lt;&gt;""),"DATA","")),"notCO")</f>
        <v>SKIP</v>
      </c>
      <c r="AR69" s="22">
        <f>IF(AND('Submission Template'!BN66&lt;&gt;"",'Submission Template'!K$28&lt;&gt;"",'Submission Template'!Q66&lt;&gt;""),1,0)</f>
        <v>0</v>
      </c>
      <c r="AS69" s="22">
        <f>IF(AND('Submission Template'!BS66&lt;&gt;"",'Submission Template'!R$28&lt;&gt;"",'Submission Template'!V66&lt;&gt;""),1,0)</f>
        <v>0</v>
      </c>
      <c r="AT69" s="22"/>
      <c r="AU69" s="22">
        <f t="shared" si="4"/>
        <v>0</v>
      </c>
      <c r="AV69" s="22">
        <f t="shared" si="5"/>
        <v>0</v>
      </c>
      <c r="AW69" s="22"/>
      <c r="AX69" s="22">
        <f>IF('Submission Template'!$BU66&lt;&gt;"blank",IF('Submission Template'!BN66&lt;&gt;"",IF('Submission Template'!Q66="yes",AX68+1,AX68),AX68),"")</f>
        <v>0</v>
      </c>
      <c r="AY69" s="22">
        <f>IF('Submission Template'!$BU66&lt;&gt;"blank",IF('Submission Template'!BS66&lt;&gt;"",IF('Submission Template'!V66="yes",AY68+1,AY68),AY68),"")</f>
        <v>0</v>
      </c>
      <c r="AZ69" s="22"/>
      <c r="BA69" s="22" t="str">
        <f>IF('Submission Template'!BN66&lt;&gt;"",IF('Submission Template'!Q66="yes",1,0),"")</f>
        <v/>
      </c>
      <c r="BB69" s="22" t="str">
        <f>IF('Submission Template'!BS66&lt;&gt;"",IF('Submission Template'!V66="yes",1,0),"")</f>
        <v/>
      </c>
      <c r="BC69" s="22"/>
      <c r="BD69" s="22" t="str">
        <f>IF(AND('Submission Template'!Q66="yes",'Submission Template'!BN66&lt;&gt;""),'Submission Template'!BN66,"")</f>
        <v/>
      </c>
      <c r="BE69" s="22" t="str">
        <f>IF(AND('Submission Template'!V66="yes",'Submission Template'!BS66&lt;&gt;""),'Submission Template'!BS66,"")</f>
        <v/>
      </c>
      <c r="BF69" s="22"/>
      <c r="BG69" s="22"/>
      <c r="BH69" s="22"/>
      <c r="BI69" s="24"/>
      <c r="BJ69" s="22"/>
      <c r="BK69" s="35" t="str">
        <f>IF('Submission Template'!$AU$36=1,IF(AND('Submission Template'!Q66="yes",$AO69&gt;1,'Submission Template'!BN66&lt;&gt;""),ROUND((($AU69*$E69)/($D69-'Submission Template'!K$28))^2+1,1),""),"")</f>
        <v/>
      </c>
      <c r="BL69" s="35" t="str">
        <f>IF('Submission Template'!$AV$36=1,IF(AND('Submission Template'!V66="yes",$AP69&gt;1,'Submission Template'!BS66&lt;&gt;""),ROUND((($AV69*$O69)/($N69-'Submission Template'!R$28))^2+1,1),""),"")</f>
        <v/>
      </c>
      <c r="BM69" s="49">
        <f t="shared" si="6"/>
        <v>1</v>
      </c>
      <c r="BN69" s="6"/>
      <c r="BO69" s="136" t="str">
        <f>IF(D69="","",IF(E69="","",$D69-'Submission Template'!K$28))</f>
        <v/>
      </c>
      <c r="BP69" s="137" t="str">
        <f t="shared" si="7"/>
        <v/>
      </c>
      <c r="BQ69" s="137"/>
      <c r="BR69" s="137"/>
      <c r="BS69" s="137"/>
      <c r="BT69" s="137" t="str">
        <f>IF(N69="","",IF(E69="","",$N69-'Submission Template'!$BG$20))</f>
        <v/>
      </c>
      <c r="BU69" s="138" t="str">
        <f t="shared" si="8"/>
        <v/>
      </c>
      <c r="BV69" s="6"/>
      <c r="BW69" s="247" t="str">
        <f t="shared" si="15"/>
        <v/>
      </c>
      <c r="BX69" s="138" t="str">
        <f t="shared" si="16"/>
        <v/>
      </c>
      <c r="BY69" s="6"/>
      <c r="BZ69" s="6"/>
      <c r="CA69" s="57"/>
      <c r="CB69" s="57"/>
      <c r="CC69" s="57"/>
      <c r="CD69" s="57"/>
      <c r="CE69" s="57"/>
      <c r="CF69" s="219">
        <f>IF('Submission Template'!C92="invalid",1,0)</f>
        <v>0</v>
      </c>
      <c r="CG69" s="113" t="str">
        <f>IF(AND('Submission Template'!$C92="final",'Submission Template'!$Q92="yes"),$D95,"")</f>
        <v/>
      </c>
      <c r="CH69" s="113" t="str">
        <f>IF(AND('Submission Template'!$C92="final",'Submission Template'!$Q92="yes"),$C95,"")</f>
        <v/>
      </c>
      <c r="CI69" s="113" t="str">
        <f>IF(AND('Submission Template'!$C92="final",'Submission Template'!$V92="yes"),$N95,"")</f>
        <v/>
      </c>
      <c r="CJ69" s="220" t="str">
        <f>IF(AND('Submission Template'!$C92="final",'Submission Template'!$V92="yes"),$M95,"")</f>
        <v/>
      </c>
      <c r="CK69" s="6"/>
      <c r="CL69" s="6"/>
    </row>
    <row r="70" spans="1:90">
      <c r="A70" s="98"/>
      <c r="B70" s="304">
        <f>IF('Submission Template'!$AU$36=1,IF(AND('Submission Template'!$P$13="yes",$AX70&lt;&gt;""),MAX($AX70-1,0),$AX70),"")</f>
        <v>0</v>
      </c>
      <c r="C70" s="305" t="str">
        <f t="shared" si="0"/>
        <v/>
      </c>
      <c r="D70" s="306" t="str">
        <f>IF('Submission Template'!$AU$36&lt;&gt;1,"",IF(AL70&lt;&gt;"",AL70,IF(AND('Submission Template'!$P$13="no",'Submission Template'!Q67="yes",'Submission Template'!BN67&lt;&gt;""),AVERAGE(BD$37:BD70),IF(AND('Submission Template'!$P$13="yes",'Submission Template'!Q67="yes",'Submission Template'!BN67&lt;&gt;""),AVERAGE(BD$38:BD70),""))))</f>
        <v/>
      </c>
      <c r="E70" s="307" t="str">
        <f>IF('Submission Template'!$AU$36&lt;&gt;1,"",IF(AO70&lt;=1,"",IF(BW70&lt;&gt;"",BW70,IF(AND('Submission Template'!$P$13="no",'Submission Template'!Q67="yes",'Submission Template'!BN67&lt;&gt;""),STDEV(BD$37:BD70),IF(AND('Submission Template'!$P$13="yes",'Submission Template'!Q67="yes",'Submission Template'!BN67&lt;&gt;""),STDEV(BD$38:BD70),"")))))</f>
        <v/>
      </c>
      <c r="F70" s="308" t="str">
        <f>IF('Submission Template'!$AU$36=1,IF('Submission Template'!BN67&lt;&gt;"",G69,""),"")</f>
        <v/>
      </c>
      <c r="G70" s="308" t="str">
        <f>IF(AND('Submission Template'!$AU$36=1,'Submission Template'!$C67&lt;&gt;""),IF(OR($AO70=1,$AO70=0),0,IF('Submission Template'!$C67="initial",$G69,IF('Submission Template'!Q67="yes",MAX(($F70+'Submission Template'!BN67-('Submission Template'!K$28+0.25*$E70)),0),$G69))),"")</f>
        <v/>
      </c>
      <c r="H70" s="308" t="str">
        <f t="shared" si="9"/>
        <v/>
      </c>
      <c r="I70" s="309" t="str">
        <f t="shared" si="1"/>
        <v/>
      </c>
      <c r="J70" s="309" t="str">
        <f t="shared" si="10"/>
        <v/>
      </c>
      <c r="K70" s="310" t="str">
        <f>IF(G70&lt;&gt;"",IF($BA70=1,IF(AND(J70&lt;&gt;1,I70=1,D70&lt;='Submission Template'!K$28),1,0),K69),"")</f>
        <v/>
      </c>
      <c r="L70" s="304">
        <f>IF('Submission Template'!$AV$36=1,IF(AND('Submission Template'!$P$13="yes",$AY70&lt;&gt;""),MAX($AY70-1,0),$AY70),"")</f>
        <v>0</v>
      </c>
      <c r="M70" s="305" t="str">
        <f t="shared" si="2"/>
        <v/>
      </c>
      <c r="N70" s="306" t="str">
        <f>IF(AM70&lt;&gt;"",AM70,(IF(AND('Submission Template'!$P$13="no",'Submission Template'!V67="yes",'Submission Template'!BS67&lt;&gt;""),AVERAGE(BE$37:BE70),IF(AND('Submission Template'!$P$13="yes",'Submission Template'!V67="yes",'Submission Template'!BS67&lt;&gt;""),AVERAGE(BE$38:BE70),""))))</f>
        <v/>
      </c>
      <c r="O70" s="307" t="str">
        <f>IF(AP70&lt;=1,"",IF(BX70&lt;&gt;"",BX70,(IF(AND('Submission Template'!$P$13="no",'Submission Template'!V67="yes",'Submission Template'!BS67&lt;&gt;""),STDEV(BE$37:BE70),IF(AND('Submission Template'!$P$13="yes",'Submission Template'!V67="yes",'Submission Template'!BS67&lt;&gt;""),STDEV(BE$38:BE70),"")))))</f>
        <v/>
      </c>
      <c r="P70" s="308" t="str">
        <f>IF('Submission Template'!$AV$36=1,IF('Submission Template'!BS67&lt;&gt;"",Q69,""),"")</f>
        <v/>
      </c>
      <c r="Q70" s="308" t="str">
        <f>IF(AND('Submission Template'!$AV$36=1,'Submission Template'!$C67&lt;&gt;""),IF(OR($AP70=1,$AP70=0),0,IF('Submission Template'!$C67="initial",$Q69,IF('Submission Template'!V67="yes",MAX(($P70+'Submission Template'!BS67-('Submission Template'!R$28+0.25*$O70)),0),$Q69))),"")</f>
        <v/>
      </c>
      <c r="R70" s="308" t="str">
        <f t="shared" si="11"/>
        <v/>
      </c>
      <c r="S70" s="309" t="str">
        <f t="shared" si="3"/>
        <v/>
      </c>
      <c r="T70" s="309" t="str">
        <f t="shared" si="12"/>
        <v/>
      </c>
      <c r="U70" s="310" t="str">
        <f>IF(Q70&lt;&gt;"",IF($BB70=1,IF(AND(T70&lt;&gt;1,S70=1,N70&lt;='Submission Template'!R$28),1,0),U69),"")</f>
        <v/>
      </c>
      <c r="V70" s="102"/>
      <c r="W70" s="102"/>
      <c r="X70" s="102"/>
      <c r="Y70" s="102"/>
      <c r="Z70" s="102"/>
      <c r="AA70" s="102"/>
      <c r="AB70" s="102"/>
      <c r="AC70" s="102"/>
      <c r="AD70" s="102"/>
      <c r="AE70" s="102"/>
      <c r="AF70" s="311"/>
      <c r="AG70" s="312" t="str">
        <f>IF(AND(OR('Submission Template'!Q67="yes",AND('Submission Template'!V67="yes",'Submission Template'!$P$17="yes")),'Submission Template'!C67="invalid"),"Test cannot be invalid AND included in CumSum",IF(OR(AND($Q70&gt;$R70,$N70&lt;&gt;""),AND($G70&gt;H70,$D70&lt;&gt;"")),"Warning:  CumSum statistic exceeds the Action Limit.",""))</f>
        <v/>
      </c>
      <c r="AH70" s="156"/>
      <c r="AI70" s="156"/>
      <c r="AJ70" s="156"/>
      <c r="AK70" s="313"/>
      <c r="AL70" s="6" t="str">
        <f t="shared" si="17"/>
        <v/>
      </c>
      <c r="AM70" s="6" t="str">
        <f t="shared" si="13"/>
        <v/>
      </c>
      <c r="AN70" s="6" t="str">
        <f>IF($AN$27="yes",IF(AND(BD38="",BD39="",BD40="",BD41="",BD42="",BD43="",BD44="",BD45="",BD46="",BD47="",BD48="",BD49="",BD50="",BD51="",BD52="",BD53="",BD54="",BD55="",BD56="",BD57="",BD58="",BD59="",BD60="",BD61="",BD62="",BD63="",BD64="",BD65="",BD66="",BD67="",BD68="",BD69="",BD70=""),"SKIP",IF(AND(BD38="",BD39="",BD40="",BD41="",BD42="",BD43="",BD44="",BD45="",BD46="",BD47="",BD48="",BD49="",BD50="",BD51="",BD52="",BD53="",BD54="",BD55="",BD56="",BD57="",BD58="",BD59="",BD60="",BD61="",BD62="",BD63="",BD64="",BD65="",BD66="",BD67="",BD68="",BD69="",BD70&lt;&gt;""),"DATA","")),"notCO")</f>
        <v>SKIP</v>
      </c>
      <c r="AO70" s="6">
        <f>IF('Submission Template'!$P$13="no",AX70,IF(AX70="","",IF('Submission Template'!$P$13="yes",IF(B70=0,1,IF(OR(B70=1,B70=2),2,B70)))))</f>
        <v>1</v>
      </c>
      <c r="AP70" s="6">
        <f>IF('Submission Template'!$P$13="no",AY70,IF(AY70="","",IF('Submission Template'!$P$13="yes",IF(L70=0,1,IF(OR(L70=1,L70=2),2,L70)))))</f>
        <v>1</v>
      </c>
      <c r="AQ70" s="20" t="str">
        <f>IF($AN$27="yes",IF(AND(BE38="",BE39="",BE40="",BE41="",BE42="",BE43="",BE44="",BE45="",BE46="",BE47="",BE48="",BE49="",BE50="",BE51="",BE52="",BE53="",BE54="",BE55="",BE56="",BE57="",BE58="",BE59="",BE60="",BE61="",BE62="",BE63="",BE64="",BE65="",BE66="",BE67="",BE68="",BE69="",BE70=""),"SKIP",IF(AND(BE38="",BE39="",BE40="",BE41="",BE42="",BE43="",BE44="",BE45="",BE46="",BE47="",BE48="",BE49="",BE50="",BE51="",BE52="",BE53="",BE54="",BE55="",BE56="",BE57="",BE58="",BE59="",BE60="",BE61="",BE62="",BE63="",BE64="",BE65="",BE66="",BE67="",BE68="",BE69="",BE70&lt;&gt;""),"DATA","")),"notCO")</f>
        <v>SKIP</v>
      </c>
      <c r="AR70" s="22">
        <f>IF(AND('Submission Template'!BN67&lt;&gt;"",'Submission Template'!K$28&lt;&gt;"",'Submission Template'!Q67&lt;&gt;""),1,0)</f>
        <v>0</v>
      </c>
      <c r="AS70" s="22">
        <f>IF(AND('Submission Template'!BS67&lt;&gt;"",'Submission Template'!R$28&lt;&gt;"",'Submission Template'!V67&lt;&gt;""),1,0)</f>
        <v>0</v>
      </c>
      <c r="AT70" s="22"/>
      <c r="AU70" s="22">
        <f t="shared" si="4"/>
        <v>0</v>
      </c>
      <c r="AV70" s="22">
        <f t="shared" si="5"/>
        <v>0</v>
      </c>
      <c r="AW70" s="22"/>
      <c r="AX70" s="22">
        <f>IF('Submission Template'!$BU67&lt;&gt;"blank",IF('Submission Template'!BN67&lt;&gt;"",IF('Submission Template'!Q67="yes",AX69+1,AX69),AX69),"")</f>
        <v>0</v>
      </c>
      <c r="AY70" s="22">
        <f>IF('Submission Template'!$BU67&lt;&gt;"blank",IF('Submission Template'!BS67&lt;&gt;"",IF('Submission Template'!V67="yes",AY69+1,AY69),AY69),"")</f>
        <v>0</v>
      </c>
      <c r="AZ70" s="22"/>
      <c r="BA70" s="22" t="str">
        <f>IF('Submission Template'!BN67&lt;&gt;"",IF('Submission Template'!Q67="yes",1,0),"")</f>
        <v/>
      </c>
      <c r="BB70" s="22" t="str">
        <f>IF('Submission Template'!BS67&lt;&gt;"",IF('Submission Template'!V67="yes",1,0),"")</f>
        <v/>
      </c>
      <c r="BC70" s="22"/>
      <c r="BD70" s="22" t="str">
        <f>IF(AND('Submission Template'!Q67="yes",'Submission Template'!BN67&lt;&gt;""),'Submission Template'!BN67,"")</f>
        <v/>
      </c>
      <c r="BE70" s="22" t="str">
        <f>IF(AND('Submission Template'!V67="yes",'Submission Template'!BS67&lt;&gt;""),'Submission Template'!BS67,"")</f>
        <v/>
      </c>
      <c r="BF70" s="22"/>
      <c r="BG70" s="22"/>
      <c r="BH70" s="22"/>
      <c r="BI70" s="24"/>
      <c r="BJ70" s="22"/>
      <c r="BK70" s="35" t="str">
        <f>IF('Submission Template'!$AU$36=1,IF(AND('Submission Template'!Q67="yes",$AO70&gt;1,'Submission Template'!BN67&lt;&gt;""),ROUND((($AU70*$E70)/($D70-'Submission Template'!K$28))^2+1,1),""),"")</f>
        <v/>
      </c>
      <c r="BL70" s="35" t="str">
        <f>IF('Submission Template'!$AV$36=1,IF(AND('Submission Template'!V67="yes",$AP70&gt;1,'Submission Template'!BS67&lt;&gt;""),ROUND((($AV70*$O70)/($N70-'Submission Template'!R$28))^2+1,1),""),"")</f>
        <v/>
      </c>
      <c r="BM70" s="49">
        <f t="shared" si="6"/>
        <v>1</v>
      </c>
      <c r="BN70" s="6"/>
      <c r="BO70" s="136" t="str">
        <f>IF(D70="","",IF(E70="","",$D70-'Submission Template'!K$28))</f>
        <v/>
      </c>
      <c r="BP70" s="137" t="str">
        <f t="shared" si="7"/>
        <v/>
      </c>
      <c r="BQ70" s="137"/>
      <c r="BR70" s="137"/>
      <c r="BS70" s="137"/>
      <c r="BT70" s="137" t="str">
        <f>IF(N70="","",IF(E70="","",$N70-'Submission Template'!$BG$20))</f>
        <v/>
      </c>
      <c r="BU70" s="138" t="str">
        <f t="shared" si="8"/>
        <v/>
      </c>
      <c r="BV70" s="6"/>
      <c r="BW70" s="247" t="str">
        <f t="shared" si="15"/>
        <v/>
      </c>
      <c r="BX70" s="138" t="str">
        <f t="shared" si="16"/>
        <v/>
      </c>
      <c r="BY70" s="6"/>
      <c r="BZ70" s="6"/>
      <c r="CA70" s="57"/>
      <c r="CB70" s="57"/>
      <c r="CC70" s="57"/>
      <c r="CD70" s="57"/>
      <c r="CE70" s="57"/>
      <c r="CF70" s="219">
        <f>IF('Submission Template'!C93="invalid",1,0)</f>
        <v>0</v>
      </c>
      <c r="CG70" s="113" t="str">
        <f>IF(AND('Submission Template'!$C93="final",'Submission Template'!$Q93="yes"),$D96,"")</f>
        <v/>
      </c>
      <c r="CH70" s="113" t="str">
        <f>IF(AND('Submission Template'!$C93="final",'Submission Template'!$Q93="yes"),$C96,"")</f>
        <v/>
      </c>
      <c r="CI70" s="113" t="str">
        <f>IF(AND('Submission Template'!$C93="final",'Submission Template'!$V93="yes"),$N96,"")</f>
        <v/>
      </c>
      <c r="CJ70" s="220" t="str">
        <f>IF(AND('Submission Template'!$C93="final",'Submission Template'!$V93="yes"),$M96,"")</f>
        <v/>
      </c>
      <c r="CK70" s="6"/>
      <c r="CL70" s="6"/>
    </row>
    <row r="71" spans="1:90">
      <c r="A71" s="98"/>
      <c r="B71" s="304">
        <f>IF('Submission Template'!$AU$36=1,IF(AND('Submission Template'!$P$13="yes",$AX71&lt;&gt;""),MAX($AX71-1,0),$AX71),"")</f>
        <v>0</v>
      </c>
      <c r="C71" s="305" t="str">
        <f t="shared" si="0"/>
        <v/>
      </c>
      <c r="D71" s="306" t="str">
        <f>IF('Submission Template'!$AU$36&lt;&gt;1,"",IF(AL71&lt;&gt;"",AL71,IF(AND('Submission Template'!$P$13="no",'Submission Template'!Q68="yes",'Submission Template'!BN68&lt;&gt;""),AVERAGE(BD$37:BD71),IF(AND('Submission Template'!$P$13="yes",'Submission Template'!Q68="yes",'Submission Template'!BN68&lt;&gt;""),AVERAGE(BD$38:BD71),""))))</f>
        <v/>
      </c>
      <c r="E71" s="307" t="str">
        <f>IF('Submission Template'!$AU$36&lt;&gt;1,"",IF(AO71&lt;=1,"",IF(BW71&lt;&gt;"",BW71,IF(AND('Submission Template'!$P$13="no",'Submission Template'!Q68="yes",'Submission Template'!BN68&lt;&gt;""),STDEV(BD$37:BD71),IF(AND('Submission Template'!$P$13="yes",'Submission Template'!Q68="yes",'Submission Template'!BN68&lt;&gt;""),STDEV(BD$38:BD71),"")))))</f>
        <v/>
      </c>
      <c r="F71" s="308" t="str">
        <f>IF('Submission Template'!$AU$36=1,IF('Submission Template'!BN68&lt;&gt;"",G70,""),"")</f>
        <v/>
      </c>
      <c r="G71" s="308" t="str">
        <f>IF(AND('Submission Template'!$AU$36=1,'Submission Template'!$C68&lt;&gt;""),IF(OR($AO71=1,$AO71=0),0,IF('Submission Template'!$C68="initial",$G70,IF('Submission Template'!Q68="yes",MAX(($F71+'Submission Template'!BN68-('Submission Template'!K$28+0.25*$E71)),0),$G70))),"")</f>
        <v/>
      </c>
      <c r="H71" s="308" t="str">
        <f t="shared" si="9"/>
        <v/>
      </c>
      <c r="I71" s="309" t="str">
        <f t="shared" si="1"/>
        <v/>
      </c>
      <c r="J71" s="309" t="str">
        <f t="shared" si="10"/>
        <v/>
      </c>
      <c r="K71" s="310" t="str">
        <f>IF(G71&lt;&gt;"",IF($BA71=1,IF(AND(J71&lt;&gt;1,I71=1,D71&lt;='Submission Template'!K$28),1,0),K70),"")</f>
        <v/>
      </c>
      <c r="L71" s="304">
        <f>IF('Submission Template'!$AV$36=1,IF(AND('Submission Template'!$P$13="yes",$AY71&lt;&gt;""),MAX($AY71-1,0),$AY71),"")</f>
        <v>0</v>
      </c>
      <c r="M71" s="305" t="str">
        <f t="shared" si="2"/>
        <v/>
      </c>
      <c r="N71" s="306" t="str">
        <f>IF(AM71&lt;&gt;"",AM71,(IF(AND('Submission Template'!$P$13="no",'Submission Template'!V68="yes",'Submission Template'!BS68&lt;&gt;""),AVERAGE(BE$37:BE71),IF(AND('Submission Template'!$P$13="yes",'Submission Template'!V68="yes",'Submission Template'!BS68&lt;&gt;""),AVERAGE(BE$38:BE71),""))))</f>
        <v/>
      </c>
      <c r="O71" s="307" t="str">
        <f>IF(AP71&lt;=1,"",IF(BX71&lt;&gt;"",BX71,(IF(AND('Submission Template'!$P$13="no",'Submission Template'!V68="yes",'Submission Template'!BS68&lt;&gt;""),STDEV(BE$37:BE71),IF(AND('Submission Template'!$P$13="yes",'Submission Template'!V68="yes",'Submission Template'!BS68&lt;&gt;""),STDEV(BE$38:BE71),"")))))</f>
        <v/>
      </c>
      <c r="P71" s="308" t="str">
        <f>IF('Submission Template'!$AV$36=1,IF('Submission Template'!BS68&lt;&gt;"",Q70,""),"")</f>
        <v/>
      </c>
      <c r="Q71" s="308" t="str">
        <f>IF(AND('Submission Template'!$AV$36=1,'Submission Template'!$C68&lt;&gt;""),IF(OR($AP71=1,$AP71=0),0,IF('Submission Template'!$C68="initial",$Q70,IF('Submission Template'!V68="yes",MAX(($P71+'Submission Template'!BS68-('Submission Template'!R$28+0.25*$O71)),0),$Q70))),"")</f>
        <v/>
      </c>
      <c r="R71" s="308" t="str">
        <f t="shared" si="11"/>
        <v/>
      </c>
      <c r="S71" s="309" t="str">
        <f t="shared" si="3"/>
        <v/>
      </c>
      <c r="T71" s="309" t="str">
        <f t="shared" si="12"/>
        <v/>
      </c>
      <c r="U71" s="310" t="str">
        <f>IF(Q71&lt;&gt;"",IF($BB71=1,IF(AND(T71&lt;&gt;1,S71=1,N71&lt;='Submission Template'!R$28),1,0),U70),"")</f>
        <v/>
      </c>
      <c r="V71" s="102"/>
      <c r="W71" s="102"/>
      <c r="X71" s="102"/>
      <c r="Y71" s="102"/>
      <c r="Z71" s="102"/>
      <c r="AA71" s="102"/>
      <c r="AB71" s="102"/>
      <c r="AC71" s="102"/>
      <c r="AD71" s="102"/>
      <c r="AE71" s="102"/>
      <c r="AF71" s="311"/>
      <c r="AG71" s="312" t="str">
        <f>IF(AND(OR('Submission Template'!Q68="yes",AND('Submission Template'!V68="yes",'Submission Template'!$P$17="yes")),'Submission Template'!C68="invalid"),"Test cannot be invalid AND included in CumSum",IF(OR(AND($Q71&gt;$R71,$N71&lt;&gt;""),AND($G71&gt;H71,$D71&lt;&gt;"")),"Warning:  CumSum statistic exceeds the Action Limit.",""))</f>
        <v/>
      </c>
      <c r="AH71" s="156"/>
      <c r="AI71" s="156"/>
      <c r="AJ71" s="156"/>
      <c r="AK71" s="313"/>
      <c r="AL71" s="6" t="str">
        <f t="shared" si="17"/>
        <v/>
      </c>
      <c r="AM71" s="6" t="str">
        <f t="shared" si="13"/>
        <v/>
      </c>
      <c r="AN71" s="6" t="str">
        <f>IF($AN$27="yes",IF(AND(BD38="",BD39="",BD40="",BD41="",BD42="",BD43="",BD44="",BD45="",BD46="",BD47="",BD48="",BD49="",BD50="",BD51="",BD52="",BD53="",BD54="",BD55="",BD56="",BD57="",BD58="",BD59="",BD60="",BD61="",BD62="",BD63="",BD64="",BD65="",BD66="",BD67="",BD68="",BD69="",BD70="",BD71=""),"SKIP",IF(AND(BD38="",BD39="",BD40="",BD41="",BD42="",BD43="",BD44="",BD45="",BD46="",BD47="",BD48="",BD49="",BD50="",BD51="",BD52="",BD53="",BD54="",BD55="",BD56="",BD57="",BD58="",BD59="",BD60="",BD61="",BD62="",BD63="",BD64="",BD65="",BD66="",BD67="",BD68="",BD69="",BD70="",BD71&lt;&gt;""),"DATA","")),"notCO")</f>
        <v>SKIP</v>
      </c>
      <c r="AO71" s="6">
        <f>IF('Submission Template'!$P$13="no",AX71,IF(AX71="","",IF('Submission Template'!$P$13="yes",IF(B71=0,1,IF(OR(B71=1,B71=2),2,B71)))))</f>
        <v>1</v>
      </c>
      <c r="AP71" s="6">
        <f>IF('Submission Template'!$P$13="no",AY71,IF(AY71="","",IF('Submission Template'!$P$13="yes",IF(L71=0,1,IF(OR(L71=1,L71=2),2,L71)))))</f>
        <v>1</v>
      </c>
      <c r="AQ71" s="20" t="str">
        <f>IF($AN$27="yes",IF(AND(BE38="",BE39="",BE40="",BE41="",BE42="",BE43="",BE44="",BE45="",BE46="",BE47="",BE48="",BE49="",BE50="",BE51="",BE52="",BE53="",BE54="",BE55="",BE56="",BE57="",BE58="",BE59="",BE60="",BE61="",BE62="",BE63="",BE64="",BE65="",BE66="",BE67="",BE68="",BE69="",BE70="",BE71=""),"SKIP",IF(AND(BE38="",BE39="",BE40="",BE41="",BE42="",BE43="",BE44="",BE45="",BE46="",BE47="",BE48="",BE49="",BE50="",BE51="",BE52="",BE53="",BE54="",BE55="",BE56="",BE57="",BE58="",BE59="",BE60="",BE61="",BE62="",BE63="",BE64="",BE65="",BE66="",BE67="",BE68="",BE69="",BE70="",BE71&lt;&gt;""),"DATA","")),"notCO")</f>
        <v>SKIP</v>
      </c>
      <c r="AR71" s="22">
        <f>IF(AND('Submission Template'!BN68&lt;&gt;"",'Submission Template'!K$28&lt;&gt;"",'Submission Template'!Q68&lt;&gt;""),1,0)</f>
        <v>0</v>
      </c>
      <c r="AS71" s="22">
        <f>IF(AND('Submission Template'!BS68&lt;&gt;"",'Submission Template'!R$28&lt;&gt;"",'Submission Template'!V68&lt;&gt;""),1,0)</f>
        <v>0</v>
      </c>
      <c r="AT71" s="22"/>
      <c r="AU71" s="22">
        <f t="shared" si="4"/>
        <v>0</v>
      </c>
      <c r="AV71" s="22">
        <f t="shared" si="5"/>
        <v>0</v>
      </c>
      <c r="AW71" s="22"/>
      <c r="AX71" s="22">
        <f>IF('Submission Template'!$BU68&lt;&gt;"blank",IF('Submission Template'!BN68&lt;&gt;"",IF('Submission Template'!Q68="yes",AX70+1,AX70),AX70),"")</f>
        <v>0</v>
      </c>
      <c r="AY71" s="22">
        <f>IF('Submission Template'!$BU68&lt;&gt;"blank",IF('Submission Template'!BS68&lt;&gt;"",IF('Submission Template'!V68="yes",AY70+1,AY70),AY70),"")</f>
        <v>0</v>
      </c>
      <c r="AZ71" s="22"/>
      <c r="BA71" s="22" t="str">
        <f>IF('Submission Template'!BN68&lt;&gt;"",IF('Submission Template'!Q68="yes",1,0),"")</f>
        <v/>
      </c>
      <c r="BB71" s="22" t="str">
        <f>IF('Submission Template'!BS68&lt;&gt;"",IF('Submission Template'!V68="yes",1,0),"")</f>
        <v/>
      </c>
      <c r="BC71" s="22"/>
      <c r="BD71" s="22" t="str">
        <f>IF(AND('Submission Template'!Q68="yes",'Submission Template'!BN68&lt;&gt;""),'Submission Template'!BN68,"")</f>
        <v/>
      </c>
      <c r="BE71" s="22" t="str">
        <f>IF(AND('Submission Template'!V68="yes",'Submission Template'!BS68&lt;&gt;""),'Submission Template'!BS68,"")</f>
        <v/>
      </c>
      <c r="BF71" s="22"/>
      <c r="BG71" s="22"/>
      <c r="BH71" s="22"/>
      <c r="BI71" s="24"/>
      <c r="BJ71" s="22"/>
      <c r="BK71" s="35" t="str">
        <f>IF('Submission Template'!$AU$36=1,IF(AND('Submission Template'!Q68="yes",$AO71&gt;1,'Submission Template'!BN68&lt;&gt;""),ROUND((($AU71*$E71)/($D71-'Submission Template'!K$28))^2+1,1),""),"")</f>
        <v/>
      </c>
      <c r="BL71" s="35" t="str">
        <f>IF('Submission Template'!$AV$36=1,IF(AND('Submission Template'!V68="yes",$AP71&gt;1,'Submission Template'!BS68&lt;&gt;""),ROUND((($AV71*$O71)/($N71-'Submission Template'!R$28))^2+1,1),""),"")</f>
        <v/>
      </c>
      <c r="BM71" s="49">
        <f t="shared" si="6"/>
        <v>1</v>
      </c>
      <c r="BN71" s="6"/>
      <c r="BO71" s="136" t="str">
        <f>IF(D71="","",IF(E71="","",$D71-'Submission Template'!K$28))</f>
        <v/>
      </c>
      <c r="BP71" s="137" t="str">
        <f t="shared" si="7"/>
        <v/>
      </c>
      <c r="BQ71" s="137"/>
      <c r="BR71" s="137"/>
      <c r="BS71" s="137"/>
      <c r="BT71" s="137" t="str">
        <f>IF(N71="","",IF(E71="","",$N71-'Submission Template'!$BG$20))</f>
        <v/>
      </c>
      <c r="BU71" s="138" t="str">
        <f t="shared" si="8"/>
        <v/>
      </c>
      <c r="BV71" s="6"/>
      <c r="BW71" s="247" t="str">
        <f t="shared" si="15"/>
        <v/>
      </c>
      <c r="BX71" s="138" t="str">
        <f t="shared" si="16"/>
        <v/>
      </c>
      <c r="BY71" s="6"/>
      <c r="BZ71" s="6"/>
      <c r="CA71" s="57"/>
      <c r="CB71" s="57"/>
      <c r="CC71" s="57"/>
      <c r="CD71" s="57"/>
      <c r="CE71" s="57"/>
      <c r="CF71" s="219">
        <f>IF('Submission Template'!C94="invalid",1,0)</f>
        <v>0</v>
      </c>
      <c r="CG71" s="113" t="str">
        <f>IF(AND('Submission Template'!$C94="final",'Submission Template'!$Q94="yes"),$D97,"")</f>
        <v/>
      </c>
      <c r="CH71" s="113" t="str">
        <f>IF(AND('Submission Template'!$C94="final",'Submission Template'!$Q94="yes"),$C97,"")</f>
        <v/>
      </c>
      <c r="CI71" s="113" t="str">
        <f>IF(AND('Submission Template'!$C94="final",'Submission Template'!$V94="yes"),$N97,"")</f>
        <v/>
      </c>
      <c r="CJ71" s="220" t="str">
        <f>IF(AND('Submission Template'!$C94="final",'Submission Template'!$V94="yes"),$M97,"")</f>
        <v/>
      </c>
      <c r="CK71" s="6"/>
      <c r="CL71" s="6"/>
    </row>
    <row r="72" spans="1:90">
      <c r="A72" s="98"/>
      <c r="B72" s="304">
        <f>IF('Submission Template'!$AU$36=1,IF(AND('Submission Template'!$P$13="yes",$AX72&lt;&gt;""),MAX($AX72-1,0),$AX72),"")</f>
        <v>0</v>
      </c>
      <c r="C72" s="305" t="str">
        <f t="shared" si="0"/>
        <v/>
      </c>
      <c r="D72" s="306" t="str">
        <f>IF('Submission Template'!$AU$36&lt;&gt;1,"",IF(AL72&lt;&gt;"",AL72,IF(AND('Submission Template'!$P$13="no",'Submission Template'!Q69="yes",'Submission Template'!BN69&lt;&gt;""),AVERAGE(BD$37:BD72),IF(AND('Submission Template'!$P$13="yes",'Submission Template'!Q69="yes",'Submission Template'!BN69&lt;&gt;""),AVERAGE(BD$38:BD72),""))))</f>
        <v/>
      </c>
      <c r="E72" s="307" t="str">
        <f>IF('Submission Template'!$AU$36&lt;&gt;1,"",IF(AO72&lt;=1,"",IF(BW72&lt;&gt;"",BW72,IF(AND('Submission Template'!$P$13="no",'Submission Template'!Q69="yes",'Submission Template'!BN69&lt;&gt;""),STDEV(BD$37:BD72),IF(AND('Submission Template'!$P$13="yes",'Submission Template'!Q69="yes",'Submission Template'!BN69&lt;&gt;""),STDEV(BD$38:BD72),"")))))</f>
        <v/>
      </c>
      <c r="F72" s="308" t="str">
        <f>IF('Submission Template'!$AU$36=1,IF('Submission Template'!BN69&lt;&gt;"",G71,""),"")</f>
        <v/>
      </c>
      <c r="G72" s="308" t="str">
        <f>IF(AND('Submission Template'!$AU$36=1,'Submission Template'!$C69&lt;&gt;""),IF(OR($AO72=1,$AO72=0),0,IF('Submission Template'!$C69="initial",$G71,IF('Submission Template'!Q69="yes",MAX(($F72+'Submission Template'!BN69-('Submission Template'!K$28+0.25*$E72)),0),$G71))),"")</f>
        <v/>
      </c>
      <c r="H72" s="308" t="str">
        <f t="shared" si="9"/>
        <v/>
      </c>
      <c r="I72" s="309" t="str">
        <f t="shared" si="1"/>
        <v/>
      </c>
      <c r="J72" s="309" t="str">
        <f t="shared" si="10"/>
        <v/>
      </c>
      <c r="K72" s="310" t="str">
        <f>IF(G72&lt;&gt;"",IF($BA72=1,IF(AND(J72&lt;&gt;1,I72=1,D72&lt;='Submission Template'!K$28),1,0),K71),"")</f>
        <v/>
      </c>
      <c r="L72" s="304">
        <f>IF('Submission Template'!$AV$36=1,IF(AND('Submission Template'!$P$13="yes",$AY72&lt;&gt;""),MAX($AY72-1,0),$AY72),"")</f>
        <v>0</v>
      </c>
      <c r="M72" s="305" t="str">
        <f t="shared" si="2"/>
        <v/>
      </c>
      <c r="N72" s="306" t="str">
        <f>IF(AM72&lt;&gt;"",AM72,(IF(AND('Submission Template'!$P$13="no",'Submission Template'!V69="yes",'Submission Template'!BS69&lt;&gt;""),AVERAGE(BE$37:BE72),IF(AND('Submission Template'!$P$13="yes",'Submission Template'!V69="yes",'Submission Template'!BS69&lt;&gt;""),AVERAGE(BE$38:BE72),""))))</f>
        <v/>
      </c>
      <c r="O72" s="307" t="str">
        <f>IF(AP72&lt;=1,"",IF(BX72&lt;&gt;"",BX72,(IF(AND('Submission Template'!$P$13="no",'Submission Template'!V69="yes",'Submission Template'!BS69&lt;&gt;""),STDEV(BE$37:BE72),IF(AND('Submission Template'!$P$13="yes",'Submission Template'!V69="yes",'Submission Template'!BS69&lt;&gt;""),STDEV(BE$38:BE72),"")))))</f>
        <v/>
      </c>
      <c r="P72" s="308" t="str">
        <f>IF('Submission Template'!$AV$36=1,IF('Submission Template'!BS69&lt;&gt;"",Q71,""),"")</f>
        <v/>
      </c>
      <c r="Q72" s="308" t="str">
        <f>IF(AND('Submission Template'!$AV$36=1,'Submission Template'!$C69&lt;&gt;""),IF(OR($AP72=1,$AP72=0),0,IF('Submission Template'!$C69="initial",$Q71,IF('Submission Template'!V69="yes",MAX(($P72+'Submission Template'!BS69-('Submission Template'!R$28+0.25*$O72)),0),$Q71))),"")</f>
        <v/>
      </c>
      <c r="R72" s="308" t="str">
        <f t="shared" si="11"/>
        <v/>
      </c>
      <c r="S72" s="309" t="str">
        <f t="shared" si="3"/>
        <v/>
      </c>
      <c r="T72" s="309" t="str">
        <f t="shared" si="12"/>
        <v/>
      </c>
      <c r="U72" s="310" t="str">
        <f>IF(Q72&lt;&gt;"",IF($BB72=1,IF(AND(T72&lt;&gt;1,S72=1,N72&lt;='Submission Template'!R$28),1,0),U71),"")</f>
        <v/>
      </c>
      <c r="V72" s="102"/>
      <c r="W72" s="102"/>
      <c r="X72" s="102"/>
      <c r="Y72" s="102"/>
      <c r="Z72" s="102"/>
      <c r="AA72" s="102"/>
      <c r="AB72" s="102"/>
      <c r="AC72" s="102"/>
      <c r="AD72" s="102"/>
      <c r="AE72" s="102"/>
      <c r="AF72" s="311"/>
      <c r="AG72" s="312" t="str">
        <f>IF(AND(OR('Submission Template'!Q69="yes",AND('Submission Template'!V69="yes",'Submission Template'!$P$17="yes")),'Submission Template'!C69="invalid"),"Test cannot be invalid AND included in CumSum",IF(OR(AND($Q72&gt;$R72,$N72&lt;&gt;""),AND($G72&gt;H72,$D72&lt;&gt;"")),"Warning:  CumSum statistic exceeds the Action Limit.",""))</f>
        <v/>
      </c>
      <c r="AH72" s="156"/>
      <c r="AI72" s="156"/>
      <c r="AJ72" s="156"/>
      <c r="AK72" s="313"/>
      <c r="AL72" s="6" t="str">
        <f t="shared" si="17"/>
        <v/>
      </c>
      <c r="AM72" s="6" t="str">
        <f t="shared" si="13"/>
        <v/>
      </c>
      <c r="AN72" s="6" t="str">
        <f>IF($AN$27="yes",IF(AND(BD38="",BD39="",BD40="",BD41="",BD42="",BD43="",BD44="",BD45="",BD46="",BD47="",BD48="",BD49="",BD50="",BD51="",BD52="",BD53="",BD54="",BD55="",BD56="",BD57="",BD58="",BD59="",BD60="",BD61="",BD62="",BD63="",BD64="",BD65="",BD66="",BD67="",BD68="",BD69="",BD70="",BD71="",BD72=""),"SKIP",IF(AND(BD38="",BD39="",BD40="",BD41="",BD42="",BD43="",BD44="",BD45="",BD46="",BD47="",BD48="",BD49="",BD50="",BD51="",BD52="",BD53="",BD54="",BD55="",BD56="",BD57="",BD58="",BD59="",BD60="",BD61="",BD62="",BD63="",BD64="",BD65="",BD66="",BD67="",BD68="",BD69="",BD70="",BD71="",BD72&lt;&gt;""),"DATA","")),"notCO")</f>
        <v>SKIP</v>
      </c>
      <c r="AO72" s="6">
        <f>IF('Submission Template'!$P$13="no",AX72,IF(AX72="","",IF('Submission Template'!$P$13="yes",IF(B72=0,1,IF(OR(B72=1,B72=2),2,B72)))))</f>
        <v>1</v>
      </c>
      <c r="AP72" s="6">
        <f>IF('Submission Template'!$P$13="no",AY72,IF(AY72="","",IF('Submission Template'!$P$13="yes",IF(L72=0,1,IF(OR(L72=1,L72=2),2,L72)))))</f>
        <v>1</v>
      </c>
      <c r="AQ72" s="20" t="str">
        <f>IF($AN$27="yes",IF(AND(BE38="",BE39="",BE40="",BE41="",BE42="",BE43="",BE44="",BE45="",BE46="",BE47="",BE48="",BE49="",BE50="",BE51="",BE52="",BE53="",BE54="",BE55="",BE56="",BE57="",BE58="",BE59="",BE60="",BE61="",BE62="",BE63="",BE64="",BE65="",BE66="",BE67="",BE68="",BE69="",BE70="",BE71="",BE72=""),"SKIP",IF(AND(BE38="",BE39="",BE40="",BE41="",BE42="",BE43="",BE44="",BE45="",BE46="",BE47="",BE48="",BE49="",BE50="",BE51="",BE52="",BE53="",BE54="",BE55="",BE56="",BE57="",BE58="",BE59="",BE60="",BE61="",BE62="",BE63="",BE64="",BE65="",BE66="",BE67="",BE68="",BE69="",BE70="",BE71="",BE72&lt;&gt;""),"DATA","")),"notCO")</f>
        <v>SKIP</v>
      </c>
      <c r="AR72" s="22">
        <f>IF(AND('Submission Template'!BN69&lt;&gt;"",'Submission Template'!K$28&lt;&gt;"",'Submission Template'!Q69&lt;&gt;""),1,0)</f>
        <v>0</v>
      </c>
      <c r="AS72" s="22">
        <f>IF(AND('Submission Template'!BS69&lt;&gt;"",'Submission Template'!R$28&lt;&gt;"",'Submission Template'!V69&lt;&gt;""),1,0)</f>
        <v>0</v>
      </c>
      <c r="AT72" s="22"/>
      <c r="AU72" s="22">
        <f t="shared" si="4"/>
        <v>0</v>
      </c>
      <c r="AV72" s="22">
        <f t="shared" si="5"/>
        <v>0</v>
      </c>
      <c r="AW72" s="22"/>
      <c r="AX72" s="22">
        <f>IF('Submission Template'!$BU69&lt;&gt;"blank",IF('Submission Template'!BN69&lt;&gt;"",IF('Submission Template'!Q69="yes",AX71+1,AX71),AX71),"")</f>
        <v>0</v>
      </c>
      <c r="AY72" s="22">
        <f>IF('Submission Template'!$BU69&lt;&gt;"blank",IF('Submission Template'!BS69&lt;&gt;"",IF('Submission Template'!V69="yes",AY71+1,AY71),AY71),"")</f>
        <v>0</v>
      </c>
      <c r="AZ72" s="22"/>
      <c r="BA72" s="22" t="str">
        <f>IF('Submission Template'!BN69&lt;&gt;"",IF('Submission Template'!Q69="yes",1,0),"")</f>
        <v/>
      </c>
      <c r="BB72" s="22" t="str">
        <f>IF('Submission Template'!BS69&lt;&gt;"",IF('Submission Template'!V69="yes",1,0),"")</f>
        <v/>
      </c>
      <c r="BC72" s="22"/>
      <c r="BD72" s="22" t="str">
        <f>IF(AND('Submission Template'!Q69="yes",'Submission Template'!BN69&lt;&gt;""),'Submission Template'!BN69,"")</f>
        <v/>
      </c>
      <c r="BE72" s="22" t="str">
        <f>IF(AND('Submission Template'!V69="yes",'Submission Template'!BS69&lt;&gt;""),'Submission Template'!BS69,"")</f>
        <v/>
      </c>
      <c r="BF72" s="22"/>
      <c r="BG72" s="22"/>
      <c r="BH72" s="22"/>
      <c r="BI72" s="24"/>
      <c r="BJ72" s="22"/>
      <c r="BK72" s="35" t="str">
        <f>IF('Submission Template'!$AU$36=1,IF(AND('Submission Template'!Q69="yes",$AO72&gt;1,'Submission Template'!BN69&lt;&gt;""),ROUND((($AU72*$E72)/($D72-'Submission Template'!K$28))^2+1,1),""),"")</f>
        <v/>
      </c>
      <c r="BL72" s="35" t="str">
        <f>IF('Submission Template'!$AV$36=1,IF(AND('Submission Template'!V69="yes",$AP72&gt;1,'Submission Template'!BS69&lt;&gt;""),ROUND((($AV72*$O72)/($N72-'Submission Template'!R$28))^2+1,1),""),"")</f>
        <v/>
      </c>
      <c r="BM72" s="49">
        <f t="shared" si="6"/>
        <v>1</v>
      </c>
      <c r="BN72" s="6"/>
      <c r="BO72" s="136" t="str">
        <f>IF(D72="","",IF(E72="","",$D72-'Submission Template'!K$28))</f>
        <v/>
      </c>
      <c r="BP72" s="137" t="str">
        <f t="shared" si="7"/>
        <v/>
      </c>
      <c r="BQ72" s="137"/>
      <c r="BR72" s="137"/>
      <c r="BS72" s="137"/>
      <c r="BT72" s="137" t="str">
        <f>IF(N72="","",IF(E72="","",$N72-'Submission Template'!$BG$20))</f>
        <v/>
      </c>
      <c r="BU72" s="138" t="str">
        <f t="shared" si="8"/>
        <v/>
      </c>
      <c r="BV72" s="6"/>
      <c r="BW72" s="247" t="str">
        <f t="shared" si="15"/>
        <v/>
      </c>
      <c r="BX72" s="138" t="str">
        <f t="shared" si="16"/>
        <v/>
      </c>
      <c r="BY72" s="6"/>
      <c r="BZ72" s="6"/>
      <c r="CA72" s="57"/>
      <c r="CB72" s="57"/>
      <c r="CC72" s="57"/>
      <c r="CD72" s="57"/>
      <c r="CE72" s="57"/>
      <c r="CF72" s="219">
        <f>IF('Submission Template'!C95="invalid",1,0)</f>
        <v>0</v>
      </c>
      <c r="CG72" s="113" t="str">
        <f>IF(AND('Submission Template'!$C95="final",'Submission Template'!$Q95="yes"),$D98,"")</f>
        <v/>
      </c>
      <c r="CH72" s="113" t="str">
        <f>IF(AND('Submission Template'!$C95="final",'Submission Template'!$Q95="yes"),$C98,"")</f>
        <v/>
      </c>
      <c r="CI72" s="113" t="str">
        <f>IF(AND('Submission Template'!$C95="final",'Submission Template'!$V95="yes"),$N98,"")</f>
        <v/>
      </c>
      <c r="CJ72" s="220" t="str">
        <f>IF(AND('Submission Template'!$C95="final",'Submission Template'!$V95="yes"),$M98,"")</f>
        <v/>
      </c>
      <c r="CK72" s="6"/>
      <c r="CL72" s="6"/>
    </row>
    <row r="73" spans="1:90">
      <c r="A73" s="98"/>
      <c r="B73" s="304">
        <f>IF('Submission Template'!$AU$36=1,IF(AND('Submission Template'!$P$13="yes",$AX73&lt;&gt;""),MAX($AX73-1,0),$AX73),"")</f>
        <v>0</v>
      </c>
      <c r="C73" s="305" t="str">
        <f t="shared" si="0"/>
        <v/>
      </c>
      <c r="D73" s="306" t="str">
        <f>IF('Submission Template'!$AU$36&lt;&gt;1,"",IF(AL73&lt;&gt;"",AL73,IF(AND('Submission Template'!$P$13="no",'Submission Template'!Q70="yes",'Submission Template'!BN70&lt;&gt;""),AVERAGE(BD$37:BD73),IF(AND('Submission Template'!$P$13="yes",'Submission Template'!Q70="yes",'Submission Template'!BN70&lt;&gt;""),AVERAGE(BD$38:BD73),""))))</f>
        <v/>
      </c>
      <c r="E73" s="307" t="str">
        <f>IF('Submission Template'!$AU$36&lt;&gt;1,"",IF(AO73&lt;=1,"",IF(BW73&lt;&gt;"",BW73,IF(AND('Submission Template'!$P$13="no",'Submission Template'!Q70="yes",'Submission Template'!BN70&lt;&gt;""),STDEV(BD$37:BD73),IF(AND('Submission Template'!$P$13="yes",'Submission Template'!Q70="yes",'Submission Template'!BN70&lt;&gt;""),STDEV(BD$38:BD73),"")))))</f>
        <v/>
      </c>
      <c r="F73" s="308" t="str">
        <f>IF('Submission Template'!$AU$36=1,IF('Submission Template'!BN70&lt;&gt;"",G72,""),"")</f>
        <v/>
      </c>
      <c r="G73" s="308" t="str">
        <f>IF(AND('Submission Template'!$AU$36=1,'Submission Template'!$C70&lt;&gt;""),IF(OR($AO73=1,$AO73=0),0,IF('Submission Template'!$C70="initial",$G72,IF('Submission Template'!Q70="yes",MAX(($F73+'Submission Template'!BN70-('Submission Template'!K$28+0.25*$E73)),0),$G72))),"")</f>
        <v/>
      </c>
      <c r="H73" s="308" t="str">
        <f t="shared" si="9"/>
        <v/>
      </c>
      <c r="I73" s="309" t="str">
        <f t="shared" si="1"/>
        <v/>
      </c>
      <c r="J73" s="309" t="str">
        <f>IF(G73&lt;&gt;"",IF(AND(AND(G72&gt;H72,G73&gt;H73),B72&lt;&gt;B73),1,IF(J72=1,1,0)),"")</f>
        <v/>
      </c>
      <c r="K73" s="310" t="str">
        <f>IF(G73&lt;&gt;"",IF($BA73=1,IF(AND(J73&lt;&gt;1,I73=1,D73&lt;='Submission Template'!K$28),1,0),K72),"")</f>
        <v/>
      </c>
      <c r="L73" s="304">
        <f>IF('Submission Template'!$AV$36=1,IF(AND('Submission Template'!$P$13="yes",$AY73&lt;&gt;""),MAX($AY73-1,0),$AY73),"")</f>
        <v>0</v>
      </c>
      <c r="M73" s="305" t="str">
        <f t="shared" si="2"/>
        <v/>
      </c>
      <c r="N73" s="306" t="str">
        <f>IF(AM73&lt;&gt;"",AM73,(IF(AND('Submission Template'!$P$13="no",'Submission Template'!V70="yes",'Submission Template'!BS70&lt;&gt;""),AVERAGE(BE$37:BE73),IF(AND('Submission Template'!$P$13="yes",'Submission Template'!V70="yes",'Submission Template'!BS70&lt;&gt;""),AVERAGE(BE$38:BE73),""))))</f>
        <v/>
      </c>
      <c r="O73" s="307" t="str">
        <f>IF(AP73&lt;=1,"",IF(BX73&lt;&gt;"",BX73,(IF(AND('Submission Template'!$P$13="no",'Submission Template'!V70="yes",'Submission Template'!BS70&lt;&gt;""),STDEV(BE$37:BE73),IF(AND('Submission Template'!$P$13="yes",'Submission Template'!V70="yes",'Submission Template'!BS70&lt;&gt;""),STDEV(BE$38:BE73),"")))))</f>
        <v/>
      </c>
      <c r="P73" s="308" t="str">
        <f>IF('Submission Template'!$AV$36=1,IF('Submission Template'!BS70&lt;&gt;"",Q72,""),"")</f>
        <v/>
      </c>
      <c r="Q73" s="308" t="str">
        <f>IF(AND('Submission Template'!$AV$36=1,'Submission Template'!$C70&lt;&gt;""),IF(OR($AP73=1,$AP73=0),0,IF('Submission Template'!$C70="initial",$Q72,IF('Submission Template'!V70="yes",MAX(($P73+'Submission Template'!BS70-('Submission Template'!R$28+0.25*$O73)),0),$Q72))),"")</f>
        <v/>
      </c>
      <c r="R73" s="308" t="str">
        <f t="shared" si="11"/>
        <v/>
      </c>
      <c r="S73" s="309" t="str">
        <f t="shared" si="3"/>
        <v/>
      </c>
      <c r="T73" s="309" t="str">
        <f t="shared" si="12"/>
        <v/>
      </c>
      <c r="U73" s="310" t="str">
        <f>IF(Q73&lt;&gt;"",IF($BB73=1,IF(AND(T73&lt;&gt;1,S73=1,N73&lt;='Submission Template'!R$28),1,0),U72),"")</f>
        <v/>
      </c>
      <c r="V73" s="102"/>
      <c r="W73" s="102"/>
      <c r="X73" s="102"/>
      <c r="Y73" s="102"/>
      <c r="Z73" s="102"/>
      <c r="AA73" s="102"/>
      <c r="AB73" s="102"/>
      <c r="AC73" s="102"/>
      <c r="AD73" s="102"/>
      <c r="AE73" s="102"/>
      <c r="AF73" s="311"/>
      <c r="AG73" s="312" t="str">
        <f>IF(AND(OR('Submission Template'!Q70="yes",AND('Submission Template'!V70="yes",'Submission Template'!$P$17="yes")),'Submission Template'!C70="invalid"),"Test cannot be invalid AND included in CumSum",IF(OR(AND($Q73&gt;$R73,$N73&lt;&gt;""),AND($G73&gt;H73,$D73&lt;&gt;"")),"Warning:  CumSum statistic exceeds the Action Limit.",""))</f>
        <v/>
      </c>
      <c r="AH73" s="156"/>
      <c r="AI73" s="156"/>
      <c r="AJ73" s="156"/>
      <c r="AK73" s="313"/>
      <c r="AL73" s="6" t="str">
        <f t="shared" si="17"/>
        <v/>
      </c>
      <c r="AM73" s="6" t="str">
        <f t="shared" si="13"/>
        <v/>
      </c>
      <c r="AN73" s="6" t="str">
        <f>IF($AN$27="yes",IF(AND(BD38="",BD39="",BD40="",BD41="",BD42="",BD43="",BD44="",BD45="",BD46="",BD47="",BD48="",BD49="",BD50="",BD51="",BD52="",BD53="",BD54="",BD55="",BD56="",BD57="",BD58="",BD59="",BD60="",BD61="",BD62="",BD63="",BD64="",BD65="",BD66="",BD67="",BD68="",BD69="",BD70="",BD71="",BD72="",BD73=""),"SKIP",IF(AND(BD38="",BD39="",BD40="",BD41="",BD42="",BD43="",BD44="",BD45="",BD46="",BD47="",BD48="",BD49="",BD50="",BD51="",BD52="",BD53="",BD54="",BD55="",BD56="",BD57="",BD58="",BD59="",BD60="",BD61="",BD62="",BD63="",BD64="",BD65="",BD66="",BD67="",BD68="",BD69="",BD70="",BD71="",BD72="",BD73&lt;&gt;""),"DATA","")),"notCO")</f>
        <v>SKIP</v>
      </c>
      <c r="AO73" s="6">
        <f>IF('Submission Template'!$P$13="no",AX73,IF(AX73="","",IF('Submission Template'!$P$13="yes",IF(B73=0,1,IF(OR(B73=1,B73=2),2,B73)))))</f>
        <v>1</v>
      </c>
      <c r="AP73" s="6">
        <f>IF('Submission Template'!$P$13="no",AY73,IF(AY73="","",IF('Submission Template'!$P$13="yes",IF(L73=0,1,IF(OR(L73=1,L73=2),2,L73)))))</f>
        <v>1</v>
      </c>
      <c r="AQ73" s="20" t="str">
        <f>IF($AN$27="yes",IF(AND(BE38="",BE39="",BE40="",BE41="",BE42="",BE43="",BE44="",BE45="",BE46="",BE47="",BE48="",BE49="",BE50="",BE51="",BE52="",BE53="",BE54="",BE55="",BE56="",BE57="",BE58="",BE59="",BE60="",BE61="",BE62="",BE63="",BE64="",BE65="",BE66="",BE67="",BE68="",BE69="",BE70="",BE71="",BE72="",BE73=""),"SKIP",IF(AND(BE38="",BE39="",BE40="",BE41="",BE42="",BE43="",BE44="",BE45="",BE46="",BE47="",BE48="",BE49="",BE50="",BE51="",BE52="",BE53="",BE54="",BE55="",BE56="",BE57="",BE58="",BE59="",BE60="",BE61="",BE62="",BE63="",BE64="",BE65="",BE66="",BE67="",BE68="",BE69="",BE70="",BE71="",BE72="",BE73&lt;&gt;""),"DATA","")),"notCO")</f>
        <v>SKIP</v>
      </c>
      <c r="AR73" s="22">
        <f>IF(AND('Submission Template'!BN70&lt;&gt;"",'Submission Template'!K$28&lt;&gt;"",'Submission Template'!Q70&lt;&gt;""),1,0)</f>
        <v>0</v>
      </c>
      <c r="AS73" s="22">
        <f>IF(AND('Submission Template'!BS70&lt;&gt;"",'Submission Template'!R$28&lt;&gt;"",'Submission Template'!V70&lt;&gt;""),1,0)</f>
        <v>0</v>
      </c>
      <c r="AT73" s="22"/>
      <c r="AU73" s="22">
        <f t="shared" si="4"/>
        <v>0</v>
      </c>
      <c r="AV73" s="22">
        <f t="shared" si="5"/>
        <v>0</v>
      </c>
      <c r="AW73" s="22"/>
      <c r="AX73" s="22">
        <f>IF('Submission Template'!$BU70&lt;&gt;"blank",IF('Submission Template'!BN70&lt;&gt;"",IF('Submission Template'!Q70="yes",AX72+1,AX72),AX72),"")</f>
        <v>0</v>
      </c>
      <c r="AY73" s="22">
        <f>IF('Submission Template'!$BU70&lt;&gt;"blank",IF('Submission Template'!BS70&lt;&gt;"",IF('Submission Template'!V70="yes",AY72+1,AY72),AY72),"")</f>
        <v>0</v>
      </c>
      <c r="AZ73" s="22"/>
      <c r="BA73" s="22" t="str">
        <f>IF('Submission Template'!BN70&lt;&gt;"",IF('Submission Template'!Q70="yes",1,0),"")</f>
        <v/>
      </c>
      <c r="BB73" s="22" t="str">
        <f>IF('Submission Template'!BS70&lt;&gt;"",IF('Submission Template'!V70="yes",1,0),"")</f>
        <v/>
      </c>
      <c r="BC73" s="22"/>
      <c r="BD73" s="22" t="str">
        <f>IF(AND('Submission Template'!Q70="yes",'Submission Template'!BN70&lt;&gt;""),'Submission Template'!BN70,"")</f>
        <v/>
      </c>
      <c r="BE73" s="22" t="str">
        <f>IF(AND('Submission Template'!V70="yes",'Submission Template'!BS70&lt;&gt;""),'Submission Template'!BS70,"")</f>
        <v/>
      </c>
      <c r="BF73" s="22"/>
      <c r="BG73" s="22"/>
      <c r="BH73" s="22"/>
      <c r="BI73" s="24"/>
      <c r="BJ73" s="22"/>
      <c r="BK73" s="35" t="str">
        <f>IF('Submission Template'!$AU$36=1,IF(AND('Submission Template'!Q70="yes",$AO73&gt;1,'Submission Template'!BN70&lt;&gt;""),ROUND((($AU73*$E73)/($D73-'Submission Template'!K$28))^2+1,1),""),"")</f>
        <v/>
      </c>
      <c r="BL73" s="35" t="str">
        <f>IF('Submission Template'!$AV$36=1,IF(AND('Submission Template'!V70="yes",$AP73&gt;1,'Submission Template'!BS70&lt;&gt;""),ROUND((($AV73*$O73)/($N73-'Submission Template'!R$28))^2+1,1),""),"")</f>
        <v/>
      </c>
      <c r="BM73" s="49">
        <f t="shared" si="6"/>
        <v>1</v>
      </c>
      <c r="BN73" s="6"/>
      <c r="BO73" s="136" t="str">
        <f>IF(D73="","",IF(E73="","",$D73-'Submission Template'!K$28))</f>
        <v/>
      </c>
      <c r="BP73" s="137" t="str">
        <f t="shared" si="7"/>
        <v/>
      </c>
      <c r="BQ73" s="137"/>
      <c r="BR73" s="137"/>
      <c r="BS73" s="137"/>
      <c r="BT73" s="137" t="str">
        <f>IF(N73="","",IF(E73="","",$N73-'Submission Template'!$BG$20))</f>
        <v/>
      </c>
      <c r="BU73" s="138" t="str">
        <f t="shared" si="8"/>
        <v/>
      </c>
      <c r="BV73" s="6"/>
      <c r="BW73" s="247" t="str">
        <f t="shared" si="15"/>
        <v/>
      </c>
      <c r="BX73" s="138" t="str">
        <f t="shared" si="16"/>
        <v/>
      </c>
      <c r="BY73" s="6"/>
      <c r="BZ73" s="6"/>
      <c r="CA73" s="57"/>
      <c r="CB73" s="57"/>
      <c r="CC73" s="57"/>
      <c r="CD73" s="57"/>
      <c r="CE73" s="57"/>
      <c r="CF73" s="219">
        <f>IF('Submission Template'!C96="invalid",1,0)</f>
        <v>0</v>
      </c>
      <c r="CG73" s="113" t="str">
        <f>IF(AND('Submission Template'!$C96="final",'Submission Template'!$Q96="yes"),$D99,"")</f>
        <v/>
      </c>
      <c r="CH73" s="113" t="str">
        <f>IF(AND('Submission Template'!$C96="final",'Submission Template'!$Q96="yes"),$C99,"")</f>
        <v/>
      </c>
      <c r="CI73" s="113" t="str">
        <f>IF(AND('Submission Template'!$C96="final",'Submission Template'!$V96="yes"),$N99,"")</f>
        <v/>
      </c>
      <c r="CJ73" s="220" t="str">
        <f>IF(AND('Submission Template'!$C96="final",'Submission Template'!$V96="yes"),$M99,"")</f>
        <v/>
      </c>
      <c r="CK73" s="6"/>
      <c r="CL73" s="6"/>
    </row>
    <row r="74" spans="1:90">
      <c r="A74" s="98"/>
      <c r="B74" s="304">
        <f>IF('Submission Template'!$AU$36=1,IF(AND('Submission Template'!$P$13="yes",$AX74&lt;&gt;""),MAX($AX74-1,0),$AX74),"")</f>
        <v>0</v>
      </c>
      <c r="C74" s="305" t="str">
        <f t="shared" si="0"/>
        <v/>
      </c>
      <c r="D74" s="306" t="str">
        <f>IF('Submission Template'!$AU$36&lt;&gt;1,"",IF(AL74&lt;&gt;"",AL74,IF(AND('Submission Template'!$P$13="no",'Submission Template'!Q71="yes",'Submission Template'!BN71&lt;&gt;""),AVERAGE(BD$37:BD74),IF(AND('Submission Template'!$P$13="yes",'Submission Template'!Q71="yes",'Submission Template'!BN71&lt;&gt;""),AVERAGE(BD$38:BD74),""))))</f>
        <v/>
      </c>
      <c r="E74" s="307" t="str">
        <f>IF('Submission Template'!$AU$36&lt;&gt;1,"",IF(AO74&lt;=1,"",IF(BW74&lt;&gt;"",BW74,IF(AND('Submission Template'!$P$13="no",'Submission Template'!Q71="yes",'Submission Template'!BN71&lt;&gt;""),STDEV(BD$37:BD74),IF(AND('Submission Template'!$P$13="yes",'Submission Template'!Q71="yes",'Submission Template'!BN71&lt;&gt;""),STDEV(BD$38:BD74),"")))))</f>
        <v/>
      </c>
      <c r="F74" s="308" t="str">
        <f>IF('Submission Template'!$AU$36=1,IF('Submission Template'!BN71&lt;&gt;"",G73,""),"")</f>
        <v/>
      </c>
      <c r="G74" s="308" t="str">
        <f>IF(AND('Submission Template'!$AU$36=1,'Submission Template'!$C71&lt;&gt;""),IF(OR($AO74=1,$AO74=0),0,IF('Submission Template'!$C71="initial",$G73,IF('Submission Template'!Q71="yes",MAX(($F74+'Submission Template'!BN71-('Submission Template'!K$28+0.25*$E74)),0),$G73))),"")</f>
        <v/>
      </c>
      <c r="H74" s="308" t="str">
        <f t="shared" si="9"/>
        <v/>
      </c>
      <c r="I74" s="309" t="str">
        <f t="shared" si="1"/>
        <v/>
      </c>
      <c r="J74" s="309" t="str">
        <f t="shared" si="10"/>
        <v/>
      </c>
      <c r="K74" s="310" t="str">
        <f>IF(G74&lt;&gt;"",IF($BA74=1,IF(AND(J74&lt;&gt;1,I74=1,D74&lt;='Submission Template'!K$28),1,0),K73),"")</f>
        <v/>
      </c>
      <c r="L74" s="304">
        <f>IF('Submission Template'!$AV$36=1,IF(AND('Submission Template'!$P$13="yes",$AY74&lt;&gt;""),MAX($AY74-1,0),$AY74),"")</f>
        <v>0</v>
      </c>
      <c r="M74" s="305" t="str">
        <f t="shared" si="2"/>
        <v/>
      </c>
      <c r="N74" s="306" t="str">
        <f>IF(AM74&lt;&gt;"",AM74,(IF(AND('Submission Template'!$P$13="no",'Submission Template'!V71="yes",'Submission Template'!BS71&lt;&gt;""),AVERAGE(BE$37:BE74),IF(AND('Submission Template'!$P$13="yes",'Submission Template'!V71="yes",'Submission Template'!BS71&lt;&gt;""),AVERAGE(BE$38:BE74),""))))</f>
        <v/>
      </c>
      <c r="O74" s="307" t="str">
        <f>IF(AP74&lt;=1,"",IF(BX74&lt;&gt;"",BX74,(IF(AND('Submission Template'!$P$13="no",'Submission Template'!V71="yes",'Submission Template'!BS71&lt;&gt;""),STDEV(BE$37:BE74),IF(AND('Submission Template'!$P$13="yes",'Submission Template'!V71="yes",'Submission Template'!BS71&lt;&gt;""),STDEV(BE$38:BE74),"")))))</f>
        <v/>
      </c>
      <c r="P74" s="308" t="str">
        <f>IF('Submission Template'!$AV$36=1,IF('Submission Template'!BS71&lt;&gt;"",Q73,""),"")</f>
        <v/>
      </c>
      <c r="Q74" s="308" t="str">
        <f>IF(AND('Submission Template'!$AV$36=1,'Submission Template'!$C71&lt;&gt;""),IF(OR($AP74=1,$AP74=0),0,IF('Submission Template'!$C71="initial",$Q73,IF('Submission Template'!V71="yes",MAX(($P74+'Submission Template'!BS71-('Submission Template'!R$28+0.25*$O74)),0),$Q73))),"")</f>
        <v/>
      </c>
      <c r="R74" s="308" t="str">
        <f t="shared" si="11"/>
        <v/>
      </c>
      <c r="S74" s="309" t="str">
        <f t="shared" si="3"/>
        <v/>
      </c>
      <c r="T74" s="309" t="str">
        <f t="shared" si="12"/>
        <v/>
      </c>
      <c r="U74" s="310" t="str">
        <f>IF(Q74&lt;&gt;"",IF($BB74=1,IF(AND(T74&lt;&gt;1,S74=1,N74&lt;='Submission Template'!R$28),1,0),U73),"")</f>
        <v/>
      </c>
      <c r="V74" s="102"/>
      <c r="W74" s="102"/>
      <c r="X74" s="102"/>
      <c r="Y74" s="102"/>
      <c r="Z74" s="102"/>
      <c r="AA74" s="102"/>
      <c r="AB74" s="102"/>
      <c r="AC74" s="102"/>
      <c r="AD74" s="102"/>
      <c r="AE74" s="102"/>
      <c r="AF74" s="311"/>
      <c r="AG74" s="312" t="str">
        <f>IF(AND(OR('Submission Template'!Q71="yes",AND('Submission Template'!V71="yes",'Submission Template'!$P$17="yes")),'Submission Template'!C71="invalid"),"Test cannot be invalid AND included in CumSum",IF(OR(AND($Q74&gt;$R74,$N74&lt;&gt;""),AND($G74&gt;H74,$D74&lt;&gt;"")),"Warning:  CumSum statistic exceeds the Action Limit.",""))</f>
        <v/>
      </c>
      <c r="AH74" s="156"/>
      <c r="AI74" s="156"/>
      <c r="AJ74" s="156"/>
      <c r="AK74" s="313"/>
      <c r="AL74" s="6" t="str">
        <f t="shared" si="17"/>
        <v/>
      </c>
      <c r="AM74" s="6" t="str">
        <f t="shared" si="13"/>
        <v/>
      </c>
      <c r="AN74" s="6" t="str">
        <f>IF($AN$27="yes",IF(AND(BD38="",BD39="",BD40="",BD41="",BD42="",BD43="",BD44="",BD45="",BD46="",BD47="",BD48="",BD49="",BD50="",BD51="",BD52="",BD53="",BD54="",BD55="",BD56="",BD57="",BD58="",BD59="",BD60="",BD61="",BD62="",BD63="",BD64="",BD65="",BD66="",BD67="",BD68="",BD69="",BD70="",BD71="",BD72="",BD73="",BD74=""),"SKIP",IF(AND(BD38="",BD39="",BD40="",BD41="",BD42="",BD43="",BD44="",BD45="",BD46="",BD47="",BD48="",BD49="",BD50="",BD51="",BD52="",BD53="",BD54="",BD55="",BD56="",BD57="",BD58="",BD59="",BD60="",BD61="",BD62="",BD63="",BD64="",BD65="",BD66="",BD67="",BD68="",BD69="",BD70="",BD71="",BD72="",BD73="",BD74&lt;&gt;""),"DATA","")),"notCO")</f>
        <v>SKIP</v>
      </c>
      <c r="AO74" s="6">
        <f>IF('Submission Template'!$P$13="no",AX74,IF(AX74="","",IF('Submission Template'!$P$13="yes",IF(B74=0,1,IF(OR(B74=1,B74=2),2,B74)))))</f>
        <v>1</v>
      </c>
      <c r="AP74" s="6">
        <f>IF('Submission Template'!$P$13="no",AY74,IF(AY74="","",IF('Submission Template'!$P$13="yes",IF(L74=0,1,IF(OR(L74=1,L74=2),2,L74)))))</f>
        <v>1</v>
      </c>
      <c r="AQ74" s="20" t="str">
        <f>IF($AN$27="yes",IF(AND(BE38="",BE39="",BE40="",BE41="",BE42="",BE43="",BE44="",BE45="",BE46="",BE47="",BE48="",BE49="",BE50="",BE51="",BE52="",BE53="",BE54="",BE55="",BE56="",BE57="",BE58="",BE59="",BE60="",BE61="",BE62="",BE63="",BE64="",BE65="",BE66="",BE67="",BE68="",BE69="",BE70="",BE71="",BE72="",BE73="",BE74=""),"SKIP",IF(AND(BE38="",BE39="",BE40="",BE41="",BE42="",BE43="",BE44="",BE45="",BE46="",BE47="",BE48="",BE49="",BE50="",BE51="",BE52="",BE53="",BE54="",BE55="",BE56="",BE57="",BE58="",BE59="",BE60="",BE61="",BE62="",BE63="",BE64="",BE65="",BE66="",BE67="",BE68="",BE69="",BE70="",BE71="",BE72="",BE73="",BE74&lt;&gt;""),"DATA","")),"notCO")</f>
        <v>SKIP</v>
      </c>
      <c r="AR74" s="22">
        <f>IF(AND('Submission Template'!BN71&lt;&gt;"",'Submission Template'!K$28&lt;&gt;"",'Submission Template'!Q71&lt;&gt;""),1,0)</f>
        <v>0</v>
      </c>
      <c r="AS74" s="22">
        <f>IF(AND('Submission Template'!BS71&lt;&gt;"",'Submission Template'!R$28&lt;&gt;"",'Submission Template'!V71&lt;&gt;""),1,0)</f>
        <v>0</v>
      </c>
      <c r="AT74" s="22"/>
      <c r="AU74" s="22">
        <f t="shared" si="4"/>
        <v>0</v>
      </c>
      <c r="AV74" s="22">
        <f t="shared" si="5"/>
        <v>0</v>
      </c>
      <c r="AW74" s="22"/>
      <c r="AX74" s="22">
        <f>IF('Submission Template'!$BU71&lt;&gt;"blank",IF('Submission Template'!BN71&lt;&gt;"",IF('Submission Template'!Q71="yes",AX73+1,AX73),AX73),"")</f>
        <v>0</v>
      </c>
      <c r="AY74" s="22">
        <f>IF('Submission Template'!$BU71&lt;&gt;"blank",IF('Submission Template'!BS71&lt;&gt;"",IF('Submission Template'!V71="yes",AY73+1,AY73),AY73),"")</f>
        <v>0</v>
      </c>
      <c r="AZ74" s="22"/>
      <c r="BA74" s="22" t="str">
        <f>IF('Submission Template'!BN71&lt;&gt;"",IF('Submission Template'!Q71="yes",1,0),"")</f>
        <v/>
      </c>
      <c r="BB74" s="22" t="str">
        <f>IF('Submission Template'!BS71&lt;&gt;"",IF('Submission Template'!V71="yes",1,0),"")</f>
        <v/>
      </c>
      <c r="BC74" s="22"/>
      <c r="BD74" s="22" t="str">
        <f>IF(AND('Submission Template'!Q71="yes",'Submission Template'!BN71&lt;&gt;""),'Submission Template'!BN71,"")</f>
        <v/>
      </c>
      <c r="BE74" s="22" t="str">
        <f>IF(AND('Submission Template'!V71="yes",'Submission Template'!BS71&lt;&gt;""),'Submission Template'!BS71,"")</f>
        <v/>
      </c>
      <c r="BF74" s="22"/>
      <c r="BG74" s="22"/>
      <c r="BH74" s="22"/>
      <c r="BI74" s="24"/>
      <c r="BJ74" s="22"/>
      <c r="BK74" s="35" t="str">
        <f>IF('Submission Template'!$AU$36=1,IF(AND('Submission Template'!Q71="yes",$AO74&gt;1,'Submission Template'!BN71&lt;&gt;""),ROUND((($AU74*$E74)/($D74-'Submission Template'!K$28))^2+1,1),""),"")</f>
        <v/>
      </c>
      <c r="BL74" s="35" t="str">
        <f>IF('Submission Template'!$AV$36=1,IF(AND('Submission Template'!V71="yes",$AP74&gt;1,'Submission Template'!BS71&lt;&gt;""),ROUND((($AV74*$O74)/($N74-'Submission Template'!R$28))^2+1,1),""),"")</f>
        <v/>
      </c>
      <c r="BM74" s="49">
        <f t="shared" si="6"/>
        <v>1</v>
      </c>
      <c r="BN74" s="6"/>
      <c r="BO74" s="136" t="str">
        <f>IF(D74="","",IF(E74="","",$D74-'Submission Template'!K$28))</f>
        <v/>
      </c>
      <c r="BP74" s="137" t="str">
        <f t="shared" si="7"/>
        <v/>
      </c>
      <c r="BQ74" s="137"/>
      <c r="BR74" s="137"/>
      <c r="BS74" s="137"/>
      <c r="BT74" s="137" t="str">
        <f>IF(N74="","",IF(E74="","",$N74-'Submission Template'!$BG$20))</f>
        <v/>
      </c>
      <c r="BU74" s="138" t="str">
        <f t="shared" si="8"/>
        <v/>
      </c>
      <c r="BV74" s="6"/>
      <c r="BW74" s="247" t="str">
        <f t="shared" si="15"/>
        <v/>
      </c>
      <c r="BX74" s="138" t="str">
        <f t="shared" si="16"/>
        <v/>
      </c>
      <c r="BY74" s="6"/>
      <c r="BZ74" s="6"/>
      <c r="CA74" s="57"/>
      <c r="CB74" s="57"/>
      <c r="CC74" s="57"/>
      <c r="CD74" s="57"/>
      <c r="CE74" s="57"/>
      <c r="CF74" s="219">
        <f>IF('Submission Template'!C97="invalid",1,0)</f>
        <v>0</v>
      </c>
      <c r="CG74" s="113" t="str">
        <f>IF(AND('Submission Template'!$C97="final",'Submission Template'!$Q97="yes"),$D100,"")</f>
        <v/>
      </c>
      <c r="CH74" s="113" t="str">
        <f>IF(AND('Submission Template'!$C97="final",'Submission Template'!$Q97="yes"),$C100,"")</f>
        <v/>
      </c>
      <c r="CI74" s="113" t="str">
        <f>IF(AND('Submission Template'!$C97="final",'Submission Template'!$V97="yes"),$N100,"")</f>
        <v/>
      </c>
      <c r="CJ74" s="220" t="str">
        <f>IF(AND('Submission Template'!$C97="final",'Submission Template'!$V97="yes"),$M100,"")</f>
        <v/>
      </c>
      <c r="CK74" s="6"/>
      <c r="CL74" s="6"/>
    </row>
    <row r="75" spans="1:90">
      <c r="A75" s="98"/>
      <c r="B75" s="304">
        <f>IF('Submission Template'!$AU$36=1,IF(AND('Submission Template'!$P$13="yes",$AX75&lt;&gt;""),MAX($AX75-1,0),$AX75),"")</f>
        <v>0</v>
      </c>
      <c r="C75" s="305" t="str">
        <f t="shared" si="0"/>
        <v/>
      </c>
      <c r="D75" s="306" t="str">
        <f>IF('Submission Template'!$AU$36&lt;&gt;1,"",IF(AL75&lt;&gt;"",AL75,IF(AND('Submission Template'!$P$13="no",'Submission Template'!Q72="yes",'Submission Template'!BN72&lt;&gt;""),AVERAGE(BD$37:BD75),IF(AND('Submission Template'!$P$13="yes",'Submission Template'!Q72="yes",'Submission Template'!BN72&lt;&gt;""),AVERAGE(BD$38:BD75),""))))</f>
        <v/>
      </c>
      <c r="E75" s="307" t="str">
        <f>IF('Submission Template'!$AU$36&lt;&gt;1,"",IF(AO75&lt;=1,"",IF(BW75&lt;&gt;"",BW75,IF(AND('Submission Template'!$P$13="no",'Submission Template'!Q72="yes",'Submission Template'!BN72&lt;&gt;""),STDEV(BD$37:BD75),IF(AND('Submission Template'!$P$13="yes",'Submission Template'!Q72="yes",'Submission Template'!BN72&lt;&gt;""),STDEV(BD$38:BD75),"")))))</f>
        <v/>
      </c>
      <c r="F75" s="308" t="str">
        <f>IF('Submission Template'!$AU$36=1,IF('Submission Template'!BN72&lt;&gt;"",G74,""),"")</f>
        <v/>
      </c>
      <c r="G75" s="308" t="str">
        <f>IF(AND('Submission Template'!$AU$36=1,'Submission Template'!$C72&lt;&gt;""),IF(OR($AO75=1,$AO75=0),0,IF('Submission Template'!$C72="initial",$G74,IF('Submission Template'!Q72="yes",MAX(($F75+'Submission Template'!BN72-('Submission Template'!K$28+0.25*$E75)),0),$G74))),"")</f>
        <v/>
      </c>
      <c r="H75" s="308" t="str">
        <f t="shared" si="9"/>
        <v/>
      </c>
      <c r="I75" s="309" t="str">
        <f t="shared" si="1"/>
        <v/>
      </c>
      <c r="J75" s="309" t="str">
        <f t="shared" si="10"/>
        <v/>
      </c>
      <c r="K75" s="310" t="str">
        <f>IF(G75&lt;&gt;"",IF($BA75=1,IF(AND(J75&lt;&gt;1,I75=1,D75&lt;='Submission Template'!K$28),1,0),K74),"")</f>
        <v/>
      </c>
      <c r="L75" s="304">
        <f>IF('Submission Template'!$AV$36=1,IF(AND('Submission Template'!$P$13="yes",$AY75&lt;&gt;""),MAX($AY75-1,0),$AY75),"")</f>
        <v>0</v>
      </c>
      <c r="M75" s="305" t="str">
        <f t="shared" si="2"/>
        <v/>
      </c>
      <c r="N75" s="306" t="str">
        <f>IF(AM75&lt;&gt;"",AM75,(IF(AND('Submission Template'!$P$13="no",'Submission Template'!V72="yes",'Submission Template'!BS72&lt;&gt;""),AVERAGE(BE$37:BE75),IF(AND('Submission Template'!$P$13="yes",'Submission Template'!V72="yes",'Submission Template'!BS72&lt;&gt;""),AVERAGE(BE$38:BE75),""))))</f>
        <v/>
      </c>
      <c r="O75" s="307" t="str">
        <f>IF(AP75&lt;=1,"",IF(BX75&lt;&gt;"",BX75,(IF(AND('Submission Template'!$P$13="no",'Submission Template'!V72="yes",'Submission Template'!BS72&lt;&gt;""),STDEV(BE$37:BE75),IF(AND('Submission Template'!$P$13="yes",'Submission Template'!V72="yes",'Submission Template'!BS72&lt;&gt;""),STDEV(BE$38:BE75),"")))))</f>
        <v/>
      </c>
      <c r="P75" s="308" t="str">
        <f>IF('Submission Template'!$AV$36=1,IF('Submission Template'!BS72&lt;&gt;"",Q74,""),"")</f>
        <v/>
      </c>
      <c r="Q75" s="308" t="str">
        <f>IF(AND('Submission Template'!$AV$36=1,'Submission Template'!$C72&lt;&gt;""),IF(OR($AP75=1,$AP75=0),0,IF('Submission Template'!$C72="initial",$Q74,IF('Submission Template'!V72="yes",MAX(($P75+'Submission Template'!BS72-('Submission Template'!R$28+0.25*$O75)),0),$Q74))),"")</f>
        <v/>
      </c>
      <c r="R75" s="308" t="str">
        <f t="shared" si="11"/>
        <v/>
      </c>
      <c r="S75" s="309" t="str">
        <f t="shared" si="3"/>
        <v/>
      </c>
      <c r="T75" s="309" t="str">
        <f t="shared" si="12"/>
        <v/>
      </c>
      <c r="U75" s="310" t="str">
        <f>IF(Q75&lt;&gt;"",IF($BB75=1,IF(AND(T75&lt;&gt;1,S75=1,N75&lt;='Submission Template'!R$28),1,0),U74),"")</f>
        <v/>
      </c>
      <c r="V75" s="102"/>
      <c r="W75" s="102"/>
      <c r="X75" s="102"/>
      <c r="Y75" s="102"/>
      <c r="Z75" s="102"/>
      <c r="AA75" s="102"/>
      <c r="AB75" s="102"/>
      <c r="AC75" s="102"/>
      <c r="AD75" s="102"/>
      <c r="AE75" s="102"/>
      <c r="AF75" s="311"/>
      <c r="AG75" s="312" t="str">
        <f>IF(AND(OR('Submission Template'!Q72="yes",AND('Submission Template'!V72="yes",'Submission Template'!$P$17="yes")),'Submission Template'!C72="invalid"),"Test cannot be invalid AND included in CumSum",IF(OR(AND($Q75&gt;$R75,$N75&lt;&gt;""),AND($G75&gt;H75,$D75&lt;&gt;"")),"Warning:  CumSum statistic exceeds the Action Limit.",""))</f>
        <v/>
      </c>
      <c r="AH75" s="156"/>
      <c r="AI75" s="156"/>
      <c r="AJ75" s="156"/>
      <c r="AK75" s="313"/>
      <c r="AL75" s="6" t="str">
        <f t="shared" si="17"/>
        <v/>
      </c>
      <c r="AM75" s="6" t="str">
        <f t="shared" si="13"/>
        <v/>
      </c>
      <c r="AN75" s="6" t="str">
        <f>IF($AN$27="yes",IF(AND(BD38="",BD39="",BD40="",BD41="",BD42="",BD43="",BD44="",BD45="",BD46="",BD47="",BD48="",BD49="",BD50="",BD51="",BD52="",BD53="",BD54="",BD55="",BD56="",BD57="",BD58="",BD59="",BD60="",BD61="",BD62="",BD63="",BD64="",BD65="",BD66="",BD67="",BD68="",BD69="",BD70="",BD71="",BD72="",BD73="",BD74="",BD75=""),"SKIP",IF(AND(BD38="",BD39="",BD40="",BD41="",BD42="",BD43="",BD44="",BD45="",BD46="",BD47="",BD48="",BD49="",BD50="",BD51="",BD52="",BD53="",BD54="",BD55="",BD56="",BD57="",BD58="",BD59="",BD60="",BD61="",BD62="",BD63="",BD64="",BD65="",BD66="",BD67="",BD68="",BD69="",BD70="",BD71="",BD72="",BD73="",BD74="",BD75&lt;&gt;""),"DATA","")),"notCO")</f>
        <v>SKIP</v>
      </c>
      <c r="AO75" s="6">
        <f>IF('Submission Template'!$P$13="no",AX75,IF(AX75="","",IF('Submission Template'!$P$13="yes",IF(B75=0,1,IF(OR(B75=1,B75=2),2,B75)))))</f>
        <v>1</v>
      </c>
      <c r="AP75" s="6">
        <f>IF('Submission Template'!$P$13="no",AY75,IF(AY75="","",IF('Submission Template'!$P$13="yes",IF(L75=0,1,IF(OR(L75=1,L75=2),2,L75)))))</f>
        <v>1</v>
      </c>
      <c r="AQ75" s="20" t="str">
        <f>IF($AN$27="yes",IF(AND(BE38="",BE39="",BE40="",BE41="",BE42="",BE43="",BE44="",BE45="",BE46="",BE47="",BE48="",BE49="",BE50="",BE51="",BE52="",BE53="",BE54="",BE55="",BE56="",BE57="",BE58="",BE59="",BE60="",BE61="",BE62="",BE63="",BE64="",BE65="",BE66="",BE67="",BE68="",BE69="",BE70="",BE71="",BE72="",BE73="",BE74="",BE75=""),"SKIP",IF(AND(BE38="",BE39="",BE40="",BE41="",BE42="",BE43="",BE44="",BE45="",BE46="",BE47="",BE48="",BE49="",BE50="",BE51="",BE52="",BE53="",BE54="",BE55="",BE56="",BE57="",BE58="",BE59="",BE60="",BE61="",BE62="",BE63="",BE64="",BE65="",BE66="",BE67="",BE68="",BE69="",BE70="",BE71="",BE72="",BE73="",BE74="",BE75&lt;&gt;""),"DATA","")),"notCO")</f>
        <v>SKIP</v>
      </c>
      <c r="AR75" s="22">
        <f>IF(AND('Submission Template'!BN72&lt;&gt;"",'Submission Template'!K$28&lt;&gt;"",'Submission Template'!Q72&lt;&gt;""),1,0)</f>
        <v>0</v>
      </c>
      <c r="AS75" s="22">
        <f>IF(AND('Submission Template'!BS72&lt;&gt;"",'Submission Template'!R$28&lt;&gt;"",'Submission Template'!V72&lt;&gt;""),1,0)</f>
        <v>0</v>
      </c>
      <c r="AT75" s="22"/>
      <c r="AU75" s="22">
        <f t="shared" si="4"/>
        <v>0</v>
      </c>
      <c r="AV75" s="22">
        <f t="shared" si="5"/>
        <v>0</v>
      </c>
      <c r="AW75" s="22"/>
      <c r="AX75" s="22">
        <f>IF('Submission Template'!$BU72&lt;&gt;"blank",IF('Submission Template'!BN72&lt;&gt;"",IF('Submission Template'!Q72="yes",AX74+1,AX74),AX74),"")</f>
        <v>0</v>
      </c>
      <c r="AY75" s="22">
        <f>IF('Submission Template'!$BU72&lt;&gt;"blank",IF('Submission Template'!BS72&lt;&gt;"",IF('Submission Template'!V72="yes",AY74+1,AY74),AY74),"")</f>
        <v>0</v>
      </c>
      <c r="AZ75" s="22"/>
      <c r="BA75" s="22" t="str">
        <f>IF('Submission Template'!BN72&lt;&gt;"",IF('Submission Template'!Q72="yes",1,0),"")</f>
        <v/>
      </c>
      <c r="BB75" s="22" t="str">
        <f>IF('Submission Template'!BS72&lt;&gt;"",IF('Submission Template'!V72="yes",1,0),"")</f>
        <v/>
      </c>
      <c r="BC75" s="22"/>
      <c r="BD75" s="22" t="str">
        <f>IF(AND('Submission Template'!Q72="yes",'Submission Template'!BN72&lt;&gt;""),'Submission Template'!BN72,"")</f>
        <v/>
      </c>
      <c r="BE75" s="22" t="str">
        <f>IF(AND('Submission Template'!V72="yes",'Submission Template'!BS72&lt;&gt;""),'Submission Template'!BS72,"")</f>
        <v/>
      </c>
      <c r="BF75" s="22"/>
      <c r="BG75" s="22"/>
      <c r="BH75" s="22"/>
      <c r="BI75" s="24"/>
      <c r="BJ75" s="22"/>
      <c r="BK75" s="35" t="str">
        <f>IF('Submission Template'!$AU$36=1,IF(AND('Submission Template'!Q72="yes",$AO75&gt;1,'Submission Template'!BN72&lt;&gt;""),ROUND((($AU75*$E75)/($D75-'Submission Template'!K$28))^2+1,1),""),"")</f>
        <v/>
      </c>
      <c r="BL75" s="35" t="str">
        <f>IF('Submission Template'!$AV$36=1,IF(AND('Submission Template'!V72="yes",$AP75&gt;1,'Submission Template'!BS72&lt;&gt;""),ROUND((($AV75*$O75)/($N75-'Submission Template'!R$28))^2+1,1),""),"")</f>
        <v/>
      </c>
      <c r="BM75" s="49">
        <f t="shared" si="6"/>
        <v>1</v>
      </c>
      <c r="BN75" s="6"/>
      <c r="BO75" s="136" t="str">
        <f>IF(D75="","",IF(E75="","",$D75-'Submission Template'!K$28))</f>
        <v/>
      </c>
      <c r="BP75" s="137" t="str">
        <f t="shared" si="7"/>
        <v/>
      </c>
      <c r="BQ75" s="137"/>
      <c r="BR75" s="137"/>
      <c r="BS75" s="137"/>
      <c r="BT75" s="137" t="str">
        <f>IF(N75="","",IF(E75="","",$N75-'Submission Template'!$BG$20))</f>
        <v/>
      </c>
      <c r="BU75" s="138" t="str">
        <f t="shared" si="8"/>
        <v/>
      </c>
      <c r="BV75" s="6"/>
      <c r="BW75" s="247" t="str">
        <f t="shared" si="15"/>
        <v/>
      </c>
      <c r="BX75" s="138" t="str">
        <f t="shared" si="16"/>
        <v/>
      </c>
      <c r="BY75" s="6"/>
      <c r="BZ75" s="6"/>
      <c r="CA75" s="57"/>
      <c r="CB75" s="57"/>
      <c r="CC75" s="57"/>
      <c r="CD75" s="57"/>
      <c r="CE75" s="57"/>
      <c r="CF75" s="219">
        <f>IF('Submission Template'!C98="invalid",1,0)</f>
        <v>0</v>
      </c>
      <c r="CG75" s="113" t="str">
        <f>IF(AND('Submission Template'!$C98="final",'Submission Template'!$Q98="yes"),$D101,"")</f>
        <v/>
      </c>
      <c r="CH75" s="113" t="str">
        <f>IF(AND('Submission Template'!$C98="final",'Submission Template'!$Q98="yes"),$C101,"")</f>
        <v/>
      </c>
      <c r="CI75" s="113" t="str">
        <f>IF(AND('Submission Template'!$C98="final",'Submission Template'!$V98="yes"),$N101,"")</f>
        <v/>
      </c>
      <c r="CJ75" s="220" t="str">
        <f>IF(AND('Submission Template'!$C98="final",'Submission Template'!$V98="yes"),$M101,"")</f>
        <v/>
      </c>
      <c r="CK75" s="6"/>
      <c r="CL75" s="6"/>
    </row>
    <row r="76" spans="1:90">
      <c r="A76" s="98"/>
      <c r="B76" s="304">
        <f>IF('Submission Template'!$AU$36=1,IF(AND('Submission Template'!$P$13="yes",$AX76&lt;&gt;""),MAX($AX76-1,0),$AX76),"")</f>
        <v>0</v>
      </c>
      <c r="C76" s="305" t="str">
        <f t="shared" si="0"/>
        <v/>
      </c>
      <c r="D76" s="306" t="str">
        <f>IF('Submission Template'!$AU$36&lt;&gt;1,"",IF(AL76&lt;&gt;"",AL76,IF(AND('Submission Template'!$P$13="no",'Submission Template'!Q73="yes",'Submission Template'!BN73&lt;&gt;""),AVERAGE(BD$37:BD76),IF(AND('Submission Template'!$P$13="yes",'Submission Template'!Q73="yes",'Submission Template'!BN73&lt;&gt;""),AVERAGE(BD$38:BD76),""))))</f>
        <v/>
      </c>
      <c r="E76" s="307" t="str">
        <f>IF('Submission Template'!$AU$36&lt;&gt;1,"",IF(AO76&lt;=1,"",IF(BW76&lt;&gt;"",BW76,IF(AND('Submission Template'!$P$13="no",'Submission Template'!Q73="yes",'Submission Template'!BN73&lt;&gt;""),STDEV(BD$37:BD76),IF(AND('Submission Template'!$P$13="yes",'Submission Template'!Q73="yes",'Submission Template'!BN73&lt;&gt;""),STDEV(BD$38:BD76),"")))))</f>
        <v/>
      </c>
      <c r="F76" s="308" t="str">
        <f>IF('Submission Template'!$AU$36=1,IF('Submission Template'!BN73&lt;&gt;"",G75,""),"")</f>
        <v/>
      </c>
      <c r="G76" s="308" t="str">
        <f>IF(AND('Submission Template'!$AU$36=1,'Submission Template'!$C73&lt;&gt;""),IF(OR($AO76=1,$AO76=0),0,IF('Submission Template'!$C73="initial",$G75,IF('Submission Template'!Q73="yes",MAX(($F76+'Submission Template'!BN73-('Submission Template'!K$28+0.25*$E76)),0),$G75))),"")</f>
        <v/>
      </c>
      <c r="H76" s="308" t="str">
        <f t="shared" si="9"/>
        <v/>
      </c>
      <c r="I76" s="309" t="str">
        <f t="shared" si="1"/>
        <v/>
      </c>
      <c r="J76" s="309" t="str">
        <f t="shared" si="10"/>
        <v/>
      </c>
      <c r="K76" s="310" t="str">
        <f>IF(G76&lt;&gt;"",IF($BA76=1,IF(AND(J76&lt;&gt;1,I76=1,D76&lt;='Submission Template'!K$28),1,0),K75),"")</f>
        <v/>
      </c>
      <c r="L76" s="304">
        <f>IF('Submission Template'!$AV$36=1,IF(AND('Submission Template'!$P$13="yes",$AY76&lt;&gt;""),MAX($AY76-1,0),$AY76),"")</f>
        <v>0</v>
      </c>
      <c r="M76" s="305" t="str">
        <f t="shared" si="2"/>
        <v/>
      </c>
      <c r="N76" s="306" t="str">
        <f>IF(AM76&lt;&gt;"",AM76,(IF(AND('Submission Template'!$P$13="no",'Submission Template'!V73="yes",'Submission Template'!BS73&lt;&gt;""),AVERAGE(BE$37:BE76),IF(AND('Submission Template'!$P$13="yes",'Submission Template'!V73="yes",'Submission Template'!BS73&lt;&gt;""),AVERAGE(BE$38:BE76),""))))</f>
        <v/>
      </c>
      <c r="O76" s="307" t="str">
        <f>IF(AP76&lt;=1,"",IF(BX76&lt;&gt;"",BX76,(IF(AND('Submission Template'!$P$13="no",'Submission Template'!V73="yes",'Submission Template'!BS73&lt;&gt;""),STDEV(BE$37:BE76),IF(AND('Submission Template'!$P$13="yes",'Submission Template'!V73="yes",'Submission Template'!BS73&lt;&gt;""),STDEV(BE$38:BE76),"")))))</f>
        <v/>
      </c>
      <c r="P76" s="308" t="str">
        <f>IF('Submission Template'!$AV$36=1,IF('Submission Template'!BS73&lt;&gt;"",Q75,""),"")</f>
        <v/>
      </c>
      <c r="Q76" s="308" t="str">
        <f>IF(AND('Submission Template'!$AV$36=1,'Submission Template'!$C73&lt;&gt;""),IF(OR($AP76=1,$AP76=0),0,IF('Submission Template'!$C73="initial",$Q75,IF('Submission Template'!V73="yes",MAX(($P76+'Submission Template'!BS73-('Submission Template'!R$28+0.25*$O76)),0),$Q75))),"")</f>
        <v/>
      </c>
      <c r="R76" s="308" t="str">
        <f t="shared" si="11"/>
        <v/>
      </c>
      <c r="S76" s="309" t="str">
        <f t="shared" si="3"/>
        <v/>
      </c>
      <c r="T76" s="309" t="str">
        <f t="shared" si="12"/>
        <v/>
      </c>
      <c r="U76" s="310" t="str">
        <f>IF(Q76&lt;&gt;"",IF($BB76=1,IF(AND(T76&lt;&gt;1,S76=1,N76&lt;='Submission Template'!R$28),1,0),U75),"")</f>
        <v/>
      </c>
      <c r="V76" s="102"/>
      <c r="W76" s="102"/>
      <c r="X76" s="102"/>
      <c r="Y76" s="102"/>
      <c r="Z76" s="102"/>
      <c r="AA76" s="102"/>
      <c r="AB76" s="102"/>
      <c r="AC76" s="102"/>
      <c r="AD76" s="102"/>
      <c r="AE76" s="102"/>
      <c r="AF76" s="311"/>
      <c r="AG76" s="312" t="str">
        <f>IF(AND(OR('Submission Template'!Q73="yes",AND('Submission Template'!V73="yes",'Submission Template'!$P$17="yes")),'Submission Template'!C73="invalid"),"Test cannot be invalid AND included in CumSum",IF(OR(AND($Q76&gt;$R76,$N76&lt;&gt;""),AND($G76&gt;H76,$D76&lt;&gt;"")),"Warning:  CumSum statistic exceeds the Action Limit.",""))</f>
        <v/>
      </c>
      <c r="AH76" s="156"/>
      <c r="AI76" s="156"/>
      <c r="AJ76" s="156"/>
      <c r="AK76" s="313"/>
      <c r="AL76" s="6" t="str">
        <f t="shared" si="17"/>
        <v/>
      </c>
      <c r="AM76" s="6" t="str">
        <f t="shared" si="13"/>
        <v/>
      </c>
      <c r="AN76" s="6" t="str">
        <f>IF($AN$27="yes",IF(AND(BD38="",BD39="",BD40="",BD41="",BD42="",BD43="",BD44="",BD45="",BD46="",BD47="",BD48="",BD49="",BD50="",BD51="",BD52="",BD53="",BD54="",BD55="",BD56="",BD57="",BD58="",BD59="",BD60="",BD61="",BD62="",BD63="",BD64="",BD65="",BD66="",BD67="",BD68="",BD69="",BD70="",BD71="",BD72="",BD73="",BD74="",BD75="",BD76=""),"SKIP",IF(AND(BD38="",BD39="",BD40="",BD41="",BD42="",BD43="",BD44="",BD45="",BD46="",BD47="",BD48="",BD49="",BD50="",BD51="",BD52="",BD53="",BD54="",BD55="",BD56="",BD57="",BD58="",BD59="",BD60="",BD61="",BD62="",BD63="",BD64="",BD65="",BD66="",BD67="",BD68="",BD69="",BD70="",BD71="",BD72="",BD73="",BD74="",BD75="",BD76&lt;&gt;""),"DATA","")),"notCO")</f>
        <v>SKIP</v>
      </c>
      <c r="AO76" s="6">
        <f>IF('Submission Template'!$P$13="no",AX76,IF(AX76="","",IF('Submission Template'!$P$13="yes",IF(B76=0,1,IF(OR(B76=1,B76=2),2,B76)))))</f>
        <v>1</v>
      </c>
      <c r="AP76" s="6">
        <f>IF('Submission Template'!$P$13="no",AY76,IF(AY76="","",IF('Submission Template'!$P$13="yes",IF(L76=0,1,IF(OR(L76=1,L76=2),2,L76)))))</f>
        <v>1</v>
      </c>
      <c r="AQ76" s="20" t="str">
        <f>IF($AN$27="yes",IF(AND(BE38="",BE39="",BE40="",BE41="",BE42="",BE43="",BE44="",BE45="",BE46="",BE47="",BE48="",BE49="",BE50="",BE51="",BE52="",BE53="",BE54="",BE55="",BE56="",BE57="",BE58="",BE59="",BE60="",BE61="",BE62="",BE63="",BE64="",BE65="",BE66="",BE67="",BE68="",BE69="",BE70="",BE71="",BE72="",BE73="",BE74="",BE75="",BE76=""),"SKIP",IF(AND(BE38="",BE39="",BE40="",BE41="",BE42="",BE43="",BE44="",BE45="",BE46="",BE47="",BE48="",BE49="",BE50="",BE51="",BE52="",BE53="",BE54="",BE55="",BE56="",BE57="",BE58="",BE59="",BE60="",BE61="",BE62="",BE63="",BE64="",BE65="",BE66="",BE67="",BE68="",BE69="",BE70="",BE71="",BE72="",BE73="",BE74="",BE75="",BE76&lt;&gt;""),"DATA","")),"notCO")</f>
        <v>SKIP</v>
      </c>
      <c r="AR76" s="22">
        <f>IF(AND('Submission Template'!BN73&lt;&gt;"",'Submission Template'!K$28&lt;&gt;"",'Submission Template'!Q73&lt;&gt;""),1,0)</f>
        <v>0</v>
      </c>
      <c r="AS76" s="22">
        <f>IF(AND('Submission Template'!BS73&lt;&gt;"",'Submission Template'!R$28&lt;&gt;"",'Submission Template'!V73&lt;&gt;""),1,0)</f>
        <v>0</v>
      </c>
      <c r="AT76" s="22"/>
      <c r="AU76" s="22">
        <f t="shared" si="4"/>
        <v>0</v>
      </c>
      <c r="AV76" s="22">
        <f t="shared" si="5"/>
        <v>0</v>
      </c>
      <c r="AW76" s="22"/>
      <c r="AX76" s="22">
        <f>IF('Submission Template'!$BU73&lt;&gt;"blank",IF('Submission Template'!BN73&lt;&gt;"",IF('Submission Template'!Q73="yes",AX75+1,AX75),AX75),"")</f>
        <v>0</v>
      </c>
      <c r="AY76" s="22">
        <f>IF('Submission Template'!$BU73&lt;&gt;"blank",IF('Submission Template'!BS73&lt;&gt;"",IF('Submission Template'!V73="yes",AY75+1,AY75),AY75),"")</f>
        <v>0</v>
      </c>
      <c r="AZ76" s="22"/>
      <c r="BA76" s="22" t="str">
        <f>IF('Submission Template'!BN73&lt;&gt;"",IF('Submission Template'!Q73="yes",1,0),"")</f>
        <v/>
      </c>
      <c r="BB76" s="22" t="str">
        <f>IF('Submission Template'!BS73&lt;&gt;"",IF('Submission Template'!V73="yes",1,0),"")</f>
        <v/>
      </c>
      <c r="BC76" s="22"/>
      <c r="BD76" s="22" t="str">
        <f>IF(AND('Submission Template'!Q73="yes",'Submission Template'!BN73&lt;&gt;""),'Submission Template'!BN73,"")</f>
        <v/>
      </c>
      <c r="BE76" s="22" t="str">
        <f>IF(AND('Submission Template'!V73="yes",'Submission Template'!BS73&lt;&gt;""),'Submission Template'!BS73,"")</f>
        <v/>
      </c>
      <c r="BF76" s="22"/>
      <c r="BG76" s="22"/>
      <c r="BH76" s="22"/>
      <c r="BI76" s="24"/>
      <c r="BJ76" s="22"/>
      <c r="BK76" s="35" t="str">
        <f>IF('Submission Template'!$AU$36=1,IF(AND('Submission Template'!Q73="yes",$AO76&gt;1,'Submission Template'!BN73&lt;&gt;""),ROUND((($AU76*$E76)/($D76-'Submission Template'!K$28))^2+1,1),""),"")</f>
        <v/>
      </c>
      <c r="BL76" s="35" t="str">
        <f>IF('Submission Template'!$AV$36=1,IF(AND('Submission Template'!V73="yes",$AP76&gt;1,'Submission Template'!BS73&lt;&gt;""),ROUND((($AV76*$O76)/($N76-'Submission Template'!R$28))^2+1,1),""),"")</f>
        <v/>
      </c>
      <c r="BM76" s="49">
        <f t="shared" si="6"/>
        <v>1</v>
      </c>
      <c r="BN76" s="6"/>
      <c r="BO76" s="136" t="str">
        <f>IF(D76="","",IF(E76="","",$D76-'Submission Template'!K$28))</f>
        <v/>
      </c>
      <c r="BP76" s="137" t="str">
        <f t="shared" si="7"/>
        <v/>
      </c>
      <c r="BQ76" s="137"/>
      <c r="BR76" s="137"/>
      <c r="BS76" s="137"/>
      <c r="BT76" s="137" t="str">
        <f>IF(N76="","",IF(E76="","",$N76-'Submission Template'!$BG$20))</f>
        <v/>
      </c>
      <c r="BU76" s="138" t="str">
        <f t="shared" si="8"/>
        <v/>
      </c>
      <c r="BV76" s="6"/>
      <c r="BW76" s="247" t="str">
        <f t="shared" si="15"/>
        <v/>
      </c>
      <c r="BX76" s="138" t="str">
        <f t="shared" si="16"/>
        <v/>
      </c>
      <c r="BY76" s="6"/>
      <c r="BZ76" s="6"/>
      <c r="CA76" s="57"/>
      <c r="CB76" s="57"/>
      <c r="CC76" s="57"/>
      <c r="CD76" s="57"/>
      <c r="CE76" s="57"/>
      <c r="CF76" s="219">
        <f>IF('Submission Template'!C99="invalid",1,0)</f>
        <v>0</v>
      </c>
      <c r="CG76" s="113" t="str">
        <f>IF(AND('Submission Template'!$C99="final",'Submission Template'!$Q99="yes"),$D102,"")</f>
        <v/>
      </c>
      <c r="CH76" s="113" t="str">
        <f>IF(AND('Submission Template'!$C99="final",'Submission Template'!$Q99="yes"),$C102,"")</f>
        <v/>
      </c>
      <c r="CI76" s="113" t="str">
        <f>IF(AND('Submission Template'!$C99="final",'Submission Template'!$V99="yes"),$N102,"")</f>
        <v/>
      </c>
      <c r="CJ76" s="220" t="str">
        <f>IF(AND('Submission Template'!$C99="final",'Submission Template'!$V99="yes"),$M102,"")</f>
        <v/>
      </c>
      <c r="CK76" s="6"/>
      <c r="CL76" s="6"/>
    </row>
    <row r="77" spans="1:90">
      <c r="A77" s="98"/>
      <c r="B77" s="304">
        <f>IF('Submission Template'!$AU$36=1,IF(AND('Submission Template'!$P$13="yes",$AX77&lt;&gt;""),MAX($AX77-1,0),$AX77),"")</f>
        <v>0</v>
      </c>
      <c r="C77" s="305" t="str">
        <f t="shared" si="0"/>
        <v/>
      </c>
      <c r="D77" s="306" t="str">
        <f>IF('Submission Template'!$AU$36&lt;&gt;1,"",IF(AL77&lt;&gt;"",AL77,IF(AND('Submission Template'!$P$13="no",'Submission Template'!Q74="yes",'Submission Template'!BN74&lt;&gt;""),AVERAGE(BD$37:BD77),IF(AND('Submission Template'!$P$13="yes",'Submission Template'!Q74="yes",'Submission Template'!BN74&lt;&gt;""),AVERAGE(BD$38:BD77),""))))</f>
        <v/>
      </c>
      <c r="E77" s="307" t="str">
        <f>IF('Submission Template'!$AU$36&lt;&gt;1,"",IF(AO77&lt;=1,"",IF(BW77&lt;&gt;"",BW77,IF(AND('Submission Template'!$P$13="no",'Submission Template'!Q74="yes",'Submission Template'!BN74&lt;&gt;""),STDEV(BD$37:BD77),IF(AND('Submission Template'!$P$13="yes",'Submission Template'!Q74="yes",'Submission Template'!BN74&lt;&gt;""),STDEV(BD$38:BD77),"")))))</f>
        <v/>
      </c>
      <c r="F77" s="308" t="str">
        <f>IF('Submission Template'!$AU$36=1,IF('Submission Template'!BN74&lt;&gt;"",G76,""),"")</f>
        <v/>
      </c>
      <c r="G77" s="308" t="str">
        <f>IF(AND('Submission Template'!$AU$36=1,'Submission Template'!$C74&lt;&gt;""),IF(OR($AO77=1,$AO77=0),0,IF('Submission Template'!$C74="initial",$G76,IF('Submission Template'!Q74="yes",MAX(($F77+'Submission Template'!BN74-('Submission Template'!K$28+0.25*$E77)),0),$G76))),"")</f>
        <v/>
      </c>
      <c r="H77" s="308" t="str">
        <f t="shared" si="9"/>
        <v/>
      </c>
      <c r="I77" s="309" t="str">
        <f t="shared" si="1"/>
        <v/>
      </c>
      <c r="J77" s="309" t="str">
        <f t="shared" si="10"/>
        <v/>
      </c>
      <c r="K77" s="310" t="str">
        <f>IF(G77&lt;&gt;"",IF($BA77=1,IF(AND(J77&lt;&gt;1,I77=1,D77&lt;='Submission Template'!K$28),1,0),K76),"")</f>
        <v/>
      </c>
      <c r="L77" s="304">
        <f>IF('Submission Template'!$AV$36=1,IF(AND('Submission Template'!$P$13="yes",$AY77&lt;&gt;""),MAX($AY77-1,0),$AY77),"")</f>
        <v>0</v>
      </c>
      <c r="M77" s="305" t="str">
        <f t="shared" si="2"/>
        <v/>
      </c>
      <c r="N77" s="306" t="str">
        <f>IF(AM77&lt;&gt;"",AM77,(IF(AND('Submission Template'!$P$13="no",'Submission Template'!V74="yes",'Submission Template'!BS74&lt;&gt;""),AVERAGE(BE$37:BE77),IF(AND('Submission Template'!$P$13="yes",'Submission Template'!V74="yes",'Submission Template'!BS74&lt;&gt;""),AVERAGE(BE$38:BE77),""))))</f>
        <v/>
      </c>
      <c r="O77" s="307" t="str">
        <f>IF(AP77&lt;=1,"",IF(BX77&lt;&gt;"",BX77,(IF(AND('Submission Template'!$P$13="no",'Submission Template'!V74="yes",'Submission Template'!BS74&lt;&gt;""),STDEV(BE$37:BE77),IF(AND('Submission Template'!$P$13="yes",'Submission Template'!V74="yes",'Submission Template'!BS74&lt;&gt;""),STDEV(BE$38:BE77),"")))))</f>
        <v/>
      </c>
      <c r="P77" s="308" t="str">
        <f>IF('Submission Template'!$AV$36=1,IF('Submission Template'!BS74&lt;&gt;"",Q76,""),"")</f>
        <v/>
      </c>
      <c r="Q77" s="308" t="str">
        <f>IF(AND('Submission Template'!$AV$36=1,'Submission Template'!$C74&lt;&gt;""),IF(OR($AP77=1,$AP77=0),0,IF('Submission Template'!$C74="initial",$Q76,IF('Submission Template'!V74="yes",MAX(($P77+'Submission Template'!BS74-('Submission Template'!R$28+0.25*$O77)),0),$Q76))),"")</f>
        <v/>
      </c>
      <c r="R77" s="308" t="str">
        <f t="shared" si="11"/>
        <v/>
      </c>
      <c r="S77" s="309" t="str">
        <f t="shared" si="3"/>
        <v/>
      </c>
      <c r="T77" s="309" t="str">
        <f t="shared" si="12"/>
        <v/>
      </c>
      <c r="U77" s="310" t="str">
        <f>IF(Q77&lt;&gt;"",IF($BB77=1,IF(AND(T77&lt;&gt;1,S77=1,N77&lt;='Submission Template'!R$28),1,0),U76),"")</f>
        <v/>
      </c>
      <c r="V77" s="102"/>
      <c r="W77" s="102"/>
      <c r="X77" s="102"/>
      <c r="Y77" s="102"/>
      <c r="Z77" s="102"/>
      <c r="AA77" s="102"/>
      <c r="AB77" s="102"/>
      <c r="AC77" s="102"/>
      <c r="AD77" s="102"/>
      <c r="AE77" s="102"/>
      <c r="AF77" s="311"/>
      <c r="AG77" s="312" t="str">
        <f>IF(AND(OR('Submission Template'!Q74="yes",AND('Submission Template'!V74="yes",'Submission Template'!$P$17="yes")),'Submission Template'!C74="invalid"),"Test cannot be invalid AND included in CumSum",IF(OR(AND($Q77&gt;$R77,$N77&lt;&gt;""),AND($G77&gt;H77,$D77&lt;&gt;"")),"Warning:  CumSum statistic exceeds the Action Limit.",""))</f>
        <v/>
      </c>
      <c r="AH77" s="156"/>
      <c r="AI77" s="156"/>
      <c r="AJ77" s="156"/>
      <c r="AK77" s="313"/>
      <c r="AL77" s="6" t="str">
        <f t="shared" si="17"/>
        <v/>
      </c>
      <c r="AM77" s="6" t="str">
        <f t="shared" si="13"/>
        <v/>
      </c>
      <c r="AN77" s="6" t="str">
        <f>IF($AN$27="yes",IF(AND(BD38="",BD39="",BD40="",BD41="",BD42="",BD43="",BD44="",BD45="",BD46="",BD47="",BD48="",BD49="",BD50="",BD51="",BD52="",BD53="",BD54="",BD55="",BD56="",BD57="",BD58="",BD59="",BD60="",BD61="",BD62="",BD63="",BD64="",BD65="",BD66="",BD67="",BD68="",BD69="",BD70="",BD71="",BD72="",BD73="",BD74="",BD75="",BD76="",BD77=""),"SKIP",IF(AND(BD38="",BD39="",BD40="",BD41="",BD42="",BD43="",BD44="",BD45="",BD46="",BD47="",BD48="",BD49="",BD50="",BD51="",BD52="",BD53="",BD54="",BD55="",BD56="",BD57="",BD58="",BD59="",BD60="",BD61="",BD62="",BD63="",BD64="",BD65="",BD66="",BD67="",BD68="",BD69="",BD70="",BD71="",BD72="",BD73="",BD74="",BD75="",BD76="",BD77&lt;&gt;""),"DATA","")),"notCO")</f>
        <v>SKIP</v>
      </c>
      <c r="AO77" s="6">
        <f>IF('Submission Template'!$P$13="no",AX77,IF(AX77="","",IF('Submission Template'!$P$13="yes",IF(B77=0,1,IF(OR(B77=1,B77=2),2,B77)))))</f>
        <v>1</v>
      </c>
      <c r="AP77" s="6">
        <f>IF('Submission Template'!$P$13="no",AY77,IF(AY77="","",IF('Submission Template'!$P$13="yes",IF(L77=0,1,IF(OR(L77=1,L77=2),2,L77)))))</f>
        <v>1</v>
      </c>
      <c r="AQ77" s="20" t="str">
        <f>IF($AN$27="yes",IF(AND(BE38="",BE39="",BE40="",BE41="",BE42="",BE43="",BE44="",BE45="",BE46="",BE47="",BE48="",BE49="",BE50="",BE51="",BE52="",BE53="",BE54="",BE55="",BE56="",BE57="",BE58="",BE59="",BE60="",BE61="",BE62="",BE63="",BE64="",BE65="",BE66="",BE67="",BE68="",BE69="",BE70="",BE71="",BE72="",BE73="",BE74="",BE75="",BE76="",BE77=""),"SKIP",IF(AND(BE38="",BE39="",BE40="",BE41="",BE42="",BE43="",BE44="",BE45="",BE46="",BE47="",BE48="",BE49="",BE50="",BE51="",BE52="",BE53="",BE54="",BE55="",BE56="",BE57="",BE58="",BE59="",BE60="",BE61="",BE62="",BE63="",BE64="",BE65="",BE66="",BE67="",BE68="",BE69="",BE70="",BE71="",BE72="",BE73="",BE74="",BE75="",BE76="",BE77&lt;&gt;""),"DATA","")),"notCO")</f>
        <v>SKIP</v>
      </c>
      <c r="AR77" s="22">
        <f>IF(AND('Submission Template'!BN74&lt;&gt;"",'Submission Template'!K$28&lt;&gt;"",'Submission Template'!Q74&lt;&gt;""),1,0)</f>
        <v>0</v>
      </c>
      <c r="AS77" s="22">
        <f>IF(AND('Submission Template'!BS74&lt;&gt;"",'Submission Template'!R$28&lt;&gt;"",'Submission Template'!V74&lt;&gt;""),1,0)</f>
        <v>0</v>
      </c>
      <c r="AT77" s="22"/>
      <c r="AU77" s="22">
        <f t="shared" si="4"/>
        <v>0</v>
      </c>
      <c r="AV77" s="22">
        <f t="shared" si="5"/>
        <v>0</v>
      </c>
      <c r="AW77" s="22"/>
      <c r="AX77" s="22">
        <f>IF('Submission Template'!$BU74&lt;&gt;"blank",IF('Submission Template'!BN74&lt;&gt;"",IF('Submission Template'!Q74="yes",AX76+1,AX76),AX76),"")</f>
        <v>0</v>
      </c>
      <c r="AY77" s="22">
        <f>IF('Submission Template'!$BU74&lt;&gt;"blank",IF('Submission Template'!BS74&lt;&gt;"",IF('Submission Template'!V74="yes",AY76+1,AY76),AY76),"")</f>
        <v>0</v>
      </c>
      <c r="AZ77" s="22"/>
      <c r="BA77" s="22" t="str">
        <f>IF('Submission Template'!BN74&lt;&gt;"",IF('Submission Template'!Q74="yes",1,0),"")</f>
        <v/>
      </c>
      <c r="BB77" s="22" t="str">
        <f>IF('Submission Template'!BS74&lt;&gt;"",IF('Submission Template'!V74="yes",1,0),"")</f>
        <v/>
      </c>
      <c r="BC77" s="22"/>
      <c r="BD77" s="22" t="str">
        <f>IF(AND('Submission Template'!Q74="yes",'Submission Template'!BN74&lt;&gt;""),'Submission Template'!BN74,"")</f>
        <v/>
      </c>
      <c r="BE77" s="22" t="str">
        <f>IF(AND('Submission Template'!V74="yes",'Submission Template'!BS74&lt;&gt;""),'Submission Template'!BS74,"")</f>
        <v/>
      </c>
      <c r="BF77" s="22"/>
      <c r="BG77" s="22"/>
      <c r="BH77" s="22"/>
      <c r="BI77" s="24"/>
      <c r="BJ77" s="22"/>
      <c r="BK77" s="35" t="str">
        <f>IF('Submission Template'!$AU$36=1,IF(AND('Submission Template'!Q74="yes",$AO77&gt;1,'Submission Template'!BN74&lt;&gt;""),ROUND((($AU77*$E77)/($D77-'Submission Template'!K$28))^2+1,1),""),"")</f>
        <v/>
      </c>
      <c r="BL77" s="35" t="str">
        <f>IF('Submission Template'!$AV$36=1,IF(AND('Submission Template'!V74="yes",$AP77&gt;1,'Submission Template'!BS74&lt;&gt;""),ROUND((($AV77*$O77)/($N77-'Submission Template'!R$28))^2+1,1),""),"")</f>
        <v/>
      </c>
      <c r="BM77" s="49">
        <f t="shared" si="6"/>
        <v>1</v>
      </c>
      <c r="BN77" s="6"/>
      <c r="BO77" s="136" t="str">
        <f>IF(D77="","",IF(E77="","",$D77-'Submission Template'!K$28))</f>
        <v/>
      </c>
      <c r="BP77" s="137" t="str">
        <f t="shared" si="7"/>
        <v/>
      </c>
      <c r="BQ77" s="137"/>
      <c r="BR77" s="137"/>
      <c r="BS77" s="137"/>
      <c r="BT77" s="137" t="str">
        <f>IF(N77="","",IF(E77="","",$N77-'Submission Template'!$BG$20))</f>
        <v/>
      </c>
      <c r="BU77" s="138" t="str">
        <f t="shared" si="8"/>
        <v/>
      </c>
      <c r="BV77" s="6"/>
      <c r="BW77" s="247" t="str">
        <f t="shared" si="15"/>
        <v/>
      </c>
      <c r="BX77" s="138" t="str">
        <f t="shared" si="16"/>
        <v/>
      </c>
      <c r="BY77" s="6"/>
      <c r="BZ77" s="6"/>
      <c r="CA77" s="57"/>
      <c r="CB77" s="57"/>
      <c r="CC77" s="57"/>
      <c r="CD77" s="57"/>
      <c r="CE77" s="57"/>
      <c r="CF77" s="219">
        <f>IF('Submission Template'!C100="invalid",1,0)</f>
        <v>0</v>
      </c>
      <c r="CG77" s="113" t="str">
        <f>IF(AND('Submission Template'!$C100="final",'Submission Template'!$Q100="yes"),$D103,"")</f>
        <v/>
      </c>
      <c r="CH77" s="113" t="str">
        <f>IF(AND('Submission Template'!$C100="final",'Submission Template'!$Q100="yes"),$C103,"")</f>
        <v/>
      </c>
      <c r="CI77" s="113" t="str">
        <f>IF(AND('Submission Template'!$C100="final",'Submission Template'!$V100="yes"),$N103,"")</f>
        <v/>
      </c>
      <c r="CJ77" s="220" t="str">
        <f>IF(AND('Submission Template'!$C100="final",'Submission Template'!$V100="yes"),$M103,"")</f>
        <v/>
      </c>
      <c r="CK77" s="6"/>
      <c r="CL77" s="6"/>
    </row>
    <row r="78" spans="1:90">
      <c r="A78" s="98"/>
      <c r="B78" s="304">
        <f>IF('Submission Template'!$AU$36=1,IF(AND('Submission Template'!$P$13="yes",$AX78&lt;&gt;""),MAX($AX78-1,0),$AX78),"")</f>
        <v>0</v>
      </c>
      <c r="C78" s="305" t="str">
        <f t="shared" si="0"/>
        <v/>
      </c>
      <c r="D78" s="306" t="str">
        <f>IF('Submission Template'!$AU$36&lt;&gt;1,"",IF(AL78&lt;&gt;"",AL78,IF(AND('Submission Template'!$P$13="no",'Submission Template'!Q75="yes",'Submission Template'!BN75&lt;&gt;""),AVERAGE(BD$37:BD78),IF(AND('Submission Template'!$P$13="yes",'Submission Template'!Q75="yes",'Submission Template'!BN75&lt;&gt;""),AVERAGE(BD$38:BD78),""))))</f>
        <v/>
      </c>
      <c r="E78" s="307" t="str">
        <f>IF('Submission Template'!$AU$36&lt;&gt;1,"",IF(AO78&lt;=1,"",IF(BW78&lt;&gt;"",BW78,IF(AND('Submission Template'!$P$13="no",'Submission Template'!Q75="yes",'Submission Template'!BN75&lt;&gt;""),STDEV(BD$37:BD78),IF(AND('Submission Template'!$P$13="yes",'Submission Template'!Q75="yes",'Submission Template'!BN75&lt;&gt;""),STDEV(BD$38:BD78),"")))))</f>
        <v/>
      </c>
      <c r="F78" s="308" t="str">
        <f>IF('Submission Template'!$AU$36=1,IF('Submission Template'!BN75&lt;&gt;"",G77,""),"")</f>
        <v/>
      </c>
      <c r="G78" s="308" t="str">
        <f>IF(AND('Submission Template'!$AU$36=1,'Submission Template'!$C75&lt;&gt;""),IF(OR($AO78=1,$AO78=0),0,IF('Submission Template'!$C75="initial",$G77,IF('Submission Template'!Q75="yes",MAX(($F78+'Submission Template'!BN75-('Submission Template'!K$28+0.25*$E78)),0),$G77))),"")</f>
        <v/>
      </c>
      <c r="H78" s="308" t="str">
        <f t="shared" si="9"/>
        <v/>
      </c>
      <c r="I78" s="309" t="str">
        <f t="shared" si="1"/>
        <v/>
      </c>
      <c r="J78" s="309" t="str">
        <f t="shared" si="10"/>
        <v/>
      </c>
      <c r="K78" s="310" t="str">
        <f>IF(G78&lt;&gt;"",IF($BA78=1,IF(AND(J78&lt;&gt;1,I78=1,D78&lt;='Submission Template'!K$28),1,0),K77),"")</f>
        <v/>
      </c>
      <c r="L78" s="304">
        <f>IF('Submission Template'!$AV$36=1,IF(AND('Submission Template'!$P$13="yes",$AY78&lt;&gt;""),MAX($AY78-1,0),$AY78),"")</f>
        <v>0</v>
      </c>
      <c r="M78" s="305" t="str">
        <f t="shared" si="2"/>
        <v/>
      </c>
      <c r="N78" s="306" t="str">
        <f>IF(AM78&lt;&gt;"",AM78,(IF(AND('Submission Template'!$P$13="no",'Submission Template'!V75="yes",'Submission Template'!BS75&lt;&gt;""),AVERAGE(BE$37:BE78),IF(AND('Submission Template'!$P$13="yes",'Submission Template'!V75="yes",'Submission Template'!BS75&lt;&gt;""),AVERAGE(BE$38:BE78),""))))</f>
        <v/>
      </c>
      <c r="O78" s="307" t="str">
        <f>IF(AP78&lt;=1,"",IF(BX78&lt;&gt;"",BX78,(IF(AND('Submission Template'!$P$13="no",'Submission Template'!V75="yes",'Submission Template'!BS75&lt;&gt;""),STDEV(BE$37:BE78),IF(AND('Submission Template'!$P$13="yes",'Submission Template'!V75="yes",'Submission Template'!BS75&lt;&gt;""),STDEV(BE$38:BE78),"")))))</f>
        <v/>
      </c>
      <c r="P78" s="308" t="str">
        <f>IF('Submission Template'!$AV$36=1,IF('Submission Template'!BS75&lt;&gt;"",Q77,""),"")</f>
        <v/>
      </c>
      <c r="Q78" s="308" t="str">
        <f>IF(AND('Submission Template'!$AV$36=1,'Submission Template'!$C75&lt;&gt;""),IF(OR($AP78=1,$AP78=0),0,IF('Submission Template'!$C75="initial",$Q77,IF('Submission Template'!V75="yes",MAX(($P78+'Submission Template'!BS75-('Submission Template'!R$28+0.25*$O78)),0),$Q77))),"")</f>
        <v/>
      </c>
      <c r="R78" s="308" t="str">
        <f t="shared" si="11"/>
        <v/>
      </c>
      <c r="S78" s="309" t="str">
        <f t="shared" si="3"/>
        <v/>
      </c>
      <c r="T78" s="309" t="str">
        <f t="shared" si="12"/>
        <v/>
      </c>
      <c r="U78" s="310" t="str">
        <f>IF(Q78&lt;&gt;"",IF($BB78=1,IF(AND(T78&lt;&gt;1,S78=1,N78&lt;='Submission Template'!R$28),1,0),U77),"")</f>
        <v/>
      </c>
      <c r="V78" s="102"/>
      <c r="W78" s="102"/>
      <c r="X78" s="102"/>
      <c r="Y78" s="102"/>
      <c r="Z78" s="102"/>
      <c r="AA78" s="102"/>
      <c r="AB78" s="102"/>
      <c r="AC78" s="102"/>
      <c r="AD78" s="102"/>
      <c r="AE78" s="102"/>
      <c r="AF78" s="311"/>
      <c r="AG78" s="312" t="str">
        <f>IF(AND(OR('Submission Template'!Q75="yes",AND('Submission Template'!V75="yes",'Submission Template'!$P$17="yes")),'Submission Template'!C75="invalid"),"Test cannot be invalid AND included in CumSum",IF(OR(AND($Q78&gt;$R78,$N78&lt;&gt;""),AND($G78&gt;H78,$D78&lt;&gt;"")),"Warning:  CumSum statistic exceeds the Action Limit.",""))</f>
        <v/>
      </c>
      <c r="AH78" s="156"/>
      <c r="AI78" s="156"/>
      <c r="AJ78" s="156"/>
      <c r="AK78" s="313"/>
      <c r="AL78" s="6" t="str">
        <f t="shared" si="17"/>
        <v/>
      </c>
      <c r="AM78" s="6" t="str">
        <f t="shared" si="13"/>
        <v/>
      </c>
      <c r="AN78" s="6" t="str">
        <f>IF($AN$27="yes",IF(AND(BD38="",BD39="",BD40="",BD41="",BD42="",BD43="",BD44="",BD45="",BD46="",BD47="",BD48="",BD49="",BD50="",BD51="",BD52="",BD53="",BD54="",BD55="",BD56="",BD57="",BD58="",BD59="",BD60="",BD61="",BD62="",BD63="",BD64="",BD65="",BD66="",BD67="",BD68="",BD69="",BD70="",BD71="",BD72="",BD73="",BD74="",BD75="",BD76="",BD77="",BD78=""),"SKIP",IF(AND(BD38="",BD39="",BD40="",BD41="",BD42="",BD43="",BD44="",BD45="",BD46="",BD47="",BD48="",BD49="",BD50="",BD51="",BD52="",BD53="",BD54="",BD55="",BD56="",BD57="",BD58="",BD59="",BD60="",BD61="",BD62="",BD63="",BD64="",BD65="",BD66="",BD67="",BD68="",BD69="",BD70="",BD71="",BD72="",BD73="",BD74="",BD75="",BD76="",BD77="",BD78&lt;&gt;""),"DATA","")),"notCO")</f>
        <v>SKIP</v>
      </c>
      <c r="AO78" s="6">
        <f>IF('Submission Template'!$P$13="no",AX78,IF(AX78="","",IF('Submission Template'!$P$13="yes",IF(B78=0,1,IF(OR(B78=1,B78=2),2,B78)))))</f>
        <v>1</v>
      </c>
      <c r="AP78" s="6">
        <f>IF('Submission Template'!$P$13="no",AY78,IF(AY78="","",IF('Submission Template'!$P$13="yes",IF(L78=0,1,IF(OR(L78=1,L78=2),2,L78)))))</f>
        <v>1</v>
      </c>
      <c r="AQ78" s="20" t="str">
        <f>IF($AN$27="yes",IF(AND(BE38="",BE39="",BE40="",BE41="",BE42="",BE43="",BE44="",BE45="",BE46="",BE47="",BE48="",BE49="",BE50="",BE51="",BE52="",BE53="",BE54="",BE55="",BE56="",BE57="",BE58="",BE59="",BE60="",BE61="",BE62="",BE63="",BE64="",BE65="",BE66="",BE67="",BE68="",BE69="",BE70="",BE71="",BE72="",BE73="",BE74="",BE75="",BE76="",BE77="",BE78=""),"SKIP",IF(AND(BE38="",BE39="",BE40="",BE41="",BE42="",BE43="",BE44="",BE45="",BE46="",BE47="",BE48="",BE49="",BE50="",BE51="",BE52="",BE53="",BE54="",BE55="",BE56="",BE57="",BE58="",BE59="",BE60="",BE61="",BE62="",BE63="",BE64="",BE65="",BE66="",BE67="",BE68="",BE69="",BE70="",BE71="",BE72="",BE73="",BE74="",BE75="",BE76="",BE77="",BE78&lt;&gt;""),"DATA","")),"notCO")</f>
        <v>SKIP</v>
      </c>
      <c r="AR78" s="22">
        <f>IF(AND('Submission Template'!BN75&lt;&gt;"",'Submission Template'!K$28&lt;&gt;"",'Submission Template'!Q75&lt;&gt;""),1,0)</f>
        <v>0</v>
      </c>
      <c r="AS78" s="22">
        <f>IF(AND('Submission Template'!BS75&lt;&gt;"",'Submission Template'!R$28&lt;&gt;"",'Submission Template'!V75&lt;&gt;""),1,0)</f>
        <v>0</v>
      </c>
      <c r="AT78" s="22"/>
      <c r="AU78" s="22">
        <f t="shared" si="4"/>
        <v>0</v>
      </c>
      <c r="AV78" s="22">
        <f t="shared" si="5"/>
        <v>0</v>
      </c>
      <c r="AW78" s="22"/>
      <c r="AX78" s="22">
        <f>IF('Submission Template'!$BU75&lt;&gt;"blank",IF('Submission Template'!BN75&lt;&gt;"",IF('Submission Template'!Q75="yes",AX77+1,AX77),AX77),"")</f>
        <v>0</v>
      </c>
      <c r="AY78" s="22">
        <f>IF('Submission Template'!$BU75&lt;&gt;"blank",IF('Submission Template'!BS75&lt;&gt;"",IF('Submission Template'!V75="yes",AY77+1,AY77),AY77),"")</f>
        <v>0</v>
      </c>
      <c r="AZ78" s="22"/>
      <c r="BA78" s="22" t="str">
        <f>IF('Submission Template'!BN75&lt;&gt;"",IF('Submission Template'!Q75="yes",1,0),"")</f>
        <v/>
      </c>
      <c r="BB78" s="22" t="str">
        <f>IF('Submission Template'!BS75&lt;&gt;"",IF('Submission Template'!V75="yes",1,0),"")</f>
        <v/>
      </c>
      <c r="BC78" s="22"/>
      <c r="BD78" s="22" t="str">
        <f>IF(AND('Submission Template'!Q75="yes",'Submission Template'!BN75&lt;&gt;""),'Submission Template'!BN75,"")</f>
        <v/>
      </c>
      <c r="BE78" s="22" t="str">
        <f>IF(AND('Submission Template'!V75="yes",'Submission Template'!BS75&lt;&gt;""),'Submission Template'!BS75,"")</f>
        <v/>
      </c>
      <c r="BF78" s="22"/>
      <c r="BG78" s="22"/>
      <c r="BH78" s="22"/>
      <c r="BI78" s="24"/>
      <c r="BJ78" s="22"/>
      <c r="BK78" s="35" t="str">
        <f>IF('Submission Template'!$AU$36=1,IF(AND('Submission Template'!Q75="yes",$AO78&gt;1,'Submission Template'!BN75&lt;&gt;""),ROUND((($AU78*$E78)/($D78-'Submission Template'!K$28))^2+1,1),""),"")</f>
        <v/>
      </c>
      <c r="BL78" s="35" t="str">
        <f>IF('Submission Template'!$AV$36=1,IF(AND('Submission Template'!V75="yes",$AP78&gt;1,'Submission Template'!BS75&lt;&gt;""),ROUND((($AV78*$O78)/($N78-'Submission Template'!R$28))^2+1,1),""),"")</f>
        <v/>
      </c>
      <c r="BM78" s="49">
        <f t="shared" si="6"/>
        <v>1</v>
      </c>
      <c r="BN78" s="6"/>
      <c r="BO78" s="136" t="str">
        <f>IF(D78="","",IF(E78="","",$D78-'Submission Template'!K$28))</f>
        <v/>
      </c>
      <c r="BP78" s="137" t="str">
        <f t="shared" si="7"/>
        <v/>
      </c>
      <c r="BQ78" s="137"/>
      <c r="BR78" s="137"/>
      <c r="BS78" s="137"/>
      <c r="BT78" s="137" t="str">
        <f>IF(N78="","",IF(E78="","",$N78-'Submission Template'!$BG$20))</f>
        <v/>
      </c>
      <c r="BU78" s="138" t="str">
        <f t="shared" si="8"/>
        <v/>
      </c>
      <c r="BV78" s="6"/>
      <c r="BW78" s="247" t="str">
        <f t="shared" si="15"/>
        <v/>
      </c>
      <c r="BX78" s="138" t="str">
        <f t="shared" si="16"/>
        <v/>
      </c>
      <c r="BY78" s="6"/>
      <c r="BZ78" s="6"/>
      <c r="CA78" s="57"/>
      <c r="CB78" s="57"/>
      <c r="CC78" s="57"/>
      <c r="CD78" s="57"/>
      <c r="CE78" s="57"/>
      <c r="CF78" s="219">
        <f>IF('Submission Template'!C101="invalid",1,0)</f>
        <v>0</v>
      </c>
      <c r="CG78" s="113" t="str">
        <f>IF(AND('Submission Template'!$C101="final",'Submission Template'!$Q101="yes"),$D104,"")</f>
        <v/>
      </c>
      <c r="CH78" s="113" t="str">
        <f>IF(AND('Submission Template'!$C101="final",'Submission Template'!$Q101="yes"),$C104,"")</f>
        <v/>
      </c>
      <c r="CI78" s="113" t="str">
        <f>IF(AND('Submission Template'!$C101="final",'Submission Template'!$V101="yes"),$N104,"")</f>
        <v/>
      </c>
      <c r="CJ78" s="220" t="str">
        <f>IF(AND('Submission Template'!$C101="final",'Submission Template'!$V101="yes"),$M104,"")</f>
        <v/>
      </c>
      <c r="CK78" s="6"/>
      <c r="CL78" s="6"/>
    </row>
    <row r="79" spans="1:90">
      <c r="A79" s="98"/>
      <c r="B79" s="304">
        <f>IF('Submission Template'!$AU$36=1,IF(AND('Submission Template'!$P$13="yes",$AX79&lt;&gt;""),MAX($AX79-1,0),$AX79),"")</f>
        <v>0</v>
      </c>
      <c r="C79" s="305" t="str">
        <f t="shared" si="0"/>
        <v/>
      </c>
      <c r="D79" s="306" t="str">
        <f>IF('Submission Template'!$AU$36&lt;&gt;1,"",IF(AL79&lt;&gt;"",AL79,IF(AND('Submission Template'!$P$13="no",'Submission Template'!Q76="yes",'Submission Template'!BN76&lt;&gt;""),AVERAGE(BD$37:BD79),IF(AND('Submission Template'!$P$13="yes",'Submission Template'!Q76="yes",'Submission Template'!BN76&lt;&gt;""),AVERAGE(BD$38:BD79),""))))</f>
        <v/>
      </c>
      <c r="E79" s="307" t="str">
        <f>IF('Submission Template'!$AU$36&lt;&gt;1,"",IF(AO79&lt;=1,"",IF(BW79&lt;&gt;"",BW79,IF(AND('Submission Template'!$P$13="no",'Submission Template'!Q76="yes",'Submission Template'!BN76&lt;&gt;""),STDEV(BD$37:BD79),IF(AND('Submission Template'!$P$13="yes",'Submission Template'!Q76="yes",'Submission Template'!BN76&lt;&gt;""),STDEV(BD$38:BD79),"")))))</f>
        <v/>
      </c>
      <c r="F79" s="308" t="str">
        <f>IF('Submission Template'!$AU$36=1,IF('Submission Template'!BN76&lt;&gt;"",G78,""),"")</f>
        <v/>
      </c>
      <c r="G79" s="308" t="str">
        <f>IF(AND('Submission Template'!$AU$36=1,'Submission Template'!$C76&lt;&gt;""),IF(OR($AO79=1,$AO79=0),0,IF('Submission Template'!$C76="initial",$G78,IF('Submission Template'!Q76="yes",MAX(($F79+'Submission Template'!BN76-('Submission Template'!K$28+0.25*$E79)),0),$G78))),"")</f>
        <v/>
      </c>
      <c r="H79" s="308" t="str">
        <f t="shared" si="9"/>
        <v/>
      </c>
      <c r="I79" s="309" t="str">
        <f t="shared" si="1"/>
        <v/>
      </c>
      <c r="J79" s="309" t="str">
        <f t="shared" si="10"/>
        <v/>
      </c>
      <c r="K79" s="310" t="str">
        <f>IF(G79&lt;&gt;"",IF($BA79=1,IF(AND(J79&lt;&gt;1,I79=1,D79&lt;='Submission Template'!K$28),1,0),K78),"")</f>
        <v/>
      </c>
      <c r="L79" s="304">
        <f>IF('Submission Template'!$AV$36=1,IF(AND('Submission Template'!$P$13="yes",$AY79&lt;&gt;""),MAX($AY79-1,0),$AY79),"")</f>
        <v>0</v>
      </c>
      <c r="M79" s="305" t="str">
        <f t="shared" si="2"/>
        <v/>
      </c>
      <c r="N79" s="306" t="str">
        <f>IF(AM79&lt;&gt;"",AM79,(IF(AND('Submission Template'!$P$13="no",'Submission Template'!V76="yes",'Submission Template'!BS76&lt;&gt;""),AVERAGE(BE$37:BE79),IF(AND('Submission Template'!$P$13="yes",'Submission Template'!V76="yes",'Submission Template'!BS76&lt;&gt;""),AVERAGE(BE$38:BE79),""))))</f>
        <v/>
      </c>
      <c r="O79" s="307" t="str">
        <f>IF(AP79&lt;=1,"",IF(BX79&lt;&gt;"",BX79,(IF(AND('Submission Template'!$P$13="no",'Submission Template'!V76="yes",'Submission Template'!BS76&lt;&gt;""),STDEV(BE$37:BE79),IF(AND('Submission Template'!$P$13="yes",'Submission Template'!V76="yes",'Submission Template'!BS76&lt;&gt;""),STDEV(BE$38:BE79),"")))))</f>
        <v/>
      </c>
      <c r="P79" s="308" t="str">
        <f>IF('Submission Template'!$AV$36=1,IF('Submission Template'!BS76&lt;&gt;"",Q78,""),"")</f>
        <v/>
      </c>
      <c r="Q79" s="308" t="str">
        <f>IF(AND('Submission Template'!$AV$36=1,'Submission Template'!$C76&lt;&gt;""),IF(OR($AP79=1,$AP79=0),0,IF('Submission Template'!$C76="initial",$Q78,IF('Submission Template'!V76="yes",MAX(($P79+'Submission Template'!BS76-('Submission Template'!R$28+0.25*$O79)),0),$Q78))),"")</f>
        <v/>
      </c>
      <c r="R79" s="308" t="str">
        <f t="shared" si="11"/>
        <v/>
      </c>
      <c r="S79" s="309" t="str">
        <f t="shared" si="3"/>
        <v/>
      </c>
      <c r="T79" s="309" t="str">
        <f t="shared" si="12"/>
        <v/>
      </c>
      <c r="U79" s="310" t="str">
        <f>IF(Q79&lt;&gt;"",IF($BB79=1,IF(AND(T79&lt;&gt;1,S79=1,N79&lt;='Submission Template'!R$28),1,0),U78),"")</f>
        <v/>
      </c>
      <c r="V79" s="102"/>
      <c r="W79" s="102"/>
      <c r="X79" s="102"/>
      <c r="Y79" s="102"/>
      <c r="Z79" s="102"/>
      <c r="AA79" s="102"/>
      <c r="AB79" s="102"/>
      <c r="AC79" s="102"/>
      <c r="AD79" s="102"/>
      <c r="AE79" s="102"/>
      <c r="AF79" s="311"/>
      <c r="AG79" s="312" t="str">
        <f>IF(AND(OR('Submission Template'!Q76="yes",AND('Submission Template'!V76="yes",'Submission Template'!$P$17="yes")),'Submission Template'!C76="invalid"),"Test cannot be invalid AND included in CumSum",IF(OR(AND($Q79&gt;$R79,$N79&lt;&gt;""),AND($G79&gt;H79,$D79&lt;&gt;"")),"Warning:  CumSum statistic exceeds the Action Limit.",""))</f>
        <v/>
      </c>
      <c r="AH79" s="156"/>
      <c r="AI79" s="156"/>
      <c r="AJ79" s="156"/>
      <c r="AK79" s="313"/>
      <c r="AL79" s="6" t="str">
        <f t="shared" si="17"/>
        <v/>
      </c>
      <c r="AM79" s="6" t="str">
        <f t="shared" si="13"/>
        <v/>
      </c>
      <c r="AN79" s="6" t="str">
        <f>IF($AN$27="yes",IF(AND(BD38="",BD39="",BD40="",BD41="",BD42="",BD43="",BD44="",BD45="",BD46="",BD47="",BD48="",BD49="",BD50="",BD51="",BD52="",BD53="",BD54="",BD55="",BD56="",BD57="",BD58="",BD59="",BD60="",BD61="",BD62="",BD63="",BD64="",BD65="",BD66="",BD67="",BD68="",BD69="",BD70="",BD71="",BD72="",BD73="",BD74="",BD75="",BD76="",BD77="",BD78="",BD79=""),"SKIP",IF(AND(BD38="",BD39="",BD40="",BD41="",BD42="",BD43="",BD44="",BD45="",BD46="",BD47="",BD48="",BD49="",BD50="",BD51="",BD52="",BD53="",BD54="",BD55="",BD56="",BD57="",BD58="",BD59="",BD60="",BD61="",BD62="",BD63="",BD64="",BD65="",BD66="",BD67="",BD68="",BD69="",BD70="",BD71="",BD72="",BD73="",BD74="",BD75="",BD76="",BD77="",BD78="",BD79&lt;&gt;""),"DATA","")),"notCO")</f>
        <v>SKIP</v>
      </c>
      <c r="AO79" s="6">
        <f>IF('Submission Template'!$P$13="no",AX79,IF(AX79="","",IF('Submission Template'!$P$13="yes",IF(B79=0,1,IF(OR(B79=1,B79=2),2,B79)))))</f>
        <v>1</v>
      </c>
      <c r="AP79" s="6">
        <f>IF('Submission Template'!$P$13="no",AY79,IF(AY79="","",IF('Submission Template'!$P$13="yes",IF(L79=0,1,IF(OR(L79=1,L79=2),2,L79)))))</f>
        <v>1</v>
      </c>
      <c r="AQ79" s="20" t="str">
        <f>IF($AN$27="yes",IF(AND(BE38="",BE39="",BE40="",BE41="",BE42="",BE43="",BE44="",BE45="",BE46="",BE47="",BE48="",BE49="",BE50="",BE51="",BE52="",BE53="",BE54="",BE55="",BE56="",BE57="",BE58="",BE59="",BE60="",BE61="",BE62="",BE63="",BE64="",BE65="",BE66="",BE67="",BE68="",BE69="",BE70="",BE71="",BE72="",BE73="",BE74="",BE75="",BE76="",BE77="",BE78="",BE79=""),"SKIP",IF(AND(BE38="",BE39="",BE40="",BE41="",BE42="",BE43="",BE44="",BE45="",BE46="",BE47="",BE48="",BE49="",BE50="",BE51="",BE52="",BE53="",BE54="",BE55="",BE56="",BE57="",BE58="",BE59="",BE60="",BE61="",BE62="",BE63="",BE64="",BE65="",BE66="",BE67="",BE68="",BE69="",BE70="",BE71="",BE72="",BE73="",BE74="",BE75="",BE76="",BE77="",BE78="",BE79&lt;&gt;""),"DATA","")),"notCO")</f>
        <v>SKIP</v>
      </c>
      <c r="AR79" s="22">
        <f>IF(AND('Submission Template'!BN76&lt;&gt;"",'Submission Template'!K$28&lt;&gt;"",'Submission Template'!Q76&lt;&gt;""),1,0)</f>
        <v>0</v>
      </c>
      <c r="AS79" s="22">
        <f>IF(AND('Submission Template'!BS76&lt;&gt;"",'Submission Template'!R$28&lt;&gt;"",'Submission Template'!V76&lt;&gt;""),1,0)</f>
        <v>0</v>
      </c>
      <c r="AT79" s="22"/>
      <c r="AU79" s="22">
        <f t="shared" si="4"/>
        <v>0</v>
      </c>
      <c r="AV79" s="22">
        <f t="shared" si="5"/>
        <v>0</v>
      </c>
      <c r="AW79" s="22"/>
      <c r="AX79" s="22">
        <f>IF('Submission Template'!$BU76&lt;&gt;"blank",IF('Submission Template'!BN76&lt;&gt;"",IF('Submission Template'!Q76="yes",AX78+1,AX78),AX78),"")</f>
        <v>0</v>
      </c>
      <c r="AY79" s="22">
        <f>IF('Submission Template'!$BU76&lt;&gt;"blank",IF('Submission Template'!BS76&lt;&gt;"",IF('Submission Template'!V76="yes",AY78+1,AY78),AY78),"")</f>
        <v>0</v>
      </c>
      <c r="AZ79" s="22"/>
      <c r="BA79" s="22" t="str">
        <f>IF('Submission Template'!BN76&lt;&gt;"",IF('Submission Template'!Q76="yes",1,0),"")</f>
        <v/>
      </c>
      <c r="BB79" s="22" t="str">
        <f>IF('Submission Template'!BS76&lt;&gt;"",IF('Submission Template'!V76="yes",1,0),"")</f>
        <v/>
      </c>
      <c r="BC79" s="22"/>
      <c r="BD79" s="22" t="str">
        <f>IF(AND('Submission Template'!Q76="yes",'Submission Template'!BN76&lt;&gt;""),'Submission Template'!BN76,"")</f>
        <v/>
      </c>
      <c r="BE79" s="22" t="str">
        <f>IF(AND('Submission Template'!V76="yes",'Submission Template'!BS76&lt;&gt;""),'Submission Template'!BS76,"")</f>
        <v/>
      </c>
      <c r="BF79" s="22"/>
      <c r="BG79" s="22"/>
      <c r="BH79" s="22"/>
      <c r="BI79" s="24"/>
      <c r="BJ79" s="22"/>
      <c r="BK79" s="35" t="str">
        <f>IF('Submission Template'!$AU$36=1,IF(AND('Submission Template'!Q76="yes",$AO79&gt;1,'Submission Template'!BN76&lt;&gt;""),ROUND((($AU79*$E79)/($D79-'Submission Template'!K$28))^2+1,1),""),"")</f>
        <v/>
      </c>
      <c r="BL79" s="35" t="str">
        <f>IF('Submission Template'!$AV$36=1,IF(AND('Submission Template'!V76="yes",$AP79&gt;1,'Submission Template'!BS76&lt;&gt;""),ROUND((($AV79*$O79)/($N79-'Submission Template'!R$28))^2+1,1),""),"")</f>
        <v/>
      </c>
      <c r="BM79" s="49">
        <f t="shared" si="6"/>
        <v>1</v>
      </c>
      <c r="BN79" s="6"/>
      <c r="BO79" s="136" t="str">
        <f>IF(D79="","",IF(E79="","",$D79-'Submission Template'!K$28))</f>
        <v/>
      </c>
      <c r="BP79" s="137" t="str">
        <f t="shared" si="7"/>
        <v/>
      </c>
      <c r="BQ79" s="137"/>
      <c r="BR79" s="137"/>
      <c r="BS79" s="137"/>
      <c r="BT79" s="137" t="str">
        <f>IF(N79="","",IF(E79="","",$N79-'Submission Template'!$BG$20))</f>
        <v/>
      </c>
      <c r="BU79" s="138" t="str">
        <f t="shared" si="8"/>
        <v/>
      </c>
      <c r="BV79" s="6"/>
      <c r="BW79" s="247" t="str">
        <f t="shared" si="15"/>
        <v/>
      </c>
      <c r="BX79" s="138" t="str">
        <f t="shared" si="16"/>
        <v/>
      </c>
      <c r="BY79" s="6"/>
      <c r="BZ79" s="6"/>
      <c r="CA79" s="57"/>
      <c r="CB79" s="57"/>
      <c r="CC79" s="57"/>
      <c r="CD79" s="57"/>
      <c r="CE79" s="57"/>
      <c r="CF79" s="219">
        <f>IF('Submission Template'!C102="invalid",1,0)</f>
        <v>0</v>
      </c>
      <c r="CG79" s="113" t="str">
        <f>IF(AND('Submission Template'!$C102="final",'Submission Template'!$Q102="yes"),$D105,"")</f>
        <v/>
      </c>
      <c r="CH79" s="113" t="str">
        <f>IF(AND('Submission Template'!$C102="final",'Submission Template'!$Q102="yes"),$C105,"")</f>
        <v/>
      </c>
      <c r="CI79" s="113" t="str">
        <f>IF(AND('Submission Template'!$C102="final",'Submission Template'!$V102="yes"),$N105,"")</f>
        <v/>
      </c>
      <c r="CJ79" s="220" t="str">
        <f>IF(AND('Submission Template'!$C102="final",'Submission Template'!$V102="yes"),$M105,"")</f>
        <v/>
      </c>
      <c r="CK79" s="6"/>
      <c r="CL79" s="6"/>
    </row>
    <row r="80" spans="1:90">
      <c r="A80" s="98"/>
      <c r="B80" s="304">
        <f>IF('Submission Template'!$AU$36=1,IF(AND('Submission Template'!$P$13="yes",$AX80&lt;&gt;""),MAX($AX80-1,0),$AX80),"")</f>
        <v>0</v>
      </c>
      <c r="C80" s="305" t="str">
        <f t="shared" si="0"/>
        <v/>
      </c>
      <c r="D80" s="306" t="str">
        <f>IF('Submission Template'!$AU$36&lt;&gt;1,"",IF(AL80&lt;&gt;"",AL80,IF(AND('Submission Template'!$P$13="no",'Submission Template'!Q77="yes",'Submission Template'!BN77&lt;&gt;""),AVERAGE(BD$37:BD80),IF(AND('Submission Template'!$P$13="yes",'Submission Template'!Q77="yes",'Submission Template'!BN77&lt;&gt;""),AVERAGE(BD$38:BD80),""))))</f>
        <v/>
      </c>
      <c r="E80" s="307" t="str">
        <f>IF('Submission Template'!$AU$36&lt;&gt;1,"",IF(AO80&lt;=1,"",IF(BW80&lt;&gt;"",BW80,IF(AND('Submission Template'!$P$13="no",'Submission Template'!Q77="yes",'Submission Template'!BN77&lt;&gt;""),STDEV(BD$37:BD80),IF(AND('Submission Template'!$P$13="yes",'Submission Template'!Q77="yes",'Submission Template'!BN77&lt;&gt;""),STDEV(BD$38:BD80),"")))))</f>
        <v/>
      </c>
      <c r="F80" s="308" t="str">
        <f>IF('Submission Template'!$AU$36=1,IF('Submission Template'!BN77&lt;&gt;"",G79,""),"")</f>
        <v/>
      </c>
      <c r="G80" s="308" t="str">
        <f>IF(AND('Submission Template'!$AU$36=1,'Submission Template'!$C77&lt;&gt;""),IF(OR($AO80=1,$AO80=0),0,IF('Submission Template'!$C77="initial",$G79,IF('Submission Template'!Q77="yes",MAX(($F80+'Submission Template'!BN77-('Submission Template'!K$28+0.25*$E80)),0),$G79))),"")</f>
        <v/>
      </c>
      <c r="H80" s="308" t="str">
        <f t="shared" si="9"/>
        <v/>
      </c>
      <c r="I80" s="309" t="str">
        <f t="shared" si="1"/>
        <v/>
      </c>
      <c r="J80" s="309" t="str">
        <f t="shared" si="10"/>
        <v/>
      </c>
      <c r="K80" s="310" t="str">
        <f>IF(G80&lt;&gt;"",IF($BA80=1,IF(AND(J80&lt;&gt;1,I80=1,D80&lt;='Submission Template'!K$28),1,0),K79),"")</f>
        <v/>
      </c>
      <c r="L80" s="304">
        <f>IF('Submission Template'!$AV$36=1,IF(AND('Submission Template'!$P$13="yes",$AY80&lt;&gt;""),MAX($AY80-1,0),$AY80),"")</f>
        <v>0</v>
      </c>
      <c r="M80" s="305" t="str">
        <f t="shared" si="2"/>
        <v/>
      </c>
      <c r="N80" s="306" t="str">
        <f>IF(AM80&lt;&gt;"",AM80,(IF(AND('Submission Template'!$P$13="no",'Submission Template'!V77="yes",'Submission Template'!BS77&lt;&gt;""),AVERAGE(BE$37:BE80),IF(AND('Submission Template'!$P$13="yes",'Submission Template'!V77="yes",'Submission Template'!BS77&lt;&gt;""),AVERAGE(BE$38:BE80),""))))</f>
        <v/>
      </c>
      <c r="O80" s="307" t="str">
        <f>IF(AP80&lt;=1,"",IF(BX80&lt;&gt;"",BX80,(IF(AND('Submission Template'!$P$13="no",'Submission Template'!V77="yes",'Submission Template'!BS77&lt;&gt;""),STDEV(BE$37:BE80),IF(AND('Submission Template'!$P$13="yes",'Submission Template'!V77="yes",'Submission Template'!BS77&lt;&gt;""),STDEV(BE$38:BE80),"")))))</f>
        <v/>
      </c>
      <c r="P80" s="308" t="str">
        <f>IF('Submission Template'!$AV$36=1,IF('Submission Template'!BS77&lt;&gt;"",Q79,""),"")</f>
        <v/>
      </c>
      <c r="Q80" s="308" t="str">
        <f>IF(AND('Submission Template'!$AV$36=1,'Submission Template'!$C77&lt;&gt;""),IF(OR($AP80=1,$AP80=0),0,IF('Submission Template'!$C77="initial",$Q79,IF('Submission Template'!V77="yes",MAX(($P80+'Submission Template'!BS77-('Submission Template'!R$28+0.25*$O80)),0),$Q79))),"")</f>
        <v/>
      </c>
      <c r="R80" s="308" t="str">
        <f t="shared" si="11"/>
        <v/>
      </c>
      <c r="S80" s="309" t="str">
        <f t="shared" si="3"/>
        <v/>
      </c>
      <c r="T80" s="309" t="str">
        <f t="shared" si="12"/>
        <v/>
      </c>
      <c r="U80" s="310" t="str">
        <f>IF(Q80&lt;&gt;"",IF($BB80=1,IF(AND(T80&lt;&gt;1,S80=1,N80&lt;='Submission Template'!R$28),1,0),U79),"")</f>
        <v/>
      </c>
      <c r="V80" s="102"/>
      <c r="W80" s="102"/>
      <c r="X80" s="102"/>
      <c r="Y80" s="102"/>
      <c r="Z80" s="102"/>
      <c r="AA80" s="102"/>
      <c r="AB80" s="102"/>
      <c r="AC80" s="102"/>
      <c r="AD80" s="102"/>
      <c r="AE80" s="102"/>
      <c r="AF80" s="311"/>
      <c r="AG80" s="312" t="str">
        <f>IF(AND(OR('Submission Template'!Q77="yes",AND('Submission Template'!V77="yes",'Submission Template'!$P$17="yes")),'Submission Template'!C77="invalid"),"Test cannot be invalid AND included in CumSum",IF(OR(AND($Q80&gt;$R80,$N80&lt;&gt;""),AND($G80&gt;H80,$D80&lt;&gt;"")),"Warning:  CumSum statistic exceeds the Action Limit.",""))</f>
        <v/>
      </c>
      <c r="AH80" s="156"/>
      <c r="AI80" s="156"/>
      <c r="AJ80" s="156"/>
      <c r="AK80" s="313"/>
      <c r="AL80" s="6" t="str">
        <f t="shared" si="17"/>
        <v/>
      </c>
      <c r="AM80" s="6" t="str">
        <f t="shared" si="13"/>
        <v/>
      </c>
      <c r="AN80" s="6" t="str">
        <f>IF($AN$27="yes",IF(AND(BD38="",BD39="",BD40="",BD41="",BD42="",BD43="",BD44="",BD45="",BD46="",BD47="",BD48="",BD49="",BD50="",BD51="",BD52="",BD53="",BD54="",BD55="",BD56="",BD57="",BD58="",BD59="",BD60="",BD61="",BD62="",BD63="",BD64="",BD65="",BD66="",BD67="",BD68="",BD69="",BD70="",BD71="",BD72="",BD73="",BD74="",BD75="",BD76="",BD77="",BD78="",BD79="",BD80=""),"SKIP",IF(AND(BD38="",BD39="",BD40="",BD41="",BD42="",BD43="",BD44="",BD45="",BD46="",BD47="",BD48="",BD49="",BD50="",BD51="",BD52="",BD53="",BD54="",BD55="",BD56="",BD57="",BD58="",BD59="",BD60="",BD61="",BD62="",BD63="",BD64="",BD65="",BD66="",BD67="",BD68="",BD69="",BD70="",BD71="",BD72="",BD73="",BD74="",BD75="",BD76="",BD77="",BD78="",BD79="",BD80&lt;&gt;""),"DATA","")),"notCO")</f>
        <v>SKIP</v>
      </c>
      <c r="AO80" s="6">
        <f>IF('Submission Template'!$P$13="no",AX80,IF(AX80="","",IF('Submission Template'!$P$13="yes",IF(B80=0,1,IF(OR(B80=1,B80=2),2,B80)))))</f>
        <v>1</v>
      </c>
      <c r="AP80" s="6">
        <f>IF('Submission Template'!$P$13="no",AY80,IF(AY80="","",IF('Submission Template'!$P$13="yes",IF(L80=0,1,IF(OR(L80=1,L80=2),2,L80)))))</f>
        <v>1</v>
      </c>
      <c r="AQ80" s="20" t="str">
        <f>IF($AN$27="yes",IF(AND(BE38="",BE39="",BE40="",BE41="",BE42="",BE43="",BE44="",BE45="",BE46="",BE47="",BE48="",BE49="",BE50="",BE51="",BE52="",BE53="",BE54="",BE55="",BE56="",BE57="",BE58="",BE59="",BE60="",BE61="",BE62="",BE63="",BE64="",BE65="",BE66="",BE67="",BE68="",BE69="",BE70="",BE71="",BE72="",BE73="",BE74="",BE75="",BE76="",BE77="",BE78="",BE79="",BE80=""),"SKIP",IF(AND(BE38="",BE39="",BE40="",BE41="",BE42="",BE43="",BE44="",BE45="",BE46="",BE47="",BE48="",BE49="",BE50="",BE51="",BE52="",BE53="",BE54="",BE55="",BE56="",BE57="",BE58="",BE59="",BE60="",BE61="",BE62="",BE63="",BE64="",BE65="",BE66="",BE67="",BE68="",BE69="",BE70="",BE71="",BE72="",BE73="",BE74="",BE75="",BE76="",BE77="",BE78="",BE79="",BE80&lt;&gt;""),"DATA","")),"notCO")</f>
        <v>SKIP</v>
      </c>
      <c r="AR80" s="22">
        <f>IF(AND('Submission Template'!BN77&lt;&gt;"",'Submission Template'!K$28&lt;&gt;"",'Submission Template'!Q77&lt;&gt;""),1,0)</f>
        <v>0</v>
      </c>
      <c r="AS80" s="22">
        <f>IF(AND('Submission Template'!BS77&lt;&gt;"",'Submission Template'!R$28&lt;&gt;"",'Submission Template'!V77&lt;&gt;""),1,0)</f>
        <v>0</v>
      </c>
      <c r="AT80" s="22"/>
      <c r="AU80" s="22">
        <f t="shared" si="4"/>
        <v>0</v>
      </c>
      <c r="AV80" s="22">
        <f t="shared" si="5"/>
        <v>0</v>
      </c>
      <c r="AW80" s="22"/>
      <c r="AX80" s="22">
        <f>IF('Submission Template'!$BU77&lt;&gt;"blank",IF('Submission Template'!BN77&lt;&gt;"",IF('Submission Template'!Q77="yes",AX79+1,AX79),AX79),"")</f>
        <v>0</v>
      </c>
      <c r="AY80" s="22">
        <f>IF('Submission Template'!$BU77&lt;&gt;"blank",IF('Submission Template'!BS77&lt;&gt;"",IF('Submission Template'!V77="yes",AY79+1,AY79),AY79),"")</f>
        <v>0</v>
      </c>
      <c r="AZ80" s="22"/>
      <c r="BA80" s="22" t="str">
        <f>IF('Submission Template'!BN77&lt;&gt;"",IF('Submission Template'!Q77="yes",1,0),"")</f>
        <v/>
      </c>
      <c r="BB80" s="22" t="str">
        <f>IF('Submission Template'!BS77&lt;&gt;"",IF('Submission Template'!V77="yes",1,0),"")</f>
        <v/>
      </c>
      <c r="BC80" s="22"/>
      <c r="BD80" s="22" t="str">
        <f>IF(AND('Submission Template'!Q77="yes",'Submission Template'!BN77&lt;&gt;""),'Submission Template'!BN77,"")</f>
        <v/>
      </c>
      <c r="BE80" s="22" t="str">
        <f>IF(AND('Submission Template'!V77="yes",'Submission Template'!BS77&lt;&gt;""),'Submission Template'!BS77,"")</f>
        <v/>
      </c>
      <c r="BF80" s="22"/>
      <c r="BG80" s="22"/>
      <c r="BH80" s="22"/>
      <c r="BI80" s="24"/>
      <c r="BJ80" s="22"/>
      <c r="BK80" s="35" t="str">
        <f>IF('Submission Template'!$AU$36=1,IF(AND('Submission Template'!Q77="yes",$AO80&gt;1,'Submission Template'!BN77&lt;&gt;""),ROUND((($AU80*$E80)/($D80-'Submission Template'!K$28))^2+1,1),""),"")</f>
        <v/>
      </c>
      <c r="BL80" s="35" t="str">
        <f>IF('Submission Template'!$AV$36=1,IF(AND('Submission Template'!V77="yes",$AP80&gt;1,'Submission Template'!BS77&lt;&gt;""),ROUND((($AV80*$O80)/($N80-'Submission Template'!R$28))^2+1,1),""),"")</f>
        <v/>
      </c>
      <c r="BM80" s="49">
        <f t="shared" si="6"/>
        <v>1</v>
      </c>
      <c r="BN80" s="6"/>
      <c r="BO80" s="136" t="str">
        <f>IF(D80="","",IF(E80="","",$D80-'Submission Template'!K$28))</f>
        <v/>
      </c>
      <c r="BP80" s="137" t="str">
        <f t="shared" si="7"/>
        <v/>
      </c>
      <c r="BQ80" s="137"/>
      <c r="BR80" s="137"/>
      <c r="BS80" s="137"/>
      <c r="BT80" s="137" t="str">
        <f>IF(N80="","",IF(E80="","",$N80-'Submission Template'!$BG$20))</f>
        <v/>
      </c>
      <c r="BU80" s="138" t="str">
        <f t="shared" si="8"/>
        <v/>
      </c>
      <c r="BV80" s="6"/>
      <c r="BW80" s="247" t="str">
        <f t="shared" si="15"/>
        <v/>
      </c>
      <c r="BX80" s="138" t="str">
        <f t="shared" si="16"/>
        <v/>
      </c>
      <c r="BY80" s="6"/>
      <c r="BZ80" s="6"/>
      <c r="CA80" s="57"/>
      <c r="CB80" s="57"/>
      <c r="CC80" s="57"/>
      <c r="CD80" s="57"/>
      <c r="CE80" s="57"/>
      <c r="CF80" s="219">
        <f>IF('Submission Template'!C103="invalid",1,0)</f>
        <v>0</v>
      </c>
      <c r="CG80" s="113" t="str">
        <f>IF(AND('Submission Template'!$C103="final",'Submission Template'!$Q103="yes"),$D106,"")</f>
        <v/>
      </c>
      <c r="CH80" s="113" t="str">
        <f>IF(AND('Submission Template'!$C103="final",'Submission Template'!$Q103="yes"),$C106,"")</f>
        <v/>
      </c>
      <c r="CI80" s="113" t="str">
        <f>IF(AND('Submission Template'!$C103="final",'Submission Template'!$V103="yes"),$N106,"")</f>
        <v/>
      </c>
      <c r="CJ80" s="220" t="str">
        <f>IF(AND('Submission Template'!$C103="final",'Submission Template'!$V103="yes"),$M106,"")</f>
        <v/>
      </c>
      <c r="CK80" s="6"/>
      <c r="CL80" s="6"/>
    </row>
    <row r="81" spans="1:90">
      <c r="A81" s="98"/>
      <c r="B81" s="304">
        <f>IF('Submission Template'!$AU$36=1,IF(AND('Submission Template'!$P$13="yes",$AX81&lt;&gt;""),MAX($AX81-1,0),$AX81),"")</f>
        <v>0</v>
      </c>
      <c r="C81" s="305" t="str">
        <f t="shared" si="0"/>
        <v/>
      </c>
      <c r="D81" s="306" t="str">
        <f>IF('Submission Template'!$AU$36&lt;&gt;1,"",IF(AL81&lt;&gt;"",AL81,IF(AND('Submission Template'!$P$13="no",'Submission Template'!Q78="yes",'Submission Template'!BN78&lt;&gt;""),AVERAGE(BD$37:BD81),IF(AND('Submission Template'!$P$13="yes",'Submission Template'!Q78="yes",'Submission Template'!BN78&lt;&gt;""),AVERAGE(BD$38:BD81),""))))</f>
        <v/>
      </c>
      <c r="E81" s="307" t="str">
        <f>IF('Submission Template'!$AU$36&lt;&gt;1,"",IF(AO81&lt;=1,"",IF(BW81&lt;&gt;"",BW81,IF(AND('Submission Template'!$P$13="no",'Submission Template'!Q78="yes",'Submission Template'!BN78&lt;&gt;""),STDEV(BD$37:BD81),IF(AND('Submission Template'!$P$13="yes",'Submission Template'!Q78="yes",'Submission Template'!BN78&lt;&gt;""),STDEV(BD$38:BD81),"")))))</f>
        <v/>
      </c>
      <c r="F81" s="308" t="str">
        <f>IF('Submission Template'!$AU$36=1,IF('Submission Template'!BN78&lt;&gt;"",G80,""),"")</f>
        <v/>
      </c>
      <c r="G81" s="308" t="str">
        <f>IF(AND('Submission Template'!$AU$36=1,'Submission Template'!$C78&lt;&gt;""),IF(OR($AO81=1,$AO81=0),0,IF('Submission Template'!$C78="initial",$G80,IF('Submission Template'!Q78="yes",MAX(($F81+'Submission Template'!BN78-('Submission Template'!K$28+0.25*$E81)),0),$G80))),"")</f>
        <v/>
      </c>
      <c r="H81" s="308" t="str">
        <f t="shared" si="9"/>
        <v/>
      </c>
      <c r="I81" s="309" t="str">
        <f t="shared" si="1"/>
        <v/>
      </c>
      <c r="J81" s="309" t="str">
        <f t="shared" si="10"/>
        <v/>
      </c>
      <c r="K81" s="310" t="str">
        <f>IF(G81&lt;&gt;"",IF($BA81=1,IF(AND(J81&lt;&gt;1,I81=1,D81&lt;='Submission Template'!K$28),1,0),K80),"")</f>
        <v/>
      </c>
      <c r="L81" s="304">
        <f>IF('Submission Template'!$AV$36=1,IF(AND('Submission Template'!$P$13="yes",$AY81&lt;&gt;""),MAX($AY81-1,0),$AY81),"")</f>
        <v>0</v>
      </c>
      <c r="M81" s="305" t="str">
        <f t="shared" si="2"/>
        <v/>
      </c>
      <c r="N81" s="306" t="str">
        <f>IF(AM81&lt;&gt;"",AM81,(IF(AND('Submission Template'!$P$13="no",'Submission Template'!V78="yes",'Submission Template'!BS78&lt;&gt;""),AVERAGE(BE$37:BE81),IF(AND('Submission Template'!$P$13="yes",'Submission Template'!V78="yes",'Submission Template'!BS78&lt;&gt;""),AVERAGE(BE$38:BE81),""))))</f>
        <v/>
      </c>
      <c r="O81" s="307" t="str">
        <f>IF(AP81&lt;=1,"",IF(BX81&lt;&gt;"",BX81,(IF(AND('Submission Template'!$P$13="no",'Submission Template'!V78="yes",'Submission Template'!BS78&lt;&gt;""),STDEV(BE$37:BE81),IF(AND('Submission Template'!$P$13="yes",'Submission Template'!V78="yes",'Submission Template'!BS78&lt;&gt;""),STDEV(BE$38:BE81),"")))))</f>
        <v/>
      </c>
      <c r="P81" s="308" t="str">
        <f>IF('Submission Template'!$AV$36=1,IF('Submission Template'!BS78&lt;&gt;"",Q80,""),"")</f>
        <v/>
      </c>
      <c r="Q81" s="308" t="str">
        <f>IF(AND('Submission Template'!$AV$36=1,'Submission Template'!$C78&lt;&gt;""),IF(OR($AP81=1,$AP81=0),0,IF('Submission Template'!$C78="initial",$Q80,IF('Submission Template'!V78="yes",MAX(($P81+'Submission Template'!BS78-('Submission Template'!R$28+0.25*$O81)),0),$Q80))),"")</f>
        <v/>
      </c>
      <c r="R81" s="308" t="str">
        <f t="shared" si="11"/>
        <v/>
      </c>
      <c r="S81" s="309" t="str">
        <f t="shared" si="3"/>
        <v/>
      </c>
      <c r="T81" s="309" t="str">
        <f t="shared" si="12"/>
        <v/>
      </c>
      <c r="U81" s="310" t="str">
        <f>IF(Q81&lt;&gt;"",IF($BB81=1,IF(AND(T81&lt;&gt;1,S81=1,N81&lt;='Submission Template'!R$28),1,0),U80),"")</f>
        <v/>
      </c>
      <c r="V81" s="102"/>
      <c r="W81" s="102"/>
      <c r="X81" s="102"/>
      <c r="Y81" s="102"/>
      <c r="Z81" s="102"/>
      <c r="AA81" s="102"/>
      <c r="AB81" s="102"/>
      <c r="AC81" s="102"/>
      <c r="AD81" s="102"/>
      <c r="AE81" s="102"/>
      <c r="AF81" s="311"/>
      <c r="AG81" s="312" t="str">
        <f>IF(AND(OR('Submission Template'!Q78="yes",AND('Submission Template'!V78="yes",'Submission Template'!$P$17="yes")),'Submission Template'!C78="invalid"),"Test cannot be invalid AND included in CumSum",IF(OR(AND($Q81&gt;$R81,$N81&lt;&gt;""),AND($G81&gt;H81,$D81&lt;&gt;"")),"Warning:  CumSum statistic exceeds the Action Limit.",""))</f>
        <v/>
      </c>
      <c r="AH81" s="156"/>
      <c r="AI81" s="156"/>
      <c r="AJ81" s="156"/>
      <c r="AK81" s="313"/>
      <c r="AL81" s="6" t="str">
        <f t="shared" si="17"/>
        <v/>
      </c>
      <c r="AM81" s="6" t="str">
        <f t="shared" si="13"/>
        <v/>
      </c>
      <c r="AN81" s="6" t="str">
        <f>IF($AN$27="yes",IF(AND(BD38="",BD39="",BD40="",BD41="",BD42="",BD43="",BD44="",BD45="",BD46="",BD47="",BD48="",BD49="",BD50="",BD51="",BD52="",BD53="",BD54="",BD55="",BD56="",BD57="",BD58="",BD59="",BD60="",BD61="",BD62="",BD63="",BD64="",BD65="",BD66="",BD67="",BD68="",BD69="",BD70="",BD71="",BD72="",BD73="",BD74="",BD75="",BD76="",BD77="",BD78="",BD79="",BD80="",BD81=""),"SKIP",IF(AND(BD38="",BD39="",BD40="",BD41="",BD42="",BD43="",BD44="",BD45="",BD46="",BD47="",BD48="",BD49="",BD50="",BD51="",BD52="",BD53="",BD54="",BD55="",BD56="",BD57="",BD58="",BD59="",BD60="",BD61="",BD62="",BD63="",BD64="",BD65="",BD66="",BD67="",BD68="",BD69="",BD70="",BD71="",BD72="",BD73="",BD74="",BD75="",BD76="",BD77="",BD78="",BD79="",BD80="",BD81&lt;&gt;""),"DATA","")),"notCO")</f>
        <v>SKIP</v>
      </c>
      <c r="AO81" s="6">
        <f>IF('Submission Template'!$P$13="no",AX81,IF(AX81="","",IF('Submission Template'!$P$13="yes",IF(B81=0,1,IF(OR(B81=1,B81=2),2,B81)))))</f>
        <v>1</v>
      </c>
      <c r="AP81" s="6">
        <f>IF('Submission Template'!$P$13="no",AY81,IF(AY81="","",IF('Submission Template'!$P$13="yes",IF(L81=0,1,IF(OR(L81=1,L81=2),2,L81)))))</f>
        <v>1</v>
      </c>
      <c r="AQ81" s="20" t="str">
        <f>IF($AN$27="yes",IF(AND(BE38="",BE39="",BE40="",BE41="",BE42="",BE43="",BE44="",BE45="",BE46="",BE47="",BE48="",BE49="",BE50="",BE51="",BE52="",BE53="",BE54="",BE55="",BE56="",BE57="",BE58="",BE59="",BE60="",BE61="",BE62="",BE63="",BE64="",BE65="",BE66="",BE67="",BE68="",BE69="",BE70="",BE71="",BE72="",BE73="",BE74="",BE75="",BE76="",BE77="",BE78="",BE79="",BE80="",BE81=""),"SKIP",IF(AND(BE38="",BE39="",BE40="",BE41="",BE42="",BE43="",BE44="",BE45="",BE46="",BE47="",BE48="",BE49="",BE50="",BE51="",BE52="",BE53="",BE54="",BE55="",BE56="",BE57="",BE58="",BE59="",BE60="",BE61="",BE62="",BE63="",BE64="",BE65="",BE66="",BE67="",BE68="",BE69="",BE70="",BE71="",BE72="",BE73="",BE74="",BE75="",BE76="",BE77="",BE78="",BE79="",BE80="",BE81&lt;&gt;""),"DATA","")),"notCO")</f>
        <v>SKIP</v>
      </c>
      <c r="AR81" s="22">
        <f>IF(AND('Submission Template'!BN78&lt;&gt;"",'Submission Template'!K$28&lt;&gt;"",'Submission Template'!Q78&lt;&gt;""),1,0)</f>
        <v>0</v>
      </c>
      <c r="AS81" s="22">
        <f>IF(AND('Submission Template'!BS78&lt;&gt;"",'Submission Template'!R$28&lt;&gt;"",'Submission Template'!V78&lt;&gt;""),1,0)</f>
        <v>0</v>
      </c>
      <c r="AT81" s="22"/>
      <c r="AU81" s="22">
        <f t="shared" si="4"/>
        <v>0</v>
      </c>
      <c r="AV81" s="22">
        <f t="shared" si="5"/>
        <v>0</v>
      </c>
      <c r="AW81" s="22"/>
      <c r="AX81" s="22">
        <f>IF('Submission Template'!$BU78&lt;&gt;"blank",IF('Submission Template'!BN78&lt;&gt;"",IF('Submission Template'!Q78="yes",AX80+1,AX80),AX80),"")</f>
        <v>0</v>
      </c>
      <c r="AY81" s="22">
        <f>IF('Submission Template'!$BU78&lt;&gt;"blank",IF('Submission Template'!BS78&lt;&gt;"",IF('Submission Template'!V78="yes",AY80+1,AY80),AY80),"")</f>
        <v>0</v>
      </c>
      <c r="AZ81" s="22"/>
      <c r="BA81" s="22" t="str">
        <f>IF('Submission Template'!BN78&lt;&gt;"",IF('Submission Template'!Q78="yes",1,0),"")</f>
        <v/>
      </c>
      <c r="BB81" s="22" t="str">
        <f>IF('Submission Template'!BS78&lt;&gt;"",IF('Submission Template'!V78="yes",1,0),"")</f>
        <v/>
      </c>
      <c r="BC81" s="22"/>
      <c r="BD81" s="22" t="str">
        <f>IF(AND('Submission Template'!Q78="yes",'Submission Template'!BN78&lt;&gt;""),'Submission Template'!BN78,"")</f>
        <v/>
      </c>
      <c r="BE81" s="22" t="str">
        <f>IF(AND('Submission Template'!V78="yes",'Submission Template'!BS78&lt;&gt;""),'Submission Template'!BS78,"")</f>
        <v/>
      </c>
      <c r="BF81" s="22"/>
      <c r="BG81" s="22"/>
      <c r="BH81" s="22"/>
      <c r="BI81" s="24"/>
      <c r="BJ81" s="22"/>
      <c r="BK81" s="35" t="str">
        <f>IF('Submission Template'!$AU$36=1,IF(AND('Submission Template'!Q78="yes",$AO81&gt;1,'Submission Template'!BN78&lt;&gt;""),ROUND((($AU81*$E81)/($D81-'Submission Template'!K$28))^2+1,1),""),"")</f>
        <v/>
      </c>
      <c r="BL81" s="35" t="str">
        <f>IF('Submission Template'!$AV$36=1,IF(AND('Submission Template'!V78="yes",$AP81&gt;1,'Submission Template'!BS78&lt;&gt;""),ROUND((($AV81*$O81)/($N81-'Submission Template'!R$28))^2+1,1),""),"")</f>
        <v/>
      </c>
      <c r="BM81" s="49">
        <f t="shared" si="6"/>
        <v>1</v>
      </c>
      <c r="BN81" s="6"/>
      <c r="BO81" s="136" t="str">
        <f>IF(D81="","",IF(E81="","",$D81-'Submission Template'!K$28))</f>
        <v/>
      </c>
      <c r="BP81" s="137" t="str">
        <f t="shared" si="7"/>
        <v/>
      </c>
      <c r="BQ81" s="137"/>
      <c r="BR81" s="137"/>
      <c r="BS81" s="137"/>
      <c r="BT81" s="137" t="str">
        <f>IF(N81="","",IF(E81="","",$N81-'Submission Template'!$BG$20))</f>
        <v/>
      </c>
      <c r="BU81" s="138" t="str">
        <f t="shared" si="8"/>
        <v/>
      </c>
      <c r="BV81" s="6"/>
      <c r="BW81" s="247" t="str">
        <f t="shared" si="15"/>
        <v/>
      </c>
      <c r="BX81" s="138" t="str">
        <f t="shared" si="16"/>
        <v/>
      </c>
      <c r="BY81" s="6"/>
      <c r="BZ81" s="6"/>
      <c r="CA81" s="57"/>
      <c r="CB81" s="57"/>
      <c r="CC81" s="57"/>
      <c r="CD81" s="57"/>
      <c r="CE81" s="57"/>
      <c r="CF81" s="219">
        <f>IF('Submission Template'!C104="invalid",1,0)</f>
        <v>0</v>
      </c>
      <c r="CG81" s="113" t="str">
        <f>IF(AND('Submission Template'!$C104="final",'Submission Template'!$Q104="yes"),$D107,"")</f>
        <v/>
      </c>
      <c r="CH81" s="113" t="str">
        <f>IF(AND('Submission Template'!$C104="final",'Submission Template'!$Q104="yes"),$C107,"")</f>
        <v/>
      </c>
      <c r="CI81" s="113" t="str">
        <f>IF(AND('Submission Template'!$C104="final",'Submission Template'!$V104="yes"),$N107,"")</f>
        <v/>
      </c>
      <c r="CJ81" s="220" t="str">
        <f>IF(AND('Submission Template'!$C104="final",'Submission Template'!$V104="yes"),$M107,"")</f>
        <v/>
      </c>
      <c r="CK81" s="6"/>
      <c r="CL81" s="6"/>
    </row>
    <row r="82" spans="1:90">
      <c r="A82" s="98"/>
      <c r="B82" s="304">
        <f>IF('Submission Template'!$AU$36=1,IF(AND('Submission Template'!$P$13="yes",$AX82&lt;&gt;""),MAX($AX82-1,0),$AX82),"")</f>
        <v>0</v>
      </c>
      <c r="C82" s="305" t="str">
        <f t="shared" si="0"/>
        <v/>
      </c>
      <c r="D82" s="306" t="str">
        <f>IF('Submission Template'!$AU$36&lt;&gt;1,"",IF(AL82&lt;&gt;"",AL82,IF(AND('Submission Template'!$P$13="no",'Submission Template'!Q79="yes",'Submission Template'!BN79&lt;&gt;""),AVERAGE(BD$37:BD82),IF(AND('Submission Template'!$P$13="yes",'Submission Template'!Q79="yes",'Submission Template'!BN79&lt;&gt;""),AVERAGE(BD$38:BD82),""))))</f>
        <v/>
      </c>
      <c r="E82" s="307" t="str">
        <f>IF('Submission Template'!$AU$36&lt;&gt;1,"",IF(AO82&lt;=1,"",IF(BW82&lt;&gt;"",BW82,IF(AND('Submission Template'!$P$13="no",'Submission Template'!Q79="yes",'Submission Template'!BN79&lt;&gt;""),STDEV(BD$37:BD82),IF(AND('Submission Template'!$P$13="yes",'Submission Template'!Q79="yes",'Submission Template'!BN79&lt;&gt;""),STDEV(BD$38:BD82),"")))))</f>
        <v/>
      </c>
      <c r="F82" s="308" t="str">
        <f>IF('Submission Template'!$AU$36=1,IF('Submission Template'!BN79&lt;&gt;"",G81,""),"")</f>
        <v/>
      </c>
      <c r="G82" s="308" t="str">
        <f>IF(AND('Submission Template'!$AU$36=1,'Submission Template'!$C79&lt;&gt;""),IF(OR($AO82=1,$AO82=0),0,IF('Submission Template'!$C79="initial",$G81,IF('Submission Template'!Q79="yes",MAX(($F82+'Submission Template'!BN79-('Submission Template'!K$28+0.25*$E82)),0),$G81))),"")</f>
        <v/>
      </c>
      <c r="H82" s="308" t="str">
        <f t="shared" si="9"/>
        <v/>
      </c>
      <c r="I82" s="309" t="str">
        <f t="shared" si="1"/>
        <v/>
      </c>
      <c r="J82" s="309" t="str">
        <f t="shared" si="10"/>
        <v/>
      </c>
      <c r="K82" s="310" t="str">
        <f>IF(G82&lt;&gt;"",IF($BA82=1,IF(AND(J82&lt;&gt;1,I82=1,D82&lt;='Submission Template'!K$28),1,0),K81),"")</f>
        <v/>
      </c>
      <c r="L82" s="304">
        <f>IF('Submission Template'!$AV$36=1,IF(AND('Submission Template'!$P$13="yes",$AY82&lt;&gt;""),MAX($AY82-1,0),$AY82),"")</f>
        <v>0</v>
      </c>
      <c r="M82" s="305" t="str">
        <f t="shared" si="2"/>
        <v/>
      </c>
      <c r="N82" s="306" t="str">
        <f>IF(AM82&lt;&gt;"",AM82,(IF(AND('Submission Template'!$P$13="no",'Submission Template'!V79="yes",'Submission Template'!BS79&lt;&gt;""),AVERAGE(BE$37:BE82),IF(AND('Submission Template'!$P$13="yes",'Submission Template'!V79="yes",'Submission Template'!BS79&lt;&gt;""),AVERAGE(BE$38:BE82),""))))</f>
        <v/>
      </c>
      <c r="O82" s="307" t="str">
        <f>IF(AP82&lt;=1,"",IF(BX82&lt;&gt;"",BX82,(IF(AND('Submission Template'!$P$13="no",'Submission Template'!V79="yes",'Submission Template'!BS79&lt;&gt;""),STDEV(BE$37:BE82),IF(AND('Submission Template'!$P$13="yes",'Submission Template'!V79="yes",'Submission Template'!BS79&lt;&gt;""),STDEV(BE$38:BE82),"")))))</f>
        <v/>
      </c>
      <c r="P82" s="308" t="str">
        <f>IF('Submission Template'!$AV$36=1,IF('Submission Template'!BS79&lt;&gt;"",Q81,""),"")</f>
        <v/>
      </c>
      <c r="Q82" s="308" t="str">
        <f>IF(AND('Submission Template'!$AV$36=1,'Submission Template'!$C79&lt;&gt;""),IF(OR($AP82=1,$AP82=0),0,IF('Submission Template'!$C79="initial",$Q81,IF('Submission Template'!V79="yes",MAX(($P82+'Submission Template'!BS79-('Submission Template'!R$28+0.25*$O82)),0),$Q81))),"")</f>
        <v/>
      </c>
      <c r="R82" s="308" t="str">
        <f t="shared" si="11"/>
        <v/>
      </c>
      <c r="S82" s="309" t="str">
        <f t="shared" si="3"/>
        <v/>
      </c>
      <c r="T82" s="309" t="str">
        <f t="shared" si="12"/>
        <v/>
      </c>
      <c r="U82" s="310" t="str">
        <f>IF(Q82&lt;&gt;"",IF($BB82=1,IF(AND(T82&lt;&gt;1,S82=1,N82&lt;='Submission Template'!R$28),1,0),U81),"")</f>
        <v/>
      </c>
      <c r="V82" s="102"/>
      <c r="W82" s="102"/>
      <c r="X82" s="102"/>
      <c r="Y82" s="102"/>
      <c r="Z82" s="102"/>
      <c r="AA82" s="102"/>
      <c r="AB82" s="102"/>
      <c r="AC82" s="102"/>
      <c r="AD82" s="102"/>
      <c r="AE82" s="102"/>
      <c r="AF82" s="311"/>
      <c r="AG82" s="312" t="str">
        <f>IF(AND(OR('Submission Template'!Q79="yes",AND('Submission Template'!V79="yes",'Submission Template'!$P$17="yes")),'Submission Template'!C79="invalid"),"Test cannot be invalid AND included in CumSum",IF(OR(AND($Q82&gt;$R82,$N82&lt;&gt;""),AND($G82&gt;H82,$D82&lt;&gt;"")),"Warning:  CumSum statistic exceeds the Action Limit.",""))</f>
        <v/>
      </c>
      <c r="AH82" s="156"/>
      <c r="AI82" s="156"/>
      <c r="AJ82" s="156"/>
      <c r="AK82" s="313"/>
      <c r="AL82" s="6" t="str">
        <f t="shared" si="17"/>
        <v/>
      </c>
      <c r="AM82" s="6" t="str">
        <f t="shared" si="13"/>
        <v/>
      </c>
      <c r="AN82" s="6" t="str">
        <f>IF($AN$27="yes",IF(AND(BD38="",BD39="",BD40="",BD41="",BD42="",BD43="",BD44="",BD45="",BD46="",BD47="",BD48="",BD49="",BD50="",BD51="",BD52="",BD53="",BD54="",BD55="",BD56="",BD57="",BD58="",BD59="",BD60="",BD61="",BD62="",BD63="",BD64="",BD65="",BD66="",BD67="",BD68="",BD69="",BD70="",BD71="",BD72="",BD73="",BD74="",BD75="",BD76="",BD77="",BD78="",BD79="",BD80="",BD81="",BD82=""),"SKIP",IF(AND(BD38="",BD39="",BD40="",BD41="",BD42="",BD43="",BD44="",BD45="",BD46="",BD47="",BD48="",BD49="",BD50="",BD51="",BD52="",BD53="",BD54="",BD55="",BD56="",BD57="",BD58="",BD59="",BD60="",BD61="",BD62="",BD63="",BD64="",BD65="",BD66="",BD67="",BD68="",BD69="",BD70="",BD71="",BD72="",BD73="",BD74="",BD75="",BD76="",BD77="",BD78="",BD79="",BD80="",BD81="",BD82&lt;&gt;""),"DATA","")),"notCO")</f>
        <v>SKIP</v>
      </c>
      <c r="AO82" s="6">
        <f>IF('Submission Template'!$P$13="no",AX82,IF(AX82="","",IF('Submission Template'!$P$13="yes",IF(B82=0,1,IF(OR(B82=1,B82=2),2,B82)))))</f>
        <v>1</v>
      </c>
      <c r="AP82" s="6">
        <f>IF('Submission Template'!$P$13="no",AY82,IF(AY82="","",IF('Submission Template'!$P$13="yes",IF(L82=0,1,IF(OR(L82=1,L82=2),2,L82)))))</f>
        <v>1</v>
      </c>
      <c r="AQ82" s="20" t="str">
        <f>IF($AN$27="yes",IF(AND(BE38="",BE39="",BE40="",BE41="",BE42="",BE43="",BE44="",BE45="",BE46="",BE47="",BE48="",BE49="",BE50="",BE51="",BE52="",BE53="",BE54="",BE55="",BE56="",BE57="",BE58="",BE59="",BE60="",BE61="",BE62="",BE63="",BE64="",BE65="",BE66="",BE67="",BE68="",BE69="",BE70="",BE71="",BE72="",BE73="",BE74="",BE75="",BE76="",BE77="",BE78="",BE79="",BE80="",BE81="",BE82=""),"SKIP",IF(AND(BE38="",BE39="",BE40="",BE41="",BE42="",BE43="",BE44="",BE45="",BE46="",BE47="",BE48="",BE49="",BE50="",BE51="",BE52="",BE53="",BE54="",BE55="",BE56="",BE57="",BE58="",BE59="",BE60="",BE61="",BE62="",BE63="",BE64="",BE65="",BE66="",BE67="",BE68="",BE69="",BE70="",BE71="",BE72="",BE73="",BE74="",BE75="",BE76="",BE77="",BE78="",BE79="",BE80="",BE81="",BE82&lt;&gt;""),"DATA","")),"notCO")</f>
        <v>SKIP</v>
      </c>
      <c r="AR82" s="22">
        <f>IF(AND('Submission Template'!BN79&lt;&gt;"",'Submission Template'!K$28&lt;&gt;"",'Submission Template'!Q79&lt;&gt;""),1,0)</f>
        <v>0</v>
      </c>
      <c r="AS82" s="22">
        <f>IF(AND('Submission Template'!BS79&lt;&gt;"",'Submission Template'!R$28&lt;&gt;"",'Submission Template'!V79&lt;&gt;""),1,0)</f>
        <v>0</v>
      </c>
      <c r="AT82" s="22"/>
      <c r="AU82" s="22">
        <f t="shared" si="4"/>
        <v>0</v>
      </c>
      <c r="AV82" s="22">
        <f t="shared" si="5"/>
        <v>0</v>
      </c>
      <c r="AW82" s="22"/>
      <c r="AX82" s="22">
        <f>IF('Submission Template'!$BU79&lt;&gt;"blank",IF('Submission Template'!BN79&lt;&gt;"",IF('Submission Template'!Q79="yes",AX81+1,AX81),AX81),"")</f>
        <v>0</v>
      </c>
      <c r="AY82" s="22">
        <f>IF('Submission Template'!$BU79&lt;&gt;"blank",IF('Submission Template'!BS79&lt;&gt;"",IF('Submission Template'!V79="yes",AY81+1,AY81),AY81),"")</f>
        <v>0</v>
      </c>
      <c r="AZ82" s="22"/>
      <c r="BA82" s="22" t="str">
        <f>IF('Submission Template'!BN79&lt;&gt;"",IF('Submission Template'!Q79="yes",1,0),"")</f>
        <v/>
      </c>
      <c r="BB82" s="22" t="str">
        <f>IF('Submission Template'!BS79&lt;&gt;"",IF('Submission Template'!V79="yes",1,0),"")</f>
        <v/>
      </c>
      <c r="BC82" s="22"/>
      <c r="BD82" s="22" t="str">
        <f>IF(AND('Submission Template'!Q79="yes",'Submission Template'!BN79&lt;&gt;""),'Submission Template'!BN79,"")</f>
        <v/>
      </c>
      <c r="BE82" s="22" t="str">
        <f>IF(AND('Submission Template'!V79="yes",'Submission Template'!BS79&lt;&gt;""),'Submission Template'!BS79,"")</f>
        <v/>
      </c>
      <c r="BF82" s="22"/>
      <c r="BG82" s="22"/>
      <c r="BH82" s="22"/>
      <c r="BI82" s="24"/>
      <c r="BJ82" s="22"/>
      <c r="BK82" s="35" t="str">
        <f>IF('Submission Template'!$AU$36=1,IF(AND('Submission Template'!Q79="yes",$AO82&gt;1,'Submission Template'!BN79&lt;&gt;""),ROUND((($AU82*$E82)/($D82-'Submission Template'!K$28))^2+1,1),""),"")</f>
        <v/>
      </c>
      <c r="BL82" s="35" t="str">
        <f>IF('Submission Template'!$AV$36=1,IF(AND('Submission Template'!V79="yes",$AP82&gt;1,'Submission Template'!BS79&lt;&gt;""),ROUND((($AV82*$O82)/($N82-'Submission Template'!R$28))^2+1,1),""),"")</f>
        <v/>
      </c>
      <c r="BM82" s="49">
        <f t="shared" si="6"/>
        <v>1</v>
      </c>
      <c r="BN82" s="6"/>
      <c r="BO82" s="136" t="str">
        <f>IF(D82="","",IF(E82="","",$D82-'Submission Template'!K$28))</f>
        <v/>
      </c>
      <c r="BP82" s="137" t="str">
        <f t="shared" si="7"/>
        <v/>
      </c>
      <c r="BQ82" s="137"/>
      <c r="BR82" s="137"/>
      <c r="BS82" s="137"/>
      <c r="BT82" s="137" t="str">
        <f>IF(N82="","",IF(E82="","",$N82-'Submission Template'!$BG$20))</f>
        <v/>
      </c>
      <c r="BU82" s="138" t="str">
        <f t="shared" si="8"/>
        <v/>
      </c>
      <c r="BV82" s="6"/>
      <c r="BW82" s="247" t="str">
        <f t="shared" si="15"/>
        <v/>
      </c>
      <c r="BX82" s="138" t="str">
        <f t="shared" si="16"/>
        <v/>
      </c>
      <c r="BY82" s="6"/>
      <c r="BZ82" s="6"/>
      <c r="CA82" s="57"/>
      <c r="CB82" s="57"/>
      <c r="CC82" s="57"/>
      <c r="CD82" s="57"/>
      <c r="CE82" s="57"/>
      <c r="CF82" s="219">
        <f>IF('Submission Template'!C105="invalid",1,0)</f>
        <v>0</v>
      </c>
      <c r="CG82" s="113" t="str">
        <f>IF(AND('Submission Template'!$C105="final",'Submission Template'!$Q105="yes"),$D108,"")</f>
        <v/>
      </c>
      <c r="CH82" s="113" t="str">
        <f>IF(AND('Submission Template'!$C105="final",'Submission Template'!$Q105="yes"),$C108,"")</f>
        <v/>
      </c>
      <c r="CI82" s="113" t="str">
        <f>IF(AND('Submission Template'!$C105="final",'Submission Template'!$V105="yes"),$N108,"")</f>
        <v/>
      </c>
      <c r="CJ82" s="220" t="str">
        <f>IF(AND('Submission Template'!$C105="final",'Submission Template'!$V105="yes"),$M108,"")</f>
        <v/>
      </c>
      <c r="CK82" s="6"/>
      <c r="CL82" s="6"/>
    </row>
    <row r="83" spans="1:90">
      <c r="A83" s="98"/>
      <c r="B83" s="304">
        <f>IF('Submission Template'!$AU$36=1,IF(AND('Submission Template'!$P$13="yes",$AX83&lt;&gt;""),MAX($AX83-1,0),$AX83),"")</f>
        <v>0</v>
      </c>
      <c r="C83" s="305" t="str">
        <f t="shared" si="0"/>
        <v/>
      </c>
      <c r="D83" s="306" t="str">
        <f>IF('Submission Template'!$AU$36&lt;&gt;1,"",IF(AL83&lt;&gt;"",AL83,IF(AND('Submission Template'!$P$13="no",'Submission Template'!Q80="yes",'Submission Template'!BN80&lt;&gt;""),AVERAGE(BD$37:BD83),IF(AND('Submission Template'!$P$13="yes",'Submission Template'!Q80="yes",'Submission Template'!BN80&lt;&gt;""),AVERAGE(BD$38:BD83),""))))</f>
        <v/>
      </c>
      <c r="E83" s="307" t="str">
        <f>IF('Submission Template'!$AU$36&lt;&gt;1,"",IF(AO83&lt;=1,"",IF(BW83&lt;&gt;"",BW83,IF(AND('Submission Template'!$P$13="no",'Submission Template'!Q80="yes",'Submission Template'!BN80&lt;&gt;""),STDEV(BD$37:BD83),IF(AND('Submission Template'!$P$13="yes",'Submission Template'!Q80="yes",'Submission Template'!BN80&lt;&gt;""),STDEV(BD$38:BD83),"")))))</f>
        <v/>
      </c>
      <c r="F83" s="308" t="str">
        <f>IF('Submission Template'!$AU$36=1,IF('Submission Template'!BN80&lt;&gt;"",G82,""),"")</f>
        <v/>
      </c>
      <c r="G83" s="308" t="str">
        <f>IF(AND('Submission Template'!$AU$36=1,'Submission Template'!$C80&lt;&gt;""),IF(OR($AO83=1,$AO83=0),0,IF('Submission Template'!$C80="initial",$G82,IF('Submission Template'!Q80="yes",MAX(($F83+'Submission Template'!BN80-('Submission Template'!K$28+0.25*$E83)),0),$G82))),"")</f>
        <v/>
      </c>
      <c r="H83" s="308" t="str">
        <f t="shared" si="9"/>
        <v/>
      </c>
      <c r="I83" s="309" t="str">
        <f t="shared" si="1"/>
        <v/>
      </c>
      <c r="J83" s="309" t="str">
        <f t="shared" si="10"/>
        <v/>
      </c>
      <c r="K83" s="310" t="str">
        <f>IF(G83&lt;&gt;"",IF($BA83=1,IF(AND(J83&lt;&gt;1,I83=1,D83&lt;='Submission Template'!K$28),1,0),K82),"")</f>
        <v/>
      </c>
      <c r="L83" s="304">
        <f>IF('Submission Template'!$AV$36=1,IF(AND('Submission Template'!$P$13="yes",$AY83&lt;&gt;""),MAX($AY83-1,0),$AY83),"")</f>
        <v>0</v>
      </c>
      <c r="M83" s="305" t="str">
        <f t="shared" si="2"/>
        <v/>
      </c>
      <c r="N83" s="306" t="str">
        <f>IF(AM83&lt;&gt;"",AM83,(IF(AND('Submission Template'!$P$13="no",'Submission Template'!V80="yes",'Submission Template'!BS80&lt;&gt;""),AVERAGE(BE$37:BE83),IF(AND('Submission Template'!$P$13="yes",'Submission Template'!V80="yes",'Submission Template'!BS80&lt;&gt;""),AVERAGE(BE$38:BE83),""))))</f>
        <v/>
      </c>
      <c r="O83" s="307" t="str">
        <f>IF(AP83&lt;=1,"",IF(BX83&lt;&gt;"",BX83,(IF(AND('Submission Template'!$P$13="no",'Submission Template'!V80="yes",'Submission Template'!BS80&lt;&gt;""),STDEV(BE$37:BE83),IF(AND('Submission Template'!$P$13="yes",'Submission Template'!V80="yes",'Submission Template'!BS80&lt;&gt;""),STDEV(BE$38:BE83),"")))))</f>
        <v/>
      </c>
      <c r="P83" s="308" t="str">
        <f>IF('Submission Template'!$AV$36=1,IF('Submission Template'!BS80&lt;&gt;"",Q82,""),"")</f>
        <v/>
      </c>
      <c r="Q83" s="308" t="str">
        <f>IF(AND('Submission Template'!$AV$36=1,'Submission Template'!$C80&lt;&gt;""),IF(OR($AP83=1,$AP83=0),0,IF('Submission Template'!$C80="initial",$Q82,IF('Submission Template'!V80="yes",MAX(($P83+'Submission Template'!BS80-('Submission Template'!R$28+0.25*$O83)),0),$Q82))),"")</f>
        <v/>
      </c>
      <c r="R83" s="308" t="str">
        <f t="shared" si="11"/>
        <v/>
      </c>
      <c r="S83" s="309" t="str">
        <f t="shared" si="3"/>
        <v/>
      </c>
      <c r="T83" s="309" t="str">
        <f t="shared" si="12"/>
        <v/>
      </c>
      <c r="U83" s="310" t="str">
        <f>IF(Q83&lt;&gt;"",IF($BB83=1,IF(AND(T83&lt;&gt;1,S83=1,N83&lt;='Submission Template'!R$28),1,0),U82),"")</f>
        <v/>
      </c>
      <c r="V83" s="102"/>
      <c r="W83" s="102"/>
      <c r="X83" s="102"/>
      <c r="Y83" s="102"/>
      <c r="Z83" s="102"/>
      <c r="AA83" s="102"/>
      <c r="AB83" s="102"/>
      <c r="AC83" s="102"/>
      <c r="AD83" s="102"/>
      <c r="AE83" s="102"/>
      <c r="AF83" s="311"/>
      <c r="AG83" s="312" t="str">
        <f>IF(AND(OR('Submission Template'!Q80="yes",AND('Submission Template'!V80="yes",'Submission Template'!$P$17="yes")),'Submission Template'!C80="invalid"),"Test cannot be invalid AND included in CumSum",IF(OR(AND($Q83&gt;$R83,$N83&lt;&gt;""),AND($G83&gt;H83,$D83&lt;&gt;"")),"Warning:  CumSum statistic exceeds the Action Limit.",""))</f>
        <v/>
      </c>
      <c r="AH83" s="156"/>
      <c r="AI83" s="156"/>
      <c r="AJ83" s="156"/>
      <c r="AK83" s="313"/>
      <c r="AL83" s="6" t="str">
        <f t="shared" si="17"/>
        <v/>
      </c>
      <c r="AM83" s="6" t="str">
        <f t="shared" si="13"/>
        <v/>
      </c>
      <c r="AN83" s="6" t="str">
        <f>IF($AN$27="yes",IF(AND(BD38="",BD39="",BD40="",BD41="",BD42="",BD43="",BD44="",BD45="",BD46="",BD47="",BD48="",BD49="",BD50="",BD51="",BD52="",BD53="",BD54="",BD55="",BD56="",BD57="",BD58="",BD59="",BD60="",BD61="",BD62="",BD63="",BD64="",BD65="",BD66="",BD67="",BD68="",BD69="",BD70="",BD71="",BD72="",BD73="",BD74="",BD75="",BD76="",BD77="",BD78="",BD79="",BD80="",BD81="",BD82="",BD83=""),"SKIP",IF(AND(BD38="",BD39="",BD40="",BD41="",BD42="",BD43="",BD44="",BD45="",BD46="",BD47="",BD48="",BD49="",BD50="",BD51="",BD52="",BD53="",BD54="",BD55="",BD56="",BD57="",BD58="",BD59="",BD60="",BD61="",BD62="",BD63="",BD64="",BD65="",BD66="",BD67="",BD68="",BD69="",BD70="",BD71="",BD72="",BD73="",BD74="",BD75="",BD76="",BD77="",BD78="",BD79="",BD80="",BD81="",BD82="",BD83&lt;&gt;""),"DATA","")),"notCO")</f>
        <v>SKIP</v>
      </c>
      <c r="AO83" s="6">
        <f>IF('Submission Template'!$P$13="no",AX83,IF(AX83="","",IF('Submission Template'!$P$13="yes",IF(B83=0,1,IF(OR(B83=1,B83=2),2,B83)))))</f>
        <v>1</v>
      </c>
      <c r="AP83" s="6">
        <f>IF('Submission Template'!$P$13="no",AY83,IF(AY83="","",IF('Submission Template'!$P$13="yes",IF(L83=0,1,IF(OR(L83=1,L83=2),2,L83)))))</f>
        <v>1</v>
      </c>
      <c r="AQ83" s="20" t="str">
        <f>IF($AN$27="yes",IF(AND(BE38="",BE39="",BE40="",BE41="",BE42="",BE43="",BE44="",BE45="",BE46="",BE47="",BE48="",BE49="",BE50="",BE51="",BE52="",BE53="",BE54="",BE55="",BE56="",BE57="",BE58="",BE59="",BE60="",BE61="",BE62="",BE63="",BE64="",BE65="",BE66="",BE67="",BE68="",BE69="",BE70="",BE71="",BE72="",BE73="",BE74="",BE75="",BE76="",BE77="",BE78="",BE79="",BE80="",BE81="",BE82="",BE83=""),"SKIP",IF(AND(BE38="",BE39="",BE40="",BE41="",BE42="",BE43="",BE44="",BE45="",BE46="",BE47="",BE48="",BE49="",BE50="",BE51="",BE52="",BE53="",BE54="",BE55="",BE56="",BE57="",BE58="",BE59="",BE60="",BE61="",BE62="",BE63="",BE64="",BE65="",BE66="",BE67="",BE68="",BE69="",BE70="",BE71="",BE72="",BE73="",BE74="",BE75="",BE76="",BE77="",BE78="",BE79="",BE80="",BE81="",BE82="",BE83&lt;&gt;""),"DATA","")),"notCO")</f>
        <v>SKIP</v>
      </c>
      <c r="AR83" s="22">
        <f>IF(AND('Submission Template'!BN80&lt;&gt;"",'Submission Template'!K$28&lt;&gt;"",'Submission Template'!Q80&lt;&gt;""),1,0)</f>
        <v>0</v>
      </c>
      <c r="AS83" s="22">
        <f>IF(AND('Submission Template'!BS80&lt;&gt;"",'Submission Template'!R$28&lt;&gt;"",'Submission Template'!V80&lt;&gt;""),1,0)</f>
        <v>0</v>
      </c>
      <c r="AT83" s="22"/>
      <c r="AU83" s="22">
        <f t="shared" si="4"/>
        <v>0</v>
      </c>
      <c r="AV83" s="22">
        <f t="shared" si="5"/>
        <v>0</v>
      </c>
      <c r="AW83" s="22"/>
      <c r="AX83" s="22">
        <f>IF('Submission Template'!$BU80&lt;&gt;"blank",IF('Submission Template'!BN80&lt;&gt;"",IF('Submission Template'!Q80="yes",AX82+1,AX82),AX82),"")</f>
        <v>0</v>
      </c>
      <c r="AY83" s="22">
        <f>IF('Submission Template'!$BU80&lt;&gt;"blank",IF('Submission Template'!BS80&lt;&gt;"",IF('Submission Template'!V80="yes",AY82+1,AY82),AY82),"")</f>
        <v>0</v>
      </c>
      <c r="AZ83" s="22"/>
      <c r="BA83" s="22" t="str">
        <f>IF('Submission Template'!BN80&lt;&gt;"",IF('Submission Template'!Q80="yes",1,0),"")</f>
        <v/>
      </c>
      <c r="BB83" s="22" t="str">
        <f>IF('Submission Template'!BS80&lt;&gt;"",IF('Submission Template'!V80="yes",1,0),"")</f>
        <v/>
      </c>
      <c r="BC83" s="22"/>
      <c r="BD83" s="22" t="str">
        <f>IF(AND('Submission Template'!Q80="yes",'Submission Template'!BN80&lt;&gt;""),'Submission Template'!BN80,"")</f>
        <v/>
      </c>
      <c r="BE83" s="22" t="str">
        <f>IF(AND('Submission Template'!V80="yes",'Submission Template'!BS80&lt;&gt;""),'Submission Template'!BS80,"")</f>
        <v/>
      </c>
      <c r="BF83" s="22"/>
      <c r="BG83" s="22"/>
      <c r="BH83" s="22"/>
      <c r="BI83" s="24"/>
      <c r="BJ83" s="22"/>
      <c r="BK83" s="35" t="str">
        <f>IF('Submission Template'!$AU$36=1,IF(AND('Submission Template'!Q80="yes",$AO83&gt;1,'Submission Template'!BN80&lt;&gt;""),ROUND((($AU83*$E83)/($D83-'Submission Template'!K$28))^2+1,1),""),"")</f>
        <v/>
      </c>
      <c r="BL83" s="35" t="str">
        <f>IF('Submission Template'!$AV$36=1,IF(AND('Submission Template'!V80="yes",$AP83&gt;1,'Submission Template'!BS80&lt;&gt;""),ROUND((($AV83*$O83)/($N83-'Submission Template'!R$28))^2+1,1),""),"")</f>
        <v/>
      </c>
      <c r="BM83" s="49">
        <f t="shared" si="6"/>
        <v>1</v>
      </c>
      <c r="BN83" s="6"/>
      <c r="BO83" s="136" t="str">
        <f>IF(D83="","",IF(E83="","",$D83-'Submission Template'!K$28))</f>
        <v/>
      </c>
      <c r="BP83" s="137" t="str">
        <f t="shared" si="7"/>
        <v/>
      </c>
      <c r="BQ83" s="137"/>
      <c r="BR83" s="137"/>
      <c r="BS83" s="137"/>
      <c r="BT83" s="137" t="str">
        <f>IF(N83="","",IF(E83="","",$N83-'Submission Template'!$BG$20))</f>
        <v/>
      </c>
      <c r="BU83" s="138" t="str">
        <f t="shared" si="8"/>
        <v/>
      </c>
      <c r="BV83" s="6"/>
      <c r="BW83" s="247" t="str">
        <f t="shared" si="15"/>
        <v/>
      </c>
      <c r="BX83" s="138" t="str">
        <f t="shared" si="16"/>
        <v/>
      </c>
      <c r="BY83" s="6"/>
      <c r="BZ83" s="6"/>
      <c r="CA83" s="57"/>
      <c r="CB83" s="57"/>
      <c r="CC83" s="57"/>
      <c r="CD83" s="57"/>
      <c r="CE83" s="57"/>
      <c r="CF83" s="219">
        <f>IF('Submission Template'!C106="invalid",1,0)</f>
        <v>0</v>
      </c>
      <c r="CG83" s="113" t="str">
        <f>IF(AND('Submission Template'!$C106="final",'Submission Template'!$Q106="yes"),$D109,"")</f>
        <v/>
      </c>
      <c r="CH83" s="113" t="str">
        <f>IF(AND('Submission Template'!$C106="final",'Submission Template'!$Q106="yes"),$C109,"")</f>
        <v/>
      </c>
      <c r="CI83" s="113" t="str">
        <f>IF(AND('Submission Template'!$C106="final",'Submission Template'!$V106="yes"),$N109,"")</f>
        <v/>
      </c>
      <c r="CJ83" s="220" t="str">
        <f>IF(AND('Submission Template'!$C106="final",'Submission Template'!$V106="yes"),$M109,"")</f>
        <v/>
      </c>
      <c r="CK83" s="6"/>
      <c r="CL83" s="6"/>
    </row>
    <row r="84" spans="1:90">
      <c r="A84" s="98"/>
      <c r="B84" s="304">
        <f>IF('Submission Template'!$AU$36=1,IF(AND('Submission Template'!$P$13="yes",$AX84&lt;&gt;""),MAX($AX84-1,0),$AX84),"")</f>
        <v>0</v>
      </c>
      <c r="C84" s="305" t="str">
        <f t="shared" si="0"/>
        <v/>
      </c>
      <c r="D84" s="306" t="str">
        <f>IF('Submission Template'!$AU$36&lt;&gt;1,"",IF(AL84&lt;&gt;"",AL84,IF(AND('Submission Template'!$P$13="no",'Submission Template'!Q81="yes",'Submission Template'!BN81&lt;&gt;""),AVERAGE(BD$37:BD84),IF(AND('Submission Template'!$P$13="yes",'Submission Template'!Q81="yes",'Submission Template'!BN81&lt;&gt;""),AVERAGE(BD$38:BD84),""))))</f>
        <v/>
      </c>
      <c r="E84" s="307" t="str">
        <f>IF('Submission Template'!$AU$36&lt;&gt;1,"",IF(AO84&lt;=1,"",IF(BW84&lt;&gt;"",BW84,IF(AND('Submission Template'!$P$13="no",'Submission Template'!Q81="yes",'Submission Template'!BN81&lt;&gt;""),STDEV(BD$37:BD84),IF(AND('Submission Template'!$P$13="yes",'Submission Template'!Q81="yes",'Submission Template'!BN81&lt;&gt;""),STDEV(BD$38:BD84),"")))))</f>
        <v/>
      </c>
      <c r="F84" s="308" t="str">
        <f>IF('Submission Template'!$AU$36=1,IF('Submission Template'!BN81&lt;&gt;"",G83,""),"")</f>
        <v/>
      </c>
      <c r="G84" s="308" t="str">
        <f>IF(AND('Submission Template'!$AU$36=1,'Submission Template'!$C81&lt;&gt;""),IF(OR($AO84=1,$AO84=0),0,IF('Submission Template'!$C81="initial",$G83,IF('Submission Template'!Q81="yes",MAX(($F84+'Submission Template'!BN81-('Submission Template'!K$28+0.25*$E84)),0),$G83))),"")</f>
        <v/>
      </c>
      <c r="H84" s="308" t="str">
        <f t="shared" si="9"/>
        <v/>
      </c>
      <c r="I84" s="309" t="str">
        <f t="shared" si="1"/>
        <v/>
      </c>
      <c r="J84" s="309" t="str">
        <f t="shared" si="10"/>
        <v/>
      </c>
      <c r="K84" s="310" t="str">
        <f>IF(G84&lt;&gt;"",IF($BA84=1,IF(AND(J84&lt;&gt;1,I84=1,D84&lt;='Submission Template'!K$28),1,0),K83),"")</f>
        <v/>
      </c>
      <c r="L84" s="304">
        <f>IF('Submission Template'!$AV$36=1,IF(AND('Submission Template'!$P$13="yes",$AY84&lt;&gt;""),MAX($AY84-1,0),$AY84),"")</f>
        <v>0</v>
      </c>
      <c r="M84" s="305" t="str">
        <f t="shared" si="2"/>
        <v/>
      </c>
      <c r="N84" s="306" t="str">
        <f>IF(AM84&lt;&gt;"",AM84,(IF(AND('Submission Template'!$P$13="no",'Submission Template'!V81="yes",'Submission Template'!BS81&lt;&gt;""),AVERAGE(BE$37:BE84),IF(AND('Submission Template'!$P$13="yes",'Submission Template'!V81="yes",'Submission Template'!BS81&lt;&gt;""),AVERAGE(BE$38:BE84),""))))</f>
        <v/>
      </c>
      <c r="O84" s="307" t="str">
        <f>IF(AP84&lt;=1,"",IF(BX84&lt;&gt;"",BX84,(IF(AND('Submission Template'!$P$13="no",'Submission Template'!V81="yes",'Submission Template'!BS81&lt;&gt;""),STDEV(BE$37:BE84),IF(AND('Submission Template'!$P$13="yes",'Submission Template'!V81="yes",'Submission Template'!BS81&lt;&gt;""),STDEV(BE$38:BE84),"")))))</f>
        <v/>
      </c>
      <c r="P84" s="308" t="str">
        <f>IF('Submission Template'!$AV$36=1,IF('Submission Template'!BS81&lt;&gt;"",Q83,""),"")</f>
        <v/>
      </c>
      <c r="Q84" s="308" t="str">
        <f>IF(AND('Submission Template'!$AV$36=1,'Submission Template'!$C81&lt;&gt;""),IF(OR($AP84=1,$AP84=0),0,IF('Submission Template'!$C81="initial",$Q83,IF('Submission Template'!V81="yes",MAX(($P84+'Submission Template'!BS81-('Submission Template'!R$28+0.25*$O84)),0),$Q83))),"")</f>
        <v/>
      </c>
      <c r="R84" s="308" t="str">
        <f t="shared" si="11"/>
        <v/>
      </c>
      <c r="S84" s="309" t="str">
        <f t="shared" si="3"/>
        <v/>
      </c>
      <c r="T84" s="309" t="str">
        <f t="shared" si="12"/>
        <v/>
      </c>
      <c r="U84" s="310" t="str">
        <f>IF(Q84&lt;&gt;"",IF($BB84=1,IF(AND(T84&lt;&gt;1,S84=1,N84&lt;='Submission Template'!R$28),1,0),U83),"")</f>
        <v/>
      </c>
      <c r="V84" s="102"/>
      <c r="W84" s="102"/>
      <c r="X84" s="102"/>
      <c r="Y84" s="102"/>
      <c r="Z84" s="102"/>
      <c r="AA84" s="102"/>
      <c r="AB84" s="102"/>
      <c r="AC84" s="102"/>
      <c r="AD84" s="102"/>
      <c r="AE84" s="102"/>
      <c r="AF84" s="311"/>
      <c r="AG84" s="312" t="str">
        <f>IF(AND(OR('Submission Template'!Q81="yes",AND('Submission Template'!V81="yes",'Submission Template'!$P$17="yes")),'Submission Template'!C81="invalid"),"Test cannot be invalid AND included in CumSum",IF(OR(AND($Q84&gt;$R84,$N84&lt;&gt;""),AND($G84&gt;H84,$D84&lt;&gt;"")),"Warning:  CumSum statistic exceeds the Action Limit.",""))</f>
        <v/>
      </c>
      <c r="AH84" s="156"/>
      <c r="AI84" s="156"/>
      <c r="AJ84" s="156"/>
      <c r="AK84" s="313"/>
      <c r="AL84" s="6" t="str">
        <f t="shared" si="17"/>
        <v/>
      </c>
      <c r="AM84" s="6" t="str">
        <f t="shared" si="13"/>
        <v/>
      </c>
      <c r="AN84" s="6" t="str">
        <f>IF($AN$27="yes",IF(AND(BD38="",BD39="",BD40="",BD41="",BD42="",BD43="",BD44="",BD45="",BD46="",BD47="",BD48="",BD49="",BD50="",BD51="",BD52="",BD53="",BD54="",BD55="",BD56="",BD57="",BD58="",BD59="",BD60="",BD61="",BD62="",BD63="",BD64="",BD65="",BD66="",BD67="",BD68="",BD69="",BD70="",BD71="",BD72="",BD73="",BD74="",BD75="",BD76="",BD77="",BD78="",BD79="",BD80="",BD81="",BD82="",BD83="",BD84=""),"SKIP",IF(AND(BD38="",BD39="",BD40="",BD41="",BD42="",BD43="",BD44="",BD45="",BD46="",BD47="",BD48="",BD49="",BD50="",BD51="",BD52="",BD53="",BD54="",BD55="",BD56="",BD57="",BD58="",BD59="",BD60="",BD61="",BD62="",BD63="",BD64="",BD65="",BD66="",BD67="",BD68="",BD69="",BD70="",BD71="",BD72="",BD73="",BD74="",BD75="",BD76="",BD77="",BD78="",BD79="",BD80="",BD81="",BD82="",BD83="",BD84&lt;&gt;""),"DATA","")),"notCO")</f>
        <v>SKIP</v>
      </c>
      <c r="AO84" s="6">
        <f>IF('Submission Template'!$P$13="no",AX84,IF(AX84="","",IF('Submission Template'!$P$13="yes",IF(B84=0,1,IF(OR(B84=1,B84=2),2,B84)))))</f>
        <v>1</v>
      </c>
      <c r="AP84" s="6">
        <f>IF('Submission Template'!$P$13="no",AY84,IF(AY84="","",IF('Submission Template'!$P$13="yes",IF(L84=0,1,IF(OR(L84=1,L84=2),2,L84)))))</f>
        <v>1</v>
      </c>
      <c r="AQ84" s="20" t="str">
        <f>IF($AN$27="yes",IF(AND(BE38="",BE39="",BE40="",BE41="",BE42="",BE43="",BE44="",BE45="",BE46="",BE47="",BE48="",BE49="",BE50="",BE51="",BE52="",BE53="",BE54="",BE55="",BE56="",BE57="",BE58="",BE59="",BE60="",BE61="",BE62="",BE63="",BE64="",BE65="",BE66="",BE67="",BE68="",BE69="",BE70="",BE71="",BE72="",BE73="",BE74="",BE75="",BE76="",BE77="",BE78="",BE79="",BE80="",BE81="",BE82="",BE83="",BE84=""),"SKIP",IF(AND(BE38="",BE39="",BE40="",BE41="",BE42="",BE43="",BE44="",BE45="",BE46="",BE47="",BE48="",BE49="",BE50="",BE51="",BE52="",BE53="",BE54="",BE55="",BE56="",BE57="",BE58="",BE59="",BE60="",BE61="",BE62="",BE63="",BE64="",BE65="",BE66="",BE67="",BE68="",BE69="",BE70="",BE71="",BE72="",BE73="",BE74="",BE75="",BE76="",BE77="",BE78="",BE79="",BE80="",BE81="",BE82="",BE83="",BE84&lt;&gt;""),"DATA","")),"notCO")</f>
        <v>SKIP</v>
      </c>
      <c r="AR84" s="22">
        <f>IF(AND('Submission Template'!BN81&lt;&gt;"",'Submission Template'!K$28&lt;&gt;"",'Submission Template'!Q81&lt;&gt;""),1,0)</f>
        <v>0</v>
      </c>
      <c r="AS84" s="22">
        <f>IF(AND('Submission Template'!BS81&lt;&gt;"",'Submission Template'!R$28&lt;&gt;"",'Submission Template'!V81&lt;&gt;""),1,0)</f>
        <v>0</v>
      </c>
      <c r="AT84" s="22"/>
      <c r="AU84" s="22">
        <f t="shared" si="4"/>
        <v>0</v>
      </c>
      <c r="AV84" s="22">
        <f t="shared" si="5"/>
        <v>0</v>
      </c>
      <c r="AW84" s="22"/>
      <c r="AX84" s="22">
        <f>IF('Submission Template'!$BU81&lt;&gt;"blank",IF('Submission Template'!BN81&lt;&gt;"",IF('Submission Template'!Q81="yes",AX83+1,AX83),AX83),"")</f>
        <v>0</v>
      </c>
      <c r="AY84" s="22">
        <f>IF('Submission Template'!$BU81&lt;&gt;"blank",IF('Submission Template'!BS81&lt;&gt;"",IF('Submission Template'!V81="yes",AY83+1,AY83),AY83),"")</f>
        <v>0</v>
      </c>
      <c r="AZ84" s="22"/>
      <c r="BA84" s="22" t="str">
        <f>IF('Submission Template'!BN81&lt;&gt;"",IF('Submission Template'!Q81="yes",1,0),"")</f>
        <v/>
      </c>
      <c r="BB84" s="22" t="str">
        <f>IF('Submission Template'!BS81&lt;&gt;"",IF('Submission Template'!V81="yes",1,0),"")</f>
        <v/>
      </c>
      <c r="BC84" s="22"/>
      <c r="BD84" s="22" t="str">
        <f>IF(AND('Submission Template'!Q81="yes",'Submission Template'!BN81&lt;&gt;""),'Submission Template'!BN81,"")</f>
        <v/>
      </c>
      <c r="BE84" s="22" t="str">
        <f>IF(AND('Submission Template'!V81="yes",'Submission Template'!BS81&lt;&gt;""),'Submission Template'!BS81,"")</f>
        <v/>
      </c>
      <c r="BF84" s="22"/>
      <c r="BG84" s="22"/>
      <c r="BH84" s="22"/>
      <c r="BI84" s="24"/>
      <c r="BJ84" s="22"/>
      <c r="BK84" s="35" t="str">
        <f>IF('Submission Template'!$AU$36=1,IF(AND('Submission Template'!Q81="yes",$AO84&gt;1,'Submission Template'!BN81&lt;&gt;""),ROUND((($AU84*$E84)/($D84-'Submission Template'!K$28))^2+1,1),""),"")</f>
        <v/>
      </c>
      <c r="BL84" s="35" t="str">
        <f>IF('Submission Template'!$AV$36=1,IF(AND('Submission Template'!V81="yes",$AP84&gt;1,'Submission Template'!BS81&lt;&gt;""),ROUND((($AV84*$O84)/($N84-'Submission Template'!R$28))^2+1,1),""),"")</f>
        <v/>
      </c>
      <c r="BM84" s="49">
        <f t="shared" si="6"/>
        <v>1</v>
      </c>
      <c r="BN84" s="6"/>
      <c r="BO84" s="136" t="str">
        <f>IF(D84="","",IF(E84="","",$D84-'Submission Template'!K$28))</f>
        <v/>
      </c>
      <c r="BP84" s="137" t="str">
        <f t="shared" si="7"/>
        <v/>
      </c>
      <c r="BQ84" s="137"/>
      <c r="BR84" s="137"/>
      <c r="BS84" s="137"/>
      <c r="BT84" s="137" t="str">
        <f>IF(N84="","",IF(E84="","",$N84-'Submission Template'!$BG$20))</f>
        <v/>
      </c>
      <c r="BU84" s="138" t="str">
        <f t="shared" si="8"/>
        <v/>
      </c>
      <c r="BV84" s="6"/>
      <c r="BW84" s="247" t="str">
        <f t="shared" si="15"/>
        <v/>
      </c>
      <c r="BX84" s="138" t="str">
        <f t="shared" si="16"/>
        <v/>
      </c>
      <c r="BY84" s="6"/>
      <c r="BZ84" s="6"/>
      <c r="CA84" s="57"/>
      <c r="CB84" s="57"/>
      <c r="CC84" s="57"/>
      <c r="CD84" s="57"/>
      <c r="CE84" s="57"/>
      <c r="CF84" s="219">
        <f>IF('Submission Template'!C107="invalid",1,0)</f>
        <v>0</v>
      </c>
      <c r="CG84" s="113" t="str">
        <f>IF(AND('Submission Template'!$C107="final",'Submission Template'!$Q107="yes"),$D110,"")</f>
        <v/>
      </c>
      <c r="CH84" s="113" t="str">
        <f>IF(AND('Submission Template'!$C107="final",'Submission Template'!$Q107="yes"),$C110,"")</f>
        <v/>
      </c>
      <c r="CI84" s="113" t="str">
        <f>IF(AND('Submission Template'!$C107="final",'Submission Template'!$V107="yes"),$N110,"")</f>
        <v/>
      </c>
      <c r="CJ84" s="220" t="str">
        <f>IF(AND('Submission Template'!$C107="final",'Submission Template'!$V107="yes"),$M110,"")</f>
        <v/>
      </c>
      <c r="CK84" s="6"/>
      <c r="CL84" s="6"/>
    </row>
    <row r="85" spans="1:90">
      <c r="A85" s="98"/>
      <c r="B85" s="304">
        <f>IF('Submission Template'!$AU$36=1,IF(AND('Submission Template'!$P$13="yes",$AX85&lt;&gt;""),MAX($AX85-1,0),$AX85),"")</f>
        <v>0</v>
      </c>
      <c r="C85" s="305" t="str">
        <f t="shared" si="0"/>
        <v/>
      </c>
      <c r="D85" s="306" t="str">
        <f>IF('Submission Template'!$AU$36&lt;&gt;1,"",IF(AL85&lt;&gt;"",AL85,IF(AND('Submission Template'!$P$13="no",'Submission Template'!Q82="yes",'Submission Template'!BN82&lt;&gt;""),AVERAGE(BD$37:BD85),IF(AND('Submission Template'!$P$13="yes",'Submission Template'!Q82="yes",'Submission Template'!BN82&lt;&gt;""),AVERAGE(BD$38:BD85),""))))</f>
        <v/>
      </c>
      <c r="E85" s="307" t="str">
        <f>IF('Submission Template'!$AU$36&lt;&gt;1,"",IF(AO85&lt;=1,"",IF(BW85&lt;&gt;"",BW85,IF(AND('Submission Template'!$P$13="no",'Submission Template'!Q82="yes",'Submission Template'!BN82&lt;&gt;""),STDEV(BD$37:BD85),IF(AND('Submission Template'!$P$13="yes",'Submission Template'!Q82="yes",'Submission Template'!BN82&lt;&gt;""),STDEV(BD$38:BD85),"")))))</f>
        <v/>
      </c>
      <c r="F85" s="308" t="str">
        <f>IF('Submission Template'!$AU$36=1,IF('Submission Template'!BN82&lt;&gt;"",G84,""),"")</f>
        <v/>
      </c>
      <c r="G85" s="308" t="str">
        <f>IF(AND('Submission Template'!$AU$36=1,'Submission Template'!$C82&lt;&gt;""),IF(OR($AO85=1,$AO85=0),0,IF('Submission Template'!$C82="initial",$G84,IF('Submission Template'!Q82="yes",MAX(($F85+'Submission Template'!BN82-('Submission Template'!K$28+0.25*$E85)),0),$G84))),"")</f>
        <v/>
      </c>
      <c r="H85" s="308" t="str">
        <f t="shared" ref="H85:H124" si="18">IF(G85&lt;&gt;"",IF(E85&lt;&gt;"",5*E85,H84),"")</f>
        <v/>
      </c>
      <c r="I85" s="309" t="str">
        <f t="shared" si="1"/>
        <v/>
      </c>
      <c r="J85" s="309" t="str">
        <f t="shared" ref="J85:J124" si="19">IF(G85&lt;&gt;"",IF(AND(AND(G84&gt;H84,G85&gt;H85),B84&lt;&gt;B85),1,IF(J84=1,1,0)),"")</f>
        <v/>
      </c>
      <c r="K85" s="310" t="str">
        <f>IF(G85&lt;&gt;"",IF($BA85=1,IF(AND(J85&lt;&gt;1,I85=1,D85&lt;='Submission Template'!K$28),1,0),K84),"")</f>
        <v/>
      </c>
      <c r="L85" s="304">
        <f>IF('Submission Template'!$AV$36=1,IF(AND('Submission Template'!$P$13="yes",$AY85&lt;&gt;""),MAX($AY85-1,0),$AY85),"")</f>
        <v>0</v>
      </c>
      <c r="M85" s="305" t="str">
        <f t="shared" si="2"/>
        <v/>
      </c>
      <c r="N85" s="306" t="str">
        <f>IF(AM85&lt;&gt;"",AM85,(IF(AND('Submission Template'!$P$13="no",'Submission Template'!V82="yes",'Submission Template'!BS82&lt;&gt;""),AVERAGE(BE$37:BE85),IF(AND('Submission Template'!$P$13="yes",'Submission Template'!V82="yes",'Submission Template'!BS82&lt;&gt;""),AVERAGE(BE$38:BE85),""))))</f>
        <v/>
      </c>
      <c r="O85" s="307" t="str">
        <f>IF(AP85&lt;=1,"",IF(BX85&lt;&gt;"",BX85,(IF(AND('Submission Template'!$P$13="no",'Submission Template'!V82="yes",'Submission Template'!BS82&lt;&gt;""),STDEV(BE$37:BE85),IF(AND('Submission Template'!$P$13="yes",'Submission Template'!V82="yes",'Submission Template'!BS82&lt;&gt;""),STDEV(BE$38:BE85),"")))))</f>
        <v/>
      </c>
      <c r="P85" s="308" t="str">
        <f>IF('Submission Template'!$AV$36=1,IF('Submission Template'!BS82&lt;&gt;"",Q84,""),"")</f>
        <v/>
      </c>
      <c r="Q85" s="308" t="str">
        <f>IF(AND('Submission Template'!$AV$36=1,'Submission Template'!$C82&lt;&gt;""),IF(OR($AP85=1,$AP85=0),0,IF('Submission Template'!$C82="initial",$Q84,IF('Submission Template'!V82="yes",MAX(($P85+'Submission Template'!BS82-('Submission Template'!R$28+0.25*$O85)),0),$Q84))),"")</f>
        <v/>
      </c>
      <c r="R85" s="308" t="str">
        <f t="shared" ref="R85:R124" si="20">IF(Q85&lt;&gt;"",IF(O85&lt;&gt;"",5*O85,R84),"")</f>
        <v/>
      </c>
      <c r="S85" s="309" t="str">
        <f t="shared" si="3"/>
        <v/>
      </c>
      <c r="T85" s="309" t="str">
        <f t="shared" ref="T85:T124" si="21">IF(Q85&lt;&gt;"",IF(AND(AND(Q84&gt;R84,Q85&gt;R85),L84&lt;&gt;L85),1,IF(T84=1,1,0)),"")</f>
        <v/>
      </c>
      <c r="U85" s="310" t="str">
        <f>IF(Q85&lt;&gt;"",IF($BB85=1,IF(AND(T85&lt;&gt;1,S85=1,N85&lt;='Submission Template'!R$28),1,0),U84),"")</f>
        <v/>
      </c>
      <c r="V85" s="285"/>
      <c r="W85" s="285"/>
      <c r="X85" s="285"/>
      <c r="Y85" s="285"/>
      <c r="Z85" s="285"/>
      <c r="AA85" s="285"/>
      <c r="AB85" s="285"/>
      <c r="AC85" s="285"/>
      <c r="AD85" s="285"/>
      <c r="AE85" s="285"/>
      <c r="AF85" s="311"/>
      <c r="AG85" s="312" t="str">
        <f>IF(AND(OR('Submission Template'!Q82="yes",AND('Submission Template'!V82="yes",'Submission Template'!$P$17="yes")),'Submission Template'!C82="invalid"),"Test cannot be invalid AND included in CumSum",IF(OR(AND($Q85&gt;$R85,$N85&lt;&gt;""),AND($G85&gt;H85,$D85&lt;&gt;"")),"Warning:  CumSum statistic exceeds the Action Limit.",""))</f>
        <v/>
      </c>
      <c r="AH85" s="156"/>
      <c r="AI85" s="156"/>
      <c r="AJ85" s="156"/>
      <c r="AK85" s="313"/>
      <c r="AL85" s="6" t="str">
        <f t="shared" si="17"/>
        <v/>
      </c>
      <c r="AM85" s="6" t="str">
        <f t="shared" si="13"/>
        <v/>
      </c>
      <c r="AN85" s="6" t="str">
        <f>IF($AN$27="yes",IF(AND(BD38="",BD39="",BD40="",BD41="",BD42="",BD43="",BD44="",BD45="",BD46="",BD47="",BD48="",BD49="",BD50="",BD51="",BD52="",BD53="",BD54="",BD55="",BD56="",BD57="",BD58="",BD59="",BD60="",BD61="",BD62="",BD63="",BD64="",BD65="",BD66="",BD67="",BD68="",BD69="",BD70="",BD71="",BD72="",BD73="",BD74="",BD75="",BD76="",BD77="",BD78="",BD79="",BD80="",BD81="",BD82="",BD83="",BD84="",BD85=""),"SKIP",IF(AND(BD38="",BD39="",BD40="",BD41="",BD42="",BD43="",BD44="",BD45="",BD46="",BD47="",BD48="",BD49="",BD50="",BD51="",BD52="",BD53="",BD54="",BD55="",BD56="",BD57="",BD58="",BD59="",BD60="",BD61="",BD62="",BD63="",BD64="",BD65="",BD66="",BD67="",BD68="",BD69="",BD70="",BD71="",BD72="",BD73="",BD74="",BD75="",BD76="",BD77="",BD78="",BD79="",BD80="",BD81="",BD82="",BD83="",BD84="",BD85&lt;&gt;""),"DATA","")),"notCO")</f>
        <v>SKIP</v>
      </c>
      <c r="AO85" s="6">
        <f>IF('Submission Template'!$P$13="no",AX85,IF(AX85="","",IF('Submission Template'!$P$13="yes",IF(B85=0,1,IF(OR(B85=1,B85=2),2,B85)))))</f>
        <v>1</v>
      </c>
      <c r="AP85" s="6">
        <f>IF('Submission Template'!$P$13="no",AY85,IF(AY85="","",IF('Submission Template'!$P$13="yes",IF(L85=0,1,IF(OR(L85=1,L85=2),2,L85)))))</f>
        <v>1</v>
      </c>
      <c r="AQ85" s="20" t="str">
        <f>IF($AN$27="yes",IF(AND(BE38="",BE39="",BE40="",BE41="",BE42="",BE43="",BE44="",BE45="",BE46="",BE47="",BE48="",BE49="",BE50="",BE51="",BE52="",BE53="",BE54="",BE55="",BE56="",BE57="",BE58="",BE59="",BE60="",BE61="",BE62="",BE63="",BE64="",BE65="",BE66="",BE67="",BE68="",BE69="",BE70="",BE71="",BE72="",BE73="",BE74="",BE75="",BE76="",BE77="",BE78="",BE79="",BE80="",BE81="",BE82="",BE83="",BE84="",BE85=""),"SKIP",IF(AND(BE38="",BE39="",BE40="",BE41="",BE42="",BE43="",BE44="",BE45="",BE46="",BE47="",BE48="",BE49="",BE50="",BE51="",BE52="",BE53="",BE54="",BE55="",BE56="",BE57="",BE58="",BE59="",BE60="",BE61="",BE62="",BE63="",BE64="",BE65="",BE66="",BE67="",BE68="",BE69="",BE70="",BE71="",BE72="",BE73="",BE74="",BE75="",BE76="",BE77="",BE78="",BE79="",BE80="",BE81="",BE82="",BE83="",BE84="",BE85&lt;&gt;""),"DATA","")),"notCO")</f>
        <v>SKIP</v>
      </c>
      <c r="AR85" s="22">
        <f>IF(AND('Submission Template'!BN82&lt;&gt;"",'Submission Template'!K$28&lt;&gt;"",'Submission Template'!Q82&lt;&gt;""),1,0)</f>
        <v>0</v>
      </c>
      <c r="AS85" s="22">
        <f>IF(AND('Submission Template'!BS82&lt;&gt;"",'Submission Template'!R$28&lt;&gt;"",'Submission Template'!V82&lt;&gt;""),1,0)</f>
        <v>0</v>
      </c>
      <c r="AT85" s="22"/>
      <c r="AU85" s="22">
        <f t="shared" si="4"/>
        <v>0</v>
      </c>
      <c r="AV85" s="22">
        <f t="shared" si="5"/>
        <v>0</v>
      </c>
      <c r="AW85" s="22"/>
      <c r="AX85" s="22">
        <f>IF('Submission Template'!$BU82&lt;&gt;"blank",IF('Submission Template'!BN82&lt;&gt;"",IF('Submission Template'!Q82="yes",AX84+1,AX84),AX84),"")</f>
        <v>0</v>
      </c>
      <c r="AY85" s="22">
        <f>IF('Submission Template'!$BU82&lt;&gt;"blank",IF('Submission Template'!BS82&lt;&gt;"",IF('Submission Template'!V82="yes",AY84+1,AY84),AY84),"")</f>
        <v>0</v>
      </c>
      <c r="AZ85" s="22"/>
      <c r="BA85" s="22" t="str">
        <f>IF('Submission Template'!BN82&lt;&gt;"",IF('Submission Template'!Q82="yes",1,0),"")</f>
        <v/>
      </c>
      <c r="BB85" s="22" t="str">
        <f>IF('Submission Template'!BS82&lt;&gt;"",IF('Submission Template'!V82="yes",1,0),"")</f>
        <v/>
      </c>
      <c r="BC85" s="22"/>
      <c r="BD85" s="22" t="str">
        <f>IF(AND('Submission Template'!Q82="yes",'Submission Template'!BN82&lt;&gt;""),'Submission Template'!BN82,"")</f>
        <v/>
      </c>
      <c r="BE85" s="22" t="str">
        <f>IF(AND('Submission Template'!V82="yes",'Submission Template'!BS82&lt;&gt;""),'Submission Template'!BS82,"")</f>
        <v/>
      </c>
      <c r="BF85" s="22"/>
      <c r="BG85" s="22"/>
      <c r="BH85" s="22"/>
      <c r="BI85" s="24"/>
      <c r="BJ85" s="22"/>
      <c r="BK85" s="35" t="str">
        <f>IF('Submission Template'!$AU$36=1,IF(AND('Submission Template'!Q82="yes",$AO85&gt;1,'Submission Template'!BN82&lt;&gt;""),ROUND((($AU85*$E85)/($D85-'Submission Template'!K$28))^2+1,1),""),"")</f>
        <v/>
      </c>
      <c r="BL85" s="35" t="str">
        <f>IF('Submission Template'!$AV$36=1,IF(AND('Submission Template'!V82="yes",$AP85&gt;1,'Submission Template'!BS82&lt;&gt;""),ROUND((($AV85*$O85)/($N85-'Submission Template'!R$28))^2+1,1),""),"")</f>
        <v/>
      </c>
      <c r="BM85" s="49">
        <f t="shared" si="6"/>
        <v>1</v>
      </c>
      <c r="BN85" s="6"/>
      <c r="BO85" s="136" t="str">
        <f>IF(D85="","",IF(E85="","",$D85-'Submission Template'!K$28))</f>
        <v/>
      </c>
      <c r="BP85" s="137" t="str">
        <f t="shared" si="7"/>
        <v/>
      </c>
      <c r="BQ85" s="137"/>
      <c r="BR85" s="137"/>
      <c r="BS85" s="137"/>
      <c r="BT85" s="137" t="str">
        <f>IF(N85="","",IF(E85="","",$N85-'Submission Template'!$BG$20))</f>
        <v/>
      </c>
      <c r="BU85" s="138" t="str">
        <f t="shared" si="8"/>
        <v/>
      </c>
      <c r="BV85" s="6"/>
      <c r="BW85" s="247" t="str">
        <f t="shared" si="15"/>
        <v/>
      </c>
      <c r="BX85" s="138" t="str">
        <f t="shared" si="16"/>
        <v/>
      </c>
      <c r="BY85" s="6"/>
      <c r="BZ85" s="6"/>
      <c r="CA85" s="57"/>
      <c r="CB85" s="57"/>
      <c r="CC85" s="57"/>
      <c r="CD85" s="57"/>
      <c r="CE85" s="57"/>
      <c r="CF85" s="219">
        <f>IF('Submission Template'!C108="invalid",1,0)</f>
        <v>0</v>
      </c>
      <c r="CG85" s="113" t="str">
        <f>IF(AND('Submission Template'!$C108="final",'Submission Template'!$Q108="yes"),$D111,"")</f>
        <v/>
      </c>
      <c r="CH85" s="113" t="str">
        <f>IF(AND('Submission Template'!$C108="final",'Submission Template'!$Q108="yes"),$C111,"")</f>
        <v/>
      </c>
      <c r="CI85" s="113" t="str">
        <f>IF(AND('Submission Template'!$C108="final",'Submission Template'!$V108="yes"),$N111,"")</f>
        <v/>
      </c>
      <c r="CJ85" s="220" t="str">
        <f>IF(AND('Submission Template'!$C108="final",'Submission Template'!$V108="yes"),$M111,"")</f>
        <v/>
      </c>
      <c r="CK85" s="6"/>
      <c r="CL85" s="6"/>
    </row>
    <row r="86" spans="1:90">
      <c r="A86" s="98"/>
      <c r="B86" s="304">
        <f>IF('Submission Template'!$AU$36=1,IF(AND('Submission Template'!$P$13="yes",$AX86&lt;&gt;""),MAX($AX86-1,0),$AX86),"")</f>
        <v>0</v>
      </c>
      <c r="C86" s="305" t="str">
        <f t="shared" si="0"/>
        <v/>
      </c>
      <c r="D86" s="306" t="str">
        <f>IF('Submission Template'!$AU$36&lt;&gt;1,"",IF(AL86&lt;&gt;"",AL86,IF(AND('Submission Template'!$P$13="no",'Submission Template'!Q83="yes",'Submission Template'!BN83&lt;&gt;""),AVERAGE(BD$37:BD86),IF(AND('Submission Template'!$P$13="yes",'Submission Template'!Q83="yes",'Submission Template'!BN83&lt;&gt;""),AVERAGE(BD$38:BD86),""))))</f>
        <v/>
      </c>
      <c r="E86" s="307" t="str">
        <f>IF('Submission Template'!$AU$36&lt;&gt;1,"",IF(AO86&lt;=1,"",IF(BW86&lt;&gt;"",BW86,IF(AND('Submission Template'!$P$13="no",'Submission Template'!Q83="yes",'Submission Template'!BN83&lt;&gt;""),STDEV(BD$37:BD86),IF(AND('Submission Template'!$P$13="yes",'Submission Template'!Q83="yes",'Submission Template'!BN83&lt;&gt;""),STDEV(BD$38:BD86),"")))))</f>
        <v/>
      </c>
      <c r="F86" s="308" t="str">
        <f>IF('Submission Template'!$AU$36=1,IF('Submission Template'!BN83&lt;&gt;"",G85,""),"")</f>
        <v/>
      </c>
      <c r="G86" s="308" t="str">
        <f>IF(AND('Submission Template'!$AU$36=1,'Submission Template'!$C83&lt;&gt;""),IF(OR($AO86=1,$AO86=0),0,IF('Submission Template'!$C83="initial",$G85,IF('Submission Template'!Q83="yes",MAX(($F86+'Submission Template'!BN83-('Submission Template'!K$28+0.25*$E86)),0),$G85))),"")</f>
        <v/>
      </c>
      <c r="H86" s="308" t="str">
        <f t="shared" si="18"/>
        <v/>
      </c>
      <c r="I86" s="309" t="str">
        <f t="shared" si="1"/>
        <v/>
      </c>
      <c r="J86" s="309" t="str">
        <f t="shared" si="19"/>
        <v/>
      </c>
      <c r="K86" s="310" t="str">
        <f>IF(G86&lt;&gt;"",IF($BA86=1,IF(AND(J86&lt;&gt;1,I86=1,D86&lt;='Submission Template'!K$28),1,0),K85),"")</f>
        <v/>
      </c>
      <c r="L86" s="304">
        <f>IF('Submission Template'!$AV$36=1,IF(AND('Submission Template'!$P$13="yes",$AY86&lt;&gt;""),MAX($AY86-1,0),$AY86),"")</f>
        <v>0</v>
      </c>
      <c r="M86" s="305" t="str">
        <f t="shared" si="2"/>
        <v/>
      </c>
      <c r="N86" s="306" t="str">
        <f>IF(AM86&lt;&gt;"",AM86,(IF(AND('Submission Template'!$P$13="no",'Submission Template'!V83="yes",'Submission Template'!BS83&lt;&gt;""),AVERAGE(BE$37:BE86),IF(AND('Submission Template'!$P$13="yes",'Submission Template'!V83="yes",'Submission Template'!BS83&lt;&gt;""),AVERAGE(BE$38:BE86),""))))</f>
        <v/>
      </c>
      <c r="O86" s="307" t="str">
        <f>IF(AP86&lt;=1,"",IF(BX86&lt;&gt;"",BX86,(IF(AND('Submission Template'!$P$13="no",'Submission Template'!V83="yes",'Submission Template'!BS83&lt;&gt;""),STDEV(BE$37:BE86),IF(AND('Submission Template'!$P$13="yes",'Submission Template'!V83="yes",'Submission Template'!BS83&lt;&gt;""),STDEV(BE$38:BE86),"")))))</f>
        <v/>
      </c>
      <c r="P86" s="308" t="str">
        <f>IF('Submission Template'!$AV$36=1,IF('Submission Template'!BS83&lt;&gt;"",Q85,""),"")</f>
        <v/>
      </c>
      <c r="Q86" s="308" t="str">
        <f>IF(AND('Submission Template'!$AV$36=1,'Submission Template'!$C83&lt;&gt;""),IF(OR($AP86=1,$AP86=0),0,IF('Submission Template'!$C83="initial",$Q85,IF('Submission Template'!V83="yes",MAX(($P86+'Submission Template'!BS83-('Submission Template'!R$28+0.25*$O86)),0),$Q85))),"")</f>
        <v/>
      </c>
      <c r="R86" s="308" t="str">
        <f t="shared" si="20"/>
        <v/>
      </c>
      <c r="S86" s="309" t="str">
        <f t="shared" si="3"/>
        <v/>
      </c>
      <c r="T86" s="309" t="str">
        <f t="shared" si="21"/>
        <v/>
      </c>
      <c r="U86" s="310" t="str">
        <f>IF(Q86&lt;&gt;"",IF($BB86=1,IF(AND(T86&lt;&gt;1,S86=1,N86&lt;='Submission Template'!R$28),1,0),U85),"")</f>
        <v/>
      </c>
      <c r="V86" s="102"/>
      <c r="W86" s="102"/>
      <c r="X86" s="102"/>
      <c r="Y86" s="102"/>
      <c r="Z86" s="102"/>
      <c r="AA86" s="102"/>
      <c r="AB86" s="102"/>
      <c r="AC86" s="102"/>
      <c r="AD86" s="102"/>
      <c r="AE86" s="102"/>
      <c r="AF86" s="311"/>
      <c r="AG86" s="312" t="str">
        <f>IF(AND(OR('Submission Template'!Q83="yes",AND('Submission Template'!V83="yes",'Submission Template'!$P$17="yes")),'Submission Template'!C83="invalid"),"Test cannot be invalid AND included in CumSum",IF(OR(AND($Q86&gt;$R86,$N86&lt;&gt;""),AND($G86&gt;H86,$D86&lt;&gt;"")),"Warning:  CumSum statistic exceeds the Action Limit.",""))</f>
        <v/>
      </c>
      <c r="AH86" s="156"/>
      <c r="AI86" s="156"/>
      <c r="AJ86" s="156"/>
      <c r="AK86" s="313"/>
      <c r="AL86" s="6" t="str">
        <f t="shared" si="17"/>
        <v/>
      </c>
      <c r="AM86" s="6" t="str">
        <f t="shared" si="13"/>
        <v/>
      </c>
      <c r="AN86" s="6" t="str">
        <f>IF($AN$27="yes",IF(AND(BD38="",BD39="",BD40="",BD41="",BD42="",BD43="",BD44="",BD45="",BD46="",BD47="",BD48="",BD49="",BD50="",BD51="",BD52="",BD53="",BD54="",BD55="",BD56="",BD57="",BD58="",BD59="",BD60="",BD61="",BD62="",BD63="",BD64="",BD65="",BD66="",BD67="",BD68="",BD69="",BD70="",BD71="",BD72="",BD73="",BD74="",BD75="",BD76="",BD77="",BD78="",BD79="",BD80="",BD81="",BD82="",BD83="",BD84="",BD85="",BD86=""),"SKIP",IF(AND(BD38="",BD39="",BD40="",BD41="",BD42="",BD43="",BD44="",BD45="",BD46="",BD47="",BD48="",BD49="",BD50="",BD51="",BD52="",BD53="",BD54="",BD55="",BD56="",BD57="",BD58="",BD59="",BD60="",BD61="",BD62="",BD63="",BD64="",BD65="",BD66="",BD67="",BD68="",BD69="",BD70="",BD71="",BD72="",BD73="",BD74="",BD75="",BD76="",BD77="",BD78="",BD79="",BD80="",BD81="",BD82="",BD83="",BD84="",BD85="",BD86&lt;&gt;""),"DATA","")),"notCO")</f>
        <v>SKIP</v>
      </c>
      <c r="AO86" s="6">
        <f>IF('Submission Template'!$P$13="no",AX86,IF(AX86="","",IF('Submission Template'!$P$13="yes",IF(B86=0,1,IF(OR(B86=1,B86=2),2,B86)))))</f>
        <v>1</v>
      </c>
      <c r="AP86" s="6">
        <f>IF('Submission Template'!$P$13="no",AY86,IF(AY86="","",IF('Submission Template'!$P$13="yes",IF(L86=0,1,IF(OR(L86=1,L86=2),2,L86)))))</f>
        <v>1</v>
      </c>
      <c r="AQ86" s="20" t="str">
        <f>IF($AN$27="yes",IF(AND(BE38="",BE39="",BE40="",BE41="",BE42="",BE43="",BE44="",BE45="",BE46="",BE47="",BE48="",BE49="",BE50="",BE51="",BE52="",BE53="",BE54="",BE55="",BE56="",BE57="",BE58="",BE59="",BE60="",BE61="",BE62="",BE63="",BE64="",BE65="",BE66="",BE67="",BE68="",BE69="",BE70="",BE71="",BE72="",BE73="",BE74="",BE75="",BE76="",BE77="",BE78="",BE79="",BE80="",BE81="",BE82="",BE83="",BE84="",BE85="",BE86=""),"SKIP",IF(AND(BE38="",BE39="",BE40="",BE41="",BE42="",BE43="",BE44="",BE45="",BE46="",BE47="",BE48="",BE49="",BE50="",BE51="",BE52="",BE53="",BE54="",BE55="",BE56="",BE57="",BE58="",BE59="",BE60="",BE61="",BE62="",BE63="",BE64="",BE65="",BE66="",BE67="",BE68="",BE69="",BE70="",BE71="",BE72="",BE73="",BE74="",BE75="",BE76="",BE77="",BE78="",BE79="",BE80="",BE81="",BE82="",BE83="",BE84="",BE85="",BE86&lt;&gt;""),"DATA","")),"notCO")</f>
        <v>SKIP</v>
      </c>
      <c r="AR86" s="22">
        <f>IF(AND('Submission Template'!BN83&lt;&gt;"",'Submission Template'!K$28&lt;&gt;"",'Submission Template'!Q83&lt;&gt;""),1,0)</f>
        <v>0</v>
      </c>
      <c r="AS86" s="22">
        <f>IF(AND('Submission Template'!BS83&lt;&gt;"",'Submission Template'!R$28&lt;&gt;"",'Submission Template'!V83&lt;&gt;""),1,0)</f>
        <v>0</v>
      </c>
      <c r="AT86" s="22"/>
      <c r="AU86" s="22">
        <f t="shared" si="4"/>
        <v>0</v>
      </c>
      <c r="AV86" s="22">
        <f t="shared" si="5"/>
        <v>0</v>
      </c>
      <c r="AW86" s="22"/>
      <c r="AX86" s="22">
        <f>IF('Submission Template'!$BU83&lt;&gt;"blank",IF('Submission Template'!BN83&lt;&gt;"",IF('Submission Template'!Q83="yes",AX85+1,AX85),AX85),"")</f>
        <v>0</v>
      </c>
      <c r="AY86" s="22">
        <f>IF('Submission Template'!$BU83&lt;&gt;"blank",IF('Submission Template'!BS83&lt;&gt;"",IF('Submission Template'!V83="yes",AY85+1,AY85),AY85),"")</f>
        <v>0</v>
      </c>
      <c r="AZ86" s="22"/>
      <c r="BA86" s="22" t="str">
        <f>IF('Submission Template'!BN83&lt;&gt;"",IF('Submission Template'!Q83="yes",1,0),"")</f>
        <v/>
      </c>
      <c r="BB86" s="22" t="str">
        <f>IF('Submission Template'!BS83&lt;&gt;"",IF('Submission Template'!V83="yes",1,0),"")</f>
        <v/>
      </c>
      <c r="BC86" s="22"/>
      <c r="BD86" s="22" t="str">
        <f>IF(AND('Submission Template'!Q83="yes",'Submission Template'!BN83&lt;&gt;""),'Submission Template'!BN83,"")</f>
        <v/>
      </c>
      <c r="BE86" s="22" t="str">
        <f>IF(AND('Submission Template'!V83="yes",'Submission Template'!BS83&lt;&gt;""),'Submission Template'!BS83,"")</f>
        <v/>
      </c>
      <c r="BF86" s="22"/>
      <c r="BG86" s="22"/>
      <c r="BH86" s="22"/>
      <c r="BI86" s="24"/>
      <c r="BJ86" s="22"/>
      <c r="BK86" s="35" t="str">
        <f>IF('Submission Template'!$AU$36=1,IF(AND('Submission Template'!Q83="yes",$AO86&gt;1,'Submission Template'!BN83&lt;&gt;""),ROUND((($AU86*$E86)/($D86-'Submission Template'!K$28))^2+1,1),""),"")</f>
        <v/>
      </c>
      <c r="BL86" s="35" t="str">
        <f>IF('Submission Template'!$AV$36=1,IF(AND('Submission Template'!V83="yes",$AP86&gt;1,'Submission Template'!BS83&lt;&gt;""),ROUND((($AV86*$O86)/($N86-'Submission Template'!R$28))^2+1,1),""),"")</f>
        <v/>
      </c>
      <c r="BM86" s="49">
        <f t="shared" si="6"/>
        <v>1</v>
      </c>
      <c r="BN86" s="6"/>
      <c r="BO86" s="136" t="str">
        <f>IF(D86="","",IF(E86="","",$D86-'Submission Template'!K$28))</f>
        <v/>
      </c>
      <c r="BP86" s="137" t="str">
        <f t="shared" si="7"/>
        <v/>
      </c>
      <c r="BQ86" s="137"/>
      <c r="BR86" s="137"/>
      <c r="BS86" s="137"/>
      <c r="BT86" s="137" t="str">
        <f>IF(N86="","",IF(E86="","",$N86-'Submission Template'!$BG$20))</f>
        <v/>
      </c>
      <c r="BU86" s="138" t="str">
        <f t="shared" si="8"/>
        <v/>
      </c>
      <c r="BV86" s="6"/>
      <c r="BW86" s="247" t="str">
        <f t="shared" si="15"/>
        <v/>
      </c>
      <c r="BX86" s="138" t="str">
        <f t="shared" si="16"/>
        <v/>
      </c>
      <c r="BY86" s="6"/>
      <c r="BZ86" s="6"/>
      <c r="CA86" s="57"/>
      <c r="CB86" s="57"/>
      <c r="CC86" s="57"/>
      <c r="CD86" s="57"/>
      <c r="CE86" s="57"/>
      <c r="CF86" s="219">
        <f>IF('Submission Template'!C109="invalid",1,0)</f>
        <v>0</v>
      </c>
      <c r="CG86" s="113" t="str">
        <f>IF(AND('Submission Template'!$C109="final",'Submission Template'!$Q109="yes"),$D112,"")</f>
        <v/>
      </c>
      <c r="CH86" s="113" t="str">
        <f>IF(AND('Submission Template'!$C109="final",'Submission Template'!$Q109="yes"),$C112,"")</f>
        <v/>
      </c>
      <c r="CI86" s="113" t="str">
        <f>IF(AND('Submission Template'!$C109="final",'Submission Template'!$V109="yes"),$N112,"")</f>
        <v/>
      </c>
      <c r="CJ86" s="220" t="str">
        <f>IF(AND('Submission Template'!$C109="final",'Submission Template'!$V109="yes"),$M112,"")</f>
        <v/>
      </c>
      <c r="CK86" s="6"/>
      <c r="CL86" s="6"/>
    </row>
    <row r="87" spans="1:90">
      <c r="A87" s="98"/>
      <c r="B87" s="304">
        <f>IF('Submission Template'!$AU$36=1,IF(AND('Submission Template'!$P$13="yes",$AX87&lt;&gt;""),MAX($AX87-1,0),$AX87),"")</f>
        <v>0</v>
      </c>
      <c r="C87" s="305" t="str">
        <f t="shared" si="0"/>
        <v/>
      </c>
      <c r="D87" s="306" t="str">
        <f>IF('Submission Template'!$AU$36&lt;&gt;1,"",IF(AL87&lt;&gt;"",AL87,IF(AND('Submission Template'!$P$13="no",'Submission Template'!Q84="yes",'Submission Template'!BN84&lt;&gt;""),AVERAGE(BD$37:BD87),IF(AND('Submission Template'!$P$13="yes",'Submission Template'!Q84="yes",'Submission Template'!BN84&lt;&gt;""),AVERAGE(BD$38:BD87),""))))</f>
        <v/>
      </c>
      <c r="E87" s="307" t="str">
        <f>IF('Submission Template'!$AU$36&lt;&gt;1,"",IF(AO87&lt;=1,"",IF(BW87&lt;&gt;"",BW87,IF(AND('Submission Template'!$P$13="no",'Submission Template'!Q84="yes",'Submission Template'!BN84&lt;&gt;""),STDEV(BD$37:BD87),IF(AND('Submission Template'!$P$13="yes",'Submission Template'!Q84="yes",'Submission Template'!BN84&lt;&gt;""),STDEV(BD$38:BD87),"")))))</f>
        <v/>
      </c>
      <c r="F87" s="308" t="str">
        <f>IF('Submission Template'!$AU$36=1,IF('Submission Template'!BN84&lt;&gt;"",G86,""),"")</f>
        <v/>
      </c>
      <c r="G87" s="308" t="str">
        <f>IF(AND('Submission Template'!$AU$36=1,'Submission Template'!$C84&lt;&gt;""),IF(OR($AO87=1,$AO87=0),0,IF('Submission Template'!$C84="initial",$G86,IF('Submission Template'!Q84="yes",MAX(($F87+'Submission Template'!BN84-('Submission Template'!K$28+0.25*$E87)),0),$G86))),"")</f>
        <v/>
      </c>
      <c r="H87" s="308" t="str">
        <f t="shared" si="18"/>
        <v/>
      </c>
      <c r="I87" s="309" t="str">
        <f t="shared" si="1"/>
        <v/>
      </c>
      <c r="J87" s="309" t="str">
        <f t="shared" si="19"/>
        <v/>
      </c>
      <c r="K87" s="310" t="str">
        <f>IF(G87&lt;&gt;"",IF($BA87=1,IF(AND(J87&lt;&gt;1,I87=1,D87&lt;='Submission Template'!K$28),1,0),K86),"")</f>
        <v/>
      </c>
      <c r="L87" s="304">
        <f>IF('Submission Template'!$AV$36=1,IF(AND('Submission Template'!$P$13="yes",$AY87&lt;&gt;""),MAX($AY87-1,0),$AY87),"")</f>
        <v>0</v>
      </c>
      <c r="M87" s="305" t="str">
        <f t="shared" si="2"/>
        <v/>
      </c>
      <c r="N87" s="306" t="str">
        <f>IF(AM87&lt;&gt;"",AM87,(IF(AND('Submission Template'!$P$13="no",'Submission Template'!V84="yes",'Submission Template'!BS84&lt;&gt;""),AVERAGE(BE$37:BE87),IF(AND('Submission Template'!$P$13="yes",'Submission Template'!V84="yes",'Submission Template'!BS84&lt;&gt;""),AVERAGE(BE$38:BE87),""))))</f>
        <v/>
      </c>
      <c r="O87" s="307" t="str">
        <f>IF(AP87&lt;=1,"",IF(BX87&lt;&gt;"",BX87,(IF(AND('Submission Template'!$P$13="no",'Submission Template'!V84="yes",'Submission Template'!BS84&lt;&gt;""),STDEV(BE$37:BE87),IF(AND('Submission Template'!$P$13="yes",'Submission Template'!V84="yes",'Submission Template'!BS84&lt;&gt;""),STDEV(BE$38:BE87),"")))))</f>
        <v/>
      </c>
      <c r="P87" s="308" t="str">
        <f>IF('Submission Template'!$AV$36=1,IF('Submission Template'!BS84&lt;&gt;"",Q86,""),"")</f>
        <v/>
      </c>
      <c r="Q87" s="308" t="str">
        <f>IF(AND('Submission Template'!$AV$36=1,'Submission Template'!$C84&lt;&gt;""),IF(OR($AP87=1,$AP87=0),0,IF('Submission Template'!$C84="initial",$Q86,IF('Submission Template'!V84="yes",MAX(($P87+'Submission Template'!BS84-('Submission Template'!R$28+0.25*$O87)),0),$Q86))),"")</f>
        <v/>
      </c>
      <c r="R87" s="308" t="str">
        <f t="shared" si="20"/>
        <v/>
      </c>
      <c r="S87" s="309" t="str">
        <f t="shared" si="3"/>
        <v/>
      </c>
      <c r="T87" s="309" t="str">
        <f t="shared" si="21"/>
        <v/>
      </c>
      <c r="U87" s="310" t="str">
        <f>IF(Q87&lt;&gt;"",IF($BB87=1,IF(AND(T87&lt;&gt;1,S87=1,N87&lt;='Submission Template'!R$28),1,0),U86),"")</f>
        <v/>
      </c>
      <c r="V87" s="102"/>
      <c r="W87" s="102"/>
      <c r="X87" s="102"/>
      <c r="Y87" s="102"/>
      <c r="Z87" s="102"/>
      <c r="AA87" s="102"/>
      <c r="AB87" s="102"/>
      <c r="AC87" s="102"/>
      <c r="AD87" s="102"/>
      <c r="AE87" s="102"/>
      <c r="AF87" s="311"/>
      <c r="AG87" s="312" t="str">
        <f>IF(AND(OR('Submission Template'!Q84="yes",AND('Submission Template'!V84="yes",'Submission Template'!$P$17="yes")),'Submission Template'!C84="invalid"),"Test cannot be invalid AND included in CumSum",IF(OR(AND($Q87&gt;$R87,$N87&lt;&gt;""),AND($G87&gt;H87,$D87&lt;&gt;"")),"Warning:  CumSum statistic exceeds the Action Limit.",""))</f>
        <v/>
      </c>
      <c r="AH87" s="156"/>
      <c r="AI87" s="156"/>
      <c r="AJ87" s="156"/>
      <c r="AK87" s="313"/>
      <c r="AL87" s="6" t="str">
        <f t="shared" si="17"/>
        <v/>
      </c>
      <c r="AM87" s="6" t="str">
        <f t="shared" si="13"/>
        <v/>
      </c>
      <c r="AN87" s="6" t="str">
        <f>IF($AN$27="yes",IF(AND(BD38="",BD39="",BD40="",BD41="",BD42="",BD43="",BD44="",BD45="",BD46="",BD47="",BD48="",BD49="",BD50="",BD51="",BD52="",BD53="",BD54="",BD55="",BD56="",BD57="",BD58="",BD59="",BD60="",BD61="",BD62="",BD63="",BD64="",BD65="",BD66="",BD67="",BD68="",BD69="",BD70="",BD71="",BD72="",BD73="",BD74="",BD75="",BD76="",BD77="",BD78="",BD79="",BD80="",BD81="",BD82="",BD83="",BD84="",BD85="",BD86="",BD87=""),"SKIP",IF(AND(BD38="",BD39="",BD40="",BD41="",BD42="",BD43="",BD44="",BD45="",BD46="",BD47="",BD48="",BD49="",BD50="",BD51="",BD52="",BD53="",BD54="",BD55="",BD56="",BD57="",BD58="",BD59="",BD60="",BD61="",BD62="",BD63="",BD64="",BD65="",BD66="",BD67="",BD68="",BD69="",BD70="",BD71="",BD72="",BD73="",BD74="",BD75="",BD76="",BD77="",BD78="",BD79="",BD80="",BD81="",BD82="",BD83="",BD84="",BD85="",BD86="",BD87&lt;&gt;""),"DATA","")),"notCO")</f>
        <v>SKIP</v>
      </c>
      <c r="AO87" s="6">
        <f>IF('Submission Template'!$P$13="no",AX87,IF(AX87="","",IF('Submission Template'!$P$13="yes",IF(B87=0,1,IF(OR(B87=1,B87=2),2,B87)))))</f>
        <v>1</v>
      </c>
      <c r="AP87" s="6">
        <f>IF('Submission Template'!$P$13="no",AY87,IF(AY87="","",IF('Submission Template'!$P$13="yes",IF(L87=0,1,IF(OR(L87=1,L87=2),2,L87)))))</f>
        <v>1</v>
      </c>
      <c r="AQ87" s="20" t="str">
        <f>IF($AN$27="yes",IF(AND(BE38="",BE39="",BE40="",BE41="",BE42="",BE43="",BE44="",BE45="",BE46="",BE47="",BE48="",BE49="",BE50="",BE51="",BE52="",BE53="",BE54="",BE55="",BE56="",BE57="",BE58="",BE59="",BE60="",BE61="",BE62="",BE63="",BE64="",BE65="",BE66="",BE67="",BE68="",BE69="",BE70="",BE71="",BE72="",BE73="",BE74="",BE75="",BE76="",BE77="",BE78="",BE79="",BE80="",BE81="",BE82="",BE83="",BE84="",BE85="",BE86="",BE87=""),"SKIP",IF(AND(BE38="",BE39="",BE40="",BE41="",BE42="",BE43="",BE44="",BE45="",BE46="",BE47="",BE48="",BE49="",BE50="",BE51="",BE52="",BE53="",BE54="",BE55="",BE56="",BE57="",BE58="",BE59="",BE60="",BE61="",BE62="",BE63="",BE64="",BE65="",BE66="",BE67="",BE68="",BE69="",BE70="",BE71="",BE72="",BE73="",BE74="",BE75="",BE76="",BE77="",BE78="",BE79="",BE80="",BE81="",BE82="",BE83="",BE84="",BE85="",BE86="",BE87&lt;&gt;""),"DATA","")),"notCO")</f>
        <v>SKIP</v>
      </c>
      <c r="AR87" s="22">
        <f>IF(AND('Submission Template'!BN84&lt;&gt;"",'Submission Template'!K$28&lt;&gt;"",'Submission Template'!Q84&lt;&gt;""),1,0)</f>
        <v>0</v>
      </c>
      <c r="AS87" s="22">
        <f>IF(AND('Submission Template'!BS84&lt;&gt;"",'Submission Template'!R$28&lt;&gt;"",'Submission Template'!V84&lt;&gt;""),1,0)</f>
        <v>0</v>
      </c>
      <c r="AT87" s="22"/>
      <c r="AU87" s="22">
        <f t="shared" si="4"/>
        <v>0</v>
      </c>
      <c r="AV87" s="22">
        <f t="shared" si="5"/>
        <v>0</v>
      </c>
      <c r="AW87" s="22"/>
      <c r="AX87" s="22">
        <f>IF('Submission Template'!$BU84&lt;&gt;"blank",IF('Submission Template'!BN84&lt;&gt;"",IF('Submission Template'!Q84="yes",AX86+1,AX86),AX86),"")</f>
        <v>0</v>
      </c>
      <c r="AY87" s="22">
        <f>IF('Submission Template'!$BU84&lt;&gt;"blank",IF('Submission Template'!BS84&lt;&gt;"",IF('Submission Template'!V84="yes",AY86+1,AY86),AY86),"")</f>
        <v>0</v>
      </c>
      <c r="AZ87" s="22"/>
      <c r="BA87" s="22" t="str">
        <f>IF('Submission Template'!BN84&lt;&gt;"",IF('Submission Template'!Q84="yes",1,0),"")</f>
        <v/>
      </c>
      <c r="BB87" s="22" t="str">
        <f>IF('Submission Template'!BS84&lt;&gt;"",IF('Submission Template'!V84="yes",1,0),"")</f>
        <v/>
      </c>
      <c r="BC87" s="22"/>
      <c r="BD87" s="22" t="str">
        <f>IF(AND('Submission Template'!Q84="yes",'Submission Template'!BN84&lt;&gt;""),'Submission Template'!BN84,"")</f>
        <v/>
      </c>
      <c r="BE87" s="22" t="str">
        <f>IF(AND('Submission Template'!V84="yes",'Submission Template'!BS84&lt;&gt;""),'Submission Template'!BS84,"")</f>
        <v/>
      </c>
      <c r="BF87" s="22"/>
      <c r="BG87" s="22"/>
      <c r="BH87" s="22"/>
      <c r="BI87" s="24"/>
      <c r="BJ87" s="22"/>
      <c r="BK87" s="35" t="str">
        <f>IF('Submission Template'!$AU$36=1,IF(AND('Submission Template'!Q84="yes",$AO87&gt;1,'Submission Template'!BN84&lt;&gt;""),ROUND((($AU87*$E87)/($D87-'Submission Template'!K$28))^2+1,1),""),"")</f>
        <v/>
      </c>
      <c r="BL87" s="35" t="str">
        <f>IF('Submission Template'!$AV$36=1,IF(AND('Submission Template'!V84="yes",$AP87&gt;1,'Submission Template'!BS84&lt;&gt;""),ROUND((($AV87*$O87)/($N87-'Submission Template'!R$28))^2+1,1),""),"")</f>
        <v/>
      </c>
      <c r="BM87" s="49">
        <f t="shared" si="6"/>
        <v>1</v>
      </c>
      <c r="BN87" s="6"/>
      <c r="BO87" s="136" t="str">
        <f>IF(D87="","",IF(E87="","",$D87-'Submission Template'!K$28))</f>
        <v/>
      </c>
      <c r="BP87" s="137" t="str">
        <f t="shared" si="7"/>
        <v/>
      </c>
      <c r="BQ87" s="137"/>
      <c r="BR87" s="137"/>
      <c r="BS87" s="137"/>
      <c r="BT87" s="137" t="str">
        <f>IF(N87="","",IF(E87="","",$N87-'Submission Template'!$BG$20))</f>
        <v/>
      </c>
      <c r="BU87" s="138" t="str">
        <f t="shared" si="8"/>
        <v/>
      </c>
      <c r="BV87" s="6"/>
      <c r="BW87" s="247" t="str">
        <f t="shared" si="15"/>
        <v/>
      </c>
      <c r="BX87" s="138" t="str">
        <f t="shared" si="16"/>
        <v/>
      </c>
      <c r="BY87" s="6"/>
      <c r="BZ87" s="6"/>
      <c r="CA87" s="57"/>
      <c r="CB87" s="57"/>
      <c r="CC87" s="57"/>
      <c r="CD87" s="57"/>
      <c r="CE87" s="57"/>
      <c r="CF87" s="219">
        <f>IF('Submission Template'!C110="invalid",1,0)</f>
        <v>0</v>
      </c>
      <c r="CG87" s="113" t="str">
        <f>IF(AND('Submission Template'!$C110="final",'Submission Template'!$Q110="yes"),$D113,"")</f>
        <v/>
      </c>
      <c r="CH87" s="113" t="str">
        <f>IF(AND('Submission Template'!$C110="final",'Submission Template'!$Q110="yes"),$C113,"")</f>
        <v/>
      </c>
      <c r="CI87" s="113" t="str">
        <f>IF(AND('Submission Template'!$C110="final",'Submission Template'!$V110="yes"),$N113,"")</f>
        <v/>
      </c>
      <c r="CJ87" s="220" t="str">
        <f>IF(AND('Submission Template'!$C110="final",'Submission Template'!$V110="yes"),$M113,"")</f>
        <v/>
      </c>
      <c r="CK87" s="6"/>
      <c r="CL87" s="6"/>
    </row>
    <row r="88" spans="1:90">
      <c r="A88" s="98"/>
      <c r="B88" s="304">
        <f>IF('Submission Template'!$AU$36=1,IF(AND('Submission Template'!$P$13="yes",$AX88&lt;&gt;""),MAX($AX88-1,0),$AX88),"")</f>
        <v>0</v>
      </c>
      <c r="C88" s="305" t="str">
        <f t="shared" si="0"/>
        <v/>
      </c>
      <c r="D88" s="306" t="str">
        <f>IF('Submission Template'!$AU$36&lt;&gt;1,"",IF(AL88&lt;&gt;"",AL88,IF(AND('Submission Template'!$P$13="no",'Submission Template'!Q85="yes",'Submission Template'!BN85&lt;&gt;""),AVERAGE(BD$37:BD88),IF(AND('Submission Template'!$P$13="yes",'Submission Template'!Q85="yes",'Submission Template'!BN85&lt;&gt;""),AVERAGE(BD$38:BD88),""))))</f>
        <v/>
      </c>
      <c r="E88" s="307" t="str">
        <f>IF('Submission Template'!$AU$36&lt;&gt;1,"",IF(AO88&lt;=1,"",IF(BW88&lt;&gt;"",BW88,IF(AND('Submission Template'!$P$13="no",'Submission Template'!Q85="yes",'Submission Template'!BN85&lt;&gt;""),STDEV(BD$37:BD88),IF(AND('Submission Template'!$P$13="yes",'Submission Template'!Q85="yes",'Submission Template'!BN85&lt;&gt;""),STDEV(BD$38:BD88),"")))))</f>
        <v/>
      </c>
      <c r="F88" s="308" t="str">
        <f>IF('Submission Template'!$AU$36=1,IF('Submission Template'!BN85&lt;&gt;"",G87,""),"")</f>
        <v/>
      </c>
      <c r="G88" s="308" t="str">
        <f>IF(AND('Submission Template'!$AU$36=1,'Submission Template'!$C85&lt;&gt;""),IF(OR($AO88=1,$AO88=0),0,IF('Submission Template'!$C85="initial",$G87,IF('Submission Template'!Q85="yes",MAX(($F88+'Submission Template'!BN85-('Submission Template'!K$28+0.25*$E88)),0),$G87))),"")</f>
        <v/>
      </c>
      <c r="H88" s="308" t="str">
        <f t="shared" si="18"/>
        <v/>
      </c>
      <c r="I88" s="309" t="str">
        <f t="shared" si="1"/>
        <v/>
      </c>
      <c r="J88" s="309" t="str">
        <f t="shared" si="19"/>
        <v/>
      </c>
      <c r="K88" s="310" t="str">
        <f>IF(G88&lt;&gt;"",IF($BA88=1,IF(AND(J88&lt;&gt;1,I88=1,D88&lt;='Submission Template'!K$28),1,0),K87),"")</f>
        <v/>
      </c>
      <c r="L88" s="304">
        <f>IF('Submission Template'!$AV$36=1,IF(AND('Submission Template'!$P$13="yes",$AY88&lt;&gt;""),MAX($AY88-1,0),$AY88),"")</f>
        <v>0</v>
      </c>
      <c r="M88" s="305" t="str">
        <f t="shared" si="2"/>
        <v/>
      </c>
      <c r="N88" s="306" t="str">
        <f>IF(AM88&lt;&gt;"",AM88,(IF(AND('Submission Template'!$P$13="no",'Submission Template'!V85="yes",'Submission Template'!BS85&lt;&gt;""),AVERAGE(BE$37:BE88),IF(AND('Submission Template'!$P$13="yes",'Submission Template'!V85="yes",'Submission Template'!BS85&lt;&gt;""),AVERAGE(BE$38:BE88),""))))</f>
        <v/>
      </c>
      <c r="O88" s="307" t="str">
        <f>IF(AP88&lt;=1,"",IF(BX88&lt;&gt;"",BX88,(IF(AND('Submission Template'!$P$13="no",'Submission Template'!V85="yes",'Submission Template'!BS85&lt;&gt;""),STDEV(BE$37:BE88),IF(AND('Submission Template'!$P$13="yes",'Submission Template'!V85="yes",'Submission Template'!BS85&lt;&gt;""),STDEV(BE$38:BE88),"")))))</f>
        <v/>
      </c>
      <c r="P88" s="308" t="str">
        <f>IF('Submission Template'!$AV$36=1,IF('Submission Template'!BS85&lt;&gt;"",Q87,""),"")</f>
        <v/>
      </c>
      <c r="Q88" s="308" t="str">
        <f>IF(AND('Submission Template'!$AV$36=1,'Submission Template'!$C85&lt;&gt;""),IF(OR($AP88=1,$AP88=0),0,IF('Submission Template'!$C85="initial",$Q87,IF('Submission Template'!V85="yes",MAX(($P88+'Submission Template'!BS85-('Submission Template'!R$28+0.25*$O88)),0),$Q87))),"")</f>
        <v/>
      </c>
      <c r="R88" s="308" t="str">
        <f t="shared" si="20"/>
        <v/>
      </c>
      <c r="S88" s="309" t="str">
        <f t="shared" si="3"/>
        <v/>
      </c>
      <c r="T88" s="309" t="str">
        <f t="shared" si="21"/>
        <v/>
      </c>
      <c r="U88" s="310" t="str">
        <f>IF(Q88&lt;&gt;"",IF($BB88=1,IF(AND(T88&lt;&gt;1,S88=1,N88&lt;='Submission Template'!R$28),1,0),U87),"")</f>
        <v/>
      </c>
      <c r="V88" s="102"/>
      <c r="W88" s="102"/>
      <c r="X88" s="102"/>
      <c r="Y88" s="102"/>
      <c r="Z88" s="102"/>
      <c r="AA88" s="102"/>
      <c r="AB88" s="102"/>
      <c r="AC88" s="102"/>
      <c r="AD88" s="102"/>
      <c r="AE88" s="102"/>
      <c r="AF88" s="311"/>
      <c r="AG88" s="312" t="str">
        <f>IF(AND(OR('Submission Template'!Q85="yes",AND('Submission Template'!V85="yes",'Submission Template'!$P$17="yes")),'Submission Template'!C85="invalid"),"Test cannot be invalid AND included in CumSum",IF(OR(AND($Q88&gt;$R88,$N88&lt;&gt;""),AND($G88&gt;H88,$D88&lt;&gt;"")),"Warning:  CumSum statistic exceeds the Action Limit.",""))</f>
        <v/>
      </c>
      <c r="AH88" s="156"/>
      <c r="AI88" s="156"/>
      <c r="AJ88" s="156"/>
      <c r="AK88" s="313"/>
      <c r="AL88" s="6" t="str">
        <f t="shared" si="17"/>
        <v/>
      </c>
      <c r="AM88" s="6" t="str">
        <f t="shared" si="13"/>
        <v/>
      </c>
      <c r="AN88" s="6" t="str">
        <f>IF($AN$27="yes",IF(AND(BD38="",BD39="",BD40="",BD41="",BD42="",BD43="",BD44="",BD45="",BD46="",BD47="",BD48="",BD49="",BD50="",BD51="",BD52="",BD53="",BD54="",BD55="",BD56="",BD57="",BD58="",BD59="",BD60="",BD61="",BD62="",BD63="",BD64="",BD65="",BD66="",BD67="",BD68="",BD69="",BD70="",BD71="",BD72="",BD73="",BD74="",BD75="",BD76="",BD77="",BD78="",BD79="",BD80="",BD81="",BD82="",BD83="",BD84="",BD85="",BD86="",BD87="",BD88=""),"SKIP",IF(AND(BD38="",BD39="",BD40="",BD41="",BD42="",BD43="",BD44="",BD45="",BD46="",BD47="",BD48="",BD49="",BD50="",BD51="",BD52="",BD53="",BD54="",BD55="",BD56="",BD57="",BD58="",BD59="",BD60="",BD61="",BD62="",BD63="",BD64="",BD65="",BD66="",BD67="",BD68="",BD69="",BD70="",BD71="",BD72="",BD73="",BD74="",BD75="",BD76="",BD77="",BD78="",BD79="",BD80="",BD81="",BD82="",BD83="",BD84="",BD85="",BD86="",BD87="",BD88&lt;&gt;""),"DATA","")),"notCO")</f>
        <v>SKIP</v>
      </c>
      <c r="AO88" s="6">
        <f>IF('Submission Template'!$P$13="no",AX88,IF(AX88="","",IF('Submission Template'!$P$13="yes",IF(B88=0,1,IF(OR(B88=1,B88=2),2,B88)))))</f>
        <v>1</v>
      </c>
      <c r="AP88" s="6">
        <f>IF('Submission Template'!$P$13="no",AY88,IF(AY88="","",IF('Submission Template'!$P$13="yes",IF(L88=0,1,IF(OR(L88=1,L88=2),2,L88)))))</f>
        <v>1</v>
      </c>
      <c r="AQ88" s="20" t="str">
        <f>IF($AN$27="yes",IF(AND(BE38="",BE39="",BE40="",BE41="",BE42="",BE43="",BE44="",BE45="",BE46="",BE47="",BE48="",BE49="",BE50="",BE51="",BE52="",BE53="",BE54="",BE55="",BE56="",BE57="",BE58="",BE59="",BE60="",BE61="",BE62="",BE63="",BE64="",BE65="",BE66="",BE67="",BE68="",BE69="",BE70="",BE71="",BE72="",BE73="",BE74="",BE75="",BE76="",BE77="",BE78="",BE79="",BE80="",BE81="",BE82="",BE83="",BE84="",BE85="",BE86="",BE87="",BE88=""),"SKIP",IF(AND(BE38="",BE39="",BE40="",BE41="",BE42="",BE43="",BE44="",BE45="",BE46="",BE47="",BE48="",BE49="",BE50="",BE51="",BE52="",BE53="",BE54="",BE55="",BE56="",BE57="",BE58="",BE59="",BE60="",BE61="",BE62="",BE63="",BE64="",BE65="",BE66="",BE67="",BE68="",BE69="",BE70="",BE71="",BE72="",BE73="",BE74="",BE75="",BE76="",BE77="",BE78="",BE79="",BE80="",BE81="",BE82="",BE83="",BE84="",BE85="",BE86="",BE87="",BE88&lt;&gt;""),"DATA","")),"notCO")</f>
        <v>SKIP</v>
      </c>
      <c r="AR88" s="22">
        <f>IF(AND('Submission Template'!BN85&lt;&gt;"",'Submission Template'!K$28&lt;&gt;"",'Submission Template'!Q85&lt;&gt;""),1,0)</f>
        <v>0</v>
      </c>
      <c r="AS88" s="22">
        <f>IF(AND('Submission Template'!BS85&lt;&gt;"",'Submission Template'!R$28&lt;&gt;"",'Submission Template'!V85&lt;&gt;""),1,0)</f>
        <v>0</v>
      </c>
      <c r="AT88" s="22"/>
      <c r="AU88" s="22">
        <f t="shared" si="4"/>
        <v>0</v>
      </c>
      <c r="AV88" s="22">
        <f t="shared" si="5"/>
        <v>0</v>
      </c>
      <c r="AW88" s="22"/>
      <c r="AX88" s="22">
        <f>IF('Submission Template'!$BU85&lt;&gt;"blank",IF('Submission Template'!BN85&lt;&gt;"",IF('Submission Template'!Q85="yes",AX87+1,AX87),AX87),"")</f>
        <v>0</v>
      </c>
      <c r="AY88" s="22">
        <f>IF('Submission Template'!$BU85&lt;&gt;"blank",IF('Submission Template'!BS85&lt;&gt;"",IF('Submission Template'!V85="yes",AY87+1,AY87),AY87),"")</f>
        <v>0</v>
      </c>
      <c r="AZ88" s="22"/>
      <c r="BA88" s="22" t="str">
        <f>IF('Submission Template'!BN85&lt;&gt;"",IF('Submission Template'!Q85="yes",1,0),"")</f>
        <v/>
      </c>
      <c r="BB88" s="22" t="str">
        <f>IF('Submission Template'!BS85&lt;&gt;"",IF('Submission Template'!V85="yes",1,0),"")</f>
        <v/>
      </c>
      <c r="BC88" s="22"/>
      <c r="BD88" s="22" t="str">
        <f>IF(AND('Submission Template'!Q85="yes",'Submission Template'!BN85&lt;&gt;""),'Submission Template'!BN85,"")</f>
        <v/>
      </c>
      <c r="BE88" s="22" t="str">
        <f>IF(AND('Submission Template'!V85="yes",'Submission Template'!BS85&lt;&gt;""),'Submission Template'!BS85,"")</f>
        <v/>
      </c>
      <c r="BF88" s="22"/>
      <c r="BG88" s="22"/>
      <c r="BH88" s="22"/>
      <c r="BI88" s="24"/>
      <c r="BJ88" s="22"/>
      <c r="BK88" s="35" t="str">
        <f>IF('Submission Template'!$AU$36=1,IF(AND('Submission Template'!Q85="yes",$AO88&gt;1,'Submission Template'!BN85&lt;&gt;""),ROUND((($AU88*$E88)/($D88-'Submission Template'!K$28))^2+1,1),""),"")</f>
        <v/>
      </c>
      <c r="BL88" s="35" t="str">
        <f>IF('Submission Template'!$AV$36=1,IF(AND('Submission Template'!V85="yes",$AP88&gt;1,'Submission Template'!BS85&lt;&gt;""),ROUND((($AV88*$O88)/($N88-'Submission Template'!R$28))^2+1,1),""),"")</f>
        <v/>
      </c>
      <c r="BM88" s="49">
        <f t="shared" si="6"/>
        <v>1</v>
      </c>
      <c r="BN88" s="6"/>
      <c r="BO88" s="136" t="str">
        <f>IF(D88="","",IF(E88="","",$D88-'Submission Template'!K$28))</f>
        <v/>
      </c>
      <c r="BP88" s="137" t="str">
        <f t="shared" si="7"/>
        <v/>
      </c>
      <c r="BQ88" s="137"/>
      <c r="BR88" s="137"/>
      <c r="BS88" s="137"/>
      <c r="BT88" s="137" t="str">
        <f>IF(N88="","",IF(E88="","",$N88-'Submission Template'!$BG$20))</f>
        <v/>
      </c>
      <c r="BU88" s="138" t="str">
        <f t="shared" si="8"/>
        <v/>
      </c>
      <c r="BV88" s="6"/>
      <c r="BW88" s="247" t="str">
        <f t="shared" si="15"/>
        <v/>
      </c>
      <c r="BX88" s="138" t="str">
        <f t="shared" si="16"/>
        <v/>
      </c>
      <c r="BY88" s="6"/>
      <c r="BZ88" s="6"/>
      <c r="CA88" s="57"/>
      <c r="CB88" s="57"/>
      <c r="CC88" s="57"/>
      <c r="CD88" s="57"/>
      <c r="CE88" s="57"/>
      <c r="CF88" s="219">
        <f>IF('Submission Template'!C111="invalid",1,0)</f>
        <v>0</v>
      </c>
      <c r="CG88" s="113" t="str">
        <f>IF(AND('Submission Template'!$C111="final",'Submission Template'!$Q111="yes"),$D114,"")</f>
        <v/>
      </c>
      <c r="CH88" s="113" t="str">
        <f>IF(AND('Submission Template'!$C111="final",'Submission Template'!$Q111="yes"),$C114,"")</f>
        <v/>
      </c>
      <c r="CI88" s="113" t="str">
        <f>IF(AND('Submission Template'!$C111="final",'Submission Template'!$V111="yes"),$N114,"")</f>
        <v/>
      </c>
      <c r="CJ88" s="220" t="str">
        <f>IF(AND('Submission Template'!$C111="final",'Submission Template'!$V111="yes"),$M114,"")</f>
        <v/>
      </c>
      <c r="CK88" s="6"/>
      <c r="CL88" s="6"/>
    </row>
    <row r="89" spans="1:90">
      <c r="A89" s="98"/>
      <c r="B89" s="304">
        <f>IF('Submission Template'!$AU$36=1,IF(AND('Submission Template'!$P$13="yes",$AX89&lt;&gt;""),MAX($AX89-1,0),$AX89),"")</f>
        <v>0</v>
      </c>
      <c r="C89" s="305" t="str">
        <f t="shared" si="0"/>
        <v/>
      </c>
      <c r="D89" s="306" t="str">
        <f>IF('Submission Template'!$AU$36&lt;&gt;1,"",IF(AL89&lt;&gt;"",AL89,IF(AND('Submission Template'!$P$13="no",'Submission Template'!Q86="yes",'Submission Template'!BN86&lt;&gt;""),AVERAGE(BD$37:BD89),IF(AND('Submission Template'!$P$13="yes",'Submission Template'!Q86="yes",'Submission Template'!BN86&lt;&gt;""),AVERAGE(BD$38:BD89),""))))</f>
        <v/>
      </c>
      <c r="E89" s="307" t="str">
        <f>IF('Submission Template'!$AU$36&lt;&gt;1,"",IF(AO89&lt;=1,"",IF(BW89&lt;&gt;"",BW89,IF(AND('Submission Template'!$P$13="no",'Submission Template'!Q86="yes",'Submission Template'!BN86&lt;&gt;""),STDEV(BD$37:BD89),IF(AND('Submission Template'!$P$13="yes",'Submission Template'!Q86="yes",'Submission Template'!BN86&lt;&gt;""),STDEV(BD$38:BD89),"")))))</f>
        <v/>
      </c>
      <c r="F89" s="308" t="str">
        <f>IF('Submission Template'!$AU$36=1,IF('Submission Template'!BN86&lt;&gt;"",G88,""),"")</f>
        <v/>
      </c>
      <c r="G89" s="308" t="str">
        <f>IF(AND('Submission Template'!$AU$36=1,'Submission Template'!$C86&lt;&gt;""),IF(OR($AO89=1,$AO89=0),0,IF('Submission Template'!$C86="initial",$G88,IF('Submission Template'!Q86="yes",MAX(($F89+'Submission Template'!BN86-('Submission Template'!K$28+0.25*$E89)),0),$G88))),"")</f>
        <v/>
      </c>
      <c r="H89" s="308" t="str">
        <f t="shared" si="18"/>
        <v/>
      </c>
      <c r="I89" s="309" t="str">
        <f t="shared" si="1"/>
        <v/>
      </c>
      <c r="J89" s="309" t="str">
        <f t="shared" si="19"/>
        <v/>
      </c>
      <c r="K89" s="310" t="str">
        <f>IF(G89&lt;&gt;"",IF($BA89=1,IF(AND(J89&lt;&gt;1,I89=1,D89&lt;='Submission Template'!K$28),1,0),K88),"")</f>
        <v/>
      </c>
      <c r="L89" s="304">
        <f>IF('Submission Template'!$AV$36=1,IF(AND('Submission Template'!$P$13="yes",$AY89&lt;&gt;""),MAX($AY89-1,0),$AY89),"")</f>
        <v>0</v>
      </c>
      <c r="M89" s="305" t="str">
        <f t="shared" si="2"/>
        <v/>
      </c>
      <c r="N89" s="306" t="str">
        <f>IF(AM89&lt;&gt;"",AM89,(IF(AND('Submission Template'!$P$13="no",'Submission Template'!V86="yes",'Submission Template'!BS86&lt;&gt;""),AVERAGE(BE$37:BE89),IF(AND('Submission Template'!$P$13="yes",'Submission Template'!V86="yes",'Submission Template'!BS86&lt;&gt;""),AVERAGE(BE$38:BE89),""))))</f>
        <v/>
      </c>
      <c r="O89" s="307" t="str">
        <f>IF(AP89&lt;=1,"",IF(BX89&lt;&gt;"",BX89,(IF(AND('Submission Template'!$P$13="no",'Submission Template'!V86="yes",'Submission Template'!BS86&lt;&gt;""),STDEV(BE$37:BE89),IF(AND('Submission Template'!$P$13="yes",'Submission Template'!V86="yes",'Submission Template'!BS86&lt;&gt;""),STDEV(BE$38:BE89),"")))))</f>
        <v/>
      </c>
      <c r="P89" s="308" t="str">
        <f>IF('Submission Template'!$AV$36=1,IF('Submission Template'!BS86&lt;&gt;"",Q88,""),"")</f>
        <v/>
      </c>
      <c r="Q89" s="308" t="str">
        <f>IF(AND('Submission Template'!$AV$36=1,'Submission Template'!$C86&lt;&gt;""),IF(OR($AP89=1,$AP89=0),0,IF('Submission Template'!$C86="initial",$Q88,IF('Submission Template'!V86="yes",MAX(($P89+'Submission Template'!BS86-('Submission Template'!R$28+0.25*$O89)),0),$Q88))),"")</f>
        <v/>
      </c>
      <c r="R89" s="308" t="str">
        <f t="shared" si="20"/>
        <v/>
      </c>
      <c r="S89" s="309" t="str">
        <f t="shared" si="3"/>
        <v/>
      </c>
      <c r="T89" s="309" t="str">
        <f t="shared" si="21"/>
        <v/>
      </c>
      <c r="U89" s="310" t="str">
        <f>IF(Q89&lt;&gt;"",IF($BB89=1,IF(AND(T89&lt;&gt;1,S89=1,N89&lt;='Submission Template'!R$28),1,0),U88),"")</f>
        <v/>
      </c>
      <c r="V89" s="102"/>
      <c r="W89" s="102"/>
      <c r="X89" s="102"/>
      <c r="Y89" s="102"/>
      <c r="Z89" s="102"/>
      <c r="AA89" s="102"/>
      <c r="AB89" s="102"/>
      <c r="AC89" s="102"/>
      <c r="AD89" s="102"/>
      <c r="AE89" s="102"/>
      <c r="AF89" s="311"/>
      <c r="AG89" s="312" t="str">
        <f>IF(AND(OR('Submission Template'!Q86="yes",AND('Submission Template'!V86="yes",'Submission Template'!$P$17="yes")),'Submission Template'!C86="invalid"),"Test cannot be invalid AND included in CumSum",IF(OR(AND($Q89&gt;$R89,$N89&lt;&gt;""),AND($G89&gt;H89,$D89&lt;&gt;"")),"Warning:  CumSum statistic exceeds the Action Limit.",""))</f>
        <v/>
      </c>
      <c r="AH89" s="156"/>
      <c r="AI89" s="156"/>
      <c r="AJ89" s="156"/>
      <c r="AK89" s="313"/>
      <c r="AL89" s="6" t="str">
        <f t="shared" si="17"/>
        <v/>
      </c>
      <c r="AM89" s="6" t="str">
        <f t="shared" si="13"/>
        <v/>
      </c>
      <c r="AN89" s="6" t="str">
        <f>IF($AN$27="yes",IF(AND(BD38="",BD39="",BD40="",BD41="",BD42="",BD43="",BD44="",BD45="",BD46="",BD47="",BD48="",BD49="",BD50="",BD51="",BD52="",BD53="",BD54="",BD55="",BD56="",BD57="",BD58="",BD59="",BD60="",BD61="",BD62="",BD63="",BD64="",BD65="",BD66="",BD67="",BD68="",BD69="",BD70="",BD71="",BD72="",BD73="",BD74="",BD75="",BD76="",BD77="",BD78="",BD79="",BD80="",BD81="",BD82="",BD83="",BD84="",BD85="",BD86="",BD87="",BD88="",BD89=""),"SKIP",IF(AND(BD38="",BD39="",BD40="",BD41="",BD42="",BD43="",BD44="",BD45="",BD46="",BD47="",BD48="",BD49="",BD50="",BD51="",BD52="",BD53="",BD54="",BD55="",BD56="",BD57="",BD58="",BD59="",BD60="",BD61="",BD62="",BD63="",BD64="",BD65="",BD66="",BD67="",BD68="",BD69="",BD70="",BD71="",BD72="",BD73="",BD74="",BD75="",BD76="",BD77="",BD78="",BD79="",BD80="",BD81="",BD82="",BD83="",BD84="",BD85="",BD86="",BD87="",BD88="",BD89&lt;&gt;""),"DATA","")),"notCO")</f>
        <v>SKIP</v>
      </c>
      <c r="AO89" s="6">
        <f>IF('Submission Template'!$P$13="no",AX89,IF(AX89="","",IF('Submission Template'!$P$13="yes",IF(B89=0,1,IF(OR(B89=1,B89=2),2,B89)))))</f>
        <v>1</v>
      </c>
      <c r="AP89" s="6">
        <f>IF('Submission Template'!$P$13="no",AY89,IF(AY89="","",IF('Submission Template'!$P$13="yes",IF(L89=0,1,IF(OR(L89=1,L89=2),2,L89)))))</f>
        <v>1</v>
      </c>
      <c r="AQ89" s="20" t="str">
        <f>IF($AN$27="yes",IF(AND(BE38="",BE39="",BE40="",BE41="",BE42="",BE43="",BE44="",BE45="",BE46="",BE47="",BE48="",BE49="",BE50="",BE51="",BE52="",BE53="",BE54="",BE55="",BE56="",BE57="",BE58="",BE59="",BE60="",BE61="",BE62="",BE63="",BE64="",BE65="",BE66="",BE67="",BE68="",BE69="",BE70="",BE71="",BE72="",BE73="",BE74="",BE75="",BE76="",BE77="",BE78="",BE79="",BE80="",BE81="",BE82="",BE83="",BE84="",BE85="",BE86="",BE87="",BE88="",BE89=""),"SKIP",IF(AND(BE38="",BE39="",BE40="",BE41="",BE42="",BE43="",BE44="",BE45="",BE46="",BE47="",BE48="",BE49="",BE50="",BE51="",BE52="",BE53="",BE54="",BE55="",BE56="",BE57="",BE58="",BE59="",BE60="",BE61="",BE62="",BE63="",BE64="",BE65="",BE66="",BE67="",BE68="",BE69="",BE70="",BE71="",BE72="",BE73="",BE74="",BE75="",BE76="",BE77="",BE78="",BE79="",BE80="",BE81="",BE82="",BE83="",BE84="",BE85="",BE86="",BE87="",BE88="",BE89&lt;&gt;""),"DATA","")),"notCO")</f>
        <v>SKIP</v>
      </c>
      <c r="AR89" s="22">
        <f>IF(AND('Submission Template'!BN86&lt;&gt;"",'Submission Template'!K$28&lt;&gt;"",'Submission Template'!Q86&lt;&gt;""),1,0)</f>
        <v>0</v>
      </c>
      <c r="AS89" s="22">
        <f>IF(AND('Submission Template'!BS86&lt;&gt;"",'Submission Template'!R$28&lt;&gt;"",'Submission Template'!V86&lt;&gt;""),1,0)</f>
        <v>0</v>
      </c>
      <c r="AT89" s="22"/>
      <c r="AU89" s="22">
        <f t="shared" si="4"/>
        <v>0</v>
      </c>
      <c r="AV89" s="22">
        <f t="shared" si="5"/>
        <v>0</v>
      </c>
      <c r="AW89" s="22"/>
      <c r="AX89" s="22">
        <f>IF('Submission Template'!$BU86&lt;&gt;"blank",IF('Submission Template'!BN86&lt;&gt;"",IF('Submission Template'!Q86="yes",AX88+1,AX88),AX88),"")</f>
        <v>0</v>
      </c>
      <c r="AY89" s="22">
        <f>IF('Submission Template'!$BU86&lt;&gt;"blank",IF('Submission Template'!BS86&lt;&gt;"",IF('Submission Template'!V86="yes",AY88+1,AY88),AY88),"")</f>
        <v>0</v>
      </c>
      <c r="AZ89" s="22"/>
      <c r="BA89" s="22" t="str">
        <f>IF('Submission Template'!BN86&lt;&gt;"",IF('Submission Template'!Q86="yes",1,0),"")</f>
        <v/>
      </c>
      <c r="BB89" s="22" t="str">
        <f>IF('Submission Template'!BS86&lt;&gt;"",IF('Submission Template'!V86="yes",1,0),"")</f>
        <v/>
      </c>
      <c r="BC89" s="22"/>
      <c r="BD89" s="22" t="str">
        <f>IF(AND('Submission Template'!Q86="yes",'Submission Template'!BN86&lt;&gt;""),'Submission Template'!BN86,"")</f>
        <v/>
      </c>
      <c r="BE89" s="22" t="str">
        <f>IF(AND('Submission Template'!V86="yes",'Submission Template'!BS86&lt;&gt;""),'Submission Template'!BS86,"")</f>
        <v/>
      </c>
      <c r="BF89" s="22"/>
      <c r="BG89" s="22"/>
      <c r="BH89" s="22"/>
      <c r="BI89" s="24"/>
      <c r="BJ89" s="22"/>
      <c r="BK89" s="35" t="str">
        <f>IF('Submission Template'!$AU$36=1,IF(AND('Submission Template'!Q86="yes",$AO89&gt;1,'Submission Template'!BN86&lt;&gt;""),ROUND((($AU89*$E89)/($D89-'Submission Template'!K$28))^2+1,1),""),"")</f>
        <v/>
      </c>
      <c r="BL89" s="35" t="str">
        <f>IF('Submission Template'!$AV$36=1,IF(AND('Submission Template'!V86="yes",$AP89&gt;1,'Submission Template'!BS86&lt;&gt;""),ROUND((($AV89*$O89)/($N89-'Submission Template'!R$28))^2+1,1),""),"")</f>
        <v/>
      </c>
      <c r="BM89" s="49">
        <f t="shared" si="6"/>
        <v>1</v>
      </c>
      <c r="BN89" s="6"/>
      <c r="BO89" s="136" t="str">
        <f>IF(D89="","",IF(E89="","",$D89-'Submission Template'!K$28))</f>
        <v/>
      </c>
      <c r="BP89" s="137" t="str">
        <f t="shared" si="7"/>
        <v/>
      </c>
      <c r="BQ89" s="137"/>
      <c r="BR89" s="137"/>
      <c r="BS89" s="137"/>
      <c r="BT89" s="137" t="str">
        <f>IF(N89="","",IF(E89="","",$N89-'Submission Template'!$BG$20))</f>
        <v/>
      </c>
      <c r="BU89" s="138" t="str">
        <f t="shared" si="8"/>
        <v/>
      </c>
      <c r="BV89" s="6"/>
      <c r="BW89" s="247" t="str">
        <f t="shared" si="15"/>
        <v/>
      </c>
      <c r="BX89" s="138" t="str">
        <f t="shared" si="16"/>
        <v/>
      </c>
      <c r="BY89" s="6"/>
      <c r="BZ89" s="6"/>
      <c r="CA89" s="57"/>
      <c r="CB89" s="57"/>
      <c r="CC89" s="57"/>
      <c r="CD89" s="57"/>
      <c r="CE89" s="57"/>
      <c r="CF89" s="219">
        <f>IF('Submission Template'!C112="invalid",1,0)</f>
        <v>0</v>
      </c>
      <c r="CG89" s="113" t="str">
        <f>IF(AND('Submission Template'!$C112="final",'Submission Template'!$Q112="yes"),$D115,"")</f>
        <v/>
      </c>
      <c r="CH89" s="113" t="str">
        <f>IF(AND('Submission Template'!$C112="final",'Submission Template'!$Q112="yes"),$C115,"")</f>
        <v/>
      </c>
      <c r="CI89" s="113" t="str">
        <f>IF(AND('Submission Template'!$C112="final",'Submission Template'!$V112="yes"),$N115,"")</f>
        <v/>
      </c>
      <c r="CJ89" s="220" t="str">
        <f>IF(AND('Submission Template'!$C112="final",'Submission Template'!$V112="yes"),$M115,"")</f>
        <v/>
      </c>
      <c r="CK89" s="6"/>
      <c r="CL89" s="6"/>
    </row>
    <row r="90" spans="1:90">
      <c r="A90" s="98"/>
      <c r="B90" s="304">
        <f>IF('Submission Template'!$AU$36=1,IF(AND('Submission Template'!$P$13="yes",$AX90&lt;&gt;""),MAX($AX90-1,0),$AX90),"")</f>
        <v>0</v>
      </c>
      <c r="C90" s="305" t="str">
        <f t="shared" si="0"/>
        <v/>
      </c>
      <c r="D90" s="306" t="str">
        <f>IF('Submission Template'!$AU$36&lt;&gt;1,"",IF(AL90&lt;&gt;"",AL90,IF(AND('Submission Template'!$P$13="no",'Submission Template'!Q87="yes",'Submission Template'!BN87&lt;&gt;""),AVERAGE(BD$37:BD90),IF(AND('Submission Template'!$P$13="yes",'Submission Template'!Q87="yes",'Submission Template'!BN87&lt;&gt;""),AVERAGE(BD$38:BD90),""))))</f>
        <v/>
      </c>
      <c r="E90" s="307" t="str">
        <f>IF('Submission Template'!$AU$36&lt;&gt;1,"",IF(AO90&lt;=1,"",IF(BW90&lt;&gt;"",BW90,IF(AND('Submission Template'!$P$13="no",'Submission Template'!Q87="yes",'Submission Template'!BN87&lt;&gt;""),STDEV(BD$37:BD90),IF(AND('Submission Template'!$P$13="yes",'Submission Template'!Q87="yes",'Submission Template'!BN87&lt;&gt;""),STDEV(BD$38:BD90),"")))))</f>
        <v/>
      </c>
      <c r="F90" s="308" t="str">
        <f>IF('Submission Template'!$AU$36=1,IF('Submission Template'!BN87&lt;&gt;"",G89,""),"")</f>
        <v/>
      </c>
      <c r="G90" s="308" t="str">
        <f>IF(AND('Submission Template'!$AU$36=1,'Submission Template'!$C87&lt;&gt;""),IF(OR($AO90=1,$AO90=0),0,IF('Submission Template'!$C87="initial",$G89,IF('Submission Template'!Q87="yes",MAX(($F90+'Submission Template'!BN87-('Submission Template'!K$28+0.25*$E90)),0),$G89))),"")</f>
        <v/>
      </c>
      <c r="H90" s="308" t="str">
        <f t="shared" si="18"/>
        <v/>
      </c>
      <c r="I90" s="309" t="str">
        <f t="shared" si="1"/>
        <v/>
      </c>
      <c r="J90" s="309" t="str">
        <f t="shared" si="19"/>
        <v/>
      </c>
      <c r="K90" s="310" t="str">
        <f>IF(G90&lt;&gt;"",IF($BA90=1,IF(AND(J90&lt;&gt;1,I90=1,D90&lt;='Submission Template'!K$28),1,0),K89),"")</f>
        <v/>
      </c>
      <c r="L90" s="304">
        <f>IF('Submission Template'!$AV$36=1,IF(AND('Submission Template'!$P$13="yes",$AY90&lt;&gt;""),MAX($AY90-1,0),$AY90),"")</f>
        <v>0</v>
      </c>
      <c r="M90" s="305" t="str">
        <f t="shared" si="2"/>
        <v/>
      </c>
      <c r="N90" s="306" t="str">
        <f>IF(AM90&lt;&gt;"",AM90,(IF(AND('Submission Template'!$P$13="no",'Submission Template'!V87="yes",'Submission Template'!BS87&lt;&gt;""),AVERAGE(BE$37:BE90),IF(AND('Submission Template'!$P$13="yes",'Submission Template'!V87="yes",'Submission Template'!BS87&lt;&gt;""),AVERAGE(BE$38:BE90),""))))</f>
        <v/>
      </c>
      <c r="O90" s="307" t="str">
        <f>IF(AP90&lt;=1,"",IF(BX90&lt;&gt;"",BX90,(IF(AND('Submission Template'!$P$13="no",'Submission Template'!V87="yes",'Submission Template'!BS87&lt;&gt;""),STDEV(BE$37:BE90),IF(AND('Submission Template'!$P$13="yes",'Submission Template'!V87="yes",'Submission Template'!BS87&lt;&gt;""),STDEV(BE$38:BE90),"")))))</f>
        <v/>
      </c>
      <c r="P90" s="308" t="str">
        <f>IF('Submission Template'!$AV$36=1,IF('Submission Template'!BS87&lt;&gt;"",Q89,""),"")</f>
        <v/>
      </c>
      <c r="Q90" s="308" t="str">
        <f>IF(AND('Submission Template'!$AV$36=1,'Submission Template'!$C87&lt;&gt;""),IF(OR($AP90=1,$AP90=0),0,IF('Submission Template'!$C87="initial",$Q89,IF('Submission Template'!V87="yes",MAX(($P90+'Submission Template'!BS87-('Submission Template'!R$28+0.25*$O90)),0),$Q89))),"")</f>
        <v/>
      </c>
      <c r="R90" s="308" t="str">
        <f t="shared" si="20"/>
        <v/>
      </c>
      <c r="S90" s="309" t="str">
        <f t="shared" si="3"/>
        <v/>
      </c>
      <c r="T90" s="309" t="str">
        <f t="shared" si="21"/>
        <v/>
      </c>
      <c r="U90" s="310" t="str">
        <f>IF(Q90&lt;&gt;"",IF($BB90=1,IF(AND(T90&lt;&gt;1,S90=1,N90&lt;='Submission Template'!R$28),1,0),U89),"")</f>
        <v/>
      </c>
      <c r="V90" s="102"/>
      <c r="W90" s="102"/>
      <c r="X90" s="102"/>
      <c r="Y90" s="102"/>
      <c r="Z90" s="102"/>
      <c r="AA90" s="102"/>
      <c r="AB90" s="102"/>
      <c r="AC90" s="102"/>
      <c r="AD90" s="102"/>
      <c r="AE90" s="102"/>
      <c r="AF90" s="311"/>
      <c r="AG90" s="312" t="str">
        <f>IF(AND(OR('Submission Template'!Q87="yes",AND('Submission Template'!V87="yes",'Submission Template'!$P$17="yes")),'Submission Template'!C87="invalid"),"Test cannot be invalid AND included in CumSum",IF(OR(AND($Q90&gt;$R90,$N90&lt;&gt;""),AND($G90&gt;H90,$D90&lt;&gt;"")),"Warning:  CumSum statistic exceeds the Action Limit.",""))</f>
        <v/>
      </c>
      <c r="AH90" s="156"/>
      <c r="AI90" s="156"/>
      <c r="AJ90" s="156"/>
      <c r="AK90" s="313"/>
      <c r="AL90" s="6" t="str">
        <f t="shared" si="17"/>
        <v/>
      </c>
      <c r="AM90" s="6" t="str">
        <f t="shared" si="13"/>
        <v/>
      </c>
      <c r="AN90" s="6" t="str">
        <f>IF($AN$27="yes",IF(AND(BD38="",BD39="",BD40="",BD41="",BD42="",BD43="",BD44="",BD45="",BD46="",BD47="",BD48="",BD49="",BD50="",BD51="",BD52="",BD53="",BD54="",BD55="",BD56="",BD57="",BD58="",BD59="",BD60="",BD61="",BD62="",BD63="",BD64="",BD65="",BD66="",BD67="",BD68="",BD69="",BD70="",BD71="",BD72="",BD73="",BD74="",BD75="",BD76="",BD77="",BD78="",BD79="",BD80="",BD81="",BD82="",BD83="",BD84="",BD85="",BD86="",BD87="",BD88="",BD89="",BD90=""),"SKIP",IF(AND(BD38="",BD39="",BD40="",BD41="",BD42="",BD43="",BD44="",BD45="",BD46="",BD47="",BD48="",BD49="",BD50="",BD51="",BD52="",BD53="",BD54="",BD55="",BD56="",BD57="",BD58="",BD59="",BD60="",BD61="",BD62="",BD63="",BD64="",BD65="",BD66="",BD67="",BD68="",BD69="",BD70="",BD71="",BD72="",BD73="",BD74="",BD75="",BD76="",BD77="",BD78="",BD79="",BD80="",BD81="",BD82="",BD83="",BD84="",BD85="",BD86="",BD87="",BD88="",BD89="",BD90&lt;&gt;""),"DATA","")),"notCO")</f>
        <v>SKIP</v>
      </c>
      <c r="AO90" s="6">
        <f>IF('Submission Template'!$P$13="no",AX90,IF(AX90="","",IF('Submission Template'!$P$13="yes",IF(B90=0,1,IF(OR(B90=1,B90=2),2,B90)))))</f>
        <v>1</v>
      </c>
      <c r="AP90" s="6">
        <f>IF('Submission Template'!$P$13="no",AY90,IF(AY90="","",IF('Submission Template'!$P$13="yes",IF(L90=0,1,IF(OR(L90=1,L90=2),2,L90)))))</f>
        <v>1</v>
      </c>
      <c r="AQ90" s="20" t="str">
        <f>IF($AN$27="yes",IF(AND(BE38="",BE39="",BE40="",BE41="",BE42="",BE43="",BE44="",BE45="",BE46="",BE47="",BE48="",BE49="",BE50="",BE51="",BE52="",BE53="",BE54="",BE55="",BE56="",BE57="",BE58="",BE59="",BE60="",BE61="",BE62="",BE63="",BE64="",BE65="",BE66="",BE67="",BE68="",BE69="",BE70="",BE71="",BE72="",BE73="",BE74="",BE75="",BE76="",BE77="",BE78="",BE79="",BE80="",BE81="",BE82="",BE83="",BE84="",BE85="",BE86="",BE87="",BE88="",BE89="",BE90=""),"SKIP",IF(AND(BE38="",BE39="",BE40="",BE41="",BE42="",BE43="",BE44="",BE45="",BE46="",BE47="",BE48="",BE49="",BE50="",BE51="",BE52="",BE53="",BE54="",BE55="",BE56="",BE57="",BE58="",BE59="",BE60="",BE61="",BE62="",BE63="",BE64="",BE65="",BE66="",BE67="",BE68="",BE69="",BE70="",BE71="",BE72="",BE73="",BE74="",BE75="",BE76="",BE77="",BE78="",BE79="",BE80="",BE81="",BE82="",BE83="",BE84="",BE85="",BE86="",BE87="",BE88="",BE89="",BE90&lt;&gt;""),"DATA","")),"notCO")</f>
        <v>SKIP</v>
      </c>
      <c r="AR90" s="22">
        <f>IF(AND('Submission Template'!BN87&lt;&gt;"",'Submission Template'!K$28&lt;&gt;"",'Submission Template'!Q87&lt;&gt;""),1,0)</f>
        <v>0</v>
      </c>
      <c r="AS90" s="22">
        <f>IF(AND('Submission Template'!BS87&lt;&gt;"",'Submission Template'!R$28&lt;&gt;"",'Submission Template'!V87&lt;&gt;""),1,0)</f>
        <v>0</v>
      </c>
      <c r="AT90" s="22"/>
      <c r="AU90" s="22">
        <f t="shared" si="4"/>
        <v>0</v>
      </c>
      <c r="AV90" s="22">
        <f t="shared" si="5"/>
        <v>0</v>
      </c>
      <c r="AW90" s="22"/>
      <c r="AX90" s="22">
        <f>IF('Submission Template'!$BU87&lt;&gt;"blank",IF('Submission Template'!BN87&lt;&gt;"",IF('Submission Template'!Q87="yes",AX89+1,AX89),AX89),"")</f>
        <v>0</v>
      </c>
      <c r="AY90" s="22">
        <f>IF('Submission Template'!$BU87&lt;&gt;"blank",IF('Submission Template'!BS87&lt;&gt;"",IF('Submission Template'!V87="yes",AY89+1,AY89),AY89),"")</f>
        <v>0</v>
      </c>
      <c r="AZ90" s="22"/>
      <c r="BA90" s="22" t="str">
        <f>IF('Submission Template'!BN87&lt;&gt;"",IF('Submission Template'!Q87="yes",1,0),"")</f>
        <v/>
      </c>
      <c r="BB90" s="22" t="str">
        <f>IF('Submission Template'!BS87&lt;&gt;"",IF('Submission Template'!V87="yes",1,0),"")</f>
        <v/>
      </c>
      <c r="BC90" s="22"/>
      <c r="BD90" s="22" t="str">
        <f>IF(AND('Submission Template'!Q87="yes",'Submission Template'!BN87&lt;&gt;""),'Submission Template'!BN87,"")</f>
        <v/>
      </c>
      <c r="BE90" s="22" t="str">
        <f>IF(AND('Submission Template'!V87="yes",'Submission Template'!BS87&lt;&gt;""),'Submission Template'!BS87,"")</f>
        <v/>
      </c>
      <c r="BF90" s="22"/>
      <c r="BG90" s="22"/>
      <c r="BH90" s="22"/>
      <c r="BI90" s="24"/>
      <c r="BJ90" s="22"/>
      <c r="BK90" s="35" t="str">
        <f>IF('Submission Template'!$AU$36=1,IF(AND('Submission Template'!Q87="yes",$AO90&gt;1,'Submission Template'!BN87&lt;&gt;""),ROUND((($AU90*$E90)/($D90-'Submission Template'!K$28))^2+1,1),""),"")</f>
        <v/>
      </c>
      <c r="BL90" s="35" t="str">
        <f>IF('Submission Template'!$AV$36=1,IF(AND('Submission Template'!V87="yes",$AP90&gt;1,'Submission Template'!BS87&lt;&gt;""),ROUND((($AV90*$O90)/($N90-'Submission Template'!R$28))^2+1,1),""),"")</f>
        <v/>
      </c>
      <c r="BM90" s="49">
        <f t="shared" si="6"/>
        <v>1</v>
      </c>
      <c r="BN90" s="6"/>
      <c r="BO90" s="136" t="str">
        <f>IF(D90="","",IF(E90="","",$D90-'Submission Template'!K$28))</f>
        <v/>
      </c>
      <c r="BP90" s="137" t="str">
        <f t="shared" si="7"/>
        <v/>
      </c>
      <c r="BQ90" s="137"/>
      <c r="BR90" s="137"/>
      <c r="BS90" s="137"/>
      <c r="BT90" s="137" t="str">
        <f>IF(N90="","",IF(E90="","",$N90-'Submission Template'!$BG$20))</f>
        <v/>
      </c>
      <c r="BU90" s="138" t="str">
        <f t="shared" si="8"/>
        <v/>
      </c>
      <c r="BV90" s="6"/>
      <c r="BW90" s="247" t="str">
        <f t="shared" si="15"/>
        <v/>
      </c>
      <c r="BX90" s="138" t="str">
        <f t="shared" si="16"/>
        <v/>
      </c>
      <c r="BY90" s="6"/>
      <c r="BZ90" s="6"/>
      <c r="CA90" s="57"/>
      <c r="CB90" s="57"/>
      <c r="CC90" s="57"/>
      <c r="CD90" s="57"/>
      <c r="CE90" s="57"/>
      <c r="CF90" s="219">
        <f>IF('Submission Template'!C113="invalid",1,0)</f>
        <v>0</v>
      </c>
      <c r="CG90" s="113" t="str">
        <f>IF(AND('Submission Template'!$C113="final",'Submission Template'!$Q113="yes"),$D116,"")</f>
        <v/>
      </c>
      <c r="CH90" s="113" t="str">
        <f>IF(AND('Submission Template'!$C113="final",'Submission Template'!$Q113="yes"),$C116,"")</f>
        <v/>
      </c>
      <c r="CI90" s="113" t="str">
        <f>IF(AND('Submission Template'!$C113="final",'Submission Template'!$V113="yes"),$N116,"")</f>
        <v/>
      </c>
      <c r="CJ90" s="220" t="str">
        <f>IF(AND('Submission Template'!$C113="final",'Submission Template'!$V113="yes"),$M116,"")</f>
        <v/>
      </c>
      <c r="CK90" s="6"/>
      <c r="CL90" s="6"/>
    </row>
    <row r="91" spans="1:90">
      <c r="A91" s="98"/>
      <c r="B91" s="304">
        <f>IF('Submission Template'!$AU$36=1,IF(AND('Submission Template'!$P$13="yes",$AX91&lt;&gt;""),MAX($AX91-1,0),$AX91),"")</f>
        <v>0</v>
      </c>
      <c r="C91" s="305" t="str">
        <f t="shared" si="0"/>
        <v/>
      </c>
      <c r="D91" s="306" t="str">
        <f>IF('Submission Template'!$AU$36&lt;&gt;1,"",IF(AL91&lt;&gt;"",AL91,IF(AND('Submission Template'!$P$13="no",'Submission Template'!Q88="yes",'Submission Template'!BN88&lt;&gt;""),AVERAGE(BD$37:BD91),IF(AND('Submission Template'!$P$13="yes",'Submission Template'!Q88="yes",'Submission Template'!BN88&lt;&gt;""),AVERAGE(BD$38:BD91),""))))</f>
        <v/>
      </c>
      <c r="E91" s="307" t="str">
        <f>IF('Submission Template'!$AU$36&lt;&gt;1,"",IF(AO91&lt;=1,"",IF(BW91&lt;&gt;"",BW91,IF(AND('Submission Template'!$P$13="no",'Submission Template'!Q88="yes",'Submission Template'!BN88&lt;&gt;""),STDEV(BD$37:BD91),IF(AND('Submission Template'!$P$13="yes",'Submission Template'!Q88="yes",'Submission Template'!BN88&lt;&gt;""),STDEV(BD$38:BD91),"")))))</f>
        <v/>
      </c>
      <c r="F91" s="308" t="str">
        <f>IF('Submission Template'!$AU$36=1,IF('Submission Template'!BN88&lt;&gt;"",G90,""),"")</f>
        <v/>
      </c>
      <c r="G91" s="308" t="str">
        <f>IF(AND('Submission Template'!$AU$36=1,'Submission Template'!$C88&lt;&gt;""),IF(OR($AO91=1,$AO91=0),0,IF('Submission Template'!$C88="initial",$G90,IF('Submission Template'!Q88="yes",MAX(($F91+'Submission Template'!BN88-('Submission Template'!K$28+0.25*$E91)),0),$G90))),"")</f>
        <v/>
      </c>
      <c r="H91" s="308" t="str">
        <f t="shared" si="18"/>
        <v/>
      </c>
      <c r="I91" s="309" t="str">
        <f t="shared" si="1"/>
        <v/>
      </c>
      <c r="J91" s="309" t="str">
        <f t="shared" si="19"/>
        <v/>
      </c>
      <c r="K91" s="310" t="str">
        <f>IF(G91&lt;&gt;"",IF($BA91=1,IF(AND(J91&lt;&gt;1,I91=1,D91&lt;='Submission Template'!K$28),1,0),K90),"")</f>
        <v/>
      </c>
      <c r="L91" s="304">
        <f>IF('Submission Template'!$AV$36=1,IF(AND('Submission Template'!$P$13="yes",$AY91&lt;&gt;""),MAX($AY91-1,0),$AY91),"")</f>
        <v>0</v>
      </c>
      <c r="M91" s="305" t="str">
        <f t="shared" si="2"/>
        <v/>
      </c>
      <c r="N91" s="306" t="str">
        <f>IF(AM91&lt;&gt;"",AM91,(IF(AND('Submission Template'!$P$13="no",'Submission Template'!V88="yes",'Submission Template'!BS88&lt;&gt;""),AVERAGE(BE$37:BE91),IF(AND('Submission Template'!$P$13="yes",'Submission Template'!V88="yes",'Submission Template'!BS88&lt;&gt;""),AVERAGE(BE$38:BE91),""))))</f>
        <v/>
      </c>
      <c r="O91" s="307" t="str">
        <f>IF(AP91&lt;=1,"",IF(BX91&lt;&gt;"",BX91,(IF(AND('Submission Template'!$P$13="no",'Submission Template'!V88="yes",'Submission Template'!BS88&lt;&gt;""),STDEV(BE$37:BE91),IF(AND('Submission Template'!$P$13="yes",'Submission Template'!V88="yes",'Submission Template'!BS88&lt;&gt;""),STDEV(BE$38:BE91),"")))))</f>
        <v/>
      </c>
      <c r="P91" s="308" t="str">
        <f>IF('Submission Template'!$AV$36=1,IF('Submission Template'!BS88&lt;&gt;"",Q90,""),"")</f>
        <v/>
      </c>
      <c r="Q91" s="308" t="str">
        <f>IF(AND('Submission Template'!$AV$36=1,'Submission Template'!$C88&lt;&gt;""),IF(OR($AP91=1,$AP91=0),0,IF('Submission Template'!$C88="initial",$Q90,IF('Submission Template'!V88="yes",MAX(($P91+'Submission Template'!BS88-('Submission Template'!R$28+0.25*$O91)),0),$Q90))),"")</f>
        <v/>
      </c>
      <c r="R91" s="308" t="str">
        <f t="shared" si="20"/>
        <v/>
      </c>
      <c r="S91" s="309" t="str">
        <f t="shared" si="3"/>
        <v/>
      </c>
      <c r="T91" s="309" t="str">
        <f t="shared" si="21"/>
        <v/>
      </c>
      <c r="U91" s="310" t="str">
        <f>IF(Q91&lt;&gt;"",IF($BB91=1,IF(AND(T91&lt;&gt;1,S91=1,N91&lt;='Submission Template'!R$28),1,0),U90),"")</f>
        <v/>
      </c>
      <c r="V91" s="102"/>
      <c r="W91" s="102"/>
      <c r="X91" s="102"/>
      <c r="Y91" s="102"/>
      <c r="Z91" s="102"/>
      <c r="AA91" s="102"/>
      <c r="AB91" s="102"/>
      <c r="AC91" s="102"/>
      <c r="AD91" s="102"/>
      <c r="AE91" s="102"/>
      <c r="AF91" s="311"/>
      <c r="AG91" s="312" t="str">
        <f>IF(AND(OR('Submission Template'!Q88="yes",AND('Submission Template'!V88="yes",'Submission Template'!$P$17="yes")),'Submission Template'!C88="invalid"),"Test cannot be invalid AND included in CumSum",IF(OR(AND($Q91&gt;$R91,$N91&lt;&gt;""),AND($G91&gt;H91,$D91&lt;&gt;"")),"Warning:  CumSum statistic exceeds the Action Limit.",""))</f>
        <v/>
      </c>
      <c r="AH91" s="156"/>
      <c r="AI91" s="156"/>
      <c r="AJ91" s="156"/>
      <c r="AK91" s="313"/>
      <c r="AL91" s="6" t="str">
        <f t="shared" si="17"/>
        <v/>
      </c>
      <c r="AM91" s="6" t="str">
        <f t="shared" si="13"/>
        <v/>
      </c>
      <c r="AN91" s="6" t="str">
        <f>IF($AN$27="yes",IF(AND(BD38="",BD39="",BD40="",BD41="",BD42="",BD43="",BD44="",BD45="",BD46="",BD47="",BD48="",BD49="",BD50="",BD51="",BD52="",BD53="",BD54="",BD55="",BD56="",BD57="",BD58="",BD59="",BD60="",BD61="",BD62="",BD63="",BD64="",BD65="",BD66="",BD67="",BD68="",BD69="",BD70="",BD71="",BD72="",BD73="",BD74="",BD75="",BD76="",BD77="",BD78="",BD79="",BD80="",BD81="",BD82="",BD83="",BD84="",BD85="",BD86="",BD87="",BD88="",BD89="",BD90="",BD91=""),"SKIP",IF(AND(BD38="",BD39="",BD40="",BD41="",BD42="",BD43="",BD44="",BD45="",BD46="",BD47="",BD48="",BD49="",BD50="",BD51="",BD52="",BD53="",BD54="",BD55="",BD56="",BD57="",BD58="",BD59="",BD60="",BD61="",BD62="",BD63="",BD64="",BD65="",BD66="",BD67="",BD68="",BD69="",BD70="",BD71="",BD72="",BD73="",BD74="",BD75="",BD76="",BD77="",BD78="",BD79="",BD80="",BD81="",BD82="",BD83="",BD84="",BD85="",BD86="",BD87="",BD88="",BD89="",BD90="",BD91&lt;&gt;""),"DATA","")),"notCO")</f>
        <v>SKIP</v>
      </c>
      <c r="AO91" s="6">
        <f>IF('Submission Template'!$P$13="no",AX91,IF(AX91="","",IF('Submission Template'!$P$13="yes",IF(B91=0,1,IF(OR(B91=1,B91=2),2,B91)))))</f>
        <v>1</v>
      </c>
      <c r="AP91" s="6">
        <f>IF('Submission Template'!$P$13="no",AY91,IF(AY91="","",IF('Submission Template'!$P$13="yes",IF(L91=0,1,IF(OR(L91=1,L91=2),2,L91)))))</f>
        <v>1</v>
      </c>
      <c r="AQ91" s="20" t="str">
        <f>IF($AN$27="yes",IF(AND(BE38="",BE39="",BE40="",BE41="",BE42="",BE43="",BE44="",BE45="",BE46="",BE47="",BE48="",BE49="",BE50="",BE51="",BE52="",BE53="",BE54="",BE55="",BE56="",BE57="",BE58="",BE59="",BE60="",BE61="",BE62="",BE63="",BE64="",BE65="",BE66="",BE67="",BE68="",BE69="",BE70="",BE71="",BE72="",BE73="",BE74="",BE75="",BE76="",BE77="",BE78="",BE79="",BE80="",BE81="",BE82="",BE83="",BE84="",BE85="",BE86="",BE87="",BE88="",BE89="",BE90="",BE91=""),"SKIP",IF(AND(BE38="",BE39="",BE40="",BE41="",BE42="",BE43="",BE44="",BE45="",BE46="",BE47="",BE48="",BE49="",BE50="",BE51="",BE52="",BE53="",BE54="",BE55="",BE56="",BE57="",BE58="",BE59="",BE60="",BE61="",BE62="",BE63="",BE64="",BE65="",BE66="",BE67="",BE68="",BE69="",BE70="",BE71="",BE72="",BE73="",BE74="",BE75="",BE76="",BE77="",BE78="",BE79="",BE80="",BE81="",BE82="",BE83="",BE84="",BE85="",BE86="",BE87="",BE88="",BE89="",BE90="",BE91&lt;&gt;""),"DATA","")),"notCO")</f>
        <v>SKIP</v>
      </c>
      <c r="AR91" s="22">
        <f>IF(AND('Submission Template'!BN88&lt;&gt;"",'Submission Template'!K$28&lt;&gt;"",'Submission Template'!Q88&lt;&gt;""),1,0)</f>
        <v>0</v>
      </c>
      <c r="AS91" s="22">
        <f>IF(AND('Submission Template'!BS88&lt;&gt;"",'Submission Template'!R$28&lt;&gt;"",'Submission Template'!V88&lt;&gt;""),1,0)</f>
        <v>0</v>
      </c>
      <c r="AT91" s="22"/>
      <c r="AU91" s="22">
        <f t="shared" si="4"/>
        <v>0</v>
      </c>
      <c r="AV91" s="22">
        <f t="shared" si="5"/>
        <v>0</v>
      </c>
      <c r="AW91" s="22"/>
      <c r="AX91" s="22">
        <f>IF('Submission Template'!$BU88&lt;&gt;"blank",IF('Submission Template'!BN88&lt;&gt;"",IF('Submission Template'!Q88="yes",AX90+1,AX90),AX90),"")</f>
        <v>0</v>
      </c>
      <c r="AY91" s="22">
        <f>IF('Submission Template'!$BU88&lt;&gt;"blank",IF('Submission Template'!BS88&lt;&gt;"",IF('Submission Template'!V88="yes",AY90+1,AY90),AY90),"")</f>
        <v>0</v>
      </c>
      <c r="AZ91" s="22"/>
      <c r="BA91" s="22" t="str">
        <f>IF('Submission Template'!BN88&lt;&gt;"",IF('Submission Template'!Q88="yes",1,0),"")</f>
        <v/>
      </c>
      <c r="BB91" s="22" t="str">
        <f>IF('Submission Template'!BS88&lt;&gt;"",IF('Submission Template'!V88="yes",1,0),"")</f>
        <v/>
      </c>
      <c r="BC91" s="22"/>
      <c r="BD91" s="22" t="str">
        <f>IF(AND('Submission Template'!Q88="yes",'Submission Template'!BN88&lt;&gt;""),'Submission Template'!BN88,"")</f>
        <v/>
      </c>
      <c r="BE91" s="22" t="str">
        <f>IF(AND('Submission Template'!V88="yes",'Submission Template'!BS88&lt;&gt;""),'Submission Template'!BS88,"")</f>
        <v/>
      </c>
      <c r="BF91" s="22"/>
      <c r="BG91" s="22"/>
      <c r="BH91" s="22"/>
      <c r="BI91" s="24"/>
      <c r="BJ91" s="22"/>
      <c r="BK91" s="35" t="str">
        <f>IF('Submission Template'!$AU$36=1,IF(AND('Submission Template'!Q88="yes",$AO91&gt;1,'Submission Template'!BN88&lt;&gt;""),ROUND((($AU91*$E91)/($D91-'Submission Template'!K$28))^2+1,1),""),"")</f>
        <v/>
      </c>
      <c r="BL91" s="35" t="str">
        <f>IF('Submission Template'!$AV$36=1,IF(AND('Submission Template'!V88="yes",$AP91&gt;1,'Submission Template'!BS88&lt;&gt;""),ROUND((($AV91*$O91)/($N91-'Submission Template'!R$28))^2+1,1),""),"")</f>
        <v/>
      </c>
      <c r="BM91" s="49">
        <f t="shared" si="6"/>
        <v>1</v>
      </c>
      <c r="BN91" s="6"/>
      <c r="BO91" s="136" t="str">
        <f>IF(D91="","",IF(E91="","",$D91-'Submission Template'!K$28))</f>
        <v/>
      </c>
      <c r="BP91" s="137" t="str">
        <f t="shared" si="7"/>
        <v/>
      </c>
      <c r="BQ91" s="137"/>
      <c r="BR91" s="137"/>
      <c r="BS91" s="137"/>
      <c r="BT91" s="137" t="str">
        <f>IF(N91="","",IF(E91="","",$N91-'Submission Template'!$BG$20))</f>
        <v/>
      </c>
      <c r="BU91" s="138" t="str">
        <f t="shared" si="8"/>
        <v/>
      </c>
      <c r="BV91" s="6"/>
      <c r="BW91" s="247" t="str">
        <f t="shared" si="15"/>
        <v/>
      </c>
      <c r="BX91" s="138" t="str">
        <f t="shared" si="16"/>
        <v/>
      </c>
      <c r="BY91" s="6"/>
      <c r="BZ91" s="6"/>
      <c r="CA91" s="57"/>
      <c r="CB91" s="57"/>
      <c r="CC91" s="57"/>
      <c r="CD91" s="57"/>
      <c r="CE91" s="57"/>
      <c r="CF91" s="219">
        <f>IF('Submission Template'!C114="invalid",1,0)</f>
        <v>0</v>
      </c>
      <c r="CG91" s="113" t="str">
        <f>IF(AND('Submission Template'!$C114="final",'Submission Template'!$Q114="yes"),$D117,"")</f>
        <v/>
      </c>
      <c r="CH91" s="113" t="str">
        <f>IF(AND('Submission Template'!$C114="final",'Submission Template'!$Q114="yes"),$C117,"")</f>
        <v/>
      </c>
      <c r="CI91" s="113" t="str">
        <f>IF(AND('Submission Template'!$C114="final",'Submission Template'!$V114="yes"),$N117,"")</f>
        <v/>
      </c>
      <c r="CJ91" s="220" t="str">
        <f>IF(AND('Submission Template'!$C114="final",'Submission Template'!$V114="yes"),$M117,"")</f>
        <v/>
      </c>
      <c r="CK91" s="6"/>
      <c r="CL91" s="6"/>
    </row>
    <row r="92" spans="1:90">
      <c r="A92" s="98"/>
      <c r="B92" s="304">
        <f>IF('Submission Template'!$AU$36=1,IF(AND('Submission Template'!$P$13="yes",$AX92&lt;&gt;""),MAX($AX92-1,0),$AX92),"")</f>
        <v>0</v>
      </c>
      <c r="C92" s="305" t="str">
        <f t="shared" si="0"/>
        <v/>
      </c>
      <c r="D92" s="306" t="str">
        <f>IF('Submission Template'!$AU$36&lt;&gt;1,"",IF(AL92&lt;&gt;"",AL92,IF(AND('Submission Template'!$P$13="no",'Submission Template'!Q89="yes",'Submission Template'!BN89&lt;&gt;""),AVERAGE(BD$37:BD92),IF(AND('Submission Template'!$P$13="yes",'Submission Template'!Q89="yes",'Submission Template'!BN89&lt;&gt;""),AVERAGE(BD$38:BD92),""))))</f>
        <v/>
      </c>
      <c r="E92" s="307" t="str">
        <f>IF('Submission Template'!$AU$36&lt;&gt;1,"",IF(AO92&lt;=1,"",IF(BW92&lt;&gt;"",BW92,IF(AND('Submission Template'!$P$13="no",'Submission Template'!Q89="yes",'Submission Template'!BN89&lt;&gt;""),STDEV(BD$37:BD92),IF(AND('Submission Template'!$P$13="yes",'Submission Template'!Q89="yes",'Submission Template'!BN89&lt;&gt;""),STDEV(BD$38:BD92),"")))))</f>
        <v/>
      </c>
      <c r="F92" s="308" t="str">
        <f>IF('Submission Template'!$AU$36=1,IF('Submission Template'!BN89&lt;&gt;"",G91,""),"")</f>
        <v/>
      </c>
      <c r="G92" s="308" t="str">
        <f>IF(AND('Submission Template'!$AU$36=1,'Submission Template'!$C89&lt;&gt;""),IF(OR($AO92=1,$AO92=0),0,IF('Submission Template'!$C89="initial",$G91,IF('Submission Template'!Q89="yes",MAX(($F92+'Submission Template'!BN89-('Submission Template'!K$28+0.25*$E92)),0),$G91))),"")</f>
        <v/>
      </c>
      <c r="H92" s="308" t="str">
        <f t="shared" si="18"/>
        <v/>
      </c>
      <c r="I92" s="309" t="str">
        <f t="shared" si="1"/>
        <v/>
      </c>
      <c r="J92" s="309" t="str">
        <f t="shared" si="19"/>
        <v/>
      </c>
      <c r="K92" s="310" t="str">
        <f>IF(G92&lt;&gt;"",IF($BA92=1,IF(AND(J92&lt;&gt;1,I92=1,D92&lt;='Submission Template'!K$28),1,0),K91),"")</f>
        <v/>
      </c>
      <c r="L92" s="304">
        <f>IF('Submission Template'!$AV$36=1,IF(AND('Submission Template'!$P$13="yes",$AY92&lt;&gt;""),MAX($AY92-1,0),$AY92),"")</f>
        <v>0</v>
      </c>
      <c r="M92" s="305" t="str">
        <f t="shared" si="2"/>
        <v/>
      </c>
      <c r="N92" s="306" t="str">
        <f>IF(AM92&lt;&gt;"",AM92,(IF(AND('Submission Template'!$P$13="no",'Submission Template'!V89="yes",'Submission Template'!BS89&lt;&gt;""),AVERAGE(BE$37:BE92),IF(AND('Submission Template'!$P$13="yes",'Submission Template'!V89="yes",'Submission Template'!BS89&lt;&gt;""),AVERAGE(BE$38:BE92),""))))</f>
        <v/>
      </c>
      <c r="O92" s="307" t="str">
        <f>IF(AP92&lt;=1,"",IF(BX92&lt;&gt;"",BX92,(IF(AND('Submission Template'!$P$13="no",'Submission Template'!V89="yes",'Submission Template'!BS89&lt;&gt;""),STDEV(BE$37:BE92),IF(AND('Submission Template'!$P$13="yes",'Submission Template'!V89="yes",'Submission Template'!BS89&lt;&gt;""),STDEV(BE$38:BE92),"")))))</f>
        <v/>
      </c>
      <c r="P92" s="308" t="str">
        <f>IF('Submission Template'!$AV$36=1,IF('Submission Template'!BS89&lt;&gt;"",Q91,""),"")</f>
        <v/>
      </c>
      <c r="Q92" s="308" t="str">
        <f>IF(AND('Submission Template'!$AV$36=1,'Submission Template'!$C89&lt;&gt;""),IF(OR($AP92=1,$AP92=0),0,IF('Submission Template'!$C89="initial",$Q91,IF('Submission Template'!V89="yes",MAX(($P92+'Submission Template'!BS89-('Submission Template'!R$28+0.25*$O92)),0),$Q91))),"")</f>
        <v/>
      </c>
      <c r="R92" s="308" t="str">
        <f t="shared" si="20"/>
        <v/>
      </c>
      <c r="S92" s="309" t="str">
        <f t="shared" si="3"/>
        <v/>
      </c>
      <c r="T92" s="309" t="str">
        <f t="shared" si="21"/>
        <v/>
      </c>
      <c r="U92" s="310" t="str">
        <f>IF(Q92&lt;&gt;"",IF($BB92=1,IF(AND(T92&lt;&gt;1,S92=1,N92&lt;='Submission Template'!R$28),1,0),U91),"")</f>
        <v/>
      </c>
      <c r="V92" s="102"/>
      <c r="W92" s="102"/>
      <c r="X92" s="102"/>
      <c r="Y92" s="102"/>
      <c r="Z92" s="102"/>
      <c r="AA92" s="102"/>
      <c r="AB92" s="102"/>
      <c r="AC92" s="102"/>
      <c r="AD92" s="102"/>
      <c r="AE92" s="102"/>
      <c r="AF92" s="311"/>
      <c r="AG92" s="312" t="str">
        <f>IF(AND(OR('Submission Template'!Q89="yes",AND('Submission Template'!V89="yes",'Submission Template'!$P$17="yes")),'Submission Template'!C89="invalid"),"Test cannot be invalid AND included in CumSum",IF(OR(AND($Q92&gt;$R92,$N92&lt;&gt;""),AND($G92&gt;H92,$D92&lt;&gt;"")),"Warning:  CumSum statistic exceeds the Action Limit.",""))</f>
        <v/>
      </c>
      <c r="AH92" s="156"/>
      <c r="AI92" s="156"/>
      <c r="AJ92" s="156"/>
      <c r="AK92" s="313"/>
      <c r="AL92" s="6" t="str">
        <f t="shared" si="17"/>
        <v/>
      </c>
      <c r="AM92" s="6" t="str">
        <f t="shared" si="13"/>
        <v/>
      </c>
      <c r="AN92" s="6" t="str">
        <f>IF($AN$27="yes",IF(AND(BD38="",BD39="",BD40="",BD41="",BD42="",BD43="",BD44="",BD45="",BD46="",BD47="",BD48="",BD49="",BD50="",BD51="",BD52="",BD53="",BD54="",BD55="",BD56="",BD57="",BD58="",BD59="",BD60="",BD61="",BD62="",BD63="",BD64="",BD65="",BD66="",BD67="",BD68="",BD69="",BD70="",BD71="",BD72="",BD73="",BD74="",BD75="",BD76="",BD77="",BD78="",BD79="",BD80="",BD81="",BD82="",BD83="",BD84="",BD85="",BD86="",BD87="",BD88="",BD89="",BD90="",BD91="",BD92=""),"SKIP",IF(AND(BD38="",BD39="",BD40="",BD41="",BD42="",BD43="",BD44="",BD45="",BD46="",BD47="",BD48="",BD49="",BD50="",BD51="",BD52="",BD53="",BD54="",BD55="",BD56="",BD57="",BD58="",BD59="",BD60="",BD61="",BD62="",BD63="",BD64="",BD65="",BD66="",BD67="",BD68="",BD69="",BD70="",BD71="",BD72="",BD73="",BD74="",BD75="",BD76="",BD77="",BD78="",BD79="",BD80="",BD81="",BD82="",BD83="",BD84="",BD85="",BD86="",BD87="",BD88="",BD89="",BD90="",BD91="",BD92&lt;&gt;""),"DATA","")),"notCO")</f>
        <v>SKIP</v>
      </c>
      <c r="AO92" s="6">
        <f>IF('Submission Template'!$P$13="no",AX92,IF(AX92="","",IF('Submission Template'!$P$13="yes",IF(B92=0,1,IF(OR(B92=1,B92=2),2,B92)))))</f>
        <v>1</v>
      </c>
      <c r="AP92" s="6">
        <f>IF('Submission Template'!$P$13="no",AY92,IF(AY92="","",IF('Submission Template'!$P$13="yes",IF(L92=0,1,IF(OR(L92=1,L92=2),2,L92)))))</f>
        <v>1</v>
      </c>
      <c r="AQ92" s="20" t="str">
        <f>IF($AN$27="yes",IF(AND(BE38="",BE39="",BE40="",BE41="",BE42="",BE43="",BE44="",BE45="",BE46="",BE47="",BE48="",BE49="",BE50="",BE51="",BE52="",BE53="",BE54="",BE55="",BE56="",BE57="",BE58="",BE59="",BE60="",BE61="",BE62="",BE63="",BE64="",BE65="",BE66="",BE67="",BE68="",BE69="",BE70="",BE71="",BE72="",BE73="",BE74="",BE75="",BE76="",BE77="",BE78="",BE79="",BE80="",BE81="",BE82="",BE83="",BE84="",BE85="",BE86="",BE87="",BE88="",BE89="",BE90="",BE91="",BE92=""),"SKIP",IF(AND(BE38="",BE39="",BE40="",BE41="",BE42="",BE43="",BE44="",BE45="",BE46="",BE47="",BE48="",BE49="",BE50="",BE51="",BE52="",BE53="",BE54="",BE55="",BE56="",BE57="",BE58="",BE59="",BE60="",BE61="",BE62="",BE63="",BE64="",BE65="",BE66="",BE67="",BE68="",BE69="",BE70="",BE71="",BE72="",BE73="",BE74="",BE75="",BE76="",BE77="",BE78="",BE79="",BE80="",BE81="",BE82="",BE83="",BE84="",BE85="",BE86="",BE87="",BE88="",BE89="",BE90="",BE91="",BE92&lt;&gt;""),"DATA","")),"notCO")</f>
        <v>SKIP</v>
      </c>
      <c r="AR92" s="22">
        <f>IF(AND('Submission Template'!BN89&lt;&gt;"",'Submission Template'!K$28&lt;&gt;"",'Submission Template'!Q89&lt;&gt;""),1,0)</f>
        <v>0</v>
      </c>
      <c r="AS92" s="22">
        <f>IF(AND('Submission Template'!BS89&lt;&gt;"",'Submission Template'!R$28&lt;&gt;"",'Submission Template'!V89&lt;&gt;""),1,0)</f>
        <v>0</v>
      </c>
      <c r="AT92" s="22"/>
      <c r="AU92" s="22">
        <f t="shared" si="4"/>
        <v>0</v>
      </c>
      <c r="AV92" s="22">
        <f t="shared" si="5"/>
        <v>0</v>
      </c>
      <c r="AW92" s="22"/>
      <c r="AX92" s="22">
        <f>IF('Submission Template'!$BU89&lt;&gt;"blank",IF('Submission Template'!BN89&lt;&gt;"",IF('Submission Template'!Q89="yes",AX91+1,AX91),AX91),"")</f>
        <v>0</v>
      </c>
      <c r="AY92" s="22">
        <f>IF('Submission Template'!$BU89&lt;&gt;"blank",IF('Submission Template'!BS89&lt;&gt;"",IF('Submission Template'!V89="yes",AY91+1,AY91),AY91),"")</f>
        <v>0</v>
      </c>
      <c r="AZ92" s="22"/>
      <c r="BA92" s="22" t="str">
        <f>IF('Submission Template'!BN89&lt;&gt;"",IF('Submission Template'!Q89="yes",1,0),"")</f>
        <v/>
      </c>
      <c r="BB92" s="22" t="str">
        <f>IF('Submission Template'!BS89&lt;&gt;"",IF('Submission Template'!V89="yes",1,0),"")</f>
        <v/>
      </c>
      <c r="BC92" s="22"/>
      <c r="BD92" s="22" t="str">
        <f>IF(AND('Submission Template'!Q89="yes",'Submission Template'!BN89&lt;&gt;""),'Submission Template'!BN89,"")</f>
        <v/>
      </c>
      <c r="BE92" s="22" t="str">
        <f>IF(AND('Submission Template'!V89="yes",'Submission Template'!BS89&lt;&gt;""),'Submission Template'!BS89,"")</f>
        <v/>
      </c>
      <c r="BF92" s="22"/>
      <c r="BG92" s="22"/>
      <c r="BH92" s="22"/>
      <c r="BI92" s="24"/>
      <c r="BJ92" s="22"/>
      <c r="BK92" s="35" t="str">
        <f>IF('Submission Template'!$AU$36=1,IF(AND('Submission Template'!Q89="yes",$AO92&gt;1,'Submission Template'!BN89&lt;&gt;""),ROUND((($AU92*$E92)/($D92-'Submission Template'!K$28))^2+1,1),""),"")</f>
        <v/>
      </c>
      <c r="BL92" s="35" t="str">
        <f>IF('Submission Template'!$AV$36=1,IF(AND('Submission Template'!V89="yes",$AP92&gt;1,'Submission Template'!BS89&lt;&gt;""),ROUND((($AV92*$O92)/($N92-'Submission Template'!R$28))^2+1,1),""),"")</f>
        <v/>
      </c>
      <c r="BM92" s="49">
        <f t="shared" si="6"/>
        <v>1</v>
      </c>
      <c r="BN92" s="6"/>
      <c r="BO92" s="136" t="str">
        <f>IF(D92="","",IF(E92="","",$D92-'Submission Template'!K$28))</f>
        <v/>
      </c>
      <c r="BP92" s="137" t="str">
        <f t="shared" si="7"/>
        <v/>
      </c>
      <c r="BQ92" s="137"/>
      <c r="BR92" s="137"/>
      <c r="BS92" s="137"/>
      <c r="BT92" s="137" t="str">
        <f>IF(N92="","",IF(E92="","",$N92-'Submission Template'!$BG$20))</f>
        <v/>
      </c>
      <c r="BU92" s="138" t="str">
        <f t="shared" si="8"/>
        <v/>
      </c>
      <c r="BV92" s="6"/>
      <c r="BW92" s="247" t="str">
        <f t="shared" si="15"/>
        <v/>
      </c>
      <c r="BX92" s="138" t="str">
        <f t="shared" si="16"/>
        <v/>
      </c>
      <c r="BY92" s="6"/>
      <c r="BZ92" s="6"/>
      <c r="CA92" s="57"/>
      <c r="CB92" s="57"/>
      <c r="CC92" s="57"/>
      <c r="CD92" s="57"/>
      <c r="CE92" s="57"/>
      <c r="CF92" s="219">
        <f>IF('Submission Template'!C115="invalid",1,0)</f>
        <v>0</v>
      </c>
      <c r="CG92" s="113" t="str">
        <f>IF(AND('Submission Template'!$C115="final",'Submission Template'!$Q115="yes"),$D118,"")</f>
        <v/>
      </c>
      <c r="CH92" s="113" t="str">
        <f>IF(AND('Submission Template'!$C115="final",'Submission Template'!$Q115="yes"),$C118,"")</f>
        <v/>
      </c>
      <c r="CI92" s="113" t="str">
        <f>IF(AND('Submission Template'!$C115="final",'Submission Template'!$V115="yes"),$N118,"")</f>
        <v/>
      </c>
      <c r="CJ92" s="220" t="str">
        <f>IF(AND('Submission Template'!$C115="final",'Submission Template'!$V115="yes"),$M118,"")</f>
        <v/>
      </c>
      <c r="CK92" s="6"/>
      <c r="CL92" s="6"/>
    </row>
    <row r="93" spans="1:90">
      <c r="A93" s="98"/>
      <c r="B93" s="304">
        <f>IF('Submission Template'!$AU$36=1,IF(AND('Submission Template'!$P$13="yes",$AX93&lt;&gt;""),MAX($AX93-1,0),$AX93),"")</f>
        <v>0</v>
      </c>
      <c r="C93" s="305" t="str">
        <f t="shared" si="0"/>
        <v/>
      </c>
      <c r="D93" s="306" t="str">
        <f>IF('Submission Template'!$AU$36&lt;&gt;1,"",IF(AL93&lt;&gt;"",AL93,IF(AND('Submission Template'!$P$13="no",'Submission Template'!Q90="yes",'Submission Template'!BN90&lt;&gt;""),AVERAGE(BD$37:BD93),IF(AND('Submission Template'!$P$13="yes",'Submission Template'!Q90="yes",'Submission Template'!BN90&lt;&gt;""),AVERAGE(BD$38:BD93),""))))</f>
        <v/>
      </c>
      <c r="E93" s="307" t="str">
        <f>IF('Submission Template'!$AU$36&lt;&gt;1,"",IF(AO93&lt;=1,"",IF(BW93&lt;&gt;"",BW93,IF(AND('Submission Template'!$P$13="no",'Submission Template'!Q90="yes",'Submission Template'!BN90&lt;&gt;""),STDEV(BD$37:BD93),IF(AND('Submission Template'!$P$13="yes",'Submission Template'!Q90="yes",'Submission Template'!BN90&lt;&gt;""),STDEV(BD$38:BD93),"")))))</f>
        <v/>
      </c>
      <c r="F93" s="308" t="str">
        <f>IF('Submission Template'!$AU$36=1,IF('Submission Template'!BN90&lt;&gt;"",G92,""),"")</f>
        <v/>
      </c>
      <c r="G93" s="308" t="str">
        <f>IF(AND('Submission Template'!$AU$36=1,'Submission Template'!$C90&lt;&gt;""),IF(OR($AO93=1,$AO93=0),0,IF('Submission Template'!$C90="initial",$G92,IF('Submission Template'!Q90="yes",MAX(($F93+'Submission Template'!BN90-('Submission Template'!K$28+0.25*$E93)),0),$G92))),"")</f>
        <v/>
      </c>
      <c r="H93" s="308" t="str">
        <f t="shared" si="18"/>
        <v/>
      </c>
      <c r="I93" s="309" t="str">
        <f t="shared" si="1"/>
        <v/>
      </c>
      <c r="J93" s="309" t="str">
        <f t="shared" si="19"/>
        <v/>
      </c>
      <c r="K93" s="310" t="str">
        <f>IF(G93&lt;&gt;"",IF($BA93=1,IF(AND(J93&lt;&gt;1,I93=1,D93&lt;='Submission Template'!K$28),1,0),K92),"")</f>
        <v/>
      </c>
      <c r="L93" s="304">
        <f>IF('Submission Template'!$AV$36=1,IF(AND('Submission Template'!$P$13="yes",$AY93&lt;&gt;""),MAX($AY93-1,0),$AY93),"")</f>
        <v>0</v>
      </c>
      <c r="M93" s="305" t="str">
        <f t="shared" si="2"/>
        <v/>
      </c>
      <c r="N93" s="306" t="str">
        <f>IF(AM93&lt;&gt;"",AM93,(IF(AND('Submission Template'!$P$13="no",'Submission Template'!V90="yes",'Submission Template'!BS90&lt;&gt;""),AVERAGE(BE$37:BE93),IF(AND('Submission Template'!$P$13="yes",'Submission Template'!V90="yes",'Submission Template'!BS90&lt;&gt;""),AVERAGE(BE$38:BE93),""))))</f>
        <v/>
      </c>
      <c r="O93" s="307" t="str">
        <f>IF(AP93&lt;=1,"",IF(BX93&lt;&gt;"",BX93,(IF(AND('Submission Template'!$P$13="no",'Submission Template'!V90="yes",'Submission Template'!BS90&lt;&gt;""),STDEV(BE$37:BE93),IF(AND('Submission Template'!$P$13="yes",'Submission Template'!V90="yes",'Submission Template'!BS90&lt;&gt;""),STDEV(BE$38:BE93),"")))))</f>
        <v/>
      </c>
      <c r="P93" s="308" t="str">
        <f>IF('Submission Template'!$AV$36=1,IF('Submission Template'!BS90&lt;&gt;"",Q92,""),"")</f>
        <v/>
      </c>
      <c r="Q93" s="308" t="str">
        <f>IF(AND('Submission Template'!$AV$36=1,'Submission Template'!$C90&lt;&gt;""),IF(OR($AP93=1,$AP93=0),0,IF('Submission Template'!$C90="initial",$Q92,IF('Submission Template'!V90="yes",MAX(($P93+'Submission Template'!BS90-('Submission Template'!R$28+0.25*$O93)),0),$Q92))),"")</f>
        <v/>
      </c>
      <c r="R93" s="308" t="str">
        <f t="shared" si="20"/>
        <v/>
      </c>
      <c r="S93" s="309" t="str">
        <f t="shared" si="3"/>
        <v/>
      </c>
      <c r="T93" s="309" t="str">
        <f t="shared" si="21"/>
        <v/>
      </c>
      <c r="U93" s="310" t="str">
        <f>IF(Q93&lt;&gt;"",IF($BB93=1,IF(AND(T93&lt;&gt;1,S93=1,N93&lt;='Submission Template'!R$28),1,0),U92),"")</f>
        <v/>
      </c>
      <c r="V93" s="102"/>
      <c r="W93" s="102"/>
      <c r="X93" s="102"/>
      <c r="Y93" s="102"/>
      <c r="Z93" s="102"/>
      <c r="AA93" s="102"/>
      <c r="AB93" s="102"/>
      <c r="AC93" s="102"/>
      <c r="AD93" s="102"/>
      <c r="AE93" s="102"/>
      <c r="AF93" s="311"/>
      <c r="AG93" s="312" t="str">
        <f>IF(AND(OR('Submission Template'!Q90="yes",AND('Submission Template'!V90="yes",'Submission Template'!$P$17="yes")),'Submission Template'!C90="invalid"),"Test cannot be invalid AND included in CumSum",IF(OR(AND($Q93&gt;$R93,$N93&lt;&gt;""),AND($G93&gt;H93,$D93&lt;&gt;"")),"Warning:  CumSum statistic exceeds the Action Limit.",""))</f>
        <v/>
      </c>
      <c r="AH93" s="156"/>
      <c r="AI93" s="156"/>
      <c r="AJ93" s="156"/>
      <c r="AK93" s="313"/>
      <c r="AL93" s="6" t="str">
        <f t="shared" si="17"/>
        <v/>
      </c>
      <c r="AM93" s="6" t="str">
        <f t="shared" si="13"/>
        <v/>
      </c>
      <c r="AN93" s="6" t="str">
        <f>IF($AN$27="yes",IF(AND(BD38="",BD39="",BD40="",BD41="",BD42="",BD43="",BD44="",BD45="",BD46="",BD47="",BD48="",BD49="",BD50="",BD51="",BD52="",BD53="",BD54="",BD55="",BD56="",BD57="",BD58="",BD59="",BD60="",BD61="",BD62="",BD63="",BD64="",BD65="",BD66="",BD67="",BD68="",BD69="",BD70="",BD71="",BD72="",BD73="",BD74="",BD75="",BD76="",BD77="",BD78="",BD79="",BD80="",BD81="",BD82="",BD83="",BD84="",BD85="",BD86="",BD87="",BD88="",BD89="",BD90="",BD91="",BD92="",BD93=""),"SKIP",IF(AND(BD38="",BD39="",BD40="",BD41="",BD42="",BD43="",BD44="",BD45="",BD46="",BD47="",BD48="",BD49="",BD50="",BD51="",BD52="",BD53="",BD54="",BD55="",BD56="",BD57="",BD58="",BD59="",BD60="",BD61="",BD62="",BD63="",BD64="",BD65="",BD66="",BD67="",BD68="",BD69="",BD70="",BD71="",BD72="",BD73="",BD74="",BD75="",BD76="",BD77="",BD78="",BD79="",BD80="",BD81="",BD82="",BD83="",BD84="",BD85="",BD86="",BD87="",BD88="",BD89="",BD90="",BD91="",BD92="",BD93&lt;&gt;""),"DATA","")),"notCO")</f>
        <v>SKIP</v>
      </c>
      <c r="AO93" s="6">
        <f>IF('Submission Template'!$P$13="no",AX93,IF(AX93="","",IF('Submission Template'!$P$13="yes",IF(B93=0,1,IF(OR(B93=1,B93=2),2,B93)))))</f>
        <v>1</v>
      </c>
      <c r="AP93" s="6">
        <f>IF('Submission Template'!$P$13="no",AY93,IF(AY93="","",IF('Submission Template'!$P$13="yes",IF(L93=0,1,IF(OR(L93=1,L93=2),2,L93)))))</f>
        <v>1</v>
      </c>
      <c r="AQ93" s="20" t="str">
        <f>IF($AN$27="yes",IF(AND(BE38="",BE39="",BE40="",BE41="",BE42="",BE43="",BE44="",BE45="",BE46="",BE47="",BE48="",BE49="",BE50="",BE51="",BE52="",BE53="",BE54="",BE55="",BE56="",BE57="",BE58="",BE59="",BE60="",BE61="",BE62="",BE63="",BE64="",BE65="",BE66="",BE67="",BE68="",BE69="",BE70="",BE71="",BE72="",BE73="",BE74="",BE75="",BE76="",BE77="",BE78="",BE79="",BE80="",BE81="",BE82="",BE83="",BE84="",BE85="",BE86="",BE87="",BE88="",BE89="",BE90="",BE91="",BE92="",BE93=""),"SKIP",IF(AND(BE38="",BE39="",BE40="",BE41="",BE42="",BE43="",BE44="",BE45="",BE46="",BE47="",BE48="",BE49="",BE50="",BE51="",BE52="",BE53="",BE54="",BE55="",BE56="",BE57="",BE58="",BE59="",BE60="",BE61="",BE62="",BE63="",BE64="",BE65="",BE66="",BE67="",BE68="",BE69="",BE70="",BE71="",BE72="",BE73="",BE74="",BE75="",BE76="",BE77="",BE78="",BE79="",BE80="",BE81="",BE82="",BE83="",BE84="",BE85="",BE86="",BE87="",BE88="",BE89="",BE90="",BE91="",BE92="",BE93&lt;&gt;""),"DATA","")),"notCO")</f>
        <v>SKIP</v>
      </c>
      <c r="AR93" s="22">
        <f>IF(AND('Submission Template'!BN90&lt;&gt;"",'Submission Template'!K$28&lt;&gt;"",'Submission Template'!Q90&lt;&gt;""),1,0)</f>
        <v>0</v>
      </c>
      <c r="AS93" s="22">
        <f>IF(AND('Submission Template'!BS90&lt;&gt;"",'Submission Template'!R$28&lt;&gt;"",'Submission Template'!V90&lt;&gt;""),1,0)</f>
        <v>0</v>
      </c>
      <c r="AT93" s="22"/>
      <c r="AU93" s="22">
        <f t="shared" si="4"/>
        <v>0</v>
      </c>
      <c r="AV93" s="22">
        <f t="shared" si="5"/>
        <v>0</v>
      </c>
      <c r="AW93" s="22"/>
      <c r="AX93" s="22">
        <f>IF('Submission Template'!$BU90&lt;&gt;"blank",IF('Submission Template'!BN90&lt;&gt;"",IF('Submission Template'!Q90="yes",AX92+1,AX92),AX92),"")</f>
        <v>0</v>
      </c>
      <c r="AY93" s="22">
        <f>IF('Submission Template'!$BU90&lt;&gt;"blank",IF('Submission Template'!BS90&lt;&gt;"",IF('Submission Template'!V90="yes",AY92+1,AY92),AY92),"")</f>
        <v>0</v>
      </c>
      <c r="AZ93" s="22"/>
      <c r="BA93" s="22" t="str">
        <f>IF('Submission Template'!BN90&lt;&gt;"",IF('Submission Template'!Q90="yes",1,0),"")</f>
        <v/>
      </c>
      <c r="BB93" s="22" t="str">
        <f>IF('Submission Template'!BS90&lt;&gt;"",IF('Submission Template'!V90="yes",1,0),"")</f>
        <v/>
      </c>
      <c r="BC93" s="22"/>
      <c r="BD93" s="22" t="str">
        <f>IF(AND('Submission Template'!Q90="yes",'Submission Template'!BN90&lt;&gt;""),'Submission Template'!BN90,"")</f>
        <v/>
      </c>
      <c r="BE93" s="22" t="str">
        <f>IF(AND('Submission Template'!V90="yes",'Submission Template'!BS90&lt;&gt;""),'Submission Template'!BS90,"")</f>
        <v/>
      </c>
      <c r="BF93" s="22"/>
      <c r="BG93" s="22"/>
      <c r="BH93" s="22"/>
      <c r="BI93" s="24"/>
      <c r="BJ93" s="22"/>
      <c r="BK93" s="35" t="str">
        <f>IF('Submission Template'!$AU$36=1,IF(AND('Submission Template'!Q90="yes",$AO93&gt;1,'Submission Template'!BN90&lt;&gt;""),ROUND((($AU93*$E93)/($D93-'Submission Template'!K$28))^2+1,1),""),"")</f>
        <v/>
      </c>
      <c r="BL93" s="35" t="str">
        <f>IF('Submission Template'!$AV$36=1,IF(AND('Submission Template'!V90="yes",$AP93&gt;1,'Submission Template'!BS90&lt;&gt;""),ROUND((($AV93*$O93)/($N93-'Submission Template'!R$28))^2+1,1),""),"")</f>
        <v/>
      </c>
      <c r="BM93" s="49">
        <f t="shared" si="6"/>
        <v>1</v>
      </c>
      <c r="BN93" s="6"/>
      <c r="BO93" s="136" t="str">
        <f>IF(D93="","",IF(E93="","",$D93-'Submission Template'!K$28))</f>
        <v/>
      </c>
      <c r="BP93" s="137" t="str">
        <f t="shared" si="7"/>
        <v/>
      </c>
      <c r="BQ93" s="137"/>
      <c r="BR93" s="137"/>
      <c r="BS93" s="137"/>
      <c r="BT93" s="137" t="str">
        <f>IF(N93="","",IF(E93="","",$N93-'Submission Template'!$BG$20))</f>
        <v/>
      </c>
      <c r="BU93" s="138" t="str">
        <f t="shared" si="8"/>
        <v/>
      </c>
      <c r="BV93" s="6"/>
      <c r="BW93" s="247" t="str">
        <f t="shared" si="15"/>
        <v/>
      </c>
      <c r="BX93" s="138" t="str">
        <f t="shared" si="16"/>
        <v/>
      </c>
      <c r="BY93" s="6"/>
      <c r="BZ93" s="6"/>
      <c r="CA93" s="57"/>
      <c r="CB93" s="57"/>
      <c r="CC93" s="57"/>
      <c r="CD93" s="57"/>
      <c r="CE93" s="57"/>
      <c r="CF93" s="219">
        <f>IF('Submission Template'!C116="invalid",1,0)</f>
        <v>0</v>
      </c>
      <c r="CG93" s="113" t="str">
        <f>IF(AND('Submission Template'!$C116="final",'Submission Template'!$Q116="yes"),$D119,"")</f>
        <v/>
      </c>
      <c r="CH93" s="113" t="str">
        <f>IF(AND('Submission Template'!$C116="final",'Submission Template'!$Q116="yes"),$C119,"")</f>
        <v/>
      </c>
      <c r="CI93" s="113" t="str">
        <f>IF(AND('Submission Template'!$C116="final",'Submission Template'!$V116="yes"),$N119,"")</f>
        <v/>
      </c>
      <c r="CJ93" s="220" t="str">
        <f>IF(AND('Submission Template'!$C116="final",'Submission Template'!$V116="yes"),$M119,"")</f>
        <v/>
      </c>
      <c r="CK93" s="6"/>
      <c r="CL93" s="6"/>
    </row>
    <row r="94" spans="1:90">
      <c r="A94" s="98"/>
      <c r="B94" s="304">
        <f>IF('Submission Template'!$AU$36=1,IF(AND('Submission Template'!$P$13="yes",$AX94&lt;&gt;""),MAX($AX94-1,0),$AX94),"")</f>
        <v>0</v>
      </c>
      <c r="C94" s="305" t="str">
        <f t="shared" si="0"/>
        <v/>
      </c>
      <c r="D94" s="306" t="str">
        <f>IF('Submission Template'!$AU$36&lt;&gt;1,"",IF(AL94&lt;&gt;"",AL94,IF(AND('Submission Template'!$P$13="no",'Submission Template'!Q91="yes",'Submission Template'!BN91&lt;&gt;""),AVERAGE(BD$37:BD94),IF(AND('Submission Template'!$P$13="yes",'Submission Template'!Q91="yes",'Submission Template'!BN91&lt;&gt;""),AVERAGE(BD$38:BD94),""))))</f>
        <v/>
      </c>
      <c r="E94" s="307" t="str">
        <f>IF('Submission Template'!$AU$36&lt;&gt;1,"",IF(AO94&lt;=1,"",IF(BW94&lt;&gt;"",BW94,IF(AND('Submission Template'!$P$13="no",'Submission Template'!Q91="yes",'Submission Template'!BN91&lt;&gt;""),STDEV(BD$37:BD94),IF(AND('Submission Template'!$P$13="yes",'Submission Template'!Q91="yes",'Submission Template'!BN91&lt;&gt;""),STDEV(BD$38:BD94),"")))))</f>
        <v/>
      </c>
      <c r="F94" s="308" t="str">
        <f>IF('Submission Template'!$AU$36=1,IF('Submission Template'!BN91&lt;&gt;"",G93,""),"")</f>
        <v/>
      </c>
      <c r="G94" s="308" t="str">
        <f>IF(AND('Submission Template'!$AU$36=1,'Submission Template'!$C91&lt;&gt;""),IF(OR($AO94=1,$AO94=0),0,IF('Submission Template'!$C91="initial",$G93,IF('Submission Template'!Q91="yes",MAX(($F94+'Submission Template'!BN91-('Submission Template'!K$28+0.25*$E94)),0),$G93))),"")</f>
        <v/>
      </c>
      <c r="H94" s="308" t="str">
        <f t="shared" si="18"/>
        <v/>
      </c>
      <c r="I94" s="309" t="str">
        <f t="shared" si="1"/>
        <v/>
      </c>
      <c r="J94" s="309" t="str">
        <f t="shared" si="19"/>
        <v/>
      </c>
      <c r="K94" s="310" t="str">
        <f>IF(G94&lt;&gt;"",IF($BA94=1,IF(AND(J94&lt;&gt;1,I94=1,D94&lt;='Submission Template'!K$28),1,0),K93),"")</f>
        <v/>
      </c>
      <c r="L94" s="304">
        <f>IF('Submission Template'!$AV$36=1,IF(AND('Submission Template'!$P$13="yes",$AY94&lt;&gt;""),MAX($AY94-1,0),$AY94),"")</f>
        <v>0</v>
      </c>
      <c r="M94" s="305" t="str">
        <f t="shared" si="2"/>
        <v/>
      </c>
      <c r="N94" s="306" t="str">
        <f>IF(AM94&lt;&gt;"",AM94,(IF(AND('Submission Template'!$P$13="no",'Submission Template'!V91="yes",'Submission Template'!BS91&lt;&gt;""),AVERAGE(BE$37:BE94),IF(AND('Submission Template'!$P$13="yes",'Submission Template'!V91="yes",'Submission Template'!BS91&lt;&gt;""),AVERAGE(BE$38:BE94),""))))</f>
        <v/>
      </c>
      <c r="O94" s="307" t="str">
        <f>IF(AP94&lt;=1,"",IF(BX94&lt;&gt;"",BX94,(IF(AND('Submission Template'!$P$13="no",'Submission Template'!V91="yes",'Submission Template'!BS91&lt;&gt;""),STDEV(BE$37:BE94),IF(AND('Submission Template'!$P$13="yes",'Submission Template'!V91="yes",'Submission Template'!BS91&lt;&gt;""),STDEV(BE$38:BE94),"")))))</f>
        <v/>
      </c>
      <c r="P94" s="308" t="str">
        <f>IF('Submission Template'!$AV$36=1,IF('Submission Template'!BS91&lt;&gt;"",Q93,""),"")</f>
        <v/>
      </c>
      <c r="Q94" s="308" t="str">
        <f>IF(AND('Submission Template'!$AV$36=1,'Submission Template'!$C91&lt;&gt;""),IF(OR($AP94=1,$AP94=0),0,IF('Submission Template'!$C91="initial",$Q93,IF('Submission Template'!V91="yes",MAX(($P94+'Submission Template'!BS91-('Submission Template'!R$28+0.25*$O94)),0),$Q93))),"")</f>
        <v/>
      </c>
      <c r="R94" s="308" t="str">
        <f t="shared" si="20"/>
        <v/>
      </c>
      <c r="S94" s="309" t="str">
        <f t="shared" si="3"/>
        <v/>
      </c>
      <c r="T94" s="309" t="str">
        <f t="shared" si="21"/>
        <v/>
      </c>
      <c r="U94" s="310" t="str">
        <f>IF(Q94&lt;&gt;"",IF($BB94=1,IF(AND(T94&lt;&gt;1,S94=1,N94&lt;='Submission Template'!R$28),1,0),U93),"")</f>
        <v/>
      </c>
      <c r="V94" s="102"/>
      <c r="W94" s="102"/>
      <c r="X94" s="102"/>
      <c r="Y94" s="102"/>
      <c r="Z94" s="102"/>
      <c r="AA94" s="102"/>
      <c r="AB94" s="102"/>
      <c r="AC94" s="102"/>
      <c r="AD94" s="102"/>
      <c r="AE94" s="102"/>
      <c r="AF94" s="311"/>
      <c r="AG94" s="312" t="str">
        <f>IF(AND(OR('Submission Template'!Q91="yes",AND('Submission Template'!V91="yes",'Submission Template'!$P$17="yes")),'Submission Template'!C91="invalid"),"Test cannot be invalid AND included in CumSum",IF(OR(AND($Q94&gt;$R94,$N94&lt;&gt;""),AND($G94&gt;H94,$D94&lt;&gt;"")),"Warning:  CumSum statistic exceeds the Action Limit.",""))</f>
        <v/>
      </c>
      <c r="AH94" s="156"/>
      <c r="AI94" s="156"/>
      <c r="AJ94" s="156"/>
      <c r="AK94" s="313"/>
      <c r="AL94" s="6" t="str">
        <f t="shared" si="17"/>
        <v/>
      </c>
      <c r="AM94" s="6" t="str">
        <f t="shared" si="13"/>
        <v/>
      </c>
      <c r="AN94" s="6" t="str">
        <f>IF($AN$27="yes",IF(AND(BD38="",BD39="",BD40="",BD41="",BD42="",BD43="",BD44="",BD45="",BD46="",BD47="",BD48="",BD49="",BD50="",BD51="",BD52="",BD53="",BD54="",BD55="",BD56="",BD57="",BD58="",BD59="",BD60="",BD61="",BD62="",BD63="",BD64="",BD65="",BD66="",BD67="",BD68="",BD69="",BD70="",BD71="",BD72="",BD73="",BD74="",BD75="",BD76="",BD77="",BD78="",BD79="",BD80="",BD81="",BD82="",BD83="",BD84="",BD85="",BD86="",BD87="",BD88="",BD89="",BD90="",BD91="",BD92="",BD93="",BD94=""),"SKIP",IF(AND(BD38="",BD39="",BD40="",BD41="",BD42="",BD43="",BD44="",BD45="",BD46="",BD47="",BD48="",BD49="",BD50="",BD51="",BD52="",BD53="",BD54="",BD55="",BD56="",BD57="",BD58="",BD59="",BD60="",BD61="",BD62="",BD63="",BD64="",BD65="",BD66="",BD67="",BD68="",BD69="",BD70="",BD71="",BD72="",BD73="",BD74="",BD75="",BD76="",BD77="",BD78="",BD79="",BD80="",BD81="",BD82="",BD83="",BD84="",BD85="",BD86="",BD87="",BD88="",BD89="",BD90="",BD91="",BD92="",BD93="",BD94&lt;&gt;""),"DATA","")),"notCO")</f>
        <v>SKIP</v>
      </c>
      <c r="AO94" s="6">
        <f>IF('Submission Template'!$P$13="no",AX94,IF(AX94="","",IF('Submission Template'!$P$13="yes",IF(B94=0,1,IF(OR(B94=1,B94=2),2,B94)))))</f>
        <v>1</v>
      </c>
      <c r="AP94" s="6">
        <f>IF('Submission Template'!$P$13="no",AY94,IF(AY94="","",IF('Submission Template'!$P$13="yes",IF(L94=0,1,IF(OR(L94=1,L94=2),2,L94)))))</f>
        <v>1</v>
      </c>
      <c r="AQ94" s="20" t="str">
        <f>IF($AN$27="yes",IF(AND(BE38="",BE39="",BE40="",BE41="",BE42="",BE43="",BE44="",BE45="",BE46="",BE47="",BE48="",BE49="",BE50="",BE51="",BE52="",BE53="",BE54="",BE55="",BE56="",BE57="",BE58="",BE59="",BE60="",BE61="",BE62="",BE63="",BE64="",BE65="",BE66="",BE67="",BE68="",BE69="",BE70="",BE71="",BE72="",BE73="",BE74="",BE75="",BE76="",BE77="",BE78="",BE79="",BE80="",BE81="",BE82="",BE83="",BE84="",BE85="",BE86="",BE87="",BE88="",BE89="",BE90="",BE91="",BE92="",BE93="",BE94=""),"SKIP",IF(AND(BE38="",BE39="",BE40="",BE41="",BE42="",BE43="",BE44="",BE45="",BE46="",BE47="",BE48="",BE49="",BE50="",BE51="",BE52="",BE53="",BE54="",BE55="",BE56="",BE57="",BE58="",BE59="",BE60="",BE61="",BE62="",BE63="",BE64="",BE65="",BE66="",BE67="",BE68="",BE69="",BE70="",BE71="",BE72="",BE73="",BE74="",BE75="",BE76="",BE77="",BE78="",BE79="",BE80="",BE81="",BE82="",BE83="",BE84="",BE85="",BE86="",BE87="",BE88="",BE89="",BE90="",BE91="",BE92="",BE93="",BE94&lt;&gt;""),"DATA","")),"notCO")</f>
        <v>SKIP</v>
      </c>
      <c r="AR94" s="22">
        <f>IF(AND('Submission Template'!BN91&lt;&gt;"",'Submission Template'!K$28&lt;&gt;"",'Submission Template'!Q91&lt;&gt;""),1,0)</f>
        <v>0</v>
      </c>
      <c r="AS94" s="22">
        <f>IF(AND('Submission Template'!BS91&lt;&gt;"",'Submission Template'!R$28&lt;&gt;"",'Submission Template'!V91&lt;&gt;""),1,0)</f>
        <v>0</v>
      </c>
      <c r="AT94" s="22"/>
      <c r="AU94" s="22">
        <f t="shared" si="4"/>
        <v>0</v>
      </c>
      <c r="AV94" s="22">
        <f t="shared" si="5"/>
        <v>0</v>
      </c>
      <c r="AW94" s="22"/>
      <c r="AX94" s="22">
        <f>IF('Submission Template'!$BU91&lt;&gt;"blank",IF('Submission Template'!BN91&lt;&gt;"",IF('Submission Template'!Q91="yes",AX93+1,AX93),AX93),"")</f>
        <v>0</v>
      </c>
      <c r="AY94" s="22">
        <f>IF('Submission Template'!$BU91&lt;&gt;"blank",IF('Submission Template'!BS91&lt;&gt;"",IF('Submission Template'!V91="yes",AY93+1,AY93),AY93),"")</f>
        <v>0</v>
      </c>
      <c r="AZ94" s="22"/>
      <c r="BA94" s="22" t="str">
        <f>IF('Submission Template'!BN91&lt;&gt;"",IF('Submission Template'!Q91="yes",1,0),"")</f>
        <v/>
      </c>
      <c r="BB94" s="22" t="str">
        <f>IF('Submission Template'!BS91&lt;&gt;"",IF('Submission Template'!V91="yes",1,0),"")</f>
        <v/>
      </c>
      <c r="BC94" s="22"/>
      <c r="BD94" s="22" t="str">
        <f>IF(AND('Submission Template'!Q91="yes",'Submission Template'!BN91&lt;&gt;""),'Submission Template'!BN91,"")</f>
        <v/>
      </c>
      <c r="BE94" s="22" t="str">
        <f>IF(AND('Submission Template'!V91="yes",'Submission Template'!BS91&lt;&gt;""),'Submission Template'!BS91,"")</f>
        <v/>
      </c>
      <c r="BF94" s="22"/>
      <c r="BG94" s="22"/>
      <c r="BH94" s="22"/>
      <c r="BI94" s="24"/>
      <c r="BJ94" s="22"/>
      <c r="BK94" s="35" t="str">
        <f>IF('Submission Template'!$AU$36=1,IF(AND('Submission Template'!Q91="yes",$AO94&gt;1,'Submission Template'!BN91&lt;&gt;""),ROUND((($AU94*$E94)/($D94-'Submission Template'!K$28))^2+1,1),""),"")</f>
        <v/>
      </c>
      <c r="BL94" s="35" t="str">
        <f>IF('Submission Template'!$AV$36=1,IF(AND('Submission Template'!V91="yes",$AP94&gt;1,'Submission Template'!BS91&lt;&gt;""),ROUND((($AV94*$O94)/($N94-'Submission Template'!R$28))^2+1,1),""),"")</f>
        <v/>
      </c>
      <c r="BM94" s="49">
        <f t="shared" si="6"/>
        <v>1</v>
      </c>
      <c r="BN94" s="6"/>
      <c r="BO94" s="136" t="str">
        <f>IF(D94="","",IF(E94="","",$D94-'Submission Template'!K$28))</f>
        <v/>
      </c>
      <c r="BP94" s="137" t="str">
        <f t="shared" si="7"/>
        <v/>
      </c>
      <c r="BQ94" s="137"/>
      <c r="BR94" s="137"/>
      <c r="BS94" s="137"/>
      <c r="BT94" s="137" t="str">
        <f>IF(N94="","",IF(E94="","",$N94-'Submission Template'!$BG$20))</f>
        <v/>
      </c>
      <c r="BU94" s="138" t="str">
        <f t="shared" si="8"/>
        <v/>
      </c>
      <c r="BV94" s="6"/>
      <c r="BW94" s="247" t="str">
        <f t="shared" si="15"/>
        <v/>
      </c>
      <c r="BX94" s="138" t="str">
        <f t="shared" si="16"/>
        <v/>
      </c>
      <c r="BY94" s="6"/>
      <c r="BZ94" s="6"/>
      <c r="CA94" s="57"/>
      <c r="CB94" s="57"/>
      <c r="CC94" s="57"/>
      <c r="CD94" s="57"/>
      <c r="CE94" s="57"/>
      <c r="CF94" s="219">
        <f>IF('Submission Template'!C117="invalid",1,0)</f>
        <v>0</v>
      </c>
      <c r="CG94" s="113" t="str">
        <f>IF(AND('Submission Template'!$C117="final",'Submission Template'!$Q117="yes"),$D120,"")</f>
        <v/>
      </c>
      <c r="CH94" s="113" t="str">
        <f>IF(AND('Submission Template'!$C117="final",'Submission Template'!$Q117="yes"),$C120,"")</f>
        <v/>
      </c>
      <c r="CI94" s="113" t="str">
        <f>IF(AND('Submission Template'!$C117="final",'Submission Template'!$V117="yes"),$N120,"")</f>
        <v/>
      </c>
      <c r="CJ94" s="220" t="str">
        <f>IF(AND('Submission Template'!$C117="final",'Submission Template'!$V117="yes"),$M120,"")</f>
        <v/>
      </c>
      <c r="CK94" s="6"/>
      <c r="CL94" s="6"/>
    </row>
    <row r="95" spans="1:90">
      <c r="A95" s="98"/>
      <c r="B95" s="304">
        <f>IF('Submission Template'!$AU$36=1,IF(AND('Submission Template'!$P$13="yes",$AX95&lt;&gt;""),MAX($AX95-1,0),$AX95),"")</f>
        <v>0</v>
      </c>
      <c r="C95" s="305" t="str">
        <f t="shared" si="0"/>
        <v/>
      </c>
      <c r="D95" s="306" t="str">
        <f>IF('Submission Template'!$AU$36&lt;&gt;1,"",IF(AL95&lt;&gt;"",AL95,IF(AND('Submission Template'!$P$13="no",'Submission Template'!Q92="yes",'Submission Template'!BN92&lt;&gt;""),AVERAGE(BD$37:BD95),IF(AND('Submission Template'!$P$13="yes",'Submission Template'!Q92="yes",'Submission Template'!BN92&lt;&gt;""),AVERAGE(BD$38:BD95),""))))</f>
        <v/>
      </c>
      <c r="E95" s="307" t="str">
        <f>IF('Submission Template'!$AU$36&lt;&gt;1,"",IF(AO95&lt;=1,"",IF(BW95&lt;&gt;"",BW95,IF(AND('Submission Template'!$P$13="no",'Submission Template'!Q92="yes",'Submission Template'!BN92&lt;&gt;""),STDEV(BD$37:BD95),IF(AND('Submission Template'!$P$13="yes",'Submission Template'!Q92="yes",'Submission Template'!BN92&lt;&gt;""),STDEV(BD$38:BD95),"")))))</f>
        <v/>
      </c>
      <c r="F95" s="308" t="str">
        <f>IF('Submission Template'!$AU$36=1,IF('Submission Template'!BN92&lt;&gt;"",G94,""),"")</f>
        <v/>
      </c>
      <c r="G95" s="308" t="str">
        <f>IF(AND('Submission Template'!$AU$36=1,'Submission Template'!$C92&lt;&gt;""),IF(OR($AO95=1,$AO95=0),0,IF('Submission Template'!$C92="initial",$G94,IF('Submission Template'!Q92="yes",MAX(($F95+'Submission Template'!BN92-('Submission Template'!K$28+0.25*$E95)),0),$G94))),"")</f>
        <v/>
      </c>
      <c r="H95" s="308" t="str">
        <f t="shared" si="18"/>
        <v/>
      </c>
      <c r="I95" s="309" t="str">
        <f t="shared" si="1"/>
        <v/>
      </c>
      <c r="J95" s="309" t="str">
        <f t="shared" si="19"/>
        <v/>
      </c>
      <c r="K95" s="310" t="str">
        <f>IF(G95&lt;&gt;"",IF($BA95=1,IF(AND(J95&lt;&gt;1,I95=1,D95&lt;='Submission Template'!K$28),1,0),K94),"")</f>
        <v/>
      </c>
      <c r="L95" s="304">
        <f>IF('Submission Template'!$AV$36=1,IF(AND('Submission Template'!$P$13="yes",$AY95&lt;&gt;""),MAX($AY95-1,0),$AY95),"")</f>
        <v>0</v>
      </c>
      <c r="M95" s="305" t="str">
        <f t="shared" si="2"/>
        <v/>
      </c>
      <c r="N95" s="306" t="str">
        <f>IF(AM95&lt;&gt;"",AM95,(IF(AND('Submission Template'!$P$13="no",'Submission Template'!V92="yes",'Submission Template'!BS92&lt;&gt;""),AVERAGE(BE$37:BE95),IF(AND('Submission Template'!$P$13="yes",'Submission Template'!V92="yes",'Submission Template'!BS92&lt;&gt;""),AVERAGE(BE$38:BE95),""))))</f>
        <v/>
      </c>
      <c r="O95" s="307" t="str">
        <f>IF(AP95&lt;=1,"",IF(BX95&lt;&gt;"",BX95,(IF(AND('Submission Template'!$P$13="no",'Submission Template'!V92="yes",'Submission Template'!BS92&lt;&gt;""),STDEV(BE$37:BE95),IF(AND('Submission Template'!$P$13="yes",'Submission Template'!V92="yes",'Submission Template'!BS92&lt;&gt;""),STDEV(BE$38:BE95),"")))))</f>
        <v/>
      </c>
      <c r="P95" s="308" t="str">
        <f>IF('Submission Template'!$AV$36=1,IF('Submission Template'!BS92&lt;&gt;"",Q94,""),"")</f>
        <v/>
      </c>
      <c r="Q95" s="308" t="str">
        <f>IF(AND('Submission Template'!$AV$36=1,'Submission Template'!$C92&lt;&gt;""),IF(OR($AP95=1,$AP95=0),0,IF('Submission Template'!$C92="initial",$Q94,IF('Submission Template'!V92="yes",MAX(($P95+'Submission Template'!BS92-('Submission Template'!R$28+0.25*$O95)),0),$Q94))),"")</f>
        <v/>
      </c>
      <c r="R95" s="308" t="str">
        <f t="shared" si="20"/>
        <v/>
      </c>
      <c r="S95" s="309" t="str">
        <f t="shared" si="3"/>
        <v/>
      </c>
      <c r="T95" s="309" t="str">
        <f t="shared" si="21"/>
        <v/>
      </c>
      <c r="U95" s="310" t="str">
        <f>IF(Q95&lt;&gt;"",IF($BB95=1,IF(AND(T95&lt;&gt;1,S95=1,N95&lt;='Submission Template'!R$28),1,0),U94),"")</f>
        <v/>
      </c>
      <c r="V95" s="102"/>
      <c r="W95" s="102"/>
      <c r="X95" s="102"/>
      <c r="Y95" s="102"/>
      <c r="Z95" s="102"/>
      <c r="AA95" s="102"/>
      <c r="AB95" s="102"/>
      <c r="AC95" s="102"/>
      <c r="AD95" s="102"/>
      <c r="AE95" s="102"/>
      <c r="AF95" s="311"/>
      <c r="AG95" s="312" t="str">
        <f>IF(AND(OR('Submission Template'!Q92="yes",AND('Submission Template'!V92="yes",'Submission Template'!$P$17="yes")),'Submission Template'!C92="invalid"),"Test cannot be invalid AND included in CumSum",IF(OR(AND($Q95&gt;$R95,$N95&lt;&gt;""),AND($G95&gt;H95,$D95&lt;&gt;"")),"Warning:  CumSum statistic exceeds the Action Limit.",""))</f>
        <v/>
      </c>
      <c r="AH95" s="156"/>
      <c r="AI95" s="156"/>
      <c r="AJ95" s="156"/>
      <c r="AK95" s="313"/>
      <c r="AL95" s="6" t="str">
        <f t="shared" si="17"/>
        <v/>
      </c>
      <c r="AM95" s="6" t="str">
        <f t="shared" si="13"/>
        <v/>
      </c>
      <c r="AN95" s="6" t="str">
        <f>IF($AN$27="yes",IF(AND(BD38="",BD39="",BD40="",BD41="",BD42="",BD43="",BD44="",BD45="",BD46="",BD47="",BD48="",BD49="",BD50="",BD51="",BD52="",BD53="",BD54="",BD55="",BD56="",BD57="",BD58="",BD59="",BD60="",BD61="",BD62="",BD63="",BD64="",BD65="",BD66="",BD67="",BD68="",BD69="",BD70="",BD71="",BD72="",BD73="",BD74="",BD75="",BD76="",BD77="",BD78="",BD79="",BD80="",BD81="",BD82="",BD83="",BD84="",BD85="",BD86="",BD87="",BD88="",BD89="",BD90="",BD91="",BD92="",BD93="",BD94="",BD95=""),"SKIP",IF(AND(BD38="",BD39="",BD40="",BD41="",BD42="",BD43="",BD44="",BD45="",BD46="",BD47="",BD48="",BD49="",BD50="",BD51="",BD52="",BD53="",BD54="",BD55="",BD56="",BD57="",BD58="",BD59="",BD60="",BD61="",BD62="",BD63="",BD64="",BD65="",BD66="",BD67="",BD68="",BD69="",BD70="",BD71="",BD72="",BD73="",BD74="",BD75="",BD76="",BD77="",BD78="",BD79="",BD80="",BD81="",BD82="",BD83="",BD84="",BD85="",BD86="",BD87="",BD88="",BD89="",BD90="",BD91="",BD92="",BD93="",BD94="",BD95&lt;&gt;""),"DATA","")),"notCO")</f>
        <v>SKIP</v>
      </c>
      <c r="AO95" s="6">
        <f>IF('Submission Template'!$P$13="no",AX95,IF(AX95="","",IF('Submission Template'!$P$13="yes",IF(B95=0,1,IF(OR(B95=1,B95=2),2,B95)))))</f>
        <v>1</v>
      </c>
      <c r="AP95" s="6">
        <f>IF('Submission Template'!$P$13="no",AY95,IF(AY95="","",IF('Submission Template'!$P$13="yes",IF(L95=0,1,IF(OR(L95=1,L95=2),2,L95)))))</f>
        <v>1</v>
      </c>
      <c r="AQ95" s="20" t="str">
        <f>IF($AN$27="yes",IF(AND(BE38="",BE39="",BE40="",BE41="",BE42="",BE43="",BE44="",BE45="",BE46="",BE47="",BE48="",BE49="",BE50="",BE51="",BE52="",BE53="",BE54="",BE55="",BE56="",BE57="",BE58="",BE59="",BE60="",BE61="",BE62="",BE63="",BE64="",BE65="",BE66="",BE67="",BE68="",BE69="",BE70="",BE71="",BE72="",BE73="",BE74="",BE75="",BE76="",BE77="",BE78="",BE79="",BE80="",BE81="",BE82="",BE83="",BE84="",BE85="",BE86="",BE87="",BE88="",BE89="",BE90="",BE91="",BE92="",BE93="",BE94="",BE95=""),"SKIP",IF(AND(BE38="",BE39="",BE40="",BE41="",BE42="",BE43="",BE44="",BE45="",BE46="",BE47="",BE48="",BE49="",BE50="",BE51="",BE52="",BE53="",BE54="",BE55="",BE56="",BE57="",BE58="",BE59="",BE60="",BE61="",BE62="",BE63="",BE64="",BE65="",BE66="",BE67="",BE68="",BE69="",BE70="",BE71="",BE72="",BE73="",BE74="",BE75="",BE76="",BE77="",BE78="",BE79="",BE80="",BE81="",BE82="",BE83="",BE84="",BE85="",BE86="",BE87="",BE88="",BE89="",BE90="",BE91="",BE92="",BE93="",BE94="",BE95&lt;&gt;""),"DATA","")),"notCO")</f>
        <v>SKIP</v>
      </c>
      <c r="AR95" s="22">
        <f>IF(AND('Submission Template'!BN92&lt;&gt;"",'Submission Template'!K$28&lt;&gt;"",'Submission Template'!Q92&lt;&gt;""),1,0)</f>
        <v>0</v>
      </c>
      <c r="AS95" s="22">
        <f>IF(AND('Submission Template'!BS92&lt;&gt;"",'Submission Template'!R$28&lt;&gt;"",'Submission Template'!V92&lt;&gt;""),1,0)</f>
        <v>0</v>
      </c>
      <c r="AT95" s="22"/>
      <c r="AU95" s="22">
        <f t="shared" si="4"/>
        <v>0</v>
      </c>
      <c r="AV95" s="22">
        <f t="shared" si="5"/>
        <v>0</v>
      </c>
      <c r="AW95" s="22"/>
      <c r="AX95" s="22">
        <f>IF('Submission Template'!$BU92&lt;&gt;"blank",IF('Submission Template'!BN92&lt;&gt;"",IF('Submission Template'!Q92="yes",AX94+1,AX94),AX94),"")</f>
        <v>0</v>
      </c>
      <c r="AY95" s="22">
        <f>IF('Submission Template'!$BU92&lt;&gt;"blank",IF('Submission Template'!BS92&lt;&gt;"",IF('Submission Template'!V92="yes",AY94+1,AY94),AY94),"")</f>
        <v>0</v>
      </c>
      <c r="AZ95" s="22"/>
      <c r="BA95" s="22" t="str">
        <f>IF('Submission Template'!BN92&lt;&gt;"",IF('Submission Template'!Q92="yes",1,0),"")</f>
        <v/>
      </c>
      <c r="BB95" s="22" t="str">
        <f>IF('Submission Template'!BS92&lt;&gt;"",IF('Submission Template'!V92="yes",1,0),"")</f>
        <v/>
      </c>
      <c r="BC95" s="22"/>
      <c r="BD95" s="22" t="str">
        <f>IF(AND('Submission Template'!Q92="yes",'Submission Template'!BN92&lt;&gt;""),'Submission Template'!BN92,"")</f>
        <v/>
      </c>
      <c r="BE95" s="22" t="str">
        <f>IF(AND('Submission Template'!V92="yes",'Submission Template'!BS92&lt;&gt;""),'Submission Template'!BS92,"")</f>
        <v/>
      </c>
      <c r="BF95" s="22"/>
      <c r="BG95" s="22"/>
      <c r="BH95" s="22"/>
      <c r="BI95" s="24"/>
      <c r="BJ95" s="22"/>
      <c r="BK95" s="35" t="str">
        <f>IF('Submission Template'!$AU$36=1,IF(AND('Submission Template'!Q92="yes",$AO95&gt;1,'Submission Template'!BN92&lt;&gt;""),ROUND((($AU95*$E95)/($D95-'Submission Template'!K$28))^2+1,1),""),"")</f>
        <v/>
      </c>
      <c r="BL95" s="35" t="str">
        <f>IF('Submission Template'!$AV$36=1,IF(AND('Submission Template'!V92="yes",$AP95&gt;1,'Submission Template'!BS92&lt;&gt;""),ROUND((($AV95*$O95)/($N95-'Submission Template'!R$28))^2+1,1),""),"")</f>
        <v/>
      </c>
      <c r="BM95" s="49">
        <f t="shared" si="6"/>
        <v>1</v>
      </c>
      <c r="BN95" s="6"/>
      <c r="BO95" s="136" t="str">
        <f>IF(D95="","",IF(E95="","",$D95-'Submission Template'!K$28))</f>
        <v/>
      </c>
      <c r="BP95" s="137" t="str">
        <f t="shared" si="7"/>
        <v/>
      </c>
      <c r="BQ95" s="137"/>
      <c r="BR95" s="137"/>
      <c r="BS95" s="137"/>
      <c r="BT95" s="137" t="str">
        <f>IF(N95="","",IF(E95="","",$N95-'Submission Template'!$BG$20))</f>
        <v/>
      </c>
      <c r="BU95" s="138" t="str">
        <f t="shared" si="8"/>
        <v/>
      </c>
      <c r="BV95" s="6"/>
      <c r="BW95" s="247" t="str">
        <f t="shared" si="15"/>
        <v/>
      </c>
      <c r="BX95" s="138" t="str">
        <f t="shared" si="16"/>
        <v/>
      </c>
      <c r="BY95" s="6"/>
      <c r="BZ95" s="6"/>
      <c r="CA95" s="57"/>
      <c r="CB95" s="57"/>
      <c r="CC95" s="57"/>
      <c r="CD95" s="57"/>
      <c r="CE95" s="57"/>
      <c r="CF95" s="219">
        <f>IF('Submission Template'!C118="invalid",1,0)</f>
        <v>0</v>
      </c>
      <c r="CG95" s="113" t="str">
        <f>IF(AND('Submission Template'!$C118="final",'Submission Template'!$Q118="yes"),$D121,"")</f>
        <v/>
      </c>
      <c r="CH95" s="113" t="str">
        <f>IF(AND('Submission Template'!$C118="final",'Submission Template'!$Q118="yes"),$C121,"")</f>
        <v/>
      </c>
      <c r="CI95" s="113" t="str">
        <f>IF(AND('Submission Template'!$C118="final",'Submission Template'!$V118="yes"),$N121,"")</f>
        <v/>
      </c>
      <c r="CJ95" s="220" t="str">
        <f>IF(AND('Submission Template'!$C118="final",'Submission Template'!$V118="yes"),$M121,"")</f>
        <v/>
      </c>
      <c r="CK95" s="6"/>
      <c r="CL95" s="6"/>
    </row>
    <row r="96" spans="1:90">
      <c r="A96" s="98"/>
      <c r="B96" s="304">
        <f>IF('Submission Template'!$AU$36=1,IF(AND('Submission Template'!$P$13="yes",$AX96&lt;&gt;""),MAX($AX96-1,0),$AX96),"")</f>
        <v>0</v>
      </c>
      <c r="C96" s="305" t="str">
        <f t="shared" si="0"/>
        <v/>
      </c>
      <c r="D96" s="306" t="str">
        <f>IF('Submission Template'!$AU$36&lt;&gt;1,"",IF(AL96&lt;&gt;"",AL96,IF(AND('Submission Template'!$P$13="no",'Submission Template'!Q93="yes",'Submission Template'!BN93&lt;&gt;""),AVERAGE(BD$37:BD96),IF(AND('Submission Template'!$P$13="yes",'Submission Template'!Q93="yes",'Submission Template'!BN93&lt;&gt;""),AVERAGE(BD$38:BD96),""))))</f>
        <v/>
      </c>
      <c r="E96" s="307" t="str">
        <f>IF('Submission Template'!$AU$36&lt;&gt;1,"",IF(AO96&lt;=1,"",IF(BW96&lt;&gt;"",BW96,IF(AND('Submission Template'!$P$13="no",'Submission Template'!Q93="yes",'Submission Template'!BN93&lt;&gt;""),STDEV(BD$37:BD96),IF(AND('Submission Template'!$P$13="yes",'Submission Template'!Q93="yes",'Submission Template'!BN93&lt;&gt;""),STDEV(BD$38:BD96),"")))))</f>
        <v/>
      </c>
      <c r="F96" s="308" t="str">
        <f>IF('Submission Template'!$AU$36=1,IF('Submission Template'!BN93&lt;&gt;"",G95,""),"")</f>
        <v/>
      </c>
      <c r="G96" s="308" t="str">
        <f>IF(AND('Submission Template'!$AU$36=1,'Submission Template'!$C93&lt;&gt;""),IF(OR($AO96=1,$AO96=0),0,IF('Submission Template'!$C93="initial",$G95,IF('Submission Template'!Q93="yes",MAX(($F96+'Submission Template'!BN93-('Submission Template'!K$28+0.25*$E96)),0),$G95))),"")</f>
        <v/>
      </c>
      <c r="H96" s="308" t="str">
        <f t="shared" si="18"/>
        <v/>
      </c>
      <c r="I96" s="309" t="str">
        <f t="shared" si="1"/>
        <v/>
      </c>
      <c r="J96" s="309" t="str">
        <f t="shared" si="19"/>
        <v/>
      </c>
      <c r="K96" s="310" t="str">
        <f>IF(G96&lt;&gt;"",IF($BA96=1,IF(AND(J96&lt;&gt;1,I96=1,D96&lt;='Submission Template'!K$28),1,0),K95),"")</f>
        <v/>
      </c>
      <c r="L96" s="304">
        <f>IF('Submission Template'!$AV$36=1,IF(AND('Submission Template'!$P$13="yes",$AY96&lt;&gt;""),MAX($AY96-1,0),$AY96),"")</f>
        <v>0</v>
      </c>
      <c r="M96" s="305" t="str">
        <f t="shared" si="2"/>
        <v/>
      </c>
      <c r="N96" s="306" t="str">
        <f>IF(AM96&lt;&gt;"",AM96,(IF(AND('Submission Template'!$P$13="no",'Submission Template'!V93="yes",'Submission Template'!BS93&lt;&gt;""),AVERAGE(BE$37:BE96),IF(AND('Submission Template'!$P$13="yes",'Submission Template'!V93="yes",'Submission Template'!BS93&lt;&gt;""),AVERAGE(BE$38:BE96),""))))</f>
        <v/>
      </c>
      <c r="O96" s="307" t="str">
        <f>IF(AP96&lt;=1,"",IF(BX96&lt;&gt;"",BX96,(IF(AND('Submission Template'!$P$13="no",'Submission Template'!V93="yes",'Submission Template'!BS93&lt;&gt;""),STDEV(BE$37:BE96),IF(AND('Submission Template'!$P$13="yes",'Submission Template'!V93="yes",'Submission Template'!BS93&lt;&gt;""),STDEV(BE$38:BE96),"")))))</f>
        <v/>
      </c>
      <c r="P96" s="308" t="str">
        <f>IF('Submission Template'!$AV$36=1,IF('Submission Template'!BS93&lt;&gt;"",Q95,""),"")</f>
        <v/>
      </c>
      <c r="Q96" s="308" t="str">
        <f>IF(AND('Submission Template'!$AV$36=1,'Submission Template'!$C93&lt;&gt;""),IF(OR($AP96=1,$AP96=0),0,IF('Submission Template'!$C93="initial",$Q95,IF('Submission Template'!V93="yes",MAX(($P96+'Submission Template'!BS93-('Submission Template'!R$28+0.25*$O96)),0),$Q95))),"")</f>
        <v/>
      </c>
      <c r="R96" s="308" t="str">
        <f t="shared" si="20"/>
        <v/>
      </c>
      <c r="S96" s="309" t="str">
        <f t="shared" si="3"/>
        <v/>
      </c>
      <c r="T96" s="309" t="str">
        <f t="shared" si="21"/>
        <v/>
      </c>
      <c r="U96" s="310" t="str">
        <f>IF(Q96&lt;&gt;"",IF($BB96=1,IF(AND(T96&lt;&gt;1,S96=1,N96&lt;='Submission Template'!R$28),1,0),U95),"")</f>
        <v/>
      </c>
      <c r="V96" s="102"/>
      <c r="W96" s="102"/>
      <c r="X96" s="102"/>
      <c r="Y96" s="102"/>
      <c r="Z96" s="102"/>
      <c r="AA96" s="102"/>
      <c r="AB96" s="102"/>
      <c r="AC96" s="102"/>
      <c r="AD96" s="102"/>
      <c r="AE96" s="102"/>
      <c r="AF96" s="311"/>
      <c r="AG96" s="312" t="str">
        <f>IF(AND(OR('Submission Template'!Q93="yes",AND('Submission Template'!V93="yes",'Submission Template'!$P$17="yes")),'Submission Template'!C93="invalid"),"Test cannot be invalid AND included in CumSum",IF(OR(AND($Q96&gt;$R96,$N96&lt;&gt;""),AND($G96&gt;H96,$D96&lt;&gt;"")),"Warning:  CumSum statistic exceeds the Action Limit.",""))</f>
        <v/>
      </c>
      <c r="AH96" s="156"/>
      <c r="AI96" s="156"/>
      <c r="AJ96" s="156"/>
      <c r="AK96" s="313"/>
      <c r="AL96" s="6" t="str">
        <f t="shared" si="17"/>
        <v/>
      </c>
      <c r="AM96" s="6" t="str">
        <f t="shared" si="13"/>
        <v/>
      </c>
      <c r="AN96" s="6" t="str">
        <f>IF($AN$27="yes",IF(AND(BD38="",BD39="",BD40="",BD41="",BD42="",BD43="",BD44="",BD45="",BD46="",BD47="",BD48="",BD49="",BD50="",BD51="",BD52="",BD53="",BD54="",BD55="",BD56="",BD57="",BD58="",BD59="",BD60="",BD61="",BD62="",BD63="",BD64="",BD65="",BD66="",BD67="",BD68="",BD69="",BD70="",BD71="",BD72="",BD73="",BD74="",BD75="",BD76="",BD77="",BD78="",BD79="",BD80="",BD81="",BD82="",BD83="",BD84="",BD85="",BD86="",BD87="",BD88="",BD89="",BD90="",BD91="",BD92="",BD93="",BD94="",BD95="",BD96=""),"SKIP",IF(AND(BD38="",BD39="",BD40="",BD41="",BD42="",BD43="",BD44="",BD45="",BD46="",BD47="",BD48="",BD49="",BD50="",BD51="",BD52="",BD53="",BD54="",BD55="",BD56="",BD57="",BD58="",BD59="",BD60="",BD61="",BD62="",BD63="",BD64="",BD65="",BD66="",BD67="",BD68="",BD69="",BD70="",BD71="",BD72="",BD73="",BD74="",BD75="",BD76="",BD77="",BD78="",BD79="",BD80="",BD81="",BD82="",BD83="",BD84="",BD85="",BD86="",BD87="",BD88="",BD89="",BD90="",BD91="",BD92="",BD93="",BD94="",BD95="",BD96&lt;&gt;""),"DATA","")),"notCO")</f>
        <v>SKIP</v>
      </c>
      <c r="AO96" s="6">
        <f>IF('Submission Template'!$P$13="no",AX96,IF(AX96="","",IF('Submission Template'!$P$13="yes",IF(B96=0,1,IF(OR(B96=1,B96=2),2,B96)))))</f>
        <v>1</v>
      </c>
      <c r="AP96" s="6">
        <f>IF('Submission Template'!$P$13="no",AY96,IF(AY96="","",IF('Submission Template'!$P$13="yes",IF(L96=0,1,IF(OR(L96=1,L96=2),2,L96)))))</f>
        <v>1</v>
      </c>
      <c r="AQ96" s="20" t="str">
        <f>IF($AN$27="yes",IF(AND(BE38="",BE39="",BE40="",BE41="",BE42="",BE43="",BE44="",BE45="",BE46="",BE47="",BE48="",BE49="",BE50="",BE51="",BE52="",BE53="",BE54="",BE55="",BE56="",BE57="",BE58="",BE59="",BE60="",BE61="",BE62="",BE63="",BE64="",BE65="",BE66="",BE67="",BE68="",BE69="",BE70="",BE71="",BE72="",BE73="",BE74="",BE75="",BE76="",BE77="",BE78="",BE79="",BE80="",BE81="",BE82="",BE83="",BE84="",BE85="",BE86="",BE87="",BE88="",BE89="",BE90="",BE91="",BE92="",BE93="",BE94="",BE95="",BE96=""),"SKIP",IF(AND(BE38="",BE39="",BE40="",BE41="",BE42="",BE43="",BE44="",BE45="",BE46="",BE47="",BE48="",BE49="",BE50="",BE51="",BE52="",BE53="",BE54="",BE55="",BE56="",BE57="",BE58="",BE59="",BE60="",BE61="",BE62="",BE63="",BE64="",BE65="",BE66="",BE67="",BE68="",BE69="",BE70="",BE71="",BE72="",BE73="",BE74="",BE75="",BE76="",BE77="",BE78="",BE79="",BE80="",BE81="",BE82="",BE83="",BE84="",BE85="",BE86="",BE87="",BE88="",BE89="",BE90="",BE91="",BE92="",BE93="",BE94="",BE95="",BE96&lt;&gt;""),"DATA","")),"notCO")</f>
        <v>SKIP</v>
      </c>
      <c r="AR96" s="22">
        <f>IF(AND('Submission Template'!BN93&lt;&gt;"",'Submission Template'!K$28&lt;&gt;"",'Submission Template'!Q93&lt;&gt;""),1,0)</f>
        <v>0</v>
      </c>
      <c r="AS96" s="22">
        <f>IF(AND('Submission Template'!BS93&lt;&gt;"",'Submission Template'!R$28&lt;&gt;"",'Submission Template'!V93&lt;&gt;""),1,0)</f>
        <v>0</v>
      </c>
      <c r="AT96" s="22"/>
      <c r="AU96" s="22">
        <f t="shared" si="4"/>
        <v>0</v>
      </c>
      <c r="AV96" s="22">
        <f t="shared" si="5"/>
        <v>0</v>
      </c>
      <c r="AW96" s="22"/>
      <c r="AX96" s="22">
        <f>IF('Submission Template'!$BU93&lt;&gt;"blank",IF('Submission Template'!BN93&lt;&gt;"",IF('Submission Template'!Q93="yes",AX95+1,AX95),AX95),"")</f>
        <v>0</v>
      </c>
      <c r="AY96" s="22">
        <f>IF('Submission Template'!$BU93&lt;&gt;"blank",IF('Submission Template'!BS93&lt;&gt;"",IF('Submission Template'!V93="yes",AY95+1,AY95),AY95),"")</f>
        <v>0</v>
      </c>
      <c r="AZ96" s="22"/>
      <c r="BA96" s="22" t="str">
        <f>IF('Submission Template'!BN93&lt;&gt;"",IF('Submission Template'!Q93="yes",1,0),"")</f>
        <v/>
      </c>
      <c r="BB96" s="22" t="str">
        <f>IF('Submission Template'!BS93&lt;&gt;"",IF('Submission Template'!V93="yes",1,0),"")</f>
        <v/>
      </c>
      <c r="BC96" s="22"/>
      <c r="BD96" s="22" t="str">
        <f>IF(AND('Submission Template'!Q93="yes",'Submission Template'!BN93&lt;&gt;""),'Submission Template'!BN93,"")</f>
        <v/>
      </c>
      <c r="BE96" s="22" t="str">
        <f>IF(AND('Submission Template'!V93="yes",'Submission Template'!BS93&lt;&gt;""),'Submission Template'!BS93,"")</f>
        <v/>
      </c>
      <c r="BF96" s="22"/>
      <c r="BG96" s="22"/>
      <c r="BH96" s="22"/>
      <c r="BI96" s="24"/>
      <c r="BJ96" s="22"/>
      <c r="BK96" s="35" t="str">
        <f>IF('Submission Template'!$AU$36=1,IF(AND('Submission Template'!Q93="yes",$AO96&gt;1,'Submission Template'!BN93&lt;&gt;""),ROUND((($AU96*$E96)/($D96-'Submission Template'!K$28))^2+1,1),""),"")</f>
        <v/>
      </c>
      <c r="BL96" s="35" t="str">
        <f>IF('Submission Template'!$AV$36=1,IF(AND('Submission Template'!V93="yes",$AP96&gt;1,'Submission Template'!BS93&lt;&gt;""),ROUND((($AV96*$O96)/($N96-'Submission Template'!R$28))^2+1,1),""),"")</f>
        <v/>
      </c>
      <c r="BM96" s="49">
        <f t="shared" si="6"/>
        <v>1</v>
      </c>
      <c r="BN96" s="6"/>
      <c r="BO96" s="136" t="str">
        <f>IF(D96="","",IF(E96="","",$D96-'Submission Template'!K$28))</f>
        <v/>
      </c>
      <c r="BP96" s="137" t="str">
        <f t="shared" si="7"/>
        <v/>
      </c>
      <c r="BQ96" s="137"/>
      <c r="BR96" s="137"/>
      <c r="BS96" s="137"/>
      <c r="BT96" s="137" t="str">
        <f>IF(N96="","",IF(E96="","",$N96-'Submission Template'!$BG$20))</f>
        <v/>
      </c>
      <c r="BU96" s="138" t="str">
        <f t="shared" si="8"/>
        <v/>
      </c>
      <c r="BV96" s="6"/>
      <c r="BW96" s="247" t="str">
        <f t="shared" si="15"/>
        <v/>
      </c>
      <c r="BX96" s="138" t="str">
        <f t="shared" si="16"/>
        <v/>
      </c>
      <c r="BY96" s="6"/>
      <c r="BZ96" s="6"/>
      <c r="CA96" s="57"/>
      <c r="CB96" s="57"/>
      <c r="CC96" s="57"/>
      <c r="CD96" s="57"/>
      <c r="CE96" s="57"/>
      <c r="CF96" s="219">
        <f>IF('Submission Template'!C119="invalid",1,0)</f>
        <v>0</v>
      </c>
      <c r="CG96" s="113" t="str">
        <f>IF(AND('Submission Template'!$C119="final",'Submission Template'!$Q119="yes"),$D122,"")</f>
        <v/>
      </c>
      <c r="CH96" s="113" t="str">
        <f>IF(AND('Submission Template'!$C119="final",'Submission Template'!$Q119="yes"),$C122,"")</f>
        <v/>
      </c>
      <c r="CI96" s="113" t="str">
        <f>IF(AND('Submission Template'!$C119="final",'Submission Template'!$V119="yes"),$N122,"")</f>
        <v/>
      </c>
      <c r="CJ96" s="220" t="str">
        <f>IF(AND('Submission Template'!$C119="final",'Submission Template'!$V119="yes"),$M122,"")</f>
        <v/>
      </c>
      <c r="CK96" s="6"/>
      <c r="CL96" s="6"/>
    </row>
    <row r="97" spans="1:90">
      <c r="A97" s="98"/>
      <c r="B97" s="304">
        <f>IF('Submission Template'!$AU$36=1,IF(AND('Submission Template'!$P$13="yes",$AX97&lt;&gt;""),MAX($AX97-1,0),$AX97),"")</f>
        <v>0</v>
      </c>
      <c r="C97" s="305" t="str">
        <f t="shared" si="0"/>
        <v/>
      </c>
      <c r="D97" s="306" t="str">
        <f>IF('Submission Template'!$AU$36&lt;&gt;1,"",IF(AL97&lt;&gt;"",AL97,IF(AND('Submission Template'!$P$13="no",'Submission Template'!Q94="yes",'Submission Template'!BN94&lt;&gt;""),AVERAGE(BD$37:BD97),IF(AND('Submission Template'!$P$13="yes",'Submission Template'!Q94="yes",'Submission Template'!BN94&lt;&gt;""),AVERAGE(BD$38:BD97),""))))</f>
        <v/>
      </c>
      <c r="E97" s="307" t="str">
        <f>IF('Submission Template'!$AU$36&lt;&gt;1,"",IF(AO97&lt;=1,"",IF(BW97&lt;&gt;"",BW97,IF(AND('Submission Template'!$P$13="no",'Submission Template'!Q94="yes",'Submission Template'!BN94&lt;&gt;""),STDEV(BD$37:BD97),IF(AND('Submission Template'!$P$13="yes",'Submission Template'!Q94="yes",'Submission Template'!BN94&lt;&gt;""),STDEV(BD$38:BD97),"")))))</f>
        <v/>
      </c>
      <c r="F97" s="308" t="str">
        <f>IF('Submission Template'!$AU$36=1,IF('Submission Template'!BN94&lt;&gt;"",G96,""),"")</f>
        <v/>
      </c>
      <c r="G97" s="308" t="str">
        <f>IF(AND('Submission Template'!$AU$36=1,'Submission Template'!$C94&lt;&gt;""),IF(OR($AO97=1,$AO97=0),0,IF('Submission Template'!$C94="initial",$G96,IF('Submission Template'!Q94="yes",MAX(($F97+'Submission Template'!BN94-('Submission Template'!K$28+0.25*$E97)),0),$G96))),"")</f>
        <v/>
      </c>
      <c r="H97" s="308" t="str">
        <f t="shared" si="18"/>
        <v/>
      </c>
      <c r="I97" s="309" t="str">
        <f t="shared" si="1"/>
        <v/>
      </c>
      <c r="J97" s="309" t="str">
        <f t="shared" si="19"/>
        <v/>
      </c>
      <c r="K97" s="310" t="str">
        <f>IF(G97&lt;&gt;"",IF($BA97=1,IF(AND(J97&lt;&gt;1,I97=1,D97&lt;='Submission Template'!K$28),1,0),K96),"")</f>
        <v/>
      </c>
      <c r="L97" s="304">
        <f>IF('Submission Template'!$AV$36=1,IF(AND('Submission Template'!$P$13="yes",$AY97&lt;&gt;""),MAX($AY97-1,0),$AY97),"")</f>
        <v>0</v>
      </c>
      <c r="M97" s="305" t="str">
        <f t="shared" si="2"/>
        <v/>
      </c>
      <c r="N97" s="306" t="str">
        <f>IF(AM97&lt;&gt;"",AM97,(IF(AND('Submission Template'!$P$13="no",'Submission Template'!V94="yes",'Submission Template'!BS94&lt;&gt;""),AVERAGE(BE$37:BE97),IF(AND('Submission Template'!$P$13="yes",'Submission Template'!V94="yes",'Submission Template'!BS94&lt;&gt;""),AVERAGE(BE$38:BE97),""))))</f>
        <v/>
      </c>
      <c r="O97" s="307" t="str">
        <f>IF(AP97&lt;=1,"",IF(BX97&lt;&gt;"",BX97,(IF(AND('Submission Template'!$P$13="no",'Submission Template'!V94="yes",'Submission Template'!BS94&lt;&gt;""),STDEV(BE$37:BE97),IF(AND('Submission Template'!$P$13="yes",'Submission Template'!V94="yes",'Submission Template'!BS94&lt;&gt;""),STDEV(BE$38:BE97),"")))))</f>
        <v/>
      </c>
      <c r="P97" s="308" t="str">
        <f>IF('Submission Template'!$AV$36=1,IF('Submission Template'!BS94&lt;&gt;"",Q96,""),"")</f>
        <v/>
      </c>
      <c r="Q97" s="308" t="str">
        <f>IF(AND('Submission Template'!$AV$36=1,'Submission Template'!$C94&lt;&gt;""),IF(OR($AP97=1,$AP97=0),0,IF('Submission Template'!$C94="initial",$Q96,IF('Submission Template'!V94="yes",MAX(($P97+'Submission Template'!BS94-('Submission Template'!R$28+0.25*$O97)),0),$Q96))),"")</f>
        <v/>
      </c>
      <c r="R97" s="308" t="str">
        <f t="shared" si="20"/>
        <v/>
      </c>
      <c r="S97" s="309" t="str">
        <f t="shared" si="3"/>
        <v/>
      </c>
      <c r="T97" s="309" t="str">
        <f t="shared" si="21"/>
        <v/>
      </c>
      <c r="U97" s="310" t="str">
        <f>IF(Q97&lt;&gt;"",IF($BB97=1,IF(AND(T97&lt;&gt;1,S97=1,N97&lt;='Submission Template'!R$28),1,0),U96),"")</f>
        <v/>
      </c>
      <c r="V97" s="102"/>
      <c r="W97" s="102"/>
      <c r="X97" s="102"/>
      <c r="Y97" s="102"/>
      <c r="Z97" s="102"/>
      <c r="AA97" s="102"/>
      <c r="AB97" s="102"/>
      <c r="AC97" s="102"/>
      <c r="AD97" s="102"/>
      <c r="AE97" s="102"/>
      <c r="AF97" s="311"/>
      <c r="AG97" s="312" t="str">
        <f>IF(AND(OR('Submission Template'!Q94="yes",AND('Submission Template'!V94="yes",'Submission Template'!$P$17="yes")),'Submission Template'!C94="invalid"),"Test cannot be invalid AND included in CumSum",IF(OR(AND($Q97&gt;$R97,$N97&lt;&gt;""),AND($G97&gt;H97,$D97&lt;&gt;"")),"Warning:  CumSum statistic exceeds the Action Limit.",""))</f>
        <v/>
      </c>
      <c r="AH97" s="156"/>
      <c r="AI97" s="156"/>
      <c r="AJ97" s="156"/>
      <c r="AK97" s="313"/>
      <c r="AL97" s="6" t="str">
        <f t="shared" si="17"/>
        <v/>
      </c>
      <c r="AM97" s="6" t="str">
        <f t="shared" si="13"/>
        <v/>
      </c>
      <c r="AN97" s="6" t="str">
        <f>IF($AN$27="yes",IF(AND(BD38="",BD39="",BD40="",BD41="",BD42="",BD43="",BD44="",BD45="",BD46="",BD47="",BD48="",BD49="",BD50="",BD51="",BD52="",BD53="",BD54="",BD55="",BD56="",BD57="",BD58="",BD59="",BD60="",BD61="",BD62="",BD63="",BD64="",BD65="",BD66="",BD67="",BD68="",BD69="",BD70="",BD71="",BD72="",BD73="",BD74="",BD75="",BD76="",BD77="",BD78="",BD79="",BD80="",BD81="",BD82="",BD83="",BD84="",BD85="",BD86="",BD87="",BD88="",BD89="",BD90="",BD91="",BD92="",BD93="",BD94="",BD95="",BD96="",BD97=""),"SKIP",IF(AND(BD38="",BD39="",BD40="",BD41="",BD42="",BD43="",BD44="",BD45="",BD46="",BD47="",BD48="",BD49="",BD50="",BD51="",BD52="",BD53="",BD54="",BD55="",BD56="",BD57="",BD58="",BD59="",BD60="",BD61="",BD62="",BD63="",BD64="",BD65="",BD66="",BD67="",BD68="",BD69="",BD70="",BD71="",BD72="",BD73="",BD74="",BD75="",BD76="",BD77="",BD78="",BD79="",BD80="",BD81="",BD82="",BD83="",BD84="",BD85="",BD86="",BD87="",BD88="",BD89="",BD90="",BD91="",BD92="",BD93="",BD94="",BD95="",BD96="",BD97&lt;&gt;""),"DATA","")),"notCO")</f>
        <v>SKIP</v>
      </c>
      <c r="AO97" s="6">
        <f>IF('Submission Template'!$P$13="no",AX97,IF(AX97="","",IF('Submission Template'!$P$13="yes",IF(B97=0,1,IF(OR(B97=1,B97=2),2,B97)))))</f>
        <v>1</v>
      </c>
      <c r="AP97" s="6">
        <f>IF('Submission Template'!$P$13="no",AY97,IF(AY97="","",IF('Submission Template'!$P$13="yes",IF(L97=0,1,IF(OR(L97=1,L97=2),2,L97)))))</f>
        <v>1</v>
      </c>
      <c r="AQ97" s="20" t="str">
        <f>IF($AN$27="yes",IF(AND(BE38="",BE39="",BE40="",BE41="",BE42="",BE43="",BE44="",BE45="",BE46="",BE47="",BE48="",BE49="",BE50="",BE51="",BE52="",BE53="",BE54="",BE55="",BE56="",BE57="",BE58="",BE59="",BE60="",BE61="",BE62="",BE63="",BE64="",BE65="",BE66="",BE67="",BE68="",BE69="",BE70="",BE71="",BE72="",BE73="",BE74="",BE75="",BE76="",BE77="",BE78="",BE79="",BE80="",BE81="",BE82="",BE83="",BE84="",BE85="",BE86="",BE87="",BE88="",BE89="",BE90="",BE91="",BE92="",BE93="",BE94="",BE95="",BE96="",BE97=""),"SKIP",IF(AND(BE38="",BE39="",BE40="",BE41="",BE42="",BE43="",BE44="",BE45="",BE46="",BE47="",BE48="",BE49="",BE50="",BE51="",BE52="",BE53="",BE54="",BE55="",BE56="",BE57="",BE58="",BE59="",BE60="",BE61="",BE62="",BE63="",BE64="",BE65="",BE66="",BE67="",BE68="",BE69="",BE70="",BE71="",BE72="",BE73="",BE74="",BE75="",BE76="",BE77="",BE78="",BE79="",BE80="",BE81="",BE82="",BE83="",BE84="",BE85="",BE86="",BE87="",BE88="",BE89="",BE90="",BE91="",BE92="",BE93="",BE94="",BE95="",BE96="",BE97&lt;&gt;""),"DATA","")),"notCO")</f>
        <v>SKIP</v>
      </c>
      <c r="AR97" s="22">
        <f>IF(AND('Submission Template'!BN94&lt;&gt;"",'Submission Template'!K$28&lt;&gt;"",'Submission Template'!Q94&lt;&gt;""),1,0)</f>
        <v>0</v>
      </c>
      <c r="AS97" s="22">
        <f>IF(AND('Submission Template'!BS94&lt;&gt;"",'Submission Template'!R$28&lt;&gt;"",'Submission Template'!V94&lt;&gt;""),1,0)</f>
        <v>0</v>
      </c>
      <c r="AT97" s="22"/>
      <c r="AU97" s="22">
        <f t="shared" si="4"/>
        <v>0</v>
      </c>
      <c r="AV97" s="22">
        <f t="shared" si="5"/>
        <v>0</v>
      </c>
      <c r="AW97" s="22"/>
      <c r="AX97" s="22">
        <f>IF('Submission Template'!$BU94&lt;&gt;"blank",IF('Submission Template'!BN94&lt;&gt;"",IF('Submission Template'!Q94="yes",AX96+1,AX96),AX96),"")</f>
        <v>0</v>
      </c>
      <c r="AY97" s="22">
        <f>IF('Submission Template'!$BU94&lt;&gt;"blank",IF('Submission Template'!BS94&lt;&gt;"",IF('Submission Template'!V94="yes",AY96+1,AY96),AY96),"")</f>
        <v>0</v>
      </c>
      <c r="AZ97" s="22"/>
      <c r="BA97" s="22" t="str">
        <f>IF('Submission Template'!BN94&lt;&gt;"",IF('Submission Template'!Q94="yes",1,0),"")</f>
        <v/>
      </c>
      <c r="BB97" s="22" t="str">
        <f>IF('Submission Template'!BS94&lt;&gt;"",IF('Submission Template'!V94="yes",1,0),"")</f>
        <v/>
      </c>
      <c r="BC97" s="22"/>
      <c r="BD97" s="22" t="str">
        <f>IF(AND('Submission Template'!Q94="yes",'Submission Template'!BN94&lt;&gt;""),'Submission Template'!BN94,"")</f>
        <v/>
      </c>
      <c r="BE97" s="22" t="str">
        <f>IF(AND('Submission Template'!V94="yes",'Submission Template'!BS94&lt;&gt;""),'Submission Template'!BS94,"")</f>
        <v/>
      </c>
      <c r="BF97" s="22"/>
      <c r="BG97" s="22"/>
      <c r="BH97" s="22"/>
      <c r="BI97" s="24"/>
      <c r="BJ97" s="22"/>
      <c r="BK97" s="35" t="str">
        <f>IF('Submission Template'!$AU$36=1,IF(AND('Submission Template'!Q94="yes",$AO97&gt;1,'Submission Template'!BN94&lt;&gt;""),ROUND((($AU97*$E97)/($D97-'Submission Template'!K$28))^2+1,1),""),"")</f>
        <v/>
      </c>
      <c r="BL97" s="35" t="str">
        <f>IF('Submission Template'!$AV$36=1,IF(AND('Submission Template'!V94="yes",$AP97&gt;1,'Submission Template'!BS94&lt;&gt;""),ROUND((($AV97*$O97)/($N97-'Submission Template'!R$28))^2+1,1),""),"")</f>
        <v/>
      </c>
      <c r="BM97" s="49">
        <f t="shared" si="6"/>
        <v>1</v>
      </c>
      <c r="BN97" s="6"/>
      <c r="BO97" s="136" t="str">
        <f>IF(D97="","",IF(E97="","",$D97-'Submission Template'!K$28))</f>
        <v/>
      </c>
      <c r="BP97" s="137" t="str">
        <f t="shared" si="7"/>
        <v/>
      </c>
      <c r="BQ97" s="137"/>
      <c r="BR97" s="137"/>
      <c r="BS97" s="137"/>
      <c r="BT97" s="137" t="str">
        <f>IF(N97="","",IF(E97="","",$N97-'Submission Template'!$BG$20))</f>
        <v/>
      </c>
      <c r="BU97" s="138" t="str">
        <f t="shared" si="8"/>
        <v/>
      </c>
      <c r="BV97" s="6"/>
      <c r="BW97" s="247" t="str">
        <f t="shared" si="15"/>
        <v/>
      </c>
      <c r="BX97" s="138" t="str">
        <f t="shared" si="16"/>
        <v/>
      </c>
      <c r="BY97" s="6"/>
      <c r="BZ97" s="6"/>
      <c r="CA97" s="57"/>
      <c r="CB97" s="57"/>
      <c r="CC97" s="57"/>
      <c r="CD97" s="57"/>
      <c r="CE97" s="57"/>
      <c r="CF97" s="219">
        <f>IF('Submission Template'!C120="invalid",1,0)</f>
        <v>0</v>
      </c>
      <c r="CG97" s="113" t="str">
        <f>IF(AND('Submission Template'!$C120="final",'Submission Template'!$Q120="yes"),$D123,"")</f>
        <v/>
      </c>
      <c r="CH97" s="113" t="str">
        <f>IF(AND('Submission Template'!$C120="final",'Submission Template'!$Q120="yes"),$C123,"")</f>
        <v/>
      </c>
      <c r="CI97" s="113" t="str">
        <f>IF(AND('Submission Template'!$C120="final",'Submission Template'!$V120="yes"),$N123,"")</f>
        <v/>
      </c>
      <c r="CJ97" s="220" t="str">
        <f>IF(AND('Submission Template'!$C120="final",'Submission Template'!$V120="yes"),$M123,"")</f>
        <v/>
      </c>
      <c r="CK97" s="6"/>
      <c r="CL97" s="6"/>
    </row>
    <row r="98" spans="1:90">
      <c r="A98" s="98"/>
      <c r="B98" s="304">
        <f>IF('Submission Template'!$AU$36=1,IF(AND('Submission Template'!$P$13="yes",$AX98&lt;&gt;""),MAX($AX98-1,0),$AX98),"")</f>
        <v>0</v>
      </c>
      <c r="C98" s="305" t="str">
        <f t="shared" si="0"/>
        <v/>
      </c>
      <c r="D98" s="306" t="str">
        <f>IF('Submission Template'!$AU$36&lt;&gt;1,"",IF(AL98&lt;&gt;"",AL98,IF(AND('Submission Template'!$P$13="no",'Submission Template'!Q95="yes",'Submission Template'!BN95&lt;&gt;""),AVERAGE(BD$37:BD98),IF(AND('Submission Template'!$P$13="yes",'Submission Template'!Q95="yes",'Submission Template'!BN95&lt;&gt;""),AVERAGE(BD$38:BD98),""))))</f>
        <v/>
      </c>
      <c r="E98" s="307" t="str">
        <f>IF('Submission Template'!$AU$36&lt;&gt;1,"",IF(AO98&lt;=1,"",IF(BW98&lt;&gt;"",BW98,IF(AND('Submission Template'!$P$13="no",'Submission Template'!Q95="yes",'Submission Template'!BN95&lt;&gt;""),STDEV(BD$37:BD98),IF(AND('Submission Template'!$P$13="yes",'Submission Template'!Q95="yes",'Submission Template'!BN95&lt;&gt;""),STDEV(BD$38:BD98),"")))))</f>
        <v/>
      </c>
      <c r="F98" s="308" t="str">
        <f>IF('Submission Template'!$AU$36=1,IF('Submission Template'!BN95&lt;&gt;"",G97,""),"")</f>
        <v/>
      </c>
      <c r="G98" s="308" t="str">
        <f>IF(AND('Submission Template'!$AU$36=1,'Submission Template'!$C95&lt;&gt;""),IF(OR($AO98=1,$AO98=0),0,IF('Submission Template'!$C95="initial",$G97,IF('Submission Template'!Q95="yes",MAX(($F98+'Submission Template'!BN95-('Submission Template'!K$28+0.25*$E98)),0),$G97))),"")</f>
        <v/>
      </c>
      <c r="H98" s="308" t="str">
        <f t="shared" si="18"/>
        <v/>
      </c>
      <c r="I98" s="309" t="str">
        <f t="shared" si="1"/>
        <v/>
      </c>
      <c r="J98" s="309" t="str">
        <f t="shared" si="19"/>
        <v/>
      </c>
      <c r="K98" s="310" t="str">
        <f>IF(G98&lt;&gt;"",IF($BA98=1,IF(AND(J98&lt;&gt;1,I98=1,D98&lt;='Submission Template'!K$28),1,0),K97),"")</f>
        <v/>
      </c>
      <c r="L98" s="304">
        <f>IF('Submission Template'!$AV$36=1,IF(AND('Submission Template'!$P$13="yes",$AY98&lt;&gt;""),MAX($AY98-1,0),$AY98),"")</f>
        <v>0</v>
      </c>
      <c r="M98" s="305" t="str">
        <f t="shared" si="2"/>
        <v/>
      </c>
      <c r="N98" s="306" t="str">
        <f>IF(AM98&lt;&gt;"",AM98,(IF(AND('Submission Template'!$P$13="no",'Submission Template'!V95="yes",'Submission Template'!BS95&lt;&gt;""),AVERAGE(BE$37:BE98),IF(AND('Submission Template'!$P$13="yes",'Submission Template'!V95="yes",'Submission Template'!BS95&lt;&gt;""),AVERAGE(BE$38:BE98),""))))</f>
        <v/>
      </c>
      <c r="O98" s="307" t="str">
        <f>IF(AP98&lt;=1,"",IF(BX98&lt;&gt;"",BX98,(IF(AND('Submission Template'!$P$13="no",'Submission Template'!V95="yes",'Submission Template'!BS95&lt;&gt;""),STDEV(BE$37:BE98),IF(AND('Submission Template'!$P$13="yes",'Submission Template'!V95="yes",'Submission Template'!BS95&lt;&gt;""),STDEV(BE$38:BE98),"")))))</f>
        <v/>
      </c>
      <c r="P98" s="308" t="str">
        <f>IF('Submission Template'!$AV$36=1,IF('Submission Template'!BS95&lt;&gt;"",Q97,""),"")</f>
        <v/>
      </c>
      <c r="Q98" s="308" t="str">
        <f>IF(AND('Submission Template'!$AV$36=1,'Submission Template'!$C95&lt;&gt;""),IF(OR($AP98=1,$AP98=0),0,IF('Submission Template'!$C95="initial",$Q97,IF('Submission Template'!V95="yes",MAX(($P98+'Submission Template'!BS95-('Submission Template'!R$28+0.25*$O98)),0),$Q97))),"")</f>
        <v/>
      </c>
      <c r="R98" s="308" t="str">
        <f t="shared" si="20"/>
        <v/>
      </c>
      <c r="S98" s="309" t="str">
        <f t="shared" si="3"/>
        <v/>
      </c>
      <c r="T98" s="309" t="str">
        <f t="shared" si="21"/>
        <v/>
      </c>
      <c r="U98" s="310" t="str">
        <f>IF(Q98&lt;&gt;"",IF($BB98=1,IF(AND(T98&lt;&gt;1,S98=1,N98&lt;='Submission Template'!R$28),1,0),U97),"")</f>
        <v/>
      </c>
      <c r="V98" s="102"/>
      <c r="W98" s="102"/>
      <c r="X98" s="102"/>
      <c r="Y98" s="102"/>
      <c r="Z98" s="102"/>
      <c r="AA98" s="102"/>
      <c r="AB98" s="102"/>
      <c r="AC98" s="102"/>
      <c r="AD98" s="102"/>
      <c r="AE98" s="102"/>
      <c r="AF98" s="311"/>
      <c r="AG98" s="312" t="str">
        <f>IF(AND(OR('Submission Template'!Q95="yes",AND('Submission Template'!V95="yes",'Submission Template'!$P$17="yes")),'Submission Template'!C95="invalid"),"Test cannot be invalid AND included in CumSum",IF(OR(AND($Q98&gt;$R98,$N98&lt;&gt;""),AND($G98&gt;H98,$D98&lt;&gt;"")),"Warning:  CumSum statistic exceeds the Action Limit.",""))</f>
        <v/>
      </c>
      <c r="AH98" s="156"/>
      <c r="AI98" s="156"/>
      <c r="AJ98" s="156"/>
      <c r="AK98" s="313"/>
      <c r="AL98" s="6" t="str">
        <f t="shared" si="17"/>
        <v/>
      </c>
      <c r="AM98" s="6" t="str">
        <f t="shared" si="13"/>
        <v/>
      </c>
      <c r="AN98" s="6" t="str">
        <f>IF($AN$27="yes",IF(AND(BD38="",BD39="",BD40="",BD41="",BD42="",BD43="",BD44="",BD45="",BD46="",BD47="",BD48="",BD49="",BD50="",BD51="",BD52="",BD53="",BD54="",BD55="",BD56="",BD57="",BD58="",BD59="",BD60="",BD61="",BD62="",BD63="",BD64="",BD65="",BD66="",BD67="",BD68="",BD69="",BD70="",BD71="",BD72="",BD73="",BD74="",BD75="",BD76="",BD77="",BD78="",BD79="",BD80="",BD81="",BD82="",BD83="",BD84="",BD85="",BD86="",BD87="",BD88="",BD89="",BD90="",BD91="",BD92="",BD93="",BD94="",BD95="",BD96="",BD97="",BD98=""),"SKIP",IF(AND(BD38="",BD39="",BD40="",BD41="",BD42="",BD43="",BD44="",BD45="",BD46="",BD47="",BD48="",BD49="",BD50="",BD51="",BD52="",BD53="",BD54="",BD55="",BD56="",BD57="",BD58="",BD59="",BD60="",BD61="",BD62="",BD63="",BD64="",BD65="",BD66="",BD67="",BD68="",BD69="",BD70="",BD71="",BD72="",BD73="",BD74="",BD75="",BD76="",BD77="",BD78="",BD79="",BD80="",BD81="",BD82="",BD83="",BD84="",BD85="",BD86="",BD87="",BD88="",BD89="",BD90="",BD91="",BD92="",BD93="",BD94="",BD95="",BD96="",BD97="",BD98&lt;&gt;""),"DATA","")),"notCO")</f>
        <v>SKIP</v>
      </c>
      <c r="AO98" s="6">
        <f>IF('Submission Template'!$P$13="no",AX98,IF(AX98="","",IF('Submission Template'!$P$13="yes",IF(B98=0,1,IF(OR(B98=1,B98=2),2,B98)))))</f>
        <v>1</v>
      </c>
      <c r="AP98" s="6">
        <f>IF('Submission Template'!$P$13="no",AY98,IF(AY98="","",IF('Submission Template'!$P$13="yes",IF(L98=0,1,IF(OR(L98=1,L98=2),2,L98)))))</f>
        <v>1</v>
      </c>
      <c r="AQ98" s="20" t="str">
        <f>IF($AN$27="yes",IF(AND(BE38="",BE39="",BE40="",BE41="",BE42="",BE43="",BE44="",BE45="",BE46="",BE47="",BE48="",BE49="",BE50="",BE51="",BE52="",BE53="",BE54="",BE55="",BE56="",BE57="",BE58="",BE59="",BE60="",BE61="",BE62="",BE63="",BE64="",BE65="",BE66="",BE67="",BE68="",BE69="",BE70="",BE71="",BE72="",BE73="",BE74="",BE75="",BE76="",BE77="",BE78="",BE79="",BE80="",BE81="",BE82="",BE83="",BE84="",BE85="",BE86="",BE87="",BE88="",BE89="",BE90="",BE91="",BE92="",BE93="",BE94="",BE95="",BE96="",BE97="",BE98=""),"SKIP",IF(AND(BE38="",BE39="",BE40="",BE41="",BE42="",BE43="",BE44="",BE45="",BE46="",BE47="",BE48="",BE49="",BE50="",BE51="",BE52="",BE53="",BE54="",BE55="",BE56="",BE57="",BE58="",BE59="",BE60="",BE61="",BE62="",BE63="",BE64="",BE65="",BE66="",BE67="",BE68="",BE69="",BE70="",BE71="",BE72="",BE73="",BE74="",BE75="",BE76="",BE77="",BE78="",BE79="",BE80="",BE81="",BE82="",BE83="",BE84="",BE85="",BE86="",BE87="",BE88="",BE89="",BE90="",BE91="",BE92="",BE93="",BE94="",BE95="",BE96="",BE97="",BE98&lt;&gt;""),"DATA","")),"notCO")</f>
        <v>SKIP</v>
      </c>
      <c r="AR98" s="22">
        <f>IF(AND('Submission Template'!BN95&lt;&gt;"",'Submission Template'!K$28&lt;&gt;"",'Submission Template'!Q95&lt;&gt;""),1,0)</f>
        <v>0</v>
      </c>
      <c r="AS98" s="22">
        <f>IF(AND('Submission Template'!BS95&lt;&gt;"",'Submission Template'!R$28&lt;&gt;"",'Submission Template'!V95&lt;&gt;""),1,0)</f>
        <v>0</v>
      </c>
      <c r="AT98" s="22"/>
      <c r="AU98" s="22">
        <f t="shared" si="4"/>
        <v>0</v>
      </c>
      <c r="AV98" s="22">
        <f t="shared" si="5"/>
        <v>0</v>
      </c>
      <c r="AW98" s="22"/>
      <c r="AX98" s="22">
        <f>IF('Submission Template'!$BU95&lt;&gt;"blank",IF('Submission Template'!BN95&lt;&gt;"",IF('Submission Template'!Q95="yes",AX97+1,AX97),AX97),"")</f>
        <v>0</v>
      </c>
      <c r="AY98" s="22">
        <f>IF('Submission Template'!$BU95&lt;&gt;"blank",IF('Submission Template'!BS95&lt;&gt;"",IF('Submission Template'!V95="yes",AY97+1,AY97),AY97),"")</f>
        <v>0</v>
      </c>
      <c r="AZ98" s="22"/>
      <c r="BA98" s="22" t="str">
        <f>IF('Submission Template'!BN95&lt;&gt;"",IF('Submission Template'!Q95="yes",1,0),"")</f>
        <v/>
      </c>
      <c r="BB98" s="22" t="str">
        <f>IF('Submission Template'!BS95&lt;&gt;"",IF('Submission Template'!V95="yes",1,0),"")</f>
        <v/>
      </c>
      <c r="BC98" s="22"/>
      <c r="BD98" s="22" t="str">
        <f>IF(AND('Submission Template'!Q95="yes",'Submission Template'!BN95&lt;&gt;""),'Submission Template'!BN95,"")</f>
        <v/>
      </c>
      <c r="BE98" s="22" t="str">
        <f>IF(AND('Submission Template'!V95="yes",'Submission Template'!BS95&lt;&gt;""),'Submission Template'!BS95,"")</f>
        <v/>
      </c>
      <c r="BF98" s="22"/>
      <c r="BG98" s="22"/>
      <c r="BH98" s="22"/>
      <c r="BI98" s="24"/>
      <c r="BJ98" s="22"/>
      <c r="BK98" s="35" t="str">
        <f>IF('Submission Template'!$AU$36=1,IF(AND('Submission Template'!Q95="yes",$AO98&gt;1,'Submission Template'!BN95&lt;&gt;""),ROUND((($AU98*$E98)/($D98-'Submission Template'!K$28))^2+1,1),""),"")</f>
        <v/>
      </c>
      <c r="BL98" s="35" t="str">
        <f>IF('Submission Template'!$AV$36=1,IF(AND('Submission Template'!V95="yes",$AP98&gt;1,'Submission Template'!BS95&lt;&gt;""),ROUND((($AV98*$O98)/($N98-'Submission Template'!R$28))^2+1,1),""),"")</f>
        <v/>
      </c>
      <c r="BM98" s="49">
        <f t="shared" si="6"/>
        <v>1</v>
      </c>
      <c r="BN98" s="6"/>
      <c r="BO98" s="136" t="str">
        <f>IF(D98="","",IF(E98="","",$D98-'Submission Template'!K$28))</f>
        <v/>
      </c>
      <c r="BP98" s="137" t="str">
        <f t="shared" si="7"/>
        <v/>
      </c>
      <c r="BQ98" s="137"/>
      <c r="BR98" s="137"/>
      <c r="BS98" s="137"/>
      <c r="BT98" s="137" t="str">
        <f>IF(N98="","",IF(E98="","",$N98-'Submission Template'!$BG$20))</f>
        <v/>
      </c>
      <c r="BU98" s="138" t="str">
        <f t="shared" si="8"/>
        <v/>
      </c>
      <c r="BV98" s="6"/>
      <c r="BW98" s="247" t="str">
        <f t="shared" si="15"/>
        <v/>
      </c>
      <c r="BX98" s="138" t="str">
        <f t="shared" si="16"/>
        <v/>
      </c>
      <c r="BY98" s="6"/>
      <c r="BZ98" s="6"/>
      <c r="CA98" s="57"/>
      <c r="CB98" s="57"/>
      <c r="CC98" s="57"/>
      <c r="CD98" s="57"/>
      <c r="CE98" s="57"/>
      <c r="CF98" s="219">
        <f>IF('Submission Template'!C121="invalid",1,0)</f>
        <v>0</v>
      </c>
      <c r="CG98" s="113" t="str">
        <f>IF(AND('Submission Template'!$C121="final",'Submission Template'!$Q121="yes"),$D124,"")</f>
        <v/>
      </c>
      <c r="CH98" s="113" t="str">
        <f>IF(AND('Submission Template'!$C121="final",'Submission Template'!$Q121="yes"),$C124,"")</f>
        <v/>
      </c>
      <c r="CI98" s="113" t="str">
        <f>IF(AND('Submission Template'!$C121="final",'Submission Template'!$V121="yes"),$N124,"")</f>
        <v/>
      </c>
      <c r="CJ98" s="220" t="str">
        <f>IF(AND('Submission Template'!$C121="final",'Submission Template'!$V121="yes"),$M124,"")</f>
        <v/>
      </c>
      <c r="CK98" s="6"/>
      <c r="CL98" s="6"/>
    </row>
    <row r="99" spans="1:90">
      <c r="A99" s="98"/>
      <c r="B99" s="304">
        <f>IF('Submission Template'!$AU$36=1,IF(AND('Submission Template'!$P$13="yes",$AX99&lt;&gt;""),MAX($AX99-1,0),$AX99),"")</f>
        <v>0</v>
      </c>
      <c r="C99" s="305" t="str">
        <f t="shared" si="0"/>
        <v/>
      </c>
      <c r="D99" s="306" t="str">
        <f>IF('Submission Template'!$AU$36&lt;&gt;1,"",IF(AL99&lt;&gt;"",AL99,IF(AND('Submission Template'!$P$13="no",'Submission Template'!Q96="yes",'Submission Template'!BN96&lt;&gt;""),AVERAGE(BD$37:BD99),IF(AND('Submission Template'!$P$13="yes",'Submission Template'!Q96="yes",'Submission Template'!BN96&lt;&gt;""),AVERAGE(BD$38:BD99),""))))</f>
        <v/>
      </c>
      <c r="E99" s="307" t="str">
        <f>IF('Submission Template'!$AU$36&lt;&gt;1,"",IF(AO99&lt;=1,"",IF(BW99&lt;&gt;"",BW99,IF(AND('Submission Template'!$P$13="no",'Submission Template'!Q96="yes",'Submission Template'!BN96&lt;&gt;""),STDEV(BD$37:BD99),IF(AND('Submission Template'!$P$13="yes",'Submission Template'!Q96="yes",'Submission Template'!BN96&lt;&gt;""),STDEV(BD$38:BD99),"")))))</f>
        <v/>
      </c>
      <c r="F99" s="308" t="str">
        <f>IF('Submission Template'!$AU$36=1,IF('Submission Template'!BN96&lt;&gt;"",G98,""),"")</f>
        <v/>
      </c>
      <c r="G99" s="308" t="str">
        <f>IF(AND('Submission Template'!$AU$36=1,'Submission Template'!$C96&lt;&gt;""),IF(OR($AO99=1,$AO99=0),0,IF('Submission Template'!$C96="initial",$G98,IF('Submission Template'!Q96="yes",MAX(($F99+'Submission Template'!BN96-('Submission Template'!K$28+0.25*$E99)),0),$G98))),"")</f>
        <v/>
      </c>
      <c r="H99" s="308" t="str">
        <f t="shared" si="18"/>
        <v/>
      </c>
      <c r="I99" s="309" t="str">
        <f t="shared" si="1"/>
        <v/>
      </c>
      <c r="J99" s="309" t="str">
        <f t="shared" si="19"/>
        <v/>
      </c>
      <c r="K99" s="310" t="str">
        <f>IF(G99&lt;&gt;"",IF($BA99=1,IF(AND(J99&lt;&gt;1,I99=1,D99&lt;='Submission Template'!K$28),1,0),K98),"")</f>
        <v/>
      </c>
      <c r="L99" s="304">
        <f>IF('Submission Template'!$AV$36=1,IF(AND('Submission Template'!$P$13="yes",$AY99&lt;&gt;""),MAX($AY99-1,0),$AY99),"")</f>
        <v>0</v>
      </c>
      <c r="M99" s="305" t="str">
        <f t="shared" si="2"/>
        <v/>
      </c>
      <c r="N99" s="306" t="str">
        <f>IF(AM99&lt;&gt;"",AM99,(IF(AND('Submission Template'!$P$13="no",'Submission Template'!V96="yes",'Submission Template'!BS96&lt;&gt;""),AVERAGE(BE$37:BE99),IF(AND('Submission Template'!$P$13="yes",'Submission Template'!V96="yes",'Submission Template'!BS96&lt;&gt;""),AVERAGE(BE$38:BE99),""))))</f>
        <v/>
      </c>
      <c r="O99" s="307" t="str">
        <f>IF(AP99&lt;=1,"",IF(BX99&lt;&gt;"",BX99,(IF(AND('Submission Template'!$P$13="no",'Submission Template'!V96="yes",'Submission Template'!BS96&lt;&gt;""),STDEV(BE$37:BE99),IF(AND('Submission Template'!$P$13="yes",'Submission Template'!V96="yes",'Submission Template'!BS96&lt;&gt;""),STDEV(BE$38:BE99),"")))))</f>
        <v/>
      </c>
      <c r="P99" s="308" t="str">
        <f>IF('Submission Template'!$AV$36=1,IF('Submission Template'!BS96&lt;&gt;"",Q98,""),"")</f>
        <v/>
      </c>
      <c r="Q99" s="308" t="str">
        <f>IF(AND('Submission Template'!$AV$36=1,'Submission Template'!$C96&lt;&gt;""),IF(OR($AP99=1,$AP99=0),0,IF('Submission Template'!$C96="initial",$Q98,IF('Submission Template'!V96="yes",MAX(($P99+'Submission Template'!BS96-('Submission Template'!R$28+0.25*$O99)),0),$Q98))),"")</f>
        <v/>
      </c>
      <c r="R99" s="308" t="str">
        <f t="shared" si="20"/>
        <v/>
      </c>
      <c r="S99" s="309" t="str">
        <f t="shared" si="3"/>
        <v/>
      </c>
      <c r="T99" s="309" t="str">
        <f t="shared" si="21"/>
        <v/>
      </c>
      <c r="U99" s="310" t="str">
        <f>IF(Q99&lt;&gt;"",IF($BB99=1,IF(AND(T99&lt;&gt;1,S99=1,N99&lt;='Submission Template'!R$28),1,0),U98),"")</f>
        <v/>
      </c>
      <c r="V99" s="102"/>
      <c r="W99" s="102"/>
      <c r="X99" s="102"/>
      <c r="Y99" s="102"/>
      <c r="Z99" s="102"/>
      <c r="AA99" s="102"/>
      <c r="AB99" s="102"/>
      <c r="AC99" s="102"/>
      <c r="AD99" s="102"/>
      <c r="AE99" s="102"/>
      <c r="AF99" s="311"/>
      <c r="AG99" s="312" t="str">
        <f>IF(AND(OR('Submission Template'!Q96="yes",AND('Submission Template'!V96="yes",'Submission Template'!$P$17="yes")),'Submission Template'!C96="invalid"),"Test cannot be invalid AND included in CumSum",IF(OR(AND($Q99&gt;$R99,$N99&lt;&gt;""),AND($G99&gt;H99,$D99&lt;&gt;"")),"Warning:  CumSum statistic exceeds the Action Limit.",""))</f>
        <v/>
      </c>
      <c r="AH99" s="156"/>
      <c r="AI99" s="156"/>
      <c r="AJ99" s="156"/>
      <c r="AK99" s="313"/>
      <c r="AL99" s="6" t="str">
        <f t="shared" si="17"/>
        <v/>
      </c>
      <c r="AM99" s="6" t="str">
        <f t="shared" si="13"/>
        <v/>
      </c>
      <c r="AN99" s="6" t="str">
        <f>IF($AN$27="yes",IF(AND(BD38="",BD39="",BD40="",BD41="",BD42="",BD43="",BD44="",BD45="",BD46="",BD47="",BD48="",BD49="",BD50="",BD51="",BD52="",BD53="",BD54="",BD55="",BD56="",BD57="",BD58="",BD59="",BD60="",BD61="",BD62="",BD63="",BD64="",BD65="",BD66="",BD67="",BD68="",BD69="",BD70="",BD71="",BD72="",BD73="",BD74="",BD75="",BD76="",BD77="",BD78="",BD79="",BD80="",BD81="",BD82="",BD83="",BD84="",BD85="",BD86="",BD87="",BD88="",BD89="",BD90="",BD91="",BD92="",BD93="",BD94="",BD95="",BD96="",BD97="",BD98="",BD99=""),"SKIP",IF(AND(BD38="",BD39="",BD40="",BD41="",BD42="",BD43="",BD44="",BD45="",BD46="",BD47="",BD48="",BD49="",BD50="",BD51="",BD52="",BD53="",BD54="",BD55="",BD56="",BD57="",BD58="",BD59="",BD60="",BD61="",BD62="",BD63="",BD64="",BD65="",BD66="",BD67="",BD68="",BD69="",BD70="",BD71="",BD72="",BD73="",BD74="",BD75="",BD76="",BD77="",BD78="",BD79="",BD80="",BD81="",BD82="",BD83="",BD84="",BD85="",BD86="",BD87="",BD88="",BD89="",BD90="",BD91="",BD92="",BD93="",BD94="",BD95="",BD96="",BD97="",BD98="",BD99&lt;&gt;""),"DATA","")),"notCO")</f>
        <v>SKIP</v>
      </c>
      <c r="AO99" s="6">
        <f>IF('Submission Template'!$P$13="no",AX99,IF(AX99="","",IF('Submission Template'!$P$13="yes",IF(B99=0,1,IF(OR(B99=1,B99=2),2,B99)))))</f>
        <v>1</v>
      </c>
      <c r="AP99" s="6">
        <f>IF('Submission Template'!$P$13="no",AY99,IF(AY99="","",IF('Submission Template'!$P$13="yes",IF(L99=0,1,IF(OR(L99=1,L99=2),2,L99)))))</f>
        <v>1</v>
      </c>
      <c r="AQ99" s="20" t="str">
        <f>IF($AN$27="yes",IF(AND(BE38="",BE39="",BE40="",BE41="",BE42="",BE43="",BE44="",BE45="",BE46="",BE47="",BE48="",BE49="",BE50="",BE51="",BE52="",BE53="",BE54="",BE55="",BE56="",BE57="",BE58="",BE59="",BE60="",BE61="",BE62="",BE63="",BE64="",BE65="",BE66="",BE67="",BE68="",BE69="",BE70="",BE71="",BE72="",BE73="",BE74="",BE75="",BE76="",BE77="",BE78="",BE79="",BE80="",BE81="",BE82="",BE83="",BE84="",BE85="",BE86="",BE87="",BE88="",BE89="",BE90="",BE91="",BE92="",BE93="",BE94="",BE95="",BE96="",BE97="",BE98="",BE99=""),"SKIP",IF(AND(BE38="",BE39="",BE40="",BE41="",BE42="",BE43="",BE44="",BE45="",BE46="",BE47="",BE48="",BE49="",BE50="",BE51="",BE52="",BE53="",BE54="",BE55="",BE56="",BE57="",BE58="",BE59="",BE60="",BE61="",BE62="",BE63="",BE64="",BE65="",BE66="",BE67="",BE68="",BE69="",BE70="",BE71="",BE72="",BE73="",BE74="",BE75="",BE76="",BE77="",BE78="",BE79="",BE80="",BE81="",BE82="",BE83="",BE84="",BE85="",BE86="",BE87="",BE88="",BE89="",BE90="",BE91="",BE92="",BE93="",BE94="",BE95="",BE96="",BE97="",BE98="",BE99&lt;&gt;""),"DATA","")),"notCO")</f>
        <v>SKIP</v>
      </c>
      <c r="AR99" s="22">
        <f>IF(AND('Submission Template'!BN96&lt;&gt;"",'Submission Template'!K$28&lt;&gt;"",'Submission Template'!Q96&lt;&gt;""),1,0)</f>
        <v>0</v>
      </c>
      <c r="AS99" s="22">
        <f>IF(AND('Submission Template'!BS96&lt;&gt;"",'Submission Template'!R$28&lt;&gt;"",'Submission Template'!V96&lt;&gt;""),1,0)</f>
        <v>0</v>
      </c>
      <c r="AT99" s="22"/>
      <c r="AU99" s="22">
        <f t="shared" si="4"/>
        <v>0</v>
      </c>
      <c r="AV99" s="22">
        <f t="shared" si="5"/>
        <v>0</v>
      </c>
      <c r="AW99" s="22"/>
      <c r="AX99" s="22">
        <f>IF('Submission Template'!$BU96&lt;&gt;"blank",IF('Submission Template'!BN96&lt;&gt;"",IF('Submission Template'!Q96="yes",AX98+1,AX98),AX98),"")</f>
        <v>0</v>
      </c>
      <c r="AY99" s="22">
        <f>IF('Submission Template'!$BU96&lt;&gt;"blank",IF('Submission Template'!BS96&lt;&gt;"",IF('Submission Template'!V96="yes",AY98+1,AY98),AY98),"")</f>
        <v>0</v>
      </c>
      <c r="AZ99" s="22"/>
      <c r="BA99" s="22" t="str">
        <f>IF('Submission Template'!BN96&lt;&gt;"",IF('Submission Template'!Q96="yes",1,0),"")</f>
        <v/>
      </c>
      <c r="BB99" s="22" t="str">
        <f>IF('Submission Template'!BS96&lt;&gt;"",IF('Submission Template'!V96="yes",1,0),"")</f>
        <v/>
      </c>
      <c r="BC99" s="22"/>
      <c r="BD99" s="22" t="str">
        <f>IF(AND('Submission Template'!Q96="yes",'Submission Template'!BN96&lt;&gt;""),'Submission Template'!BN96,"")</f>
        <v/>
      </c>
      <c r="BE99" s="22" t="str">
        <f>IF(AND('Submission Template'!V96="yes",'Submission Template'!BS96&lt;&gt;""),'Submission Template'!BS96,"")</f>
        <v/>
      </c>
      <c r="BF99" s="22"/>
      <c r="BG99" s="22"/>
      <c r="BH99" s="22"/>
      <c r="BI99" s="24"/>
      <c r="BJ99" s="22"/>
      <c r="BK99" s="35" t="str">
        <f>IF('Submission Template'!$AU$36=1,IF(AND('Submission Template'!Q96="yes",$AO99&gt;1,'Submission Template'!BN96&lt;&gt;""),ROUND((($AU99*$E99)/($D99-'Submission Template'!K$28))^2+1,1),""),"")</f>
        <v/>
      </c>
      <c r="BL99" s="35" t="str">
        <f>IF('Submission Template'!$AV$36=1,IF(AND('Submission Template'!V96="yes",$AP99&gt;1,'Submission Template'!BS96&lt;&gt;""),ROUND((($AV99*$O99)/($N99-'Submission Template'!R$28))^2+1,1),""),"")</f>
        <v/>
      </c>
      <c r="BM99" s="49">
        <f t="shared" si="6"/>
        <v>1</v>
      </c>
      <c r="BN99" s="6"/>
      <c r="BO99" s="136" t="str">
        <f>IF(D99="","",IF(E99="","",$D99-'Submission Template'!K$28))</f>
        <v/>
      </c>
      <c r="BP99" s="137" t="str">
        <f t="shared" si="7"/>
        <v/>
      </c>
      <c r="BQ99" s="137"/>
      <c r="BR99" s="137"/>
      <c r="BS99" s="137"/>
      <c r="BT99" s="137" t="str">
        <f>IF(N99="","",IF(E99="","",$N99-'Submission Template'!$BG$20))</f>
        <v/>
      </c>
      <c r="BU99" s="138" t="str">
        <f t="shared" si="8"/>
        <v/>
      </c>
      <c r="BV99" s="6"/>
      <c r="BW99" s="247" t="str">
        <f t="shared" si="15"/>
        <v/>
      </c>
      <c r="BX99" s="138" t="str">
        <f t="shared" si="16"/>
        <v/>
      </c>
      <c r="BY99" s="6"/>
      <c r="BZ99" s="6"/>
      <c r="CA99" s="57"/>
      <c r="CB99" s="57"/>
      <c r="CC99" s="57"/>
      <c r="CD99" s="57"/>
      <c r="CE99" s="57"/>
      <c r="CF99" s="219">
        <f>IF('Submission Template'!C122="invalid",1,0)</f>
        <v>0</v>
      </c>
      <c r="CG99" s="113" t="str">
        <f>IF(AND('Submission Template'!$C122="final",'Submission Template'!$Q122="yes"),$D125,"")</f>
        <v/>
      </c>
      <c r="CH99" s="113" t="str">
        <f>IF(AND('Submission Template'!$C122="final",'Submission Template'!$Q122="yes"),$C125,"")</f>
        <v/>
      </c>
      <c r="CI99" s="113" t="str">
        <f>IF(AND('Submission Template'!$C122="final",'Submission Template'!$V122="yes"),$N125,"")</f>
        <v/>
      </c>
      <c r="CJ99" s="220" t="str">
        <f>IF(AND('Submission Template'!$C122="final",'Submission Template'!$V122="yes"),$M125,"")</f>
        <v/>
      </c>
      <c r="CK99" s="6"/>
      <c r="CL99" s="6"/>
    </row>
    <row r="100" spans="1:90" ht="13" thickBot="1">
      <c r="A100" s="98"/>
      <c r="B100" s="304">
        <f>IF('Submission Template'!$AU$36=1,IF(AND('Submission Template'!$P$13="yes",$AX100&lt;&gt;""),MAX($AX100-1,0),$AX100),"")</f>
        <v>0</v>
      </c>
      <c r="C100" s="305" t="str">
        <f t="shared" si="0"/>
        <v/>
      </c>
      <c r="D100" s="306" t="str">
        <f>IF('Submission Template'!$AU$36&lt;&gt;1,"",IF(AL100&lt;&gt;"",AL100,IF(AND('Submission Template'!$P$13="no",'Submission Template'!Q97="yes",'Submission Template'!BN97&lt;&gt;""),AVERAGE(BD$37:BD100),IF(AND('Submission Template'!$P$13="yes",'Submission Template'!Q97="yes",'Submission Template'!BN97&lt;&gt;""),AVERAGE(BD$38:BD100),""))))</f>
        <v/>
      </c>
      <c r="E100" s="307" t="str">
        <f>IF('Submission Template'!$AU$36&lt;&gt;1,"",IF(AO100&lt;=1,"",IF(BW100&lt;&gt;"",BW100,IF(AND('Submission Template'!$P$13="no",'Submission Template'!Q97="yes",'Submission Template'!BN97&lt;&gt;""),STDEV(BD$37:BD100),IF(AND('Submission Template'!$P$13="yes",'Submission Template'!Q97="yes",'Submission Template'!BN97&lt;&gt;""),STDEV(BD$38:BD100),"")))))</f>
        <v/>
      </c>
      <c r="F100" s="308" t="str">
        <f>IF('Submission Template'!$AU$36=1,IF('Submission Template'!BN97&lt;&gt;"",G99,""),"")</f>
        <v/>
      </c>
      <c r="G100" s="308" t="str">
        <f>IF(AND('Submission Template'!$AU$36=1,'Submission Template'!$C97&lt;&gt;""),IF(OR($AO100=1,$AO100=0),0,IF('Submission Template'!$C97="initial",$G99,IF('Submission Template'!Q97="yes",MAX(($F100+'Submission Template'!BN97-('Submission Template'!K$28+0.25*$E100)),0),$G99))),"")</f>
        <v/>
      </c>
      <c r="H100" s="308" t="str">
        <f t="shared" si="18"/>
        <v/>
      </c>
      <c r="I100" s="309" t="str">
        <f t="shared" si="1"/>
        <v/>
      </c>
      <c r="J100" s="309" t="str">
        <f t="shared" si="19"/>
        <v/>
      </c>
      <c r="K100" s="310" t="str">
        <f>IF(G100&lt;&gt;"",IF($BA100=1,IF(AND(J100&lt;&gt;1,I100=1,D100&lt;='Submission Template'!K$28),1,0),K99),"")</f>
        <v/>
      </c>
      <c r="L100" s="304">
        <f>IF('Submission Template'!$AV$36=1,IF(AND('Submission Template'!$P$13="yes",$AY100&lt;&gt;""),MAX($AY100-1,0),$AY100),"")</f>
        <v>0</v>
      </c>
      <c r="M100" s="305" t="str">
        <f t="shared" si="2"/>
        <v/>
      </c>
      <c r="N100" s="306" t="str">
        <f>IF(AM100&lt;&gt;"",AM100,(IF(AND('Submission Template'!$P$13="no",'Submission Template'!V97="yes",'Submission Template'!BS97&lt;&gt;""),AVERAGE(BE$37:BE100),IF(AND('Submission Template'!$P$13="yes",'Submission Template'!V97="yes",'Submission Template'!BS97&lt;&gt;""),AVERAGE(BE$38:BE100),""))))</f>
        <v/>
      </c>
      <c r="O100" s="307" t="str">
        <f>IF(AP100&lt;=1,"",IF(BX100&lt;&gt;"",BX100,(IF(AND('Submission Template'!$P$13="no",'Submission Template'!V97="yes",'Submission Template'!BS97&lt;&gt;""),STDEV(BE$37:BE100),IF(AND('Submission Template'!$P$13="yes",'Submission Template'!V97="yes",'Submission Template'!BS97&lt;&gt;""),STDEV(BE$38:BE100),"")))))</f>
        <v/>
      </c>
      <c r="P100" s="308" t="str">
        <f>IF('Submission Template'!$AV$36=1,IF('Submission Template'!BS97&lt;&gt;"",Q99,""),"")</f>
        <v/>
      </c>
      <c r="Q100" s="308" t="str">
        <f>IF(AND('Submission Template'!$AV$36=1,'Submission Template'!$C97&lt;&gt;""),IF(OR($AP100=1,$AP100=0),0,IF('Submission Template'!$C97="initial",$Q99,IF('Submission Template'!V97="yes",MAX(($P100+'Submission Template'!BS97-('Submission Template'!R$28+0.25*$O100)),0),$Q99))),"")</f>
        <v/>
      </c>
      <c r="R100" s="308" t="str">
        <f t="shared" si="20"/>
        <v/>
      </c>
      <c r="S100" s="309" t="str">
        <f t="shared" si="3"/>
        <v/>
      </c>
      <c r="T100" s="309" t="str">
        <f t="shared" si="21"/>
        <v/>
      </c>
      <c r="U100" s="310" t="str">
        <f>IF(Q100&lt;&gt;"",IF($BB100=1,IF(AND(T100&lt;&gt;1,S100=1,N100&lt;='Submission Template'!R$28),1,0),U99),"")</f>
        <v/>
      </c>
      <c r="V100" s="102"/>
      <c r="W100" s="102"/>
      <c r="X100" s="102"/>
      <c r="Y100" s="102"/>
      <c r="Z100" s="102"/>
      <c r="AA100" s="102"/>
      <c r="AB100" s="102"/>
      <c r="AC100" s="102"/>
      <c r="AD100" s="102"/>
      <c r="AE100" s="102"/>
      <c r="AF100" s="311"/>
      <c r="AG100" s="312" t="str">
        <f>IF(AND(OR('Submission Template'!Q97="yes",AND('Submission Template'!V97="yes",'Submission Template'!$P$17="yes")),'Submission Template'!C97="invalid"),"Test cannot be invalid AND included in CumSum",IF(OR(AND($Q100&gt;$R100,$N100&lt;&gt;""),AND($G100&gt;H100,$D100&lt;&gt;"")),"Warning:  CumSum statistic exceeds the Action Limit.",""))</f>
        <v/>
      </c>
      <c r="AH100" s="156"/>
      <c r="AI100" s="156"/>
      <c r="AJ100" s="156"/>
      <c r="AK100" s="313"/>
      <c r="AL100" s="6" t="str">
        <f t="shared" si="17"/>
        <v/>
      </c>
      <c r="AM100" s="6" t="str">
        <f t="shared" si="13"/>
        <v/>
      </c>
      <c r="AN100" s="6" t="str">
        <f>IF($AN$27="yes",IF(AND(BD38="",BD39="",BD40="",BD41="",BD42="",BD43="",BD44="",BD45="",BD46="",BD47="",BD48="",BD49="",BD50="",BD51="",BD52="",BD53="",BD54="",BD55="",BD56="",BD57="",BD58="",BD59="",BD60="",BD61="",BD62="",BD63="",BD64="",BD65="",BD66="",BD67="",BD68="",BD69="",BD70="",BD71="",BD72="",BD73="",BD74="",BD75="",BD76="",BD77="",BD78="",BD79="",BD80="",BD81="",BD82="",BD83="",BD84="",BD85="",BD86="",BD87="",BD88="",BD89="",BD90="",BD91="",BD92="",BD93="",BD94="",BD95="",BD96="",BD97="",BD98="",BD99="",BD100=""),"SKIP",IF(AND(BD38="",BD39="",BD40="",BD41="",BD42="",BD43="",BD44="",BD45="",BD46="",BD47="",BD48="",BD49="",BD50="",BD51="",BD52="",BD53="",BD54="",BD55="",BD56="",BD57="",BD58="",BD59="",BD60="",BD61="",BD62="",BD63="",BD64="",BD65="",BD66="",BD67="",BD68="",BD69="",BD70="",BD71="",BD72="",BD73="",BD74="",BD75="",BD76="",BD77="",BD78="",BD79="",BD80="",BD81="",BD82="",BD83="",BD84="",BD85="",BD86="",BD87="",BD88="",BD89="",BD90="",BD91="",BD92="",BD93="",BD94="",BD95="",BD96="",BD97="",BD98="",BD99="",BD100&lt;&gt;""),"DATA","")),"notCO")</f>
        <v>SKIP</v>
      </c>
      <c r="AO100" s="6">
        <f>IF('Submission Template'!$P$13="no",AX100,IF(AX100="","",IF('Submission Template'!$P$13="yes",IF(B100=0,1,IF(OR(B100=1,B100=2),2,B100)))))</f>
        <v>1</v>
      </c>
      <c r="AP100" s="6">
        <f>IF('Submission Template'!$P$13="no",AY100,IF(AY100="","",IF('Submission Template'!$P$13="yes",IF(L100=0,1,IF(OR(L100=1,L100=2),2,L100)))))</f>
        <v>1</v>
      </c>
      <c r="AQ100" s="20" t="str">
        <f>IF($AN$27="yes",IF(AND(BE38="",BE39="",BE40="",BE41="",BE42="",BE43="",BE44="",BE45="",BE46="",BE47="",BE48="",BE49="",BE50="",BE51="",BE52="",BE53="",BE54="",BE55="",BE56="",BE57="",BE58="",BE59="",BE60="",BE61="",BE62="",BE63="",BE64="",BE65="",BE66="",BE67="",BE68="",BE69="",BE70="",BE71="",BE72="",BE73="",BE74="",BE75="",BE76="",BE77="",BE78="",BE79="",BE80="",BE81="",BE82="",BE83="",BE84="",BE85="",BE86="",BE87="",BE88="",BE89="",BE90="",BE91="",BE92="",BE93="",BE94="",BE95="",BE96="",BE97="",BE98="",BE99="",BE100=""),"SKIP",IF(AND(BE38="",BE39="",BE40="",BE41="",BE42="",BE43="",BE44="",BE45="",BE46="",BE47="",BE48="",BE49="",BE50="",BE51="",BE52="",BE53="",BE54="",BE55="",BE56="",BE57="",BE58="",BE59="",BE60="",BE61="",BE62="",BE63="",BE64="",BE65="",BE66="",BE67="",BE68="",BE69="",BE70="",BE71="",BE72="",BE73="",BE74="",BE75="",BE76="",BE77="",BE78="",BE79="",BE80="",BE81="",BE82="",BE83="",BE84="",BE85="",BE86="",BE87="",BE88="",BE89="",BE90="",BE91="",BE92="",BE93="",BE94="",BE95="",BE96="",BE97="",BE98="",BE99="",BE100&lt;&gt;""),"DATA","")),"notCO")</f>
        <v>SKIP</v>
      </c>
      <c r="AR100" s="22">
        <f>IF(AND('Submission Template'!BN97&lt;&gt;"",'Submission Template'!K$28&lt;&gt;"",'Submission Template'!Q97&lt;&gt;""),1,0)</f>
        <v>0</v>
      </c>
      <c r="AS100" s="22">
        <f>IF(AND('Submission Template'!BS97&lt;&gt;"",'Submission Template'!R$28&lt;&gt;"",'Submission Template'!V97&lt;&gt;""),1,0)</f>
        <v>0</v>
      </c>
      <c r="AT100" s="22"/>
      <c r="AU100" s="22">
        <f t="shared" si="4"/>
        <v>0</v>
      </c>
      <c r="AV100" s="22">
        <f t="shared" si="5"/>
        <v>0</v>
      </c>
      <c r="AW100" s="22"/>
      <c r="AX100" s="22">
        <f>IF('Submission Template'!$BU97&lt;&gt;"blank",IF('Submission Template'!BN97&lt;&gt;"",IF('Submission Template'!Q97="yes",AX99+1,AX99),AX99),"")</f>
        <v>0</v>
      </c>
      <c r="AY100" s="22">
        <f>IF('Submission Template'!$BU97&lt;&gt;"blank",IF('Submission Template'!BS97&lt;&gt;"",IF('Submission Template'!V97="yes",AY99+1,AY99),AY99),"")</f>
        <v>0</v>
      </c>
      <c r="AZ100" s="22"/>
      <c r="BA100" s="22" t="str">
        <f>IF('Submission Template'!BN97&lt;&gt;"",IF('Submission Template'!Q97="yes",1,0),"")</f>
        <v/>
      </c>
      <c r="BB100" s="22" t="str">
        <f>IF('Submission Template'!BS97&lt;&gt;"",IF('Submission Template'!V97="yes",1,0),"")</f>
        <v/>
      </c>
      <c r="BC100" s="22"/>
      <c r="BD100" s="22" t="str">
        <f>IF(AND('Submission Template'!Q97="yes",'Submission Template'!BN97&lt;&gt;""),'Submission Template'!BN97,"")</f>
        <v/>
      </c>
      <c r="BE100" s="22" t="str">
        <f>IF(AND('Submission Template'!V97="yes",'Submission Template'!BS97&lt;&gt;""),'Submission Template'!BS97,"")</f>
        <v/>
      </c>
      <c r="BF100" s="22"/>
      <c r="BG100" s="22"/>
      <c r="BH100" s="22"/>
      <c r="BI100" s="24"/>
      <c r="BJ100" s="22"/>
      <c r="BK100" s="35" t="str">
        <f>IF('Submission Template'!$AU$36=1,IF(AND('Submission Template'!Q97="yes",$AO100&gt;1,'Submission Template'!BN97&lt;&gt;""),ROUND((($AU100*$E100)/($D100-'Submission Template'!K$28))^2+1,1),""),"")</f>
        <v/>
      </c>
      <c r="BL100" s="35" t="str">
        <f>IF('Submission Template'!$AV$36=1,IF(AND('Submission Template'!V97="yes",$AP100&gt;1,'Submission Template'!BS97&lt;&gt;""),ROUND((($AV100*$O100)/($N100-'Submission Template'!R$28))^2+1,1),""),"")</f>
        <v/>
      </c>
      <c r="BM100" s="49">
        <f t="shared" si="6"/>
        <v>1</v>
      </c>
      <c r="BN100" s="6"/>
      <c r="BO100" s="136" t="str">
        <f>IF(D100="","",IF(E100="","",$D100-'Submission Template'!K$28))</f>
        <v/>
      </c>
      <c r="BP100" s="137" t="str">
        <f t="shared" si="7"/>
        <v/>
      </c>
      <c r="BQ100" s="137"/>
      <c r="BR100" s="137"/>
      <c r="BS100" s="137"/>
      <c r="BT100" s="137" t="str">
        <f>IF(N100="","",IF(E100="","",$N100-'Submission Template'!$BG$20))</f>
        <v/>
      </c>
      <c r="BU100" s="138" t="str">
        <f t="shared" si="8"/>
        <v/>
      </c>
      <c r="BV100" s="6"/>
      <c r="BW100" s="247" t="str">
        <f t="shared" si="15"/>
        <v/>
      </c>
      <c r="BX100" s="138" t="str">
        <f t="shared" si="16"/>
        <v/>
      </c>
      <c r="BY100" s="6"/>
      <c r="BZ100" s="6"/>
      <c r="CA100" s="57"/>
      <c r="CB100" s="57"/>
      <c r="CC100" s="57"/>
      <c r="CD100" s="57"/>
      <c r="CE100" s="57"/>
      <c r="CF100" s="221">
        <f>IF('Submission Template'!C123="invalid",1,0)</f>
        <v>0</v>
      </c>
      <c r="CG100" s="222" t="str">
        <f>IF(AND('Submission Template'!$C123="final",'Submission Template'!$Q123="yes"),$D126,"")</f>
        <v/>
      </c>
      <c r="CH100" s="222" t="str">
        <f>IF(AND('Submission Template'!$C123="final",'Submission Template'!$Q123="yes"),$C126,"")</f>
        <v/>
      </c>
      <c r="CI100" s="222" t="str">
        <f>IF(AND('Submission Template'!$C123="final",'Submission Template'!$V123="yes"),$N126,"")</f>
        <v/>
      </c>
      <c r="CJ100" s="223" t="str">
        <f>IF(AND('Submission Template'!$C123="final",'Submission Template'!$V123="yes"),$M126,"")</f>
        <v/>
      </c>
      <c r="CK100" s="6"/>
      <c r="CL100" s="6"/>
    </row>
    <row r="101" spans="1:90">
      <c r="A101" s="98"/>
      <c r="B101" s="304">
        <f>IF('Submission Template'!$AU$36=1,IF(AND('Submission Template'!$P$13="yes",$AX101&lt;&gt;""),MAX($AX101-1,0),$AX101),"")</f>
        <v>0</v>
      </c>
      <c r="C101" s="305" t="str">
        <f t="shared" si="0"/>
        <v/>
      </c>
      <c r="D101" s="306" t="str">
        <f>IF('Submission Template'!$AU$36&lt;&gt;1,"",IF(AL101&lt;&gt;"",AL101,IF(AND('Submission Template'!$P$13="no",'Submission Template'!Q98="yes",'Submission Template'!BN98&lt;&gt;""),AVERAGE(BD$37:BD101),IF(AND('Submission Template'!$P$13="yes",'Submission Template'!Q98="yes",'Submission Template'!BN98&lt;&gt;""),AVERAGE(BD$38:BD101),""))))</f>
        <v/>
      </c>
      <c r="E101" s="307" t="str">
        <f>IF('Submission Template'!$AU$36&lt;&gt;1,"",IF(AO101&lt;=1,"",IF(BW101&lt;&gt;"",BW101,IF(AND('Submission Template'!$P$13="no",'Submission Template'!Q98="yes",'Submission Template'!BN98&lt;&gt;""),STDEV(BD$37:BD101),IF(AND('Submission Template'!$P$13="yes",'Submission Template'!Q98="yes",'Submission Template'!BN98&lt;&gt;""),STDEV(BD$38:BD101),"")))))</f>
        <v/>
      </c>
      <c r="F101" s="308" t="str">
        <f>IF('Submission Template'!$AU$36=1,IF('Submission Template'!BN98&lt;&gt;"",G100,""),"")</f>
        <v/>
      </c>
      <c r="G101" s="308" t="str">
        <f>IF(AND('Submission Template'!$AU$36=1,'Submission Template'!$C98&lt;&gt;""),IF(OR($AO101=1,$AO101=0),0,IF('Submission Template'!$C98="initial",$G100,IF('Submission Template'!Q98="yes",MAX(($F101+'Submission Template'!BN98-('Submission Template'!K$28+0.25*$E101)),0),$G100))),"")</f>
        <v/>
      </c>
      <c r="H101" s="308" t="str">
        <f t="shared" si="18"/>
        <v/>
      </c>
      <c r="I101" s="309" t="str">
        <f t="shared" si="1"/>
        <v/>
      </c>
      <c r="J101" s="309" t="str">
        <f t="shared" si="19"/>
        <v/>
      </c>
      <c r="K101" s="310" t="str">
        <f>IF(G101&lt;&gt;"",IF($BA101=1,IF(AND(J101&lt;&gt;1,I101=1,D101&lt;='Submission Template'!K$28),1,0),K100),"")</f>
        <v/>
      </c>
      <c r="L101" s="304">
        <f>IF('Submission Template'!$AV$36=1,IF(AND('Submission Template'!$P$13="yes",$AY101&lt;&gt;""),MAX($AY101-1,0),$AY101),"")</f>
        <v>0</v>
      </c>
      <c r="M101" s="305" t="str">
        <f t="shared" si="2"/>
        <v/>
      </c>
      <c r="N101" s="306" t="str">
        <f>IF(AM101&lt;&gt;"",AM101,(IF(AND('Submission Template'!$P$13="no",'Submission Template'!V98="yes",'Submission Template'!BS98&lt;&gt;""),AVERAGE(BE$37:BE101),IF(AND('Submission Template'!$P$13="yes",'Submission Template'!V98="yes",'Submission Template'!BS98&lt;&gt;""),AVERAGE(BE$38:BE101),""))))</f>
        <v/>
      </c>
      <c r="O101" s="307" t="str">
        <f>IF(AP101&lt;=1,"",IF(BX101&lt;&gt;"",BX101,(IF(AND('Submission Template'!$P$13="no",'Submission Template'!V98="yes",'Submission Template'!BS98&lt;&gt;""),STDEV(BE$37:BE101),IF(AND('Submission Template'!$P$13="yes",'Submission Template'!V98="yes",'Submission Template'!BS98&lt;&gt;""),STDEV(BE$38:BE101),"")))))</f>
        <v/>
      </c>
      <c r="P101" s="308" t="str">
        <f>IF('Submission Template'!$AV$36=1,IF('Submission Template'!BS98&lt;&gt;"",Q100,""),"")</f>
        <v/>
      </c>
      <c r="Q101" s="308" t="str">
        <f>IF(AND('Submission Template'!$AV$36=1,'Submission Template'!$C98&lt;&gt;""),IF(OR($AP101=1,$AP101=0),0,IF('Submission Template'!$C98="initial",$Q100,IF('Submission Template'!V98="yes",MAX(($P101+'Submission Template'!BS98-('Submission Template'!R$28+0.25*$O101)),0),$Q100))),"")</f>
        <v/>
      </c>
      <c r="R101" s="308" t="str">
        <f t="shared" si="20"/>
        <v/>
      </c>
      <c r="S101" s="309" t="str">
        <f t="shared" si="3"/>
        <v/>
      </c>
      <c r="T101" s="309" t="str">
        <f t="shared" si="21"/>
        <v/>
      </c>
      <c r="U101" s="310" t="str">
        <f>IF(Q101&lt;&gt;"",IF($BB101=1,IF(AND(T101&lt;&gt;1,S101=1,N101&lt;='Submission Template'!R$28),1,0),U100),"")</f>
        <v/>
      </c>
      <c r="V101" s="102"/>
      <c r="W101" s="102"/>
      <c r="X101" s="102"/>
      <c r="Y101" s="102"/>
      <c r="Z101" s="102"/>
      <c r="AA101" s="102"/>
      <c r="AB101" s="102"/>
      <c r="AC101" s="102"/>
      <c r="AD101" s="102"/>
      <c r="AE101" s="102"/>
      <c r="AF101" s="311"/>
      <c r="AG101" s="312" t="str">
        <f>IF(AND(OR('Submission Template'!Q98="yes",AND('Submission Template'!V98="yes",'Submission Template'!$P$17="yes")),'Submission Template'!C98="invalid"),"Test cannot be invalid AND included in CumSum",IF(OR(AND($Q101&gt;$R101,$N101&lt;&gt;""),AND($G101&gt;H101,$D101&lt;&gt;"")),"Warning:  CumSum statistic exceeds the Action Limit.",""))</f>
        <v/>
      </c>
      <c r="AH101" s="156"/>
      <c r="AI101" s="156"/>
      <c r="AJ101" s="156"/>
      <c r="AK101" s="313"/>
      <c r="AL101" s="6" t="str">
        <f t="shared" si="17"/>
        <v/>
      </c>
      <c r="AM101" s="6" t="str">
        <f t="shared" si="13"/>
        <v/>
      </c>
      <c r="AN101"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SKIP",IF(AND(BD38="",BD39="",BD40="",BD41="",BD42="",BD43="",BD44="",BD45="",BD46="",BD47="",BD48="",BD49="",BD50="",BD51="",BD52="",BD53="",BD54="",BD55="",BD56="",BD57="",BD58="",BD59="",BD60="",BD61="",BD62="",BD63="",BD64="",BD65="",BD66="",BD67="",BD68="",BD69="",BD70="",BD71="",BD72="",BD73="",BD74="",BD75="",BD76="",BD77="",BD78="",BD79="",BD80="",BD81="",BD82="",BD83="",BD84="",BD85="",BD86="",BD87="",BD88="",BD89="",BD90="",BD91="",BD92="",BD93="",BD94="",BD95="",BD96="",BD97="",BD98="",BD99="",BD100="",BD101&lt;&gt;""),"DATA","")),"notCO")</f>
        <v>SKIP</v>
      </c>
      <c r="AO101" s="6">
        <f>IF('Submission Template'!$P$13="no",AX101,IF(AX101="","",IF('Submission Template'!$P$13="yes",IF(B101=0,1,IF(OR(B101=1,B101=2),2,B101)))))</f>
        <v>1</v>
      </c>
      <c r="AP101" s="6">
        <f>IF('Submission Template'!$P$13="no",AY101,IF(AY101="","",IF('Submission Template'!$P$13="yes",IF(L101=0,1,IF(OR(L101=1,L101=2),2,L101)))))</f>
        <v>1</v>
      </c>
      <c r="AQ101"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SKIP",IF(AND(BE38="",BE39="",BE40="",BE41="",BE42="",BE43="",BE44="",BE45="",BE46="",BE47="",BE48="",BE49="",BE50="",BE51="",BE52="",BE53="",BE54="",BE55="",BE56="",BE57="",BE58="",BE59="",BE60="",BE61="",BE62="",BE63="",BE64="",BE65="",BE66="",BE67="",BE68="",BE69="",BE70="",BE71="",BE72="",BE73="",BE74="",BE75="",BE76="",BE77="",BE78="",BE79="",BE80="",BE81="",BE82="",BE83="",BE84="",BE85="",BE86="",BE87="",BE88="",BE89="",BE90="",BE91="",BE92="",BE93="",BE94="",BE95="",BE96="",BE97="",BE98="",BE99="",BE100="",BE101&lt;&gt;""),"DATA","")),"notCO")</f>
        <v>SKIP</v>
      </c>
      <c r="AR101" s="22">
        <f>IF(AND('Submission Template'!BN98&lt;&gt;"",'Submission Template'!K$28&lt;&gt;"",'Submission Template'!Q98&lt;&gt;""),1,0)</f>
        <v>0</v>
      </c>
      <c r="AS101" s="22">
        <f>IF(AND('Submission Template'!BS98&lt;&gt;"",'Submission Template'!R$28&lt;&gt;"",'Submission Template'!V98&lt;&gt;""),1,0)</f>
        <v>0</v>
      </c>
      <c r="AT101" s="22"/>
      <c r="AU101" s="22">
        <f t="shared" si="4"/>
        <v>0</v>
      </c>
      <c r="AV101" s="22">
        <f t="shared" si="5"/>
        <v>0</v>
      </c>
      <c r="AW101" s="22"/>
      <c r="AX101" s="22">
        <f>IF('Submission Template'!$BU98&lt;&gt;"blank",IF('Submission Template'!BN98&lt;&gt;"",IF('Submission Template'!Q98="yes",AX100+1,AX100),AX100),"")</f>
        <v>0</v>
      </c>
      <c r="AY101" s="22">
        <f>IF('Submission Template'!$BU98&lt;&gt;"blank",IF('Submission Template'!BS98&lt;&gt;"",IF('Submission Template'!V98="yes",AY100+1,AY100),AY100),"")</f>
        <v>0</v>
      </c>
      <c r="AZ101" s="22"/>
      <c r="BA101" s="22" t="str">
        <f>IF('Submission Template'!BN98&lt;&gt;"",IF('Submission Template'!Q98="yes",1,0),"")</f>
        <v/>
      </c>
      <c r="BB101" s="22" t="str">
        <f>IF('Submission Template'!BS98&lt;&gt;"",IF('Submission Template'!V98="yes",1,0),"")</f>
        <v/>
      </c>
      <c r="BC101" s="22"/>
      <c r="BD101" s="22" t="str">
        <f>IF(AND('Submission Template'!Q98="yes",'Submission Template'!BN98&lt;&gt;""),'Submission Template'!BN98,"")</f>
        <v/>
      </c>
      <c r="BE101" s="22" t="str">
        <f>IF(AND('Submission Template'!V98="yes",'Submission Template'!BS98&lt;&gt;""),'Submission Template'!BS98,"")</f>
        <v/>
      </c>
      <c r="BF101" s="22"/>
      <c r="BG101" s="22"/>
      <c r="BH101" s="22"/>
      <c r="BI101" s="24"/>
      <c r="BJ101" s="22"/>
      <c r="BK101" s="35" t="str">
        <f>IF('Submission Template'!$AU$36=1,IF(AND('Submission Template'!Q98="yes",$AO101&gt;1,'Submission Template'!BN98&lt;&gt;""),ROUND((($AU101*$E101)/($D101-'Submission Template'!K$28))^2+1,1),""),"")</f>
        <v/>
      </c>
      <c r="BL101" s="35" t="str">
        <f>IF('Submission Template'!$AV$36=1,IF(AND('Submission Template'!V98="yes",$AP101&gt;1,'Submission Template'!BS98&lt;&gt;""),ROUND((($AV101*$O101)/($N101-'Submission Template'!R$28))^2+1,1),""),"")</f>
        <v/>
      </c>
      <c r="BM101" s="49">
        <f t="shared" si="6"/>
        <v>1</v>
      </c>
      <c r="BN101" s="6"/>
      <c r="BO101" s="136" t="str">
        <f>IF(D101="","",IF(E101="","",$D101-'Submission Template'!K$28))</f>
        <v/>
      </c>
      <c r="BP101" s="137" t="str">
        <f t="shared" si="7"/>
        <v/>
      </c>
      <c r="BQ101" s="137"/>
      <c r="BR101" s="137"/>
      <c r="BS101" s="137"/>
      <c r="BT101" s="137" t="str">
        <f>IF(N101="","",IF(E101="","",$N101-'Submission Template'!$BG$20))</f>
        <v/>
      </c>
      <c r="BU101" s="138" t="str">
        <f t="shared" si="8"/>
        <v/>
      </c>
      <c r="BV101" s="6"/>
      <c r="BW101" s="247" t="str">
        <f t="shared" si="15"/>
        <v/>
      </c>
      <c r="BX101" s="138" t="str">
        <f t="shared" si="16"/>
        <v/>
      </c>
      <c r="BY101" s="6"/>
      <c r="BZ101" s="6"/>
      <c r="CA101" s="6"/>
      <c r="CB101" s="6"/>
      <c r="CC101" s="6"/>
      <c r="CD101" s="6"/>
      <c r="CE101" s="6"/>
      <c r="CF101" s="244">
        <f>IF('Submission Template'!C124="invalid",1,0)</f>
        <v>0</v>
      </c>
      <c r="CG101" s="245" t="str">
        <f>IF(AND('Submission Template'!$C124="final",'Submission Template'!$Q124="yes"),$D127,"")</f>
        <v/>
      </c>
      <c r="CH101" s="245" t="str">
        <f>IF(AND('Submission Template'!$C124="final",'Submission Template'!$Q124="yes"),$C127,"")</f>
        <v/>
      </c>
      <c r="CI101" s="245" t="str">
        <f>IF(AND('Submission Template'!$C124="final",'Submission Template'!$V124="yes"),$N127,"")</f>
        <v/>
      </c>
      <c r="CJ101" s="246" t="str">
        <f>IF(AND('Submission Template'!$C124="final",'Submission Template'!$V124="yes"),$M127,"")</f>
        <v/>
      </c>
      <c r="CK101" s="6"/>
      <c r="CL101" s="6"/>
    </row>
    <row r="102" spans="1:90">
      <c r="A102" s="98"/>
      <c r="B102" s="304">
        <f>IF('Submission Template'!$AU$36=1,IF(AND('Submission Template'!$P$13="yes",$AX102&lt;&gt;""),MAX($AX102-1,0),$AX102),"")</f>
        <v>0</v>
      </c>
      <c r="C102" s="305" t="str">
        <f t="shared" ref="C102:C336" si="22">IF(BP102="",(IF($BK102&lt;&gt;"",MIN(ROUNDUP($N$21,0),ROUNDUP(MAX($BK102,$BM102),0)),"")),BP102)</f>
        <v/>
      </c>
      <c r="D102" s="306" t="str">
        <f>IF('Submission Template'!$AU$36&lt;&gt;1,"",IF(AL102&lt;&gt;"",AL102,IF(AND('Submission Template'!$P$13="no",'Submission Template'!Q99="yes",'Submission Template'!BN99&lt;&gt;""),AVERAGE(BD$37:BD102),IF(AND('Submission Template'!$P$13="yes",'Submission Template'!Q99="yes",'Submission Template'!BN99&lt;&gt;""),AVERAGE(BD$38:BD102),""))))</f>
        <v/>
      </c>
      <c r="E102" s="307" t="str">
        <f>IF('Submission Template'!$AU$36&lt;&gt;1,"",IF(AO102&lt;=1,"",IF(BW102&lt;&gt;"",BW102,IF(AND('Submission Template'!$P$13="no",'Submission Template'!Q99="yes",'Submission Template'!BN99&lt;&gt;""),STDEV(BD$37:BD102),IF(AND('Submission Template'!$P$13="yes",'Submission Template'!Q99="yes",'Submission Template'!BN99&lt;&gt;""),STDEV(BD$38:BD102),"")))))</f>
        <v/>
      </c>
      <c r="F102" s="308" t="str">
        <f>IF('Submission Template'!$AU$36=1,IF('Submission Template'!BN99&lt;&gt;"",G101,""),"")</f>
        <v/>
      </c>
      <c r="G102" s="308" t="str">
        <f>IF(AND('Submission Template'!$AU$36=1,'Submission Template'!$C99&lt;&gt;""),IF(OR($AO102=1,$AO102=0),0,IF('Submission Template'!$C99="initial",$G101,IF('Submission Template'!Q99="yes",MAX(($F102+'Submission Template'!BN99-('Submission Template'!K$28+0.25*$E102)),0),$G101))),"")</f>
        <v/>
      </c>
      <c r="H102" s="308" t="str">
        <f t="shared" si="18"/>
        <v/>
      </c>
      <c r="I102" s="309" t="str">
        <f t="shared" ref="I102:I165" si="23">IF(G102&lt;&gt;"",IF(B102&gt;=C102,1,0),"")</f>
        <v/>
      </c>
      <c r="J102" s="309" t="str">
        <f t="shared" si="19"/>
        <v/>
      </c>
      <c r="K102" s="310" t="str">
        <f>IF(G102&lt;&gt;"",IF($BA102=1,IF(AND(J102&lt;&gt;1,I102=1,D102&lt;='Submission Template'!K$28),1,0),K101),"")</f>
        <v/>
      </c>
      <c r="L102" s="304">
        <f>IF('Submission Template'!$AV$36=1,IF(AND('Submission Template'!$P$13="yes",$AY102&lt;&gt;""),MAX($AY102-1,0),$AY102),"")</f>
        <v>0</v>
      </c>
      <c r="M102" s="305" t="str">
        <f t="shared" ref="M102:M125" si="24">IF(BU102="",IF($BL102&lt;&gt;"",MIN(ROUNDUP($N$21,0),ROUNDUP(MAX($BL102,$BM102),0)),""),BU102)</f>
        <v/>
      </c>
      <c r="N102" s="306" t="str">
        <f>IF(AM102&lt;&gt;"",AM102,(IF(AND('Submission Template'!$P$13="no",'Submission Template'!V99="yes",'Submission Template'!BS99&lt;&gt;""),AVERAGE(BE$37:BE102),IF(AND('Submission Template'!$P$13="yes",'Submission Template'!V99="yes",'Submission Template'!BS99&lt;&gt;""),AVERAGE(BE$38:BE102),""))))</f>
        <v/>
      </c>
      <c r="O102" s="307" t="str">
        <f>IF(AP102&lt;=1,"",IF(BX102&lt;&gt;"",BX102,(IF(AND('Submission Template'!$P$13="no",'Submission Template'!V99="yes",'Submission Template'!BS99&lt;&gt;""),STDEV(BE$37:BE102),IF(AND('Submission Template'!$P$13="yes",'Submission Template'!V99="yes",'Submission Template'!BS99&lt;&gt;""),STDEV(BE$38:BE102),"")))))</f>
        <v/>
      </c>
      <c r="P102" s="308" t="str">
        <f>IF('Submission Template'!$AV$36=1,IF('Submission Template'!BS99&lt;&gt;"",Q101,""),"")</f>
        <v/>
      </c>
      <c r="Q102" s="308" t="str">
        <f>IF(AND('Submission Template'!$AV$36=1,'Submission Template'!$C99&lt;&gt;""),IF(OR($AP102=1,$AP102=0),0,IF('Submission Template'!$C99="initial",$Q101,IF('Submission Template'!V99="yes",MAX(($P102+'Submission Template'!BS99-('Submission Template'!R$28+0.25*$O102)),0),$Q101))),"")</f>
        <v/>
      </c>
      <c r="R102" s="308" t="str">
        <f t="shared" si="20"/>
        <v/>
      </c>
      <c r="S102" s="309" t="str">
        <f t="shared" ref="S102:S165" si="25">IF(Q102&lt;&gt;"",IF(L102&gt;=$M102,1,0),"")</f>
        <v/>
      </c>
      <c r="T102" s="309" t="str">
        <f t="shared" si="21"/>
        <v/>
      </c>
      <c r="U102" s="310" t="str">
        <f>IF(Q102&lt;&gt;"",IF($BB102=1,IF(AND(T102&lt;&gt;1,S102=1,N102&lt;='Submission Template'!R$28),1,0),U101),"")</f>
        <v/>
      </c>
      <c r="V102" s="102"/>
      <c r="W102" s="102"/>
      <c r="X102" s="102"/>
      <c r="Y102" s="102"/>
      <c r="Z102" s="102"/>
      <c r="AA102" s="102"/>
      <c r="AB102" s="102"/>
      <c r="AC102" s="102"/>
      <c r="AD102" s="102"/>
      <c r="AE102" s="102"/>
      <c r="AF102" s="311"/>
      <c r="AG102" s="312" t="str">
        <f>IF(AND(OR('Submission Template'!Q99="yes",AND('Submission Template'!V99="yes",'Submission Template'!$P$17="yes")),'Submission Template'!C99="invalid"),"Test cannot be invalid AND included in CumSum",IF(OR(AND($Q102&gt;$R102,$N102&lt;&gt;""),AND($G102&gt;H102,$D102&lt;&gt;"")),"Warning:  CumSum statistic exceeds the Action Limit.",""))</f>
        <v/>
      </c>
      <c r="AH102" s="156"/>
      <c r="AI102" s="156"/>
      <c r="AJ102" s="156"/>
      <c r="AK102" s="313"/>
      <c r="AL102" s="6" t="str">
        <f t="shared" si="17"/>
        <v/>
      </c>
      <c r="AM102" s="6" t="str">
        <f t="shared" si="13"/>
        <v/>
      </c>
      <c r="AN102"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SKIP",IF(AND(BD38="",BD39="",BD40="",BD41="",BD42="",BD43="",BD44="",BD45="",BD46="",BD47="",BD48="",BD49="",BD50="",BD51="",BD52="",BD53="",BD54="",BD55="",BD56="",BD57="",BD58="",BD59="",BD60="",BD61="",BD62="",BD63="",BD64="",BD65="",BD66="",BD67="",BD68="",BD69="",BD70="",BD71="",BD72="",BD73="",BD74="",BD75="",BD76="",BD77="",BD78="",BD79="",BD80="",BD81="",BD82="",BD83="",BD84="",BD85="",BD86="",BD87="",BD88="",BD89="",BD90="",BD91="",BD92="",BD93="",BD94="",BD95="",BD96="",BD97="",BD98="",BD99="",BD100="",BD101="",BD102&lt;&gt;""),"DATA","")),"notCO")</f>
        <v>SKIP</v>
      </c>
      <c r="AO102" s="6">
        <f>IF('Submission Template'!$P$13="no",AX102,IF(AX102="","",IF('Submission Template'!$P$13="yes",IF(B102=0,1,IF(OR(B102=1,B102=2),2,B102)))))</f>
        <v>1</v>
      </c>
      <c r="AP102" s="6">
        <f>IF('Submission Template'!$P$13="no",AY102,IF(AY102="","",IF('Submission Template'!$P$13="yes",IF(L102=0,1,IF(OR(L102=1,L102=2),2,L102)))))</f>
        <v>1</v>
      </c>
      <c r="AQ102"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SKIP",IF(AND(BE38="",BE39="",BE40="",BE41="",BE42="",BE43="",BE44="",BE45="",BE46="",BE47="",BE48="",BE49="",BE50="",BE51="",BE52="",BE53="",BE54="",BE55="",BE56="",BE57="",BE58="",BE59="",BE60="",BE61="",BE62="",BE63="",BE64="",BE65="",BE66="",BE67="",BE68="",BE69="",BE70="",BE71="",BE72="",BE73="",BE74="",BE75="",BE76="",BE77="",BE78="",BE79="",BE80="",BE81="",BE82="",BE83="",BE84="",BE85="",BE86="",BE87="",BE88="",BE89="",BE90="",BE91="",BE92="",BE93="",BE94="",BE95="",BE96="",BE97="",BE98="",BE99="",BE100="",BE101="",BE102&lt;&gt;""),"DATA","")),"notCO")</f>
        <v>SKIP</v>
      </c>
      <c r="AR102" s="22">
        <f>IF(AND('Submission Template'!BN99&lt;&gt;"",'Submission Template'!K$28&lt;&gt;"",'Submission Template'!Q99&lt;&gt;""),1,0)</f>
        <v>0</v>
      </c>
      <c r="AS102" s="22">
        <f>IF(AND('Submission Template'!BS99&lt;&gt;"",'Submission Template'!R$28&lt;&gt;"",'Submission Template'!V99&lt;&gt;""),1,0)</f>
        <v>0</v>
      </c>
      <c r="AT102" s="22"/>
      <c r="AU102" s="22">
        <f t="shared" ref="AU102:AU336" si="26">IF(AND(AO102&lt;&gt;0,AO102&lt;&gt;""),VLOOKUP(AO102,$BH$38:$BI$85,2),"")</f>
        <v>0</v>
      </c>
      <c r="AV102" s="22">
        <f t="shared" ref="AV102:AV336" si="27">IF(AND(AP102&lt;&gt;0,AP102&lt;&gt;""),VLOOKUP(AP102,$BH$38:$BI$85,2),"")</f>
        <v>0</v>
      </c>
      <c r="AW102" s="22"/>
      <c r="AX102" s="22">
        <f>IF('Submission Template'!$BU99&lt;&gt;"blank",IF('Submission Template'!BN99&lt;&gt;"",IF('Submission Template'!Q99="yes",AX101+1,AX101),AX101),"")</f>
        <v>0</v>
      </c>
      <c r="AY102" s="22">
        <f>IF('Submission Template'!$BU99&lt;&gt;"blank",IF('Submission Template'!BS99&lt;&gt;"",IF('Submission Template'!V99="yes",AY101+1,AY101),AY101),"")</f>
        <v>0</v>
      </c>
      <c r="AZ102" s="22"/>
      <c r="BA102" s="22" t="str">
        <f>IF('Submission Template'!BN99&lt;&gt;"",IF('Submission Template'!Q99="yes",1,0),"")</f>
        <v/>
      </c>
      <c r="BB102" s="22" t="str">
        <f>IF('Submission Template'!BS99&lt;&gt;"",IF('Submission Template'!V99="yes",1,0),"")</f>
        <v/>
      </c>
      <c r="BC102" s="22"/>
      <c r="BD102" s="22" t="str">
        <f>IF(AND('Submission Template'!Q99="yes",'Submission Template'!BN99&lt;&gt;""),'Submission Template'!BN99,"")</f>
        <v/>
      </c>
      <c r="BE102" s="22" t="str">
        <f>IF(AND('Submission Template'!V99="yes",'Submission Template'!BS99&lt;&gt;""),'Submission Template'!BS99,"")</f>
        <v/>
      </c>
      <c r="BF102" s="22"/>
      <c r="BG102" s="22"/>
      <c r="BH102" s="22"/>
      <c r="BI102" s="24"/>
      <c r="BJ102" s="22"/>
      <c r="BK102" s="35" t="str">
        <f>IF('Submission Template'!$AU$36=1,IF(AND('Submission Template'!Q99="yes",$AO102&gt;1,'Submission Template'!BN99&lt;&gt;""),ROUND((($AU102*$E102)/($D102-'Submission Template'!K$28))^2+1,1),""),"")</f>
        <v/>
      </c>
      <c r="BL102" s="35" t="str">
        <f>IF('Submission Template'!$AV$36=1,IF(AND('Submission Template'!V99="yes",$AP102&gt;1,'Submission Template'!BS99&lt;&gt;""),ROUND((($AV102*$O102)/($N102-'Submission Template'!R$28))^2+1,1),""),"")</f>
        <v/>
      </c>
      <c r="BM102" s="49">
        <f t="shared" ref="BM102:BM336" si="28">$AR$24</f>
        <v>1</v>
      </c>
      <c r="BN102" s="6"/>
      <c r="BO102" s="136" t="str">
        <f>IF(D102="","",IF(E102="","",$D102-'Submission Template'!K$28))</f>
        <v/>
      </c>
      <c r="BP102" s="137" t="str">
        <f t="shared" ref="BP102:BP125" si="29">IF(BO102=0,MIN($BQ$37,$BR$37),"")</f>
        <v/>
      </c>
      <c r="BQ102" s="137"/>
      <c r="BR102" s="137"/>
      <c r="BS102" s="137"/>
      <c r="BT102" s="137" t="str">
        <f>IF(N102="","",IF(E102="","",$N102-'Submission Template'!$BG$20))</f>
        <v/>
      </c>
      <c r="BU102" s="138" t="str">
        <f t="shared" ref="BU102:BU125" si="30">IF(BT102=0,MIN($BQ$37,$BR$37),"")</f>
        <v/>
      </c>
      <c r="BV102" s="6"/>
      <c r="BW102" s="247" t="str">
        <f t="shared" si="15"/>
        <v/>
      </c>
      <c r="BX102" s="138" t="str">
        <f t="shared" si="16"/>
        <v/>
      </c>
      <c r="BY102" s="6"/>
      <c r="BZ102" s="6"/>
      <c r="CA102" s="6"/>
      <c r="CB102" s="6"/>
      <c r="CC102" s="6"/>
      <c r="CD102" s="6"/>
      <c r="CE102" s="6"/>
      <c r="CF102" s="247">
        <f>IF('Submission Template'!C125="invalid",1,0)</f>
        <v>0</v>
      </c>
      <c r="CG102" s="137" t="str">
        <f>IF(AND('Submission Template'!$C125="final",'Submission Template'!$Q125="yes"),$D128,"")</f>
        <v/>
      </c>
      <c r="CH102" s="137" t="str">
        <f>IF(AND('Submission Template'!$C125="final",'Submission Template'!$Q125="yes"),$C128,"")</f>
        <v/>
      </c>
      <c r="CI102" s="137" t="str">
        <f>IF(AND('Submission Template'!$C125="final",'Submission Template'!$V125="yes"),$N128,"")</f>
        <v/>
      </c>
      <c r="CJ102" s="138" t="str">
        <f>IF(AND('Submission Template'!$C125="final",'Submission Template'!$V125="yes"),$M128,"")</f>
        <v/>
      </c>
      <c r="CK102" s="6"/>
      <c r="CL102" s="6"/>
    </row>
    <row r="103" spans="1:90">
      <c r="A103" s="98"/>
      <c r="B103" s="304">
        <f>IF('Submission Template'!$AU$36=1,IF(AND('Submission Template'!$P$13="yes",$AX103&lt;&gt;""),MAX($AX103-1,0),$AX103),"")</f>
        <v>0</v>
      </c>
      <c r="C103" s="305" t="str">
        <f t="shared" si="22"/>
        <v/>
      </c>
      <c r="D103" s="306" t="str">
        <f>IF('Submission Template'!$AU$36&lt;&gt;1,"",IF(AL103&lt;&gt;"",AL103,IF(AND('Submission Template'!$P$13="no",'Submission Template'!Q100="yes",'Submission Template'!BN100&lt;&gt;""),AVERAGE(BD$37:BD103),IF(AND('Submission Template'!$P$13="yes",'Submission Template'!Q100="yes",'Submission Template'!BN100&lt;&gt;""),AVERAGE(BD$38:BD103),""))))</f>
        <v/>
      </c>
      <c r="E103" s="307" t="str">
        <f>IF('Submission Template'!$AU$36&lt;&gt;1,"",IF(AO103&lt;=1,"",IF(BW103&lt;&gt;"",BW103,IF(AND('Submission Template'!$P$13="no",'Submission Template'!Q100="yes",'Submission Template'!BN100&lt;&gt;""),STDEV(BD$37:BD103),IF(AND('Submission Template'!$P$13="yes",'Submission Template'!Q100="yes",'Submission Template'!BN100&lt;&gt;""),STDEV(BD$38:BD103),"")))))</f>
        <v/>
      </c>
      <c r="F103" s="308" t="str">
        <f>IF('Submission Template'!$AU$36=1,IF('Submission Template'!BN100&lt;&gt;"",G102,""),"")</f>
        <v/>
      </c>
      <c r="G103" s="308" t="str">
        <f>IF(AND('Submission Template'!$AU$36=1,'Submission Template'!$C100&lt;&gt;""),IF(OR($AO103=1,$AO103=0),0,IF('Submission Template'!$C100="initial",$G102,IF('Submission Template'!Q100="yes",MAX(($F103+'Submission Template'!BN100-('Submission Template'!K$28+0.25*$E103)),0),$G102))),"")</f>
        <v/>
      </c>
      <c r="H103" s="308" t="str">
        <f t="shared" si="18"/>
        <v/>
      </c>
      <c r="I103" s="309" t="str">
        <f t="shared" si="23"/>
        <v/>
      </c>
      <c r="J103" s="309" t="str">
        <f t="shared" si="19"/>
        <v/>
      </c>
      <c r="K103" s="310" t="str">
        <f>IF(G103&lt;&gt;"",IF($BA103=1,IF(AND(J103&lt;&gt;1,I103=1,D103&lt;='Submission Template'!K$28),1,0),K102),"")</f>
        <v/>
      </c>
      <c r="L103" s="304">
        <f>IF('Submission Template'!$AV$36=1,IF(AND('Submission Template'!$P$13="yes",$AY103&lt;&gt;""),MAX($AY103-1,0),$AY103),"")</f>
        <v>0</v>
      </c>
      <c r="M103" s="305" t="str">
        <f t="shared" si="24"/>
        <v/>
      </c>
      <c r="N103" s="306" t="str">
        <f>IF(AM103&lt;&gt;"",AM103,(IF(AND('Submission Template'!$P$13="no",'Submission Template'!V100="yes",'Submission Template'!BS100&lt;&gt;""),AVERAGE(BE$37:BE103),IF(AND('Submission Template'!$P$13="yes",'Submission Template'!V100="yes",'Submission Template'!BS100&lt;&gt;""),AVERAGE(BE$38:BE103),""))))</f>
        <v/>
      </c>
      <c r="O103" s="307" t="str">
        <f>IF(AP103&lt;=1,"",IF(BX103&lt;&gt;"",BX103,(IF(AND('Submission Template'!$P$13="no",'Submission Template'!V100="yes",'Submission Template'!BS100&lt;&gt;""),STDEV(BE$37:BE103),IF(AND('Submission Template'!$P$13="yes",'Submission Template'!V100="yes",'Submission Template'!BS100&lt;&gt;""),STDEV(BE$38:BE103),"")))))</f>
        <v/>
      </c>
      <c r="P103" s="308" t="str">
        <f>IF('Submission Template'!$AV$36=1,IF('Submission Template'!BS100&lt;&gt;"",Q102,""),"")</f>
        <v/>
      </c>
      <c r="Q103" s="308" t="str">
        <f>IF(AND('Submission Template'!$AV$36=1,'Submission Template'!$C100&lt;&gt;""),IF(OR($AP103=1,$AP103=0),0,IF('Submission Template'!$C100="initial",$Q102,IF('Submission Template'!V100="yes",MAX(($P103+'Submission Template'!BS100-('Submission Template'!R$28+0.25*$O103)),0),$Q102))),"")</f>
        <v/>
      </c>
      <c r="R103" s="308" t="str">
        <f t="shared" si="20"/>
        <v/>
      </c>
      <c r="S103" s="309" t="str">
        <f t="shared" si="25"/>
        <v/>
      </c>
      <c r="T103" s="309" t="str">
        <f t="shared" si="21"/>
        <v/>
      </c>
      <c r="U103" s="310" t="str">
        <f>IF(Q103&lt;&gt;"",IF($BB103=1,IF(AND(T103&lt;&gt;1,S103=1,N103&lt;='Submission Template'!R$28),1,0),U102),"")</f>
        <v/>
      </c>
      <c r="V103" s="285"/>
      <c r="W103" s="285"/>
      <c r="X103" s="285"/>
      <c r="Y103" s="285"/>
      <c r="Z103" s="285"/>
      <c r="AA103" s="285"/>
      <c r="AB103" s="285"/>
      <c r="AC103" s="285"/>
      <c r="AD103" s="285"/>
      <c r="AE103" s="285"/>
      <c r="AF103" s="311"/>
      <c r="AG103" s="312" t="str">
        <f>IF(AND(OR('Submission Template'!Q100="yes",AND('Submission Template'!V100="yes",'Submission Template'!$P$17="yes")),'Submission Template'!C100="invalid"),"Test cannot be invalid AND included in CumSum",IF(OR(AND($Q103&gt;$R103,$N103&lt;&gt;""),AND($G103&gt;H103,$D103&lt;&gt;"")),"Warning:  CumSum statistic exceeds the Action Limit.",""))</f>
        <v/>
      </c>
      <c r="AH103" s="156"/>
      <c r="AI103" s="156"/>
      <c r="AJ103" s="156"/>
      <c r="AK103" s="313"/>
      <c r="AL103" s="6" t="str">
        <f t="shared" si="17"/>
        <v/>
      </c>
      <c r="AM103" s="6" t="str">
        <f t="shared" ref="AM103:AM166" si="31">IF(AQ103="SKIP","",IF(AQ103="DATA",AVERAGE($BE$37,BE103),""))</f>
        <v/>
      </c>
      <c r="AN103"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SKIP",IF(AND(BD38="",BD39="",BD40="",BD41="",BD42="",BD43="",BD44="",BD45="",BD46="",BD47="",BD48="",BD49="",BD50="",BD51="",BD52="",BD53="",BD54="",BD55="",BD56="",BD57="",BD58="",BD59="",BD60="",BD61="",BD62="",BD63="",BD64="",BD65="",BD66="",BD67="",BD68="",BD69="",BD70="",BD71="",BD72="",BD73="",BD74="",BD75="",BD76="",BD77="",BD78="",BD79="",BD80="",BD81="",BD82="",BD83="",BD84="",BD85="",BD86="",BD87="",BD88="",BD89="",BD90="",BD91="",BD92="",BD93="",BD94="",BD95="",BD96="",BD97="",BD98="",BD99="",BD100="",BD101="",BD102="",BD103&lt;&gt;""),"DATA","")),"notCO")</f>
        <v>SKIP</v>
      </c>
      <c r="AO103" s="6">
        <f>IF('Submission Template'!$P$13="no",AX103,IF(AX103="","",IF('Submission Template'!$P$13="yes",IF(B103=0,1,IF(OR(B103=1,B103=2),2,B103)))))</f>
        <v>1</v>
      </c>
      <c r="AP103" s="6">
        <f>IF('Submission Template'!$P$13="no",AY103,IF(AY103="","",IF('Submission Template'!$P$13="yes",IF(L103=0,1,IF(OR(L103=1,L103=2),2,L103)))))</f>
        <v>1</v>
      </c>
      <c r="AQ103"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SKIP",IF(AND(BE38="",BE39="",BE40="",BE41="",BE42="",BE43="",BE44="",BE45="",BE46="",BE47="",BE48="",BE49="",BE50="",BE51="",BE52="",BE53="",BE54="",BE55="",BE56="",BE57="",BE58="",BE59="",BE60="",BE61="",BE62="",BE63="",BE64="",BE65="",BE66="",BE67="",BE68="",BE69="",BE70="",BE71="",BE72="",BE73="",BE74="",BE75="",BE76="",BE77="",BE78="",BE79="",BE80="",BE81="",BE82="",BE83="",BE84="",BE85="",BE86="",BE87="",BE88="",BE89="",BE90="",BE91="",BE92="",BE93="",BE94="",BE95="",BE96="",BE97="",BE98="",BE99="",BE100="",BE101="",BE102="",BE103&lt;&gt;""),"DATA","")),"notCO")</f>
        <v>SKIP</v>
      </c>
      <c r="AR103" s="22">
        <f>IF(AND('Submission Template'!BN100&lt;&gt;"",'Submission Template'!K$28&lt;&gt;"",'Submission Template'!Q100&lt;&gt;""),1,0)</f>
        <v>0</v>
      </c>
      <c r="AS103" s="22">
        <f>IF(AND('Submission Template'!BS100&lt;&gt;"",'Submission Template'!R$28&lt;&gt;"",'Submission Template'!V100&lt;&gt;""),1,0)</f>
        <v>0</v>
      </c>
      <c r="AT103" s="22"/>
      <c r="AU103" s="22">
        <f t="shared" si="26"/>
        <v>0</v>
      </c>
      <c r="AV103" s="22">
        <f t="shared" si="27"/>
        <v>0</v>
      </c>
      <c r="AW103" s="22"/>
      <c r="AX103" s="22">
        <f>IF('Submission Template'!$BU100&lt;&gt;"blank",IF('Submission Template'!BN100&lt;&gt;"",IF('Submission Template'!Q100="yes",AX102+1,AX102),AX102),"")</f>
        <v>0</v>
      </c>
      <c r="AY103" s="22">
        <f>IF('Submission Template'!$BU100&lt;&gt;"blank",IF('Submission Template'!BS100&lt;&gt;"",IF('Submission Template'!V100="yes",AY102+1,AY102),AY102),"")</f>
        <v>0</v>
      </c>
      <c r="AZ103" s="22"/>
      <c r="BA103" s="22" t="str">
        <f>IF('Submission Template'!BN100&lt;&gt;"",IF('Submission Template'!Q100="yes",1,0),"")</f>
        <v/>
      </c>
      <c r="BB103" s="22" t="str">
        <f>IF('Submission Template'!BS100&lt;&gt;"",IF('Submission Template'!V100="yes",1,0),"")</f>
        <v/>
      </c>
      <c r="BC103" s="22"/>
      <c r="BD103" s="22" t="str">
        <f>IF(AND('Submission Template'!Q100="yes",'Submission Template'!BN100&lt;&gt;""),'Submission Template'!BN100,"")</f>
        <v/>
      </c>
      <c r="BE103" s="22" t="str">
        <f>IF(AND('Submission Template'!V100="yes",'Submission Template'!BS100&lt;&gt;""),'Submission Template'!BS100,"")</f>
        <v/>
      </c>
      <c r="BF103" s="22"/>
      <c r="BG103" s="22"/>
      <c r="BH103" s="22"/>
      <c r="BI103" s="24"/>
      <c r="BJ103" s="22"/>
      <c r="BK103" s="35" t="str">
        <f>IF('Submission Template'!$AU$36=1,IF(AND('Submission Template'!Q100="yes",$AO103&gt;1,'Submission Template'!BN100&lt;&gt;""),ROUND((($AU103*$E103)/($D103-'Submission Template'!K$28))^2+1,1),""),"")</f>
        <v/>
      </c>
      <c r="BL103" s="35" t="str">
        <f>IF('Submission Template'!$AV$36=1,IF(AND('Submission Template'!V100="yes",$AP103&gt;1,'Submission Template'!BS100&lt;&gt;""),ROUND((($AV103*$O103)/($N103-'Submission Template'!R$28))^2+1,1),""),"")</f>
        <v/>
      </c>
      <c r="BM103" s="49">
        <f t="shared" si="28"/>
        <v>1</v>
      </c>
      <c r="BN103" s="6"/>
      <c r="BO103" s="136" t="str">
        <f>IF(D103="","",IF(E103="","",$D103-'Submission Template'!K$28))</f>
        <v/>
      </c>
      <c r="BP103" s="137" t="str">
        <f t="shared" si="29"/>
        <v/>
      </c>
      <c r="BQ103" s="137"/>
      <c r="BR103" s="137"/>
      <c r="BS103" s="137"/>
      <c r="BT103" s="137" t="str">
        <f>IF(N103="","",IF(E103="","",$N103-'Submission Template'!$BG$20))</f>
        <v/>
      </c>
      <c r="BU103" s="138" t="str">
        <f t="shared" si="30"/>
        <v/>
      </c>
      <c r="BV103" s="6"/>
      <c r="BW103" s="247" t="str">
        <f t="shared" ref="BW103:BW166" si="32">IF(AN103="SKIP","",IF(AN103="DATA",STDEV($BD$37,BD103),""))</f>
        <v/>
      </c>
      <c r="BX103" s="138" t="str">
        <f t="shared" ref="BX103:BX166" si="33">IF(AQ103="SKIP","",IF(AQ103="DATA",STDEV($BE$37,BE103),""))</f>
        <v/>
      </c>
      <c r="BY103" s="6"/>
      <c r="BZ103" s="6"/>
      <c r="CA103" s="6"/>
      <c r="CB103" s="6"/>
      <c r="CC103" s="6"/>
      <c r="CD103" s="6"/>
      <c r="CE103" s="6"/>
      <c r="CF103" s="247">
        <f>IF('Submission Template'!C126="invalid",1,0)</f>
        <v>0</v>
      </c>
      <c r="CG103" s="137" t="str">
        <f>IF(AND('Submission Template'!$C126="final",'Submission Template'!$Q126="yes"),$D129,"")</f>
        <v/>
      </c>
      <c r="CH103" s="137" t="str">
        <f>IF(AND('Submission Template'!$C126="final",'Submission Template'!$Q126="yes"),$C129,"")</f>
        <v/>
      </c>
      <c r="CI103" s="137" t="str">
        <f>IF(AND('Submission Template'!$C126="final",'Submission Template'!$V126="yes"),$N129,"")</f>
        <v/>
      </c>
      <c r="CJ103" s="138" t="str">
        <f>IF(AND('Submission Template'!$C126="final",'Submission Template'!$V126="yes"),$M129,"")</f>
        <v/>
      </c>
      <c r="CK103" s="6"/>
      <c r="CL103" s="6"/>
    </row>
    <row r="104" spans="1:90">
      <c r="A104" s="98"/>
      <c r="B104" s="304">
        <f>IF('Submission Template'!$AU$36=1,IF(AND('Submission Template'!$P$13="yes",$AX104&lt;&gt;""),MAX($AX104-1,0),$AX104),"")</f>
        <v>0</v>
      </c>
      <c r="C104" s="305" t="str">
        <f t="shared" si="22"/>
        <v/>
      </c>
      <c r="D104" s="306" t="str">
        <f>IF('Submission Template'!$AU$36&lt;&gt;1,"",IF(AL104&lt;&gt;"",AL104,IF(AND('Submission Template'!$P$13="no",'Submission Template'!Q101="yes",'Submission Template'!BN101&lt;&gt;""),AVERAGE(BD$37:BD104),IF(AND('Submission Template'!$P$13="yes",'Submission Template'!Q101="yes",'Submission Template'!BN101&lt;&gt;""),AVERAGE(BD$38:BD104),""))))</f>
        <v/>
      </c>
      <c r="E104" s="307" t="str">
        <f>IF('Submission Template'!$AU$36&lt;&gt;1,"",IF(AO104&lt;=1,"",IF(BW104&lt;&gt;"",BW104,IF(AND('Submission Template'!$P$13="no",'Submission Template'!Q101="yes",'Submission Template'!BN101&lt;&gt;""),STDEV(BD$37:BD104),IF(AND('Submission Template'!$P$13="yes",'Submission Template'!Q101="yes",'Submission Template'!BN101&lt;&gt;""),STDEV(BD$38:BD104),"")))))</f>
        <v/>
      </c>
      <c r="F104" s="308" t="str">
        <f>IF('Submission Template'!$AU$36=1,IF('Submission Template'!BN101&lt;&gt;"",G103,""),"")</f>
        <v/>
      </c>
      <c r="G104" s="308" t="str">
        <f>IF(AND('Submission Template'!$AU$36=1,'Submission Template'!$C101&lt;&gt;""),IF(OR($AO104=1,$AO104=0),0,IF('Submission Template'!$C101="initial",$G103,IF('Submission Template'!Q101="yes",MAX(($F104+'Submission Template'!BN101-('Submission Template'!K$28+0.25*$E104)),0),$G103))),"")</f>
        <v/>
      </c>
      <c r="H104" s="308" t="str">
        <f t="shared" si="18"/>
        <v/>
      </c>
      <c r="I104" s="309" t="str">
        <f t="shared" si="23"/>
        <v/>
      </c>
      <c r="J104" s="309" t="str">
        <f t="shared" si="19"/>
        <v/>
      </c>
      <c r="K104" s="310" t="str">
        <f>IF(G104&lt;&gt;"",IF($BA104=1,IF(AND(J104&lt;&gt;1,I104=1,D104&lt;='Submission Template'!K$28),1,0),K103),"")</f>
        <v/>
      </c>
      <c r="L104" s="304">
        <f>IF('Submission Template'!$AV$36=1,IF(AND('Submission Template'!$P$13="yes",$AY104&lt;&gt;""),MAX($AY104-1,0),$AY104),"")</f>
        <v>0</v>
      </c>
      <c r="M104" s="305" t="str">
        <f t="shared" si="24"/>
        <v/>
      </c>
      <c r="N104" s="306" t="str">
        <f>IF(AM104&lt;&gt;"",AM104,(IF(AND('Submission Template'!$P$13="no",'Submission Template'!V101="yes",'Submission Template'!BS101&lt;&gt;""),AVERAGE(BE$37:BE104),IF(AND('Submission Template'!$P$13="yes",'Submission Template'!V101="yes",'Submission Template'!BS101&lt;&gt;""),AVERAGE(BE$38:BE104),""))))</f>
        <v/>
      </c>
      <c r="O104" s="307" t="str">
        <f>IF(AP104&lt;=1,"",IF(BX104&lt;&gt;"",BX104,(IF(AND('Submission Template'!$P$13="no",'Submission Template'!V101="yes",'Submission Template'!BS101&lt;&gt;""),STDEV(BE$37:BE104),IF(AND('Submission Template'!$P$13="yes",'Submission Template'!V101="yes",'Submission Template'!BS101&lt;&gt;""),STDEV(BE$38:BE104),"")))))</f>
        <v/>
      </c>
      <c r="P104" s="308" t="str">
        <f>IF('Submission Template'!$AV$36=1,IF('Submission Template'!BS101&lt;&gt;"",Q103,""),"")</f>
        <v/>
      </c>
      <c r="Q104" s="308" t="str">
        <f>IF(AND('Submission Template'!$AV$36=1,'Submission Template'!$C101&lt;&gt;""),IF(OR($AP104=1,$AP104=0),0,IF('Submission Template'!$C101="initial",$Q103,IF('Submission Template'!V101="yes",MAX(($P104+'Submission Template'!BS101-('Submission Template'!R$28+0.25*$O104)),0),$Q103))),"")</f>
        <v/>
      </c>
      <c r="R104" s="308" t="str">
        <f t="shared" si="20"/>
        <v/>
      </c>
      <c r="S104" s="309" t="str">
        <f t="shared" si="25"/>
        <v/>
      </c>
      <c r="T104" s="309" t="str">
        <f t="shared" si="21"/>
        <v/>
      </c>
      <c r="U104" s="310" t="str">
        <f>IF(Q104&lt;&gt;"",IF($BB104=1,IF(AND(T104&lt;&gt;1,S104=1,N104&lt;='Submission Template'!R$28),1,0),U103),"")</f>
        <v/>
      </c>
      <c r="V104" s="102"/>
      <c r="W104" s="102"/>
      <c r="X104" s="102"/>
      <c r="Y104" s="102"/>
      <c r="Z104" s="102"/>
      <c r="AA104" s="102"/>
      <c r="AB104" s="102"/>
      <c r="AC104" s="102"/>
      <c r="AD104" s="102"/>
      <c r="AE104" s="102"/>
      <c r="AF104" s="311"/>
      <c r="AG104" s="312" t="str">
        <f>IF(AND(OR('Submission Template'!Q101="yes",AND('Submission Template'!V101="yes",'Submission Template'!$P$17="yes")),'Submission Template'!C101="invalid"),"Test cannot be invalid AND included in CumSum",IF(OR(AND($Q104&gt;$R104,$N104&lt;&gt;""),AND($G104&gt;H104,$D104&lt;&gt;"")),"Warning:  CumSum statistic exceeds the Action Limit.",""))</f>
        <v/>
      </c>
      <c r="AH104" s="156"/>
      <c r="AI104" s="156"/>
      <c r="AJ104" s="156"/>
      <c r="AK104" s="313"/>
      <c r="AL104" s="6" t="str">
        <f t="shared" si="17"/>
        <v/>
      </c>
      <c r="AM104" s="6" t="str">
        <f t="shared" si="31"/>
        <v/>
      </c>
      <c r="AN104"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lt;&gt;""),"DATA","")),"notCO")</f>
        <v>SKIP</v>
      </c>
      <c r="AO104" s="6">
        <f>IF('Submission Template'!$P$13="no",AX104,IF(AX104="","",IF('Submission Template'!$P$13="yes",IF(B104=0,1,IF(OR(B104=1,B104=2),2,B104)))))</f>
        <v>1</v>
      </c>
      <c r="AP104" s="6">
        <f>IF('Submission Template'!$P$13="no",AY104,IF(AY104="","",IF('Submission Template'!$P$13="yes",IF(L104=0,1,IF(OR(L104=1,L104=2),2,L104)))))</f>
        <v>1</v>
      </c>
      <c r="AQ104"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lt;&gt;""),"DATA","")),"notCO")</f>
        <v>SKIP</v>
      </c>
      <c r="AR104" s="22">
        <f>IF(AND('Submission Template'!BN101&lt;&gt;"",'Submission Template'!K$28&lt;&gt;"",'Submission Template'!Q101&lt;&gt;""),1,0)</f>
        <v>0</v>
      </c>
      <c r="AS104" s="22">
        <f>IF(AND('Submission Template'!BS101&lt;&gt;"",'Submission Template'!R$28&lt;&gt;"",'Submission Template'!V101&lt;&gt;""),1,0)</f>
        <v>0</v>
      </c>
      <c r="AT104" s="22"/>
      <c r="AU104" s="22">
        <f t="shared" si="26"/>
        <v>0</v>
      </c>
      <c r="AV104" s="22">
        <f t="shared" si="27"/>
        <v>0</v>
      </c>
      <c r="AW104" s="22"/>
      <c r="AX104" s="22">
        <f>IF('Submission Template'!$BU101&lt;&gt;"blank",IF('Submission Template'!BN101&lt;&gt;"",IF('Submission Template'!Q101="yes",AX103+1,AX103),AX103),"")</f>
        <v>0</v>
      </c>
      <c r="AY104" s="22">
        <f>IF('Submission Template'!$BU101&lt;&gt;"blank",IF('Submission Template'!BS101&lt;&gt;"",IF('Submission Template'!V101="yes",AY103+1,AY103),AY103),"")</f>
        <v>0</v>
      </c>
      <c r="AZ104" s="22"/>
      <c r="BA104" s="22" t="str">
        <f>IF('Submission Template'!BN101&lt;&gt;"",IF('Submission Template'!Q101="yes",1,0),"")</f>
        <v/>
      </c>
      <c r="BB104" s="22" t="str">
        <f>IF('Submission Template'!BS101&lt;&gt;"",IF('Submission Template'!V101="yes",1,0),"")</f>
        <v/>
      </c>
      <c r="BC104" s="22"/>
      <c r="BD104" s="22" t="str">
        <f>IF(AND('Submission Template'!Q101="yes",'Submission Template'!BN101&lt;&gt;""),'Submission Template'!BN101,"")</f>
        <v/>
      </c>
      <c r="BE104" s="22" t="str">
        <f>IF(AND('Submission Template'!V101="yes",'Submission Template'!BS101&lt;&gt;""),'Submission Template'!BS101,"")</f>
        <v/>
      </c>
      <c r="BF104" s="22"/>
      <c r="BG104" s="22"/>
      <c r="BH104" s="22"/>
      <c r="BI104" s="24"/>
      <c r="BJ104" s="22"/>
      <c r="BK104" s="35" t="str">
        <f>IF('Submission Template'!$AU$36=1,IF(AND('Submission Template'!Q101="yes",$AO104&gt;1,'Submission Template'!BN101&lt;&gt;""),ROUND((($AU104*$E104)/($D104-'Submission Template'!K$28))^2+1,1),""),"")</f>
        <v/>
      </c>
      <c r="BL104" s="35" t="str">
        <f>IF('Submission Template'!$AV$36=1,IF(AND('Submission Template'!V101="yes",$AP104&gt;1,'Submission Template'!BS101&lt;&gt;""),ROUND((($AV104*$O104)/($N104-'Submission Template'!R$28))^2+1,1),""),"")</f>
        <v/>
      </c>
      <c r="BM104" s="49">
        <f t="shared" si="28"/>
        <v>1</v>
      </c>
      <c r="BN104" s="6"/>
      <c r="BO104" s="136" t="str">
        <f>IF(D104="","",IF(E104="","",$D104-'Submission Template'!K$28))</f>
        <v/>
      </c>
      <c r="BP104" s="137" t="str">
        <f t="shared" si="29"/>
        <v/>
      </c>
      <c r="BQ104" s="137"/>
      <c r="BR104" s="137"/>
      <c r="BS104" s="137"/>
      <c r="BT104" s="137" t="str">
        <f>IF(N104="","",IF(E104="","",$N104-'Submission Template'!$BG$20))</f>
        <v/>
      </c>
      <c r="BU104" s="138" t="str">
        <f t="shared" si="30"/>
        <v/>
      </c>
      <c r="BV104" s="6"/>
      <c r="BW104" s="247" t="str">
        <f t="shared" si="32"/>
        <v/>
      </c>
      <c r="BX104" s="138" t="str">
        <f t="shared" si="33"/>
        <v/>
      </c>
      <c r="BY104" s="6"/>
      <c r="BZ104" s="6"/>
      <c r="CA104" s="6"/>
      <c r="CB104" s="6"/>
      <c r="CC104" s="6"/>
      <c r="CD104" s="6"/>
      <c r="CE104" s="6"/>
      <c r="CF104" s="247">
        <f>IF('Submission Template'!C127="invalid",1,0)</f>
        <v>0</v>
      </c>
      <c r="CG104" s="137" t="str">
        <f>IF(AND('Submission Template'!$C127="final",'Submission Template'!$Q127="yes"),$D130,"")</f>
        <v/>
      </c>
      <c r="CH104" s="137" t="str">
        <f>IF(AND('Submission Template'!$C127="final",'Submission Template'!$Q127="yes"),$C130,"")</f>
        <v/>
      </c>
      <c r="CI104" s="137" t="str">
        <f>IF(AND('Submission Template'!$C127="final",'Submission Template'!$V127="yes"),$N130,"")</f>
        <v/>
      </c>
      <c r="CJ104" s="138" t="str">
        <f>IF(AND('Submission Template'!$C127="final",'Submission Template'!$V127="yes"),$M130,"")</f>
        <v/>
      </c>
      <c r="CK104" s="6"/>
      <c r="CL104" s="6"/>
    </row>
    <row r="105" spans="1:90">
      <c r="A105" s="98"/>
      <c r="B105" s="304">
        <f>IF('Submission Template'!$AU$36=1,IF(AND('Submission Template'!$P$13="yes",$AX105&lt;&gt;""),MAX($AX105-1,0),$AX105),"")</f>
        <v>0</v>
      </c>
      <c r="C105" s="305" t="str">
        <f t="shared" si="22"/>
        <v/>
      </c>
      <c r="D105" s="306" t="str">
        <f>IF('Submission Template'!$AU$36&lt;&gt;1,"",IF(AL105&lt;&gt;"",AL105,IF(AND('Submission Template'!$P$13="no",'Submission Template'!Q102="yes",'Submission Template'!BN102&lt;&gt;""),AVERAGE(BD$37:BD105),IF(AND('Submission Template'!$P$13="yes",'Submission Template'!Q102="yes",'Submission Template'!BN102&lt;&gt;""),AVERAGE(BD$38:BD105),""))))</f>
        <v/>
      </c>
      <c r="E105" s="307" t="str">
        <f>IF('Submission Template'!$AU$36&lt;&gt;1,"",IF(AO105&lt;=1,"",IF(BW105&lt;&gt;"",BW105,IF(AND('Submission Template'!$P$13="no",'Submission Template'!Q102="yes",'Submission Template'!BN102&lt;&gt;""),STDEV(BD$37:BD105),IF(AND('Submission Template'!$P$13="yes",'Submission Template'!Q102="yes",'Submission Template'!BN102&lt;&gt;""),STDEV(BD$38:BD105),"")))))</f>
        <v/>
      </c>
      <c r="F105" s="308" t="str">
        <f>IF('Submission Template'!$AU$36=1,IF('Submission Template'!BN102&lt;&gt;"",G104,""),"")</f>
        <v/>
      </c>
      <c r="G105" s="308" t="str">
        <f>IF(AND('Submission Template'!$AU$36=1,'Submission Template'!$C102&lt;&gt;""),IF(OR($AO105=1,$AO105=0),0,IF('Submission Template'!$C102="initial",$G104,IF('Submission Template'!Q102="yes",MAX(($F105+'Submission Template'!BN102-('Submission Template'!K$28+0.25*$E105)),0),$G104))),"")</f>
        <v/>
      </c>
      <c r="H105" s="308" t="str">
        <f t="shared" si="18"/>
        <v/>
      </c>
      <c r="I105" s="309" t="str">
        <f t="shared" si="23"/>
        <v/>
      </c>
      <c r="J105" s="309" t="str">
        <f t="shared" si="19"/>
        <v/>
      </c>
      <c r="K105" s="310" t="str">
        <f>IF(G105&lt;&gt;"",IF($BA105=1,IF(AND(J105&lt;&gt;1,I105=1,D105&lt;='Submission Template'!K$28),1,0),K104),"")</f>
        <v/>
      </c>
      <c r="L105" s="304">
        <f>IF('Submission Template'!$AV$36=1,IF(AND('Submission Template'!$P$13="yes",$AY105&lt;&gt;""),MAX($AY105-1,0),$AY105),"")</f>
        <v>0</v>
      </c>
      <c r="M105" s="305" t="str">
        <f t="shared" si="24"/>
        <v/>
      </c>
      <c r="N105" s="306" t="str">
        <f>IF(AM105&lt;&gt;"",AM105,(IF(AND('Submission Template'!$P$13="no",'Submission Template'!V102="yes",'Submission Template'!BS102&lt;&gt;""),AVERAGE(BE$37:BE105),IF(AND('Submission Template'!$P$13="yes",'Submission Template'!V102="yes",'Submission Template'!BS102&lt;&gt;""),AVERAGE(BE$38:BE105),""))))</f>
        <v/>
      </c>
      <c r="O105" s="307" t="str">
        <f>IF(AP105&lt;=1,"",IF(BX105&lt;&gt;"",BX105,(IF(AND('Submission Template'!$P$13="no",'Submission Template'!V102="yes",'Submission Template'!BS102&lt;&gt;""),STDEV(BE$37:BE105),IF(AND('Submission Template'!$P$13="yes",'Submission Template'!V102="yes",'Submission Template'!BS102&lt;&gt;""),STDEV(BE$38:BE105),"")))))</f>
        <v/>
      </c>
      <c r="P105" s="308" t="str">
        <f>IF('Submission Template'!$AV$36=1,IF('Submission Template'!BS102&lt;&gt;"",Q104,""),"")</f>
        <v/>
      </c>
      <c r="Q105" s="308" t="str">
        <f>IF(AND('Submission Template'!$AV$36=1,'Submission Template'!$C102&lt;&gt;""),IF(OR($AP105=1,$AP105=0),0,IF('Submission Template'!$C102="initial",$Q104,IF('Submission Template'!V102="yes",MAX(($P105+'Submission Template'!BS102-('Submission Template'!R$28+0.25*$O105)),0),$Q104))),"")</f>
        <v/>
      </c>
      <c r="R105" s="308" t="str">
        <f t="shared" si="20"/>
        <v/>
      </c>
      <c r="S105" s="309" t="str">
        <f t="shared" si="25"/>
        <v/>
      </c>
      <c r="T105" s="309" t="str">
        <f t="shared" si="21"/>
        <v/>
      </c>
      <c r="U105" s="310" t="str">
        <f>IF(Q105&lt;&gt;"",IF($BB105=1,IF(AND(T105&lt;&gt;1,S105=1,N105&lt;='Submission Template'!R$28),1,0),U104),"")</f>
        <v/>
      </c>
      <c r="V105" s="102"/>
      <c r="W105" s="102"/>
      <c r="X105" s="102"/>
      <c r="Y105" s="102"/>
      <c r="Z105" s="102"/>
      <c r="AA105" s="102"/>
      <c r="AB105" s="102"/>
      <c r="AC105" s="102"/>
      <c r="AD105" s="102"/>
      <c r="AE105" s="102"/>
      <c r="AF105" s="311"/>
      <c r="AG105" s="312" t="str">
        <f>IF(AND(OR('Submission Template'!Q102="yes",AND('Submission Template'!V102="yes",'Submission Template'!$P$17="yes")),'Submission Template'!C102="invalid"),"Test cannot be invalid AND included in CumSum",IF(OR(AND($Q105&gt;$R105,$N105&lt;&gt;""),AND($G105&gt;H105,$D105&lt;&gt;"")),"Warning:  CumSum statistic exceeds the Action Limit.",""))</f>
        <v/>
      </c>
      <c r="AH105" s="156"/>
      <c r="AI105" s="156"/>
      <c r="AJ105" s="156"/>
      <c r="AK105" s="313"/>
      <c r="AL105" s="6" t="str">
        <f t="shared" si="17"/>
        <v/>
      </c>
      <c r="AM105" s="6" t="str">
        <f t="shared" si="31"/>
        <v/>
      </c>
      <c r="AN105"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lt;&gt;""),"DATA","")),"notCO")</f>
        <v>SKIP</v>
      </c>
      <c r="AO105" s="6">
        <f>IF('Submission Template'!$P$13="no",AX105,IF(AX105="","",IF('Submission Template'!$P$13="yes",IF(B105=0,1,IF(OR(B105=1,B105=2),2,B105)))))</f>
        <v>1</v>
      </c>
      <c r="AP105" s="6">
        <f>IF('Submission Template'!$P$13="no",AY105,IF(AY105="","",IF('Submission Template'!$P$13="yes",IF(L105=0,1,IF(OR(L105=1,L105=2),2,L105)))))</f>
        <v>1</v>
      </c>
      <c r="AQ105"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lt;&gt;""),"DATA","")),"notCO")</f>
        <v>SKIP</v>
      </c>
      <c r="AR105" s="22">
        <f>IF(AND('Submission Template'!BN102&lt;&gt;"",'Submission Template'!K$28&lt;&gt;"",'Submission Template'!Q102&lt;&gt;""),1,0)</f>
        <v>0</v>
      </c>
      <c r="AS105" s="22">
        <f>IF(AND('Submission Template'!BS102&lt;&gt;"",'Submission Template'!R$28&lt;&gt;"",'Submission Template'!V102&lt;&gt;""),1,0)</f>
        <v>0</v>
      </c>
      <c r="AT105" s="22"/>
      <c r="AU105" s="22">
        <f t="shared" si="26"/>
        <v>0</v>
      </c>
      <c r="AV105" s="22">
        <f t="shared" si="27"/>
        <v>0</v>
      </c>
      <c r="AW105" s="22"/>
      <c r="AX105" s="22">
        <f>IF('Submission Template'!$BU102&lt;&gt;"blank",IF('Submission Template'!BN102&lt;&gt;"",IF('Submission Template'!Q102="yes",AX104+1,AX104),AX104),"")</f>
        <v>0</v>
      </c>
      <c r="AY105" s="22">
        <f>IF('Submission Template'!$BU102&lt;&gt;"blank",IF('Submission Template'!BS102&lt;&gt;"",IF('Submission Template'!V102="yes",AY104+1,AY104),AY104),"")</f>
        <v>0</v>
      </c>
      <c r="AZ105" s="22"/>
      <c r="BA105" s="22" t="str">
        <f>IF('Submission Template'!BN102&lt;&gt;"",IF('Submission Template'!Q102="yes",1,0),"")</f>
        <v/>
      </c>
      <c r="BB105" s="22" t="str">
        <f>IF('Submission Template'!BS102&lt;&gt;"",IF('Submission Template'!V102="yes",1,0),"")</f>
        <v/>
      </c>
      <c r="BC105" s="22"/>
      <c r="BD105" s="22" t="str">
        <f>IF(AND('Submission Template'!Q102="yes",'Submission Template'!BN102&lt;&gt;""),'Submission Template'!BN102,"")</f>
        <v/>
      </c>
      <c r="BE105" s="22" t="str">
        <f>IF(AND('Submission Template'!V102="yes",'Submission Template'!BS102&lt;&gt;""),'Submission Template'!BS102,"")</f>
        <v/>
      </c>
      <c r="BF105" s="22"/>
      <c r="BG105" s="22"/>
      <c r="BH105" s="22"/>
      <c r="BI105" s="24"/>
      <c r="BJ105" s="22"/>
      <c r="BK105" s="35" t="str">
        <f>IF('Submission Template'!$AU$36=1,IF(AND('Submission Template'!Q102="yes",$AO105&gt;1,'Submission Template'!BN102&lt;&gt;""),ROUND((($AU105*$E105)/($D105-'Submission Template'!K$28))^2+1,1),""),"")</f>
        <v/>
      </c>
      <c r="BL105" s="35" t="str">
        <f>IF('Submission Template'!$AV$36=1,IF(AND('Submission Template'!V102="yes",$AP105&gt;1,'Submission Template'!BS102&lt;&gt;""),ROUND((($AV105*$O105)/($N105-'Submission Template'!R$28))^2+1,1),""),"")</f>
        <v/>
      </c>
      <c r="BM105" s="49">
        <f t="shared" si="28"/>
        <v>1</v>
      </c>
      <c r="BN105" s="6"/>
      <c r="BO105" s="136" t="str">
        <f>IF(D105="","",IF(E105="","",$D105-'Submission Template'!K$28))</f>
        <v/>
      </c>
      <c r="BP105" s="137" t="str">
        <f t="shared" si="29"/>
        <v/>
      </c>
      <c r="BQ105" s="137"/>
      <c r="BR105" s="137"/>
      <c r="BS105" s="137"/>
      <c r="BT105" s="137" t="str">
        <f>IF(N105="","",IF(E105="","",$N105-'Submission Template'!$BG$20))</f>
        <v/>
      </c>
      <c r="BU105" s="138" t="str">
        <f t="shared" si="30"/>
        <v/>
      </c>
      <c r="BV105" s="6"/>
      <c r="BW105" s="247" t="str">
        <f t="shared" si="32"/>
        <v/>
      </c>
      <c r="BX105" s="138" t="str">
        <f t="shared" si="33"/>
        <v/>
      </c>
      <c r="BY105" s="6"/>
      <c r="BZ105" s="6"/>
      <c r="CA105" s="6"/>
      <c r="CB105" s="6"/>
      <c r="CC105" s="6"/>
      <c r="CD105" s="6"/>
      <c r="CE105" s="6"/>
      <c r="CF105" s="247">
        <f>IF('Submission Template'!C128="invalid",1,0)</f>
        <v>0</v>
      </c>
      <c r="CG105" s="137" t="str">
        <f>IF(AND('Submission Template'!$C128="final",'Submission Template'!$Q128="yes"),$D131,"")</f>
        <v/>
      </c>
      <c r="CH105" s="137" t="str">
        <f>IF(AND('Submission Template'!$C128="final",'Submission Template'!$Q128="yes"),$C131,"")</f>
        <v/>
      </c>
      <c r="CI105" s="137" t="str">
        <f>IF(AND('Submission Template'!$C128="final",'Submission Template'!$V128="yes"),$N131,"")</f>
        <v/>
      </c>
      <c r="CJ105" s="138" t="str">
        <f>IF(AND('Submission Template'!$C128="final",'Submission Template'!$V128="yes"),$M131,"")</f>
        <v/>
      </c>
      <c r="CK105" s="6"/>
      <c r="CL105" s="6"/>
    </row>
    <row r="106" spans="1:90">
      <c r="A106" s="98"/>
      <c r="B106" s="304">
        <f>IF('Submission Template'!$AU$36=1,IF(AND('Submission Template'!$P$13="yes",$AX106&lt;&gt;""),MAX($AX106-1,0),$AX106),"")</f>
        <v>0</v>
      </c>
      <c r="C106" s="305" t="str">
        <f t="shared" si="22"/>
        <v/>
      </c>
      <c r="D106" s="306" t="str">
        <f>IF('Submission Template'!$AU$36&lt;&gt;1,"",IF(AL106&lt;&gt;"",AL106,IF(AND('Submission Template'!$P$13="no",'Submission Template'!Q103="yes",'Submission Template'!BN103&lt;&gt;""),AVERAGE(BD$37:BD106),IF(AND('Submission Template'!$P$13="yes",'Submission Template'!Q103="yes",'Submission Template'!BN103&lt;&gt;""),AVERAGE(BD$38:BD106),""))))</f>
        <v/>
      </c>
      <c r="E106" s="307" t="str">
        <f>IF('Submission Template'!$AU$36&lt;&gt;1,"",IF(AO106&lt;=1,"",IF(BW106&lt;&gt;"",BW106,IF(AND('Submission Template'!$P$13="no",'Submission Template'!Q103="yes",'Submission Template'!BN103&lt;&gt;""),STDEV(BD$37:BD106),IF(AND('Submission Template'!$P$13="yes",'Submission Template'!Q103="yes",'Submission Template'!BN103&lt;&gt;""),STDEV(BD$38:BD106),"")))))</f>
        <v/>
      </c>
      <c r="F106" s="308" t="str">
        <f>IF('Submission Template'!$AU$36=1,IF('Submission Template'!BN103&lt;&gt;"",G105,""),"")</f>
        <v/>
      </c>
      <c r="G106" s="308" t="str">
        <f>IF(AND('Submission Template'!$AU$36=1,'Submission Template'!$C103&lt;&gt;""),IF(OR($AO106=1,$AO106=0),0,IF('Submission Template'!$C103="initial",$G105,IF('Submission Template'!Q103="yes",MAX(($F106+'Submission Template'!BN103-('Submission Template'!K$28+0.25*$E106)),0),$G105))),"")</f>
        <v/>
      </c>
      <c r="H106" s="308" t="str">
        <f t="shared" si="18"/>
        <v/>
      </c>
      <c r="I106" s="309" t="str">
        <f t="shared" si="23"/>
        <v/>
      </c>
      <c r="J106" s="309" t="str">
        <f t="shared" si="19"/>
        <v/>
      </c>
      <c r="K106" s="310" t="str">
        <f>IF(G106&lt;&gt;"",IF($BA106=1,IF(AND(J106&lt;&gt;1,I106=1,D106&lt;='Submission Template'!K$28),1,0),K105),"")</f>
        <v/>
      </c>
      <c r="L106" s="304">
        <f>IF('Submission Template'!$AV$36=1,IF(AND('Submission Template'!$P$13="yes",$AY106&lt;&gt;""),MAX($AY106-1,0),$AY106),"")</f>
        <v>0</v>
      </c>
      <c r="M106" s="305" t="str">
        <f t="shared" si="24"/>
        <v/>
      </c>
      <c r="N106" s="306" t="str">
        <f>IF(AM106&lt;&gt;"",AM106,(IF(AND('Submission Template'!$P$13="no",'Submission Template'!V103="yes",'Submission Template'!BS103&lt;&gt;""),AVERAGE(BE$37:BE106),IF(AND('Submission Template'!$P$13="yes",'Submission Template'!V103="yes",'Submission Template'!BS103&lt;&gt;""),AVERAGE(BE$38:BE106),""))))</f>
        <v/>
      </c>
      <c r="O106" s="307" t="str">
        <f>IF(AP106&lt;=1,"",IF(BX106&lt;&gt;"",BX106,(IF(AND('Submission Template'!$P$13="no",'Submission Template'!V103="yes",'Submission Template'!BS103&lt;&gt;""),STDEV(BE$37:BE106),IF(AND('Submission Template'!$P$13="yes",'Submission Template'!V103="yes",'Submission Template'!BS103&lt;&gt;""),STDEV(BE$38:BE106),"")))))</f>
        <v/>
      </c>
      <c r="P106" s="308" t="str">
        <f>IF('Submission Template'!$AV$36=1,IF('Submission Template'!BS103&lt;&gt;"",Q105,""),"")</f>
        <v/>
      </c>
      <c r="Q106" s="308" t="str">
        <f>IF(AND('Submission Template'!$AV$36=1,'Submission Template'!$C103&lt;&gt;""),IF(OR($AP106=1,$AP106=0),0,IF('Submission Template'!$C103="initial",$Q105,IF('Submission Template'!V103="yes",MAX(($P106+'Submission Template'!BS103-('Submission Template'!R$28+0.25*$O106)),0),$Q105))),"")</f>
        <v/>
      </c>
      <c r="R106" s="308" t="str">
        <f t="shared" si="20"/>
        <v/>
      </c>
      <c r="S106" s="309" t="str">
        <f t="shared" si="25"/>
        <v/>
      </c>
      <c r="T106" s="309" t="str">
        <f t="shared" si="21"/>
        <v/>
      </c>
      <c r="U106" s="310" t="str">
        <f>IF(Q106&lt;&gt;"",IF($BB106=1,IF(AND(T106&lt;&gt;1,S106=1,N106&lt;='Submission Template'!R$28),1,0),U105),"")</f>
        <v/>
      </c>
      <c r="V106" s="102"/>
      <c r="W106" s="102"/>
      <c r="X106" s="102"/>
      <c r="Y106" s="102"/>
      <c r="Z106" s="102"/>
      <c r="AA106" s="102"/>
      <c r="AB106" s="102"/>
      <c r="AC106" s="102"/>
      <c r="AD106" s="102"/>
      <c r="AE106" s="102"/>
      <c r="AF106" s="311"/>
      <c r="AG106" s="312" t="str">
        <f>IF(AND(OR('Submission Template'!Q103="yes",AND('Submission Template'!V103="yes",'Submission Template'!$P$17="yes")),'Submission Template'!C103="invalid"),"Test cannot be invalid AND included in CumSum",IF(OR(AND($Q106&gt;$R106,$N106&lt;&gt;""),AND($G106&gt;H106,$D106&lt;&gt;"")),"Warning:  CumSum statistic exceeds the Action Limit.",""))</f>
        <v/>
      </c>
      <c r="AH106" s="156"/>
      <c r="AI106" s="156"/>
      <c r="AJ106" s="156"/>
      <c r="AK106" s="313"/>
      <c r="AL106" s="6" t="str">
        <f t="shared" si="17"/>
        <v/>
      </c>
      <c r="AM106" s="6" t="str">
        <f t="shared" si="31"/>
        <v/>
      </c>
      <c r="AN106"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lt;&gt;""),"DATA","")),"notCO")</f>
        <v>SKIP</v>
      </c>
      <c r="AO106" s="6">
        <f>IF('Submission Template'!$P$13="no",AX106,IF(AX106="","",IF('Submission Template'!$P$13="yes",IF(B106=0,1,IF(OR(B106=1,B106=2),2,B106)))))</f>
        <v>1</v>
      </c>
      <c r="AP106" s="6">
        <f>IF('Submission Template'!$P$13="no",AY106,IF(AY106="","",IF('Submission Template'!$P$13="yes",IF(L106=0,1,IF(OR(L106=1,L106=2),2,L106)))))</f>
        <v>1</v>
      </c>
      <c r="AQ106"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lt;&gt;""),"DATA","")),"notCO")</f>
        <v>SKIP</v>
      </c>
      <c r="AR106" s="22">
        <f>IF(AND('Submission Template'!BN103&lt;&gt;"",'Submission Template'!K$28&lt;&gt;"",'Submission Template'!Q103&lt;&gt;""),1,0)</f>
        <v>0</v>
      </c>
      <c r="AS106" s="22">
        <f>IF(AND('Submission Template'!BS103&lt;&gt;"",'Submission Template'!R$28&lt;&gt;"",'Submission Template'!V103&lt;&gt;""),1,0)</f>
        <v>0</v>
      </c>
      <c r="AT106" s="22"/>
      <c r="AU106" s="22">
        <f t="shared" si="26"/>
        <v>0</v>
      </c>
      <c r="AV106" s="22">
        <f t="shared" si="27"/>
        <v>0</v>
      </c>
      <c r="AW106" s="22"/>
      <c r="AX106" s="22">
        <f>IF('Submission Template'!$BU103&lt;&gt;"blank",IF('Submission Template'!BN103&lt;&gt;"",IF('Submission Template'!Q103="yes",AX105+1,AX105),AX105),"")</f>
        <v>0</v>
      </c>
      <c r="AY106" s="22">
        <f>IF('Submission Template'!$BU103&lt;&gt;"blank",IF('Submission Template'!BS103&lt;&gt;"",IF('Submission Template'!V103="yes",AY105+1,AY105),AY105),"")</f>
        <v>0</v>
      </c>
      <c r="AZ106" s="22"/>
      <c r="BA106" s="22" t="str">
        <f>IF('Submission Template'!BN103&lt;&gt;"",IF('Submission Template'!Q103="yes",1,0),"")</f>
        <v/>
      </c>
      <c r="BB106" s="22" t="str">
        <f>IF('Submission Template'!BS103&lt;&gt;"",IF('Submission Template'!V103="yes",1,0),"")</f>
        <v/>
      </c>
      <c r="BC106" s="22"/>
      <c r="BD106" s="22" t="str">
        <f>IF(AND('Submission Template'!Q103="yes",'Submission Template'!BN103&lt;&gt;""),'Submission Template'!BN103,"")</f>
        <v/>
      </c>
      <c r="BE106" s="22" t="str">
        <f>IF(AND('Submission Template'!V103="yes",'Submission Template'!BS103&lt;&gt;""),'Submission Template'!BS103,"")</f>
        <v/>
      </c>
      <c r="BF106" s="22"/>
      <c r="BG106" s="22"/>
      <c r="BH106" s="22"/>
      <c r="BI106" s="24"/>
      <c r="BJ106" s="22"/>
      <c r="BK106" s="35" t="str">
        <f>IF('Submission Template'!$AU$36=1,IF(AND('Submission Template'!Q103="yes",$AO106&gt;1,'Submission Template'!BN103&lt;&gt;""),ROUND((($AU106*$E106)/($D106-'Submission Template'!K$28))^2+1,1),""),"")</f>
        <v/>
      </c>
      <c r="BL106" s="35" t="str">
        <f>IF('Submission Template'!$AV$36=1,IF(AND('Submission Template'!V103="yes",$AP106&gt;1,'Submission Template'!BS103&lt;&gt;""),ROUND((($AV106*$O106)/($N106-'Submission Template'!R$28))^2+1,1),""),"")</f>
        <v/>
      </c>
      <c r="BM106" s="49">
        <f t="shared" si="28"/>
        <v>1</v>
      </c>
      <c r="BN106" s="6"/>
      <c r="BO106" s="136" t="str">
        <f>IF(D106="","",IF(E106="","",$D106-'Submission Template'!K$28))</f>
        <v/>
      </c>
      <c r="BP106" s="137" t="str">
        <f t="shared" si="29"/>
        <v/>
      </c>
      <c r="BQ106" s="137"/>
      <c r="BR106" s="137"/>
      <c r="BS106" s="137"/>
      <c r="BT106" s="137" t="str">
        <f>IF(N106="","",IF(E106="","",$N106-'Submission Template'!$BG$20))</f>
        <v/>
      </c>
      <c r="BU106" s="138" t="str">
        <f t="shared" si="30"/>
        <v/>
      </c>
      <c r="BV106" s="6"/>
      <c r="BW106" s="247" t="str">
        <f t="shared" si="32"/>
        <v/>
      </c>
      <c r="BX106" s="138" t="str">
        <f t="shared" si="33"/>
        <v/>
      </c>
      <c r="BY106" s="6"/>
      <c r="BZ106" s="6"/>
      <c r="CA106" s="6"/>
      <c r="CB106" s="6"/>
      <c r="CC106" s="6"/>
      <c r="CD106" s="6"/>
      <c r="CE106" s="6"/>
      <c r="CF106" s="247">
        <f>IF('Submission Template'!C129="invalid",1,0)</f>
        <v>0</v>
      </c>
      <c r="CG106" s="137" t="str">
        <f>IF(AND('Submission Template'!$C129="final",'Submission Template'!$Q129="yes"),$D132,"")</f>
        <v/>
      </c>
      <c r="CH106" s="137" t="str">
        <f>IF(AND('Submission Template'!$C129="final",'Submission Template'!$Q129="yes"),$C132,"")</f>
        <v/>
      </c>
      <c r="CI106" s="137" t="str">
        <f>IF(AND('Submission Template'!$C129="final",'Submission Template'!$V129="yes"),$N132,"")</f>
        <v/>
      </c>
      <c r="CJ106" s="138" t="str">
        <f>IF(AND('Submission Template'!$C129="final",'Submission Template'!$V129="yes"),$M132,"")</f>
        <v/>
      </c>
      <c r="CK106" s="6"/>
      <c r="CL106" s="6"/>
    </row>
    <row r="107" spans="1:90">
      <c r="A107" s="98"/>
      <c r="B107" s="304">
        <f>IF('Submission Template'!$AU$36=1,IF(AND('Submission Template'!$P$13="yes",$AX107&lt;&gt;""),MAX($AX107-1,0),$AX107),"")</f>
        <v>0</v>
      </c>
      <c r="C107" s="305" t="str">
        <f t="shared" si="22"/>
        <v/>
      </c>
      <c r="D107" s="306" t="str">
        <f>IF('Submission Template'!$AU$36&lt;&gt;1,"",IF(AL107&lt;&gt;"",AL107,IF(AND('Submission Template'!$P$13="no",'Submission Template'!Q104="yes",'Submission Template'!BN104&lt;&gt;""),AVERAGE(BD$37:BD107),IF(AND('Submission Template'!$P$13="yes",'Submission Template'!Q104="yes",'Submission Template'!BN104&lt;&gt;""),AVERAGE(BD$38:BD107),""))))</f>
        <v/>
      </c>
      <c r="E107" s="307" t="str">
        <f>IF('Submission Template'!$AU$36&lt;&gt;1,"",IF(AO107&lt;=1,"",IF(BW107&lt;&gt;"",BW107,IF(AND('Submission Template'!$P$13="no",'Submission Template'!Q104="yes",'Submission Template'!BN104&lt;&gt;""),STDEV(BD$37:BD107),IF(AND('Submission Template'!$P$13="yes",'Submission Template'!Q104="yes",'Submission Template'!BN104&lt;&gt;""),STDEV(BD$38:BD107),"")))))</f>
        <v/>
      </c>
      <c r="F107" s="308" t="str">
        <f>IF('Submission Template'!$AU$36=1,IF('Submission Template'!BN104&lt;&gt;"",G106,""),"")</f>
        <v/>
      </c>
      <c r="G107" s="308" t="str">
        <f>IF(AND('Submission Template'!$AU$36=1,'Submission Template'!$C104&lt;&gt;""),IF(OR($AO107=1,$AO107=0),0,IF('Submission Template'!$C104="initial",$G106,IF('Submission Template'!Q104="yes",MAX(($F107+'Submission Template'!BN104-('Submission Template'!K$28+0.25*$E107)),0),$G106))),"")</f>
        <v/>
      </c>
      <c r="H107" s="308" t="str">
        <f t="shared" si="18"/>
        <v/>
      </c>
      <c r="I107" s="309" t="str">
        <f t="shared" si="23"/>
        <v/>
      </c>
      <c r="J107" s="309" t="str">
        <f t="shared" si="19"/>
        <v/>
      </c>
      <c r="K107" s="310" t="str">
        <f>IF(G107&lt;&gt;"",IF($BA107=1,IF(AND(J107&lt;&gt;1,I107=1,D107&lt;='Submission Template'!K$28),1,0),K106),"")</f>
        <v/>
      </c>
      <c r="L107" s="304">
        <f>IF('Submission Template'!$AV$36=1,IF(AND('Submission Template'!$P$13="yes",$AY107&lt;&gt;""),MAX($AY107-1,0),$AY107),"")</f>
        <v>0</v>
      </c>
      <c r="M107" s="305" t="str">
        <f t="shared" si="24"/>
        <v/>
      </c>
      <c r="N107" s="306" t="str">
        <f>IF(AM107&lt;&gt;"",AM107,(IF(AND('Submission Template'!$P$13="no",'Submission Template'!V104="yes",'Submission Template'!BS104&lt;&gt;""),AVERAGE(BE$37:BE107),IF(AND('Submission Template'!$P$13="yes",'Submission Template'!V104="yes",'Submission Template'!BS104&lt;&gt;""),AVERAGE(BE$38:BE107),""))))</f>
        <v/>
      </c>
      <c r="O107" s="307" t="str">
        <f>IF(AP107&lt;=1,"",IF(BX107&lt;&gt;"",BX107,(IF(AND('Submission Template'!$P$13="no",'Submission Template'!V104="yes",'Submission Template'!BS104&lt;&gt;""),STDEV(BE$37:BE107),IF(AND('Submission Template'!$P$13="yes",'Submission Template'!V104="yes",'Submission Template'!BS104&lt;&gt;""),STDEV(BE$38:BE107),"")))))</f>
        <v/>
      </c>
      <c r="P107" s="308" t="str">
        <f>IF('Submission Template'!$AV$36=1,IF('Submission Template'!BS104&lt;&gt;"",Q106,""),"")</f>
        <v/>
      </c>
      <c r="Q107" s="308" t="str">
        <f>IF(AND('Submission Template'!$AV$36=1,'Submission Template'!$C104&lt;&gt;""),IF(OR($AP107=1,$AP107=0),0,IF('Submission Template'!$C104="initial",$Q106,IF('Submission Template'!V104="yes",MAX(($P107+'Submission Template'!BS104-('Submission Template'!R$28+0.25*$O107)),0),$Q106))),"")</f>
        <v/>
      </c>
      <c r="R107" s="308" t="str">
        <f t="shared" si="20"/>
        <v/>
      </c>
      <c r="S107" s="309" t="str">
        <f t="shared" si="25"/>
        <v/>
      </c>
      <c r="T107" s="309" t="str">
        <f t="shared" si="21"/>
        <v/>
      </c>
      <c r="U107" s="310" t="str">
        <f>IF(Q107&lt;&gt;"",IF($BB107=1,IF(AND(T107&lt;&gt;1,S107=1,N107&lt;='Submission Template'!R$28),1,0),U106),"")</f>
        <v/>
      </c>
      <c r="V107" s="102"/>
      <c r="W107" s="102"/>
      <c r="X107" s="102"/>
      <c r="Y107" s="102"/>
      <c r="Z107" s="102"/>
      <c r="AA107" s="102"/>
      <c r="AB107" s="102"/>
      <c r="AC107" s="102"/>
      <c r="AD107" s="102"/>
      <c r="AE107" s="102"/>
      <c r="AF107" s="311"/>
      <c r="AG107" s="312" t="str">
        <f>IF(AND(OR('Submission Template'!Q104="yes",AND('Submission Template'!V104="yes",'Submission Template'!$P$17="yes")),'Submission Template'!C104="invalid"),"Test cannot be invalid AND included in CumSum",IF(OR(AND($Q107&gt;$R107,$N107&lt;&gt;""),AND($G107&gt;H107,$D107&lt;&gt;"")),"Warning:  CumSum statistic exceeds the Action Limit.",""))</f>
        <v/>
      </c>
      <c r="AH107" s="156"/>
      <c r="AI107" s="156"/>
      <c r="AJ107" s="156"/>
      <c r="AK107" s="313"/>
      <c r="AL107" s="6" t="str">
        <f t="shared" ref="AL107:AL170" si="34">IF(AN107="SKIP","",IF(AN107="DATA",AVERAGE($BD$37,BD107),""))</f>
        <v/>
      </c>
      <c r="AM107" s="6" t="str">
        <f t="shared" si="31"/>
        <v/>
      </c>
      <c r="AN107"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lt;&gt;""),"DATA","")),"notCO")</f>
        <v>SKIP</v>
      </c>
      <c r="AO107" s="6">
        <f>IF('Submission Template'!$P$13="no",AX107,IF(AX107="","",IF('Submission Template'!$P$13="yes",IF(B107=0,1,IF(OR(B107=1,B107=2),2,B107)))))</f>
        <v>1</v>
      </c>
      <c r="AP107" s="6">
        <f>IF('Submission Template'!$P$13="no",AY107,IF(AY107="","",IF('Submission Template'!$P$13="yes",IF(L107=0,1,IF(OR(L107=1,L107=2),2,L107)))))</f>
        <v>1</v>
      </c>
      <c r="AQ107"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lt;&gt;""),"DATA","")),"notCO")</f>
        <v>SKIP</v>
      </c>
      <c r="AR107" s="22">
        <f>IF(AND('Submission Template'!BN104&lt;&gt;"",'Submission Template'!K$28&lt;&gt;"",'Submission Template'!Q104&lt;&gt;""),1,0)</f>
        <v>0</v>
      </c>
      <c r="AS107" s="22">
        <f>IF(AND('Submission Template'!BS104&lt;&gt;"",'Submission Template'!R$28&lt;&gt;"",'Submission Template'!V104&lt;&gt;""),1,0)</f>
        <v>0</v>
      </c>
      <c r="AT107" s="22"/>
      <c r="AU107" s="22">
        <f t="shared" si="26"/>
        <v>0</v>
      </c>
      <c r="AV107" s="22">
        <f t="shared" si="27"/>
        <v>0</v>
      </c>
      <c r="AW107" s="22"/>
      <c r="AX107" s="22">
        <f>IF('Submission Template'!$BU104&lt;&gt;"blank",IF('Submission Template'!BN104&lt;&gt;"",IF('Submission Template'!Q104="yes",AX106+1,AX106),AX106),"")</f>
        <v>0</v>
      </c>
      <c r="AY107" s="22">
        <f>IF('Submission Template'!$BU104&lt;&gt;"blank",IF('Submission Template'!BS104&lt;&gt;"",IF('Submission Template'!V104="yes",AY106+1,AY106),AY106),"")</f>
        <v>0</v>
      </c>
      <c r="AZ107" s="22"/>
      <c r="BA107" s="22" t="str">
        <f>IF('Submission Template'!BN104&lt;&gt;"",IF('Submission Template'!Q104="yes",1,0),"")</f>
        <v/>
      </c>
      <c r="BB107" s="22" t="str">
        <f>IF('Submission Template'!BS104&lt;&gt;"",IF('Submission Template'!V104="yes",1,0),"")</f>
        <v/>
      </c>
      <c r="BC107" s="22"/>
      <c r="BD107" s="22" t="str">
        <f>IF(AND('Submission Template'!Q104="yes",'Submission Template'!BN104&lt;&gt;""),'Submission Template'!BN104,"")</f>
        <v/>
      </c>
      <c r="BE107" s="22" t="str">
        <f>IF(AND('Submission Template'!V104="yes",'Submission Template'!BS104&lt;&gt;""),'Submission Template'!BS104,"")</f>
        <v/>
      </c>
      <c r="BF107" s="22"/>
      <c r="BG107" s="22"/>
      <c r="BH107" s="22"/>
      <c r="BI107" s="24"/>
      <c r="BJ107" s="22"/>
      <c r="BK107" s="35" t="str">
        <f>IF('Submission Template'!$AU$36=1,IF(AND('Submission Template'!Q104="yes",$AO107&gt;1,'Submission Template'!BN104&lt;&gt;""),ROUND((($AU107*$E107)/($D107-'Submission Template'!K$28))^2+1,1),""),"")</f>
        <v/>
      </c>
      <c r="BL107" s="35" t="str">
        <f>IF('Submission Template'!$AV$36=1,IF(AND('Submission Template'!V104="yes",$AP107&gt;1,'Submission Template'!BS104&lt;&gt;""),ROUND((($AV107*$O107)/($N107-'Submission Template'!R$28))^2+1,1),""),"")</f>
        <v/>
      </c>
      <c r="BM107" s="49">
        <f t="shared" si="28"/>
        <v>1</v>
      </c>
      <c r="BN107" s="6"/>
      <c r="BO107" s="136" t="str">
        <f>IF(D107="","",IF(E107="","",$D107-'Submission Template'!K$28))</f>
        <v/>
      </c>
      <c r="BP107" s="137" t="str">
        <f t="shared" si="29"/>
        <v/>
      </c>
      <c r="BQ107" s="137"/>
      <c r="BR107" s="137"/>
      <c r="BS107" s="137"/>
      <c r="BT107" s="137" t="str">
        <f>IF(N107="","",IF(E107="","",$N107-'Submission Template'!$BG$20))</f>
        <v/>
      </c>
      <c r="BU107" s="138" t="str">
        <f t="shared" si="30"/>
        <v/>
      </c>
      <c r="BV107" s="6"/>
      <c r="BW107" s="247" t="str">
        <f t="shared" si="32"/>
        <v/>
      </c>
      <c r="BX107" s="138" t="str">
        <f t="shared" si="33"/>
        <v/>
      </c>
      <c r="BY107" s="6"/>
      <c r="BZ107" s="6"/>
      <c r="CA107" s="6"/>
      <c r="CB107" s="6"/>
      <c r="CC107" s="6"/>
      <c r="CD107" s="6"/>
      <c r="CE107" s="6"/>
      <c r="CF107" s="247">
        <f>IF('Submission Template'!C130="invalid",1,0)</f>
        <v>0</v>
      </c>
      <c r="CG107" s="137" t="str">
        <f>IF(AND('Submission Template'!$C130="final",'Submission Template'!$Q130="yes"),$D133,"")</f>
        <v/>
      </c>
      <c r="CH107" s="137" t="str">
        <f>IF(AND('Submission Template'!$C130="final",'Submission Template'!$Q130="yes"),$C133,"")</f>
        <v/>
      </c>
      <c r="CI107" s="137" t="str">
        <f>IF(AND('Submission Template'!$C130="final",'Submission Template'!$V130="yes"),$N133,"")</f>
        <v/>
      </c>
      <c r="CJ107" s="138" t="str">
        <f>IF(AND('Submission Template'!$C130="final",'Submission Template'!$V130="yes"),$M133,"")</f>
        <v/>
      </c>
      <c r="CK107" s="6"/>
      <c r="CL107" s="6"/>
    </row>
    <row r="108" spans="1:90">
      <c r="A108" s="98"/>
      <c r="B108" s="304">
        <f>IF('Submission Template'!$AU$36=1,IF(AND('Submission Template'!$P$13="yes",$AX108&lt;&gt;""),MAX($AX108-1,0),$AX108),"")</f>
        <v>0</v>
      </c>
      <c r="C108" s="305" t="str">
        <f t="shared" si="22"/>
        <v/>
      </c>
      <c r="D108" s="306" t="str">
        <f>IF('Submission Template'!$AU$36&lt;&gt;1,"",IF(AL108&lt;&gt;"",AL108,IF(AND('Submission Template'!$P$13="no",'Submission Template'!Q105="yes",'Submission Template'!BN105&lt;&gt;""),AVERAGE(BD$37:BD108),IF(AND('Submission Template'!$P$13="yes",'Submission Template'!Q105="yes",'Submission Template'!BN105&lt;&gt;""),AVERAGE(BD$38:BD108),""))))</f>
        <v/>
      </c>
      <c r="E108" s="307" t="str">
        <f>IF('Submission Template'!$AU$36&lt;&gt;1,"",IF(AO108&lt;=1,"",IF(BW108&lt;&gt;"",BW108,IF(AND('Submission Template'!$P$13="no",'Submission Template'!Q105="yes",'Submission Template'!BN105&lt;&gt;""),STDEV(BD$37:BD108),IF(AND('Submission Template'!$P$13="yes",'Submission Template'!Q105="yes",'Submission Template'!BN105&lt;&gt;""),STDEV(BD$38:BD108),"")))))</f>
        <v/>
      </c>
      <c r="F108" s="308" t="str">
        <f>IF('Submission Template'!$AU$36=1,IF('Submission Template'!BN105&lt;&gt;"",G107,""),"")</f>
        <v/>
      </c>
      <c r="G108" s="308" t="str">
        <f>IF(AND('Submission Template'!$AU$36=1,'Submission Template'!$C105&lt;&gt;""),IF(OR($AO108=1,$AO108=0),0,IF('Submission Template'!$C105="initial",$G107,IF('Submission Template'!Q105="yes",MAX(($F108+'Submission Template'!BN105-('Submission Template'!K$28+0.25*$E108)),0),$G107))),"")</f>
        <v/>
      </c>
      <c r="H108" s="308" t="str">
        <f t="shared" si="18"/>
        <v/>
      </c>
      <c r="I108" s="309" t="str">
        <f t="shared" si="23"/>
        <v/>
      </c>
      <c r="J108" s="309" t="str">
        <f t="shared" si="19"/>
        <v/>
      </c>
      <c r="K108" s="310" t="str">
        <f>IF(G108&lt;&gt;"",IF($BA108=1,IF(AND(J108&lt;&gt;1,I108=1,D108&lt;='Submission Template'!K$28),1,0),K107),"")</f>
        <v/>
      </c>
      <c r="L108" s="304">
        <f>IF('Submission Template'!$AV$36=1,IF(AND('Submission Template'!$P$13="yes",$AY108&lt;&gt;""),MAX($AY108-1,0),$AY108),"")</f>
        <v>0</v>
      </c>
      <c r="M108" s="305" t="str">
        <f t="shared" si="24"/>
        <v/>
      </c>
      <c r="N108" s="306" t="str">
        <f>IF(AM108&lt;&gt;"",AM108,(IF(AND('Submission Template'!$P$13="no",'Submission Template'!V105="yes",'Submission Template'!BS105&lt;&gt;""),AVERAGE(BE$37:BE108),IF(AND('Submission Template'!$P$13="yes",'Submission Template'!V105="yes",'Submission Template'!BS105&lt;&gt;""),AVERAGE(BE$38:BE108),""))))</f>
        <v/>
      </c>
      <c r="O108" s="307" t="str">
        <f>IF(AP108&lt;=1,"",IF(BX108&lt;&gt;"",BX108,(IF(AND('Submission Template'!$P$13="no",'Submission Template'!V105="yes",'Submission Template'!BS105&lt;&gt;""),STDEV(BE$37:BE108),IF(AND('Submission Template'!$P$13="yes",'Submission Template'!V105="yes",'Submission Template'!BS105&lt;&gt;""),STDEV(BE$38:BE108),"")))))</f>
        <v/>
      </c>
      <c r="P108" s="308" t="str">
        <f>IF('Submission Template'!$AV$36=1,IF('Submission Template'!BS105&lt;&gt;"",Q107,""),"")</f>
        <v/>
      </c>
      <c r="Q108" s="308" t="str">
        <f>IF(AND('Submission Template'!$AV$36=1,'Submission Template'!$C105&lt;&gt;""),IF(OR($AP108=1,$AP108=0),0,IF('Submission Template'!$C105="initial",$Q107,IF('Submission Template'!V105="yes",MAX(($P108+'Submission Template'!BS105-('Submission Template'!R$28+0.25*$O108)),0),$Q107))),"")</f>
        <v/>
      </c>
      <c r="R108" s="308" t="str">
        <f t="shared" si="20"/>
        <v/>
      </c>
      <c r="S108" s="309" t="str">
        <f t="shared" si="25"/>
        <v/>
      </c>
      <c r="T108" s="309" t="str">
        <f t="shared" si="21"/>
        <v/>
      </c>
      <c r="U108" s="310" t="str">
        <f>IF(Q108&lt;&gt;"",IF($BB108=1,IF(AND(T108&lt;&gt;1,S108=1,N108&lt;='Submission Template'!R$28),1,0),U107),"")</f>
        <v/>
      </c>
      <c r="V108" s="102"/>
      <c r="W108" s="102"/>
      <c r="X108" s="102"/>
      <c r="Y108" s="102"/>
      <c r="Z108" s="102"/>
      <c r="AA108" s="102"/>
      <c r="AB108" s="102"/>
      <c r="AC108" s="102"/>
      <c r="AD108" s="102"/>
      <c r="AE108" s="102"/>
      <c r="AF108" s="311"/>
      <c r="AG108" s="312" t="str">
        <f>IF(AND(OR('Submission Template'!Q105="yes",AND('Submission Template'!V105="yes",'Submission Template'!$P$17="yes")),'Submission Template'!C105="invalid"),"Test cannot be invalid AND included in CumSum",IF(OR(AND($Q108&gt;$R108,$N108&lt;&gt;""),AND($G108&gt;H108,$D108&lt;&gt;"")),"Warning:  CumSum statistic exceeds the Action Limit.",""))</f>
        <v/>
      </c>
      <c r="AH108" s="156"/>
      <c r="AI108" s="156"/>
      <c r="AJ108" s="156"/>
      <c r="AK108" s="313"/>
      <c r="AL108" s="6" t="str">
        <f t="shared" si="34"/>
        <v/>
      </c>
      <c r="AM108" s="6" t="str">
        <f t="shared" si="31"/>
        <v/>
      </c>
      <c r="AN108"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lt;&gt;""),"DATA","")),"notCO")</f>
        <v>SKIP</v>
      </c>
      <c r="AO108" s="6">
        <f>IF('Submission Template'!$P$13="no",AX108,IF(AX108="","",IF('Submission Template'!$P$13="yes",IF(B108=0,1,IF(OR(B108=1,B108=2),2,B108)))))</f>
        <v>1</v>
      </c>
      <c r="AP108" s="6">
        <f>IF('Submission Template'!$P$13="no",AY108,IF(AY108="","",IF('Submission Template'!$P$13="yes",IF(L108=0,1,IF(OR(L108=1,L108=2),2,L108)))))</f>
        <v>1</v>
      </c>
      <c r="AQ108"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lt;&gt;""),"DATA","")),"notCO")</f>
        <v>SKIP</v>
      </c>
      <c r="AR108" s="22">
        <f>IF(AND('Submission Template'!BN105&lt;&gt;"",'Submission Template'!K$28&lt;&gt;"",'Submission Template'!Q105&lt;&gt;""),1,0)</f>
        <v>0</v>
      </c>
      <c r="AS108" s="22">
        <f>IF(AND('Submission Template'!BS105&lt;&gt;"",'Submission Template'!R$28&lt;&gt;"",'Submission Template'!V105&lt;&gt;""),1,0)</f>
        <v>0</v>
      </c>
      <c r="AT108" s="22"/>
      <c r="AU108" s="22">
        <f t="shared" si="26"/>
        <v>0</v>
      </c>
      <c r="AV108" s="22">
        <f t="shared" si="27"/>
        <v>0</v>
      </c>
      <c r="AW108" s="22"/>
      <c r="AX108" s="22">
        <f>IF('Submission Template'!$BU105&lt;&gt;"blank",IF('Submission Template'!BN105&lt;&gt;"",IF('Submission Template'!Q105="yes",AX107+1,AX107),AX107),"")</f>
        <v>0</v>
      </c>
      <c r="AY108" s="22">
        <f>IF('Submission Template'!$BU105&lt;&gt;"blank",IF('Submission Template'!BS105&lt;&gt;"",IF('Submission Template'!V105="yes",AY107+1,AY107),AY107),"")</f>
        <v>0</v>
      </c>
      <c r="AZ108" s="22"/>
      <c r="BA108" s="22" t="str">
        <f>IF('Submission Template'!BN105&lt;&gt;"",IF('Submission Template'!Q105="yes",1,0),"")</f>
        <v/>
      </c>
      <c r="BB108" s="22" t="str">
        <f>IF('Submission Template'!BS105&lt;&gt;"",IF('Submission Template'!V105="yes",1,0),"")</f>
        <v/>
      </c>
      <c r="BC108" s="22"/>
      <c r="BD108" s="22" t="str">
        <f>IF(AND('Submission Template'!Q105="yes",'Submission Template'!BN105&lt;&gt;""),'Submission Template'!BN105,"")</f>
        <v/>
      </c>
      <c r="BE108" s="22" t="str">
        <f>IF(AND('Submission Template'!V105="yes",'Submission Template'!BS105&lt;&gt;""),'Submission Template'!BS105,"")</f>
        <v/>
      </c>
      <c r="BF108" s="22"/>
      <c r="BG108" s="22"/>
      <c r="BH108" s="22"/>
      <c r="BI108" s="24"/>
      <c r="BJ108" s="22"/>
      <c r="BK108" s="35" t="str">
        <f>IF('Submission Template'!$AU$36=1,IF(AND('Submission Template'!Q105="yes",$AO108&gt;1,'Submission Template'!BN105&lt;&gt;""),ROUND((($AU108*$E108)/($D108-'Submission Template'!K$28))^2+1,1),""),"")</f>
        <v/>
      </c>
      <c r="BL108" s="35" t="str">
        <f>IF('Submission Template'!$AV$36=1,IF(AND('Submission Template'!V105="yes",$AP108&gt;1,'Submission Template'!BS105&lt;&gt;""),ROUND((($AV108*$O108)/($N108-'Submission Template'!R$28))^2+1,1),""),"")</f>
        <v/>
      </c>
      <c r="BM108" s="49">
        <f t="shared" si="28"/>
        <v>1</v>
      </c>
      <c r="BN108" s="6"/>
      <c r="BO108" s="136" t="str">
        <f>IF(D108="","",IF(E108="","",$D108-'Submission Template'!K$28))</f>
        <v/>
      </c>
      <c r="BP108" s="137" t="str">
        <f t="shared" si="29"/>
        <v/>
      </c>
      <c r="BQ108" s="137"/>
      <c r="BR108" s="137"/>
      <c r="BS108" s="137"/>
      <c r="BT108" s="137" t="str">
        <f>IF(N108="","",IF(E108="","",$N108-'Submission Template'!$BG$20))</f>
        <v/>
      </c>
      <c r="BU108" s="138" t="str">
        <f t="shared" si="30"/>
        <v/>
      </c>
      <c r="BV108" s="6"/>
      <c r="BW108" s="247" t="str">
        <f t="shared" si="32"/>
        <v/>
      </c>
      <c r="BX108" s="138" t="str">
        <f t="shared" si="33"/>
        <v/>
      </c>
      <c r="BY108" s="6"/>
      <c r="BZ108" s="6"/>
      <c r="CA108" s="6"/>
      <c r="CB108" s="6"/>
      <c r="CC108" s="6"/>
      <c r="CD108" s="6"/>
      <c r="CE108" s="6"/>
      <c r="CF108" s="247">
        <f>IF('Submission Template'!C131="invalid",1,0)</f>
        <v>0</v>
      </c>
      <c r="CG108" s="137" t="str">
        <f>IF(AND('Submission Template'!$C131="final",'Submission Template'!$Q131="yes"),$D134,"")</f>
        <v/>
      </c>
      <c r="CH108" s="137" t="str">
        <f>IF(AND('Submission Template'!$C131="final",'Submission Template'!$Q131="yes"),$C134,"")</f>
        <v/>
      </c>
      <c r="CI108" s="137" t="str">
        <f>IF(AND('Submission Template'!$C131="final",'Submission Template'!$V131="yes"),$N134,"")</f>
        <v/>
      </c>
      <c r="CJ108" s="138" t="str">
        <f>IF(AND('Submission Template'!$C131="final",'Submission Template'!$V131="yes"),$M134,"")</f>
        <v/>
      </c>
      <c r="CK108" s="6"/>
      <c r="CL108" s="6"/>
    </row>
    <row r="109" spans="1:90">
      <c r="A109" s="98"/>
      <c r="B109" s="304">
        <f>IF('Submission Template'!$AU$36=1,IF(AND('Submission Template'!$P$13="yes",$AX109&lt;&gt;""),MAX($AX109-1,0),$AX109),"")</f>
        <v>0</v>
      </c>
      <c r="C109" s="305" t="str">
        <f t="shared" si="22"/>
        <v/>
      </c>
      <c r="D109" s="306" t="str">
        <f>IF('Submission Template'!$AU$36&lt;&gt;1,"",IF(AL109&lt;&gt;"",AL109,IF(AND('Submission Template'!$P$13="no",'Submission Template'!Q106="yes",'Submission Template'!BN106&lt;&gt;""),AVERAGE(BD$37:BD109),IF(AND('Submission Template'!$P$13="yes",'Submission Template'!Q106="yes",'Submission Template'!BN106&lt;&gt;""),AVERAGE(BD$38:BD109),""))))</f>
        <v/>
      </c>
      <c r="E109" s="307" t="str">
        <f>IF('Submission Template'!$AU$36&lt;&gt;1,"",IF(AO109&lt;=1,"",IF(BW109&lt;&gt;"",BW109,IF(AND('Submission Template'!$P$13="no",'Submission Template'!Q106="yes",'Submission Template'!BN106&lt;&gt;""),STDEV(BD$37:BD109),IF(AND('Submission Template'!$P$13="yes",'Submission Template'!Q106="yes",'Submission Template'!BN106&lt;&gt;""),STDEV(BD$38:BD109),"")))))</f>
        <v/>
      </c>
      <c r="F109" s="308" t="str">
        <f>IF('Submission Template'!$AU$36=1,IF('Submission Template'!BN106&lt;&gt;"",G108,""),"")</f>
        <v/>
      </c>
      <c r="G109" s="308" t="str">
        <f>IF(AND('Submission Template'!$AU$36=1,'Submission Template'!$C106&lt;&gt;""),IF(OR($AO109=1,$AO109=0),0,IF('Submission Template'!$C106="initial",$G108,IF('Submission Template'!Q106="yes",MAX(($F109+'Submission Template'!BN106-('Submission Template'!K$28+0.25*$E109)),0),$G108))),"")</f>
        <v/>
      </c>
      <c r="H109" s="308" t="str">
        <f t="shared" si="18"/>
        <v/>
      </c>
      <c r="I109" s="309" t="str">
        <f t="shared" si="23"/>
        <v/>
      </c>
      <c r="J109" s="309" t="str">
        <f t="shared" si="19"/>
        <v/>
      </c>
      <c r="K109" s="310" t="str">
        <f>IF(G109&lt;&gt;"",IF($BA109=1,IF(AND(J109&lt;&gt;1,I109=1,D109&lt;='Submission Template'!K$28),1,0),K108),"")</f>
        <v/>
      </c>
      <c r="L109" s="304">
        <f>IF('Submission Template'!$AV$36=1,IF(AND('Submission Template'!$P$13="yes",$AY109&lt;&gt;""),MAX($AY109-1,0),$AY109),"")</f>
        <v>0</v>
      </c>
      <c r="M109" s="305" t="str">
        <f t="shared" si="24"/>
        <v/>
      </c>
      <c r="N109" s="306" t="str">
        <f>IF(AM109&lt;&gt;"",AM109,(IF(AND('Submission Template'!$P$13="no",'Submission Template'!V106="yes",'Submission Template'!BS106&lt;&gt;""),AVERAGE(BE$37:BE109),IF(AND('Submission Template'!$P$13="yes",'Submission Template'!V106="yes",'Submission Template'!BS106&lt;&gt;""),AVERAGE(BE$38:BE109),""))))</f>
        <v/>
      </c>
      <c r="O109" s="307" t="str">
        <f>IF(AP109&lt;=1,"",IF(BX109&lt;&gt;"",BX109,(IF(AND('Submission Template'!$P$13="no",'Submission Template'!V106="yes",'Submission Template'!BS106&lt;&gt;""),STDEV(BE$37:BE109),IF(AND('Submission Template'!$P$13="yes",'Submission Template'!V106="yes",'Submission Template'!BS106&lt;&gt;""),STDEV(BE$38:BE109),"")))))</f>
        <v/>
      </c>
      <c r="P109" s="308" t="str">
        <f>IF('Submission Template'!$AV$36=1,IF('Submission Template'!BS106&lt;&gt;"",Q108,""),"")</f>
        <v/>
      </c>
      <c r="Q109" s="308" t="str">
        <f>IF(AND('Submission Template'!$AV$36=1,'Submission Template'!$C106&lt;&gt;""),IF(OR($AP109=1,$AP109=0),0,IF('Submission Template'!$C106="initial",$Q108,IF('Submission Template'!V106="yes",MAX(($P109+'Submission Template'!BS106-('Submission Template'!R$28+0.25*$O109)),0),$Q108))),"")</f>
        <v/>
      </c>
      <c r="R109" s="308" t="str">
        <f t="shared" si="20"/>
        <v/>
      </c>
      <c r="S109" s="309" t="str">
        <f t="shared" si="25"/>
        <v/>
      </c>
      <c r="T109" s="309" t="str">
        <f t="shared" si="21"/>
        <v/>
      </c>
      <c r="U109" s="310" t="str">
        <f>IF(Q109&lt;&gt;"",IF($BB109=1,IF(AND(T109&lt;&gt;1,S109=1,N109&lt;='Submission Template'!R$28),1,0),U108),"")</f>
        <v/>
      </c>
      <c r="V109" s="102"/>
      <c r="W109" s="102"/>
      <c r="X109" s="102"/>
      <c r="Y109" s="102"/>
      <c r="Z109" s="102"/>
      <c r="AA109" s="102"/>
      <c r="AB109" s="102"/>
      <c r="AC109" s="102"/>
      <c r="AD109" s="102"/>
      <c r="AE109" s="102"/>
      <c r="AF109" s="311"/>
      <c r="AG109" s="312" t="str">
        <f>IF(AND(OR('Submission Template'!Q106="yes",AND('Submission Template'!V106="yes",'Submission Template'!$P$17="yes")),'Submission Template'!C106="invalid"),"Test cannot be invalid AND included in CumSum",IF(OR(AND($Q109&gt;$R109,$N109&lt;&gt;""),AND($G109&gt;H109,$D109&lt;&gt;"")),"Warning:  CumSum statistic exceeds the Action Limit.",""))</f>
        <v/>
      </c>
      <c r="AH109" s="156"/>
      <c r="AI109" s="156"/>
      <c r="AJ109" s="156"/>
      <c r="AK109" s="313"/>
      <c r="AL109" s="6" t="str">
        <f t="shared" si="34"/>
        <v/>
      </c>
      <c r="AM109" s="6" t="str">
        <f t="shared" si="31"/>
        <v/>
      </c>
      <c r="AN109"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lt;&gt;""),"DATA","")),"notCO")</f>
        <v>SKIP</v>
      </c>
      <c r="AO109" s="6">
        <f>IF('Submission Template'!$P$13="no",AX109,IF(AX109="","",IF('Submission Template'!$P$13="yes",IF(B109=0,1,IF(OR(B109=1,B109=2),2,B109)))))</f>
        <v>1</v>
      </c>
      <c r="AP109" s="6">
        <f>IF('Submission Template'!$P$13="no",AY109,IF(AY109="","",IF('Submission Template'!$P$13="yes",IF(L109=0,1,IF(OR(L109=1,L109=2),2,L109)))))</f>
        <v>1</v>
      </c>
      <c r="AQ109"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lt;&gt;""),"DATA","")),"notCO")</f>
        <v>SKIP</v>
      </c>
      <c r="AR109" s="22">
        <f>IF(AND('Submission Template'!BN106&lt;&gt;"",'Submission Template'!K$28&lt;&gt;"",'Submission Template'!Q106&lt;&gt;""),1,0)</f>
        <v>0</v>
      </c>
      <c r="AS109" s="22">
        <f>IF(AND('Submission Template'!BS106&lt;&gt;"",'Submission Template'!R$28&lt;&gt;"",'Submission Template'!V106&lt;&gt;""),1,0)</f>
        <v>0</v>
      </c>
      <c r="AT109" s="22"/>
      <c r="AU109" s="22">
        <f t="shared" si="26"/>
        <v>0</v>
      </c>
      <c r="AV109" s="22">
        <f t="shared" si="27"/>
        <v>0</v>
      </c>
      <c r="AW109" s="22"/>
      <c r="AX109" s="22">
        <f>IF('Submission Template'!$BU106&lt;&gt;"blank",IF('Submission Template'!BN106&lt;&gt;"",IF('Submission Template'!Q106="yes",AX108+1,AX108),AX108),"")</f>
        <v>0</v>
      </c>
      <c r="AY109" s="22">
        <f>IF('Submission Template'!$BU106&lt;&gt;"blank",IF('Submission Template'!BS106&lt;&gt;"",IF('Submission Template'!V106="yes",AY108+1,AY108),AY108),"")</f>
        <v>0</v>
      </c>
      <c r="AZ109" s="22"/>
      <c r="BA109" s="22" t="str">
        <f>IF('Submission Template'!BN106&lt;&gt;"",IF('Submission Template'!Q106="yes",1,0),"")</f>
        <v/>
      </c>
      <c r="BB109" s="22" t="str">
        <f>IF('Submission Template'!BS106&lt;&gt;"",IF('Submission Template'!V106="yes",1,0),"")</f>
        <v/>
      </c>
      <c r="BC109" s="22"/>
      <c r="BD109" s="22" t="str">
        <f>IF(AND('Submission Template'!Q106="yes",'Submission Template'!BN106&lt;&gt;""),'Submission Template'!BN106,"")</f>
        <v/>
      </c>
      <c r="BE109" s="22" t="str">
        <f>IF(AND('Submission Template'!V106="yes",'Submission Template'!BS106&lt;&gt;""),'Submission Template'!BS106,"")</f>
        <v/>
      </c>
      <c r="BF109" s="22"/>
      <c r="BG109" s="22"/>
      <c r="BH109" s="22"/>
      <c r="BI109" s="24"/>
      <c r="BJ109" s="22"/>
      <c r="BK109" s="35" t="str">
        <f>IF('Submission Template'!$AU$36=1,IF(AND('Submission Template'!Q106="yes",$AO109&gt;1,'Submission Template'!BN106&lt;&gt;""),ROUND((($AU109*$E109)/($D109-'Submission Template'!K$28))^2+1,1),""),"")</f>
        <v/>
      </c>
      <c r="BL109" s="35" t="str">
        <f>IF('Submission Template'!$AV$36=1,IF(AND('Submission Template'!V106="yes",$AP109&gt;1,'Submission Template'!BS106&lt;&gt;""),ROUND((($AV109*$O109)/($N109-'Submission Template'!R$28))^2+1,1),""),"")</f>
        <v/>
      </c>
      <c r="BM109" s="49">
        <f t="shared" si="28"/>
        <v>1</v>
      </c>
      <c r="BN109" s="6"/>
      <c r="BO109" s="136" t="str">
        <f>IF(D109="","",IF(E109="","",$D109-'Submission Template'!K$28))</f>
        <v/>
      </c>
      <c r="BP109" s="137" t="str">
        <f t="shared" si="29"/>
        <v/>
      </c>
      <c r="BQ109" s="137"/>
      <c r="BR109" s="137"/>
      <c r="BS109" s="137"/>
      <c r="BT109" s="137" t="str">
        <f>IF(N109="","",IF(E109="","",$N109-'Submission Template'!$BG$20))</f>
        <v/>
      </c>
      <c r="BU109" s="138" t="str">
        <f t="shared" si="30"/>
        <v/>
      </c>
      <c r="BV109" s="6"/>
      <c r="BW109" s="247" t="str">
        <f t="shared" si="32"/>
        <v/>
      </c>
      <c r="BX109" s="138" t="str">
        <f t="shared" si="33"/>
        <v/>
      </c>
      <c r="BY109" s="6"/>
      <c r="BZ109" s="6"/>
      <c r="CA109" s="6"/>
      <c r="CB109" s="6"/>
      <c r="CC109" s="6"/>
      <c r="CD109" s="6"/>
      <c r="CE109" s="6"/>
      <c r="CF109" s="247">
        <f>IF('Submission Template'!C132="invalid",1,0)</f>
        <v>0</v>
      </c>
      <c r="CG109" s="137" t="str">
        <f>IF(AND('Submission Template'!$C132="final",'Submission Template'!$Q132="yes"),$D135,"")</f>
        <v/>
      </c>
      <c r="CH109" s="137" t="str">
        <f>IF(AND('Submission Template'!$C132="final",'Submission Template'!$Q132="yes"),$C135,"")</f>
        <v/>
      </c>
      <c r="CI109" s="137" t="str">
        <f>IF(AND('Submission Template'!$C132="final",'Submission Template'!$V132="yes"),$N135,"")</f>
        <v/>
      </c>
      <c r="CJ109" s="138" t="str">
        <f>IF(AND('Submission Template'!$C132="final",'Submission Template'!$V132="yes"),$M135,"")</f>
        <v/>
      </c>
      <c r="CK109" s="6"/>
      <c r="CL109" s="6"/>
    </row>
    <row r="110" spans="1:90">
      <c r="A110" s="98"/>
      <c r="B110" s="304">
        <f>IF('Submission Template'!$AU$36=1,IF(AND('Submission Template'!$P$13="yes",$AX110&lt;&gt;""),MAX($AX110-1,0),$AX110),"")</f>
        <v>0</v>
      </c>
      <c r="C110" s="305" t="str">
        <f t="shared" si="22"/>
        <v/>
      </c>
      <c r="D110" s="306" t="str">
        <f>IF('Submission Template'!$AU$36&lt;&gt;1,"",IF(AL110&lt;&gt;"",AL110,IF(AND('Submission Template'!$P$13="no",'Submission Template'!Q107="yes",'Submission Template'!BN107&lt;&gt;""),AVERAGE(BD$37:BD110),IF(AND('Submission Template'!$P$13="yes",'Submission Template'!Q107="yes",'Submission Template'!BN107&lt;&gt;""),AVERAGE(BD$38:BD110),""))))</f>
        <v/>
      </c>
      <c r="E110" s="307" t="str">
        <f>IF('Submission Template'!$AU$36&lt;&gt;1,"",IF(AO110&lt;=1,"",IF(BW110&lt;&gt;"",BW110,IF(AND('Submission Template'!$P$13="no",'Submission Template'!Q107="yes",'Submission Template'!BN107&lt;&gt;""),STDEV(BD$37:BD110),IF(AND('Submission Template'!$P$13="yes",'Submission Template'!Q107="yes",'Submission Template'!BN107&lt;&gt;""),STDEV(BD$38:BD110),"")))))</f>
        <v/>
      </c>
      <c r="F110" s="308" t="str">
        <f>IF('Submission Template'!$AU$36=1,IF('Submission Template'!BN107&lt;&gt;"",G109,""),"")</f>
        <v/>
      </c>
      <c r="G110" s="308" t="str">
        <f>IF(AND('Submission Template'!$AU$36=1,'Submission Template'!$C107&lt;&gt;""),IF(OR($AO110=1,$AO110=0),0,IF('Submission Template'!$C107="initial",$G109,IF('Submission Template'!Q107="yes",MAX(($F110+'Submission Template'!BN107-('Submission Template'!K$28+0.25*$E110)),0),$G109))),"")</f>
        <v/>
      </c>
      <c r="H110" s="308" t="str">
        <f t="shared" si="18"/>
        <v/>
      </c>
      <c r="I110" s="309" t="str">
        <f t="shared" si="23"/>
        <v/>
      </c>
      <c r="J110" s="309" t="str">
        <f t="shared" si="19"/>
        <v/>
      </c>
      <c r="K110" s="310" t="str">
        <f>IF(G110&lt;&gt;"",IF($BA110=1,IF(AND(J110&lt;&gt;1,I110=1,D110&lt;='Submission Template'!K$28),1,0),K109),"")</f>
        <v/>
      </c>
      <c r="L110" s="304">
        <f>IF('Submission Template'!$AV$36=1,IF(AND('Submission Template'!$P$13="yes",$AY110&lt;&gt;""),MAX($AY110-1,0),$AY110),"")</f>
        <v>0</v>
      </c>
      <c r="M110" s="305" t="str">
        <f t="shared" si="24"/>
        <v/>
      </c>
      <c r="N110" s="306" t="str">
        <f>IF(AM110&lt;&gt;"",AM110,(IF(AND('Submission Template'!$P$13="no",'Submission Template'!V107="yes",'Submission Template'!BS107&lt;&gt;""),AVERAGE(BE$37:BE110),IF(AND('Submission Template'!$P$13="yes",'Submission Template'!V107="yes",'Submission Template'!BS107&lt;&gt;""),AVERAGE(BE$38:BE110),""))))</f>
        <v/>
      </c>
      <c r="O110" s="307" t="str">
        <f>IF(AP110&lt;=1,"",IF(BX110&lt;&gt;"",BX110,(IF(AND('Submission Template'!$P$13="no",'Submission Template'!V107="yes",'Submission Template'!BS107&lt;&gt;""),STDEV(BE$37:BE110),IF(AND('Submission Template'!$P$13="yes",'Submission Template'!V107="yes",'Submission Template'!BS107&lt;&gt;""),STDEV(BE$38:BE110),"")))))</f>
        <v/>
      </c>
      <c r="P110" s="308" t="str">
        <f>IF('Submission Template'!$AV$36=1,IF('Submission Template'!BS107&lt;&gt;"",Q109,""),"")</f>
        <v/>
      </c>
      <c r="Q110" s="308" t="str">
        <f>IF(AND('Submission Template'!$AV$36=1,'Submission Template'!$C107&lt;&gt;""),IF(OR($AP110=1,$AP110=0),0,IF('Submission Template'!$C107="initial",$Q109,IF('Submission Template'!V107="yes",MAX(($P110+'Submission Template'!BS107-('Submission Template'!R$28+0.25*$O110)),0),$Q109))),"")</f>
        <v/>
      </c>
      <c r="R110" s="308" t="str">
        <f t="shared" si="20"/>
        <v/>
      </c>
      <c r="S110" s="309" t="str">
        <f t="shared" si="25"/>
        <v/>
      </c>
      <c r="T110" s="309" t="str">
        <f t="shared" si="21"/>
        <v/>
      </c>
      <c r="U110" s="310" t="str">
        <f>IF(Q110&lt;&gt;"",IF($BB110=1,IF(AND(T110&lt;&gt;1,S110=1,N110&lt;='Submission Template'!R$28),1,0),U109),"")</f>
        <v/>
      </c>
      <c r="V110" s="102"/>
      <c r="W110" s="102"/>
      <c r="X110" s="102"/>
      <c r="Y110" s="102"/>
      <c r="Z110" s="102"/>
      <c r="AA110" s="102"/>
      <c r="AB110" s="102"/>
      <c r="AC110" s="102"/>
      <c r="AD110" s="102"/>
      <c r="AE110" s="102"/>
      <c r="AF110" s="311"/>
      <c r="AG110" s="312" t="str">
        <f>IF(AND(OR('Submission Template'!Q107="yes",AND('Submission Template'!V107="yes",'Submission Template'!$P$17="yes")),'Submission Template'!C107="invalid"),"Test cannot be invalid AND included in CumSum",IF(OR(AND($Q110&gt;$R110,$N110&lt;&gt;""),AND($G110&gt;H110,$D110&lt;&gt;"")),"Warning:  CumSum statistic exceeds the Action Limit.",""))</f>
        <v/>
      </c>
      <c r="AH110" s="156"/>
      <c r="AI110" s="156"/>
      <c r="AJ110" s="156"/>
      <c r="AK110" s="313"/>
      <c r="AL110" s="6" t="str">
        <f t="shared" si="34"/>
        <v/>
      </c>
      <c r="AM110" s="6" t="str">
        <f t="shared" si="31"/>
        <v/>
      </c>
      <c r="AN110"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lt;&gt;""),"DATA","")),"notCO")</f>
        <v>SKIP</v>
      </c>
      <c r="AO110" s="6">
        <f>IF('Submission Template'!$P$13="no",AX110,IF(AX110="","",IF('Submission Template'!$P$13="yes",IF(B110=0,1,IF(OR(B110=1,B110=2),2,B110)))))</f>
        <v>1</v>
      </c>
      <c r="AP110" s="6">
        <f>IF('Submission Template'!$P$13="no",AY110,IF(AY110="","",IF('Submission Template'!$P$13="yes",IF(L110=0,1,IF(OR(L110=1,L110=2),2,L110)))))</f>
        <v>1</v>
      </c>
      <c r="AQ110"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lt;&gt;""),"DATA","")),"notCO")</f>
        <v>SKIP</v>
      </c>
      <c r="AR110" s="22">
        <f>IF(AND('Submission Template'!BN107&lt;&gt;"",'Submission Template'!K$28&lt;&gt;"",'Submission Template'!Q107&lt;&gt;""),1,0)</f>
        <v>0</v>
      </c>
      <c r="AS110" s="22">
        <f>IF(AND('Submission Template'!BS107&lt;&gt;"",'Submission Template'!R$28&lt;&gt;"",'Submission Template'!V107&lt;&gt;""),1,0)</f>
        <v>0</v>
      </c>
      <c r="AT110" s="22"/>
      <c r="AU110" s="22">
        <f t="shared" si="26"/>
        <v>0</v>
      </c>
      <c r="AV110" s="22">
        <f t="shared" si="27"/>
        <v>0</v>
      </c>
      <c r="AW110" s="22"/>
      <c r="AX110" s="22">
        <f>IF('Submission Template'!$BU107&lt;&gt;"blank",IF('Submission Template'!BN107&lt;&gt;"",IF('Submission Template'!Q107="yes",AX109+1,AX109),AX109),"")</f>
        <v>0</v>
      </c>
      <c r="AY110" s="22">
        <f>IF('Submission Template'!$BU107&lt;&gt;"blank",IF('Submission Template'!BS107&lt;&gt;"",IF('Submission Template'!V107="yes",AY109+1,AY109),AY109),"")</f>
        <v>0</v>
      </c>
      <c r="AZ110" s="22"/>
      <c r="BA110" s="22" t="str">
        <f>IF('Submission Template'!BN107&lt;&gt;"",IF('Submission Template'!Q107="yes",1,0),"")</f>
        <v/>
      </c>
      <c r="BB110" s="22" t="str">
        <f>IF('Submission Template'!BS107&lt;&gt;"",IF('Submission Template'!V107="yes",1,0),"")</f>
        <v/>
      </c>
      <c r="BC110" s="22"/>
      <c r="BD110" s="22" t="str">
        <f>IF(AND('Submission Template'!Q107="yes",'Submission Template'!BN107&lt;&gt;""),'Submission Template'!BN107,"")</f>
        <v/>
      </c>
      <c r="BE110" s="22" t="str">
        <f>IF(AND('Submission Template'!V107="yes",'Submission Template'!BS107&lt;&gt;""),'Submission Template'!BS107,"")</f>
        <v/>
      </c>
      <c r="BF110" s="22"/>
      <c r="BG110" s="22"/>
      <c r="BH110" s="22"/>
      <c r="BI110" s="24"/>
      <c r="BJ110" s="22"/>
      <c r="BK110" s="35" t="str">
        <f>IF('Submission Template'!$AU$36=1,IF(AND('Submission Template'!Q107="yes",$AO110&gt;1,'Submission Template'!BN107&lt;&gt;""),ROUND((($AU110*$E110)/($D110-'Submission Template'!K$28))^2+1,1),""),"")</f>
        <v/>
      </c>
      <c r="BL110" s="35" t="str">
        <f>IF('Submission Template'!$AV$36=1,IF(AND('Submission Template'!V107="yes",$AP110&gt;1,'Submission Template'!BS107&lt;&gt;""),ROUND((($AV110*$O110)/($N110-'Submission Template'!R$28))^2+1,1),""),"")</f>
        <v/>
      </c>
      <c r="BM110" s="49">
        <f t="shared" si="28"/>
        <v>1</v>
      </c>
      <c r="BN110" s="6"/>
      <c r="BO110" s="136" t="str">
        <f>IF(D110="","",IF(E110="","",$D110-'Submission Template'!K$28))</f>
        <v/>
      </c>
      <c r="BP110" s="137" t="str">
        <f t="shared" si="29"/>
        <v/>
      </c>
      <c r="BQ110" s="137"/>
      <c r="BR110" s="137"/>
      <c r="BS110" s="137"/>
      <c r="BT110" s="137" t="str">
        <f>IF(N110="","",IF(E110="","",$N110-'Submission Template'!$BG$20))</f>
        <v/>
      </c>
      <c r="BU110" s="138" t="str">
        <f t="shared" si="30"/>
        <v/>
      </c>
      <c r="BV110" s="6"/>
      <c r="BW110" s="247" t="str">
        <f t="shared" si="32"/>
        <v/>
      </c>
      <c r="BX110" s="138" t="str">
        <f t="shared" si="33"/>
        <v/>
      </c>
      <c r="BY110" s="6"/>
      <c r="BZ110" s="6"/>
      <c r="CA110" s="6"/>
      <c r="CB110" s="6"/>
      <c r="CC110" s="6"/>
      <c r="CD110" s="6"/>
      <c r="CE110" s="6"/>
      <c r="CF110" s="247">
        <f>IF('Submission Template'!C133="invalid",1,0)</f>
        <v>0</v>
      </c>
      <c r="CG110" s="137" t="str">
        <f>IF(AND('Submission Template'!$C133="final",'Submission Template'!$Q133="yes"),$D136,"")</f>
        <v/>
      </c>
      <c r="CH110" s="137" t="str">
        <f>IF(AND('Submission Template'!$C133="final",'Submission Template'!$Q133="yes"),$C136,"")</f>
        <v/>
      </c>
      <c r="CI110" s="137" t="str">
        <f>IF(AND('Submission Template'!$C133="final",'Submission Template'!$V133="yes"),$N136,"")</f>
        <v/>
      </c>
      <c r="CJ110" s="138" t="str">
        <f>IF(AND('Submission Template'!$C133="final",'Submission Template'!$V133="yes"),$M136,"")</f>
        <v/>
      </c>
      <c r="CK110" s="6"/>
      <c r="CL110" s="6"/>
    </row>
    <row r="111" spans="1:90">
      <c r="A111" s="98"/>
      <c r="B111" s="304">
        <f>IF('Submission Template'!$AU$36=1,IF(AND('Submission Template'!$P$13="yes",$AX111&lt;&gt;""),MAX($AX111-1,0),$AX111),"")</f>
        <v>0</v>
      </c>
      <c r="C111" s="305" t="str">
        <f t="shared" si="22"/>
        <v/>
      </c>
      <c r="D111" s="306" t="str">
        <f>IF('Submission Template'!$AU$36&lt;&gt;1,"",IF(AL111&lt;&gt;"",AL111,IF(AND('Submission Template'!$P$13="no",'Submission Template'!Q108="yes",'Submission Template'!BN108&lt;&gt;""),AVERAGE(BD$37:BD111),IF(AND('Submission Template'!$P$13="yes",'Submission Template'!Q108="yes",'Submission Template'!BN108&lt;&gt;""),AVERAGE(BD$38:BD111),""))))</f>
        <v/>
      </c>
      <c r="E111" s="307" t="str">
        <f>IF('Submission Template'!$AU$36&lt;&gt;1,"",IF(AO111&lt;=1,"",IF(BW111&lt;&gt;"",BW111,IF(AND('Submission Template'!$P$13="no",'Submission Template'!Q108="yes",'Submission Template'!BN108&lt;&gt;""),STDEV(BD$37:BD111),IF(AND('Submission Template'!$P$13="yes",'Submission Template'!Q108="yes",'Submission Template'!BN108&lt;&gt;""),STDEV(BD$38:BD111),"")))))</f>
        <v/>
      </c>
      <c r="F111" s="308" t="str">
        <f>IF('Submission Template'!$AU$36=1,IF('Submission Template'!BN108&lt;&gt;"",G110,""),"")</f>
        <v/>
      </c>
      <c r="G111" s="308" t="str">
        <f>IF(AND('Submission Template'!$AU$36=1,'Submission Template'!$C108&lt;&gt;""),IF(OR($AO111=1,$AO111=0),0,IF('Submission Template'!$C108="initial",$G110,IF('Submission Template'!Q108="yes",MAX(($F111+'Submission Template'!BN108-('Submission Template'!K$28+0.25*$E111)),0),$G110))),"")</f>
        <v/>
      </c>
      <c r="H111" s="308" t="str">
        <f t="shared" si="18"/>
        <v/>
      </c>
      <c r="I111" s="309" t="str">
        <f t="shared" si="23"/>
        <v/>
      </c>
      <c r="J111" s="309" t="str">
        <f t="shared" si="19"/>
        <v/>
      </c>
      <c r="K111" s="310" t="str">
        <f>IF(G111&lt;&gt;"",IF($BA111=1,IF(AND(J111&lt;&gt;1,I111=1,D111&lt;='Submission Template'!K$28),1,0),K110),"")</f>
        <v/>
      </c>
      <c r="L111" s="304">
        <f>IF('Submission Template'!$AV$36=1,IF(AND('Submission Template'!$P$13="yes",$AY111&lt;&gt;""),MAX($AY111-1,0),$AY111),"")</f>
        <v>0</v>
      </c>
      <c r="M111" s="305" t="str">
        <f t="shared" si="24"/>
        <v/>
      </c>
      <c r="N111" s="306" t="str">
        <f>IF(AM111&lt;&gt;"",AM111,(IF(AND('Submission Template'!$P$13="no",'Submission Template'!V108="yes",'Submission Template'!BS108&lt;&gt;""),AVERAGE(BE$37:BE111),IF(AND('Submission Template'!$P$13="yes",'Submission Template'!V108="yes",'Submission Template'!BS108&lt;&gt;""),AVERAGE(BE$38:BE111),""))))</f>
        <v/>
      </c>
      <c r="O111" s="307" t="str">
        <f>IF(AP111&lt;=1,"",IF(BX111&lt;&gt;"",BX111,(IF(AND('Submission Template'!$P$13="no",'Submission Template'!V108="yes",'Submission Template'!BS108&lt;&gt;""),STDEV(BE$37:BE111),IF(AND('Submission Template'!$P$13="yes",'Submission Template'!V108="yes",'Submission Template'!BS108&lt;&gt;""),STDEV(BE$38:BE111),"")))))</f>
        <v/>
      </c>
      <c r="P111" s="308" t="str">
        <f>IF('Submission Template'!$AV$36=1,IF('Submission Template'!BS108&lt;&gt;"",Q110,""),"")</f>
        <v/>
      </c>
      <c r="Q111" s="308" t="str">
        <f>IF(AND('Submission Template'!$AV$36=1,'Submission Template'!$C108&lt;&gt;""),IF(OR($AP111=1,$AP111=0),0,IF('Submission Template'!$C108="initial",$Q110,IF('Submission Template'!V108="yes",MAX(($P111+'Submission Template'!BS108-('Submission Template'!R$28+0.25*$O111)),0),$Q110))),"")</f>
        <v/>
      </c>
      <c r="R111" s="308" t="str">
        <f t="shared" si="20"/>
        <v/>
      </c>
      <c r="S111" s="309" t="str">
        <f t="shared" si="25"/>
        <v/>
      </c>
      <c r="T111" s="309" t="str">
        <f t="shared" si="21"/>
        <v/>
      </c>
      <c r="U111" s="310" t="str">
        <f>IF(Q111&lt;&gt;"",IF($BB111=1,IF(AND(T111&lt;&gt;1,S111=1,N111&lt;='Submission Template'!R$28),1,0),U110),"")</f>
        <v/>
      </c>
      <c r="V111" s="102"/>
      <c r="W111" s="102"/>
      <c r="X111" s="102"/>
      <c r="Y111" s="102"/>
      <c r="Z111" s="102"/>
      <c r="AA111" s="102"/>
      <c r="AB111" s="102"/>
      <c r="AC111" s="102"/>
      <c r="AD111" s="102"/>
      <c r="AE111" s="102"/>
      <c r="AF111" s="311"/>
      <c r="AG111" s="312" t="str">
        <f>IF(AND(OR('Submission Template'!Q108="yes",AND('Submission Template'!V108="yes",'Submission Template'!$P$17="yes")),'Submission Template'!C108="invalid"),"Test cannot be invalid AND included in CumSum",IF(OR(AND($Q111&gt;$R111,$N111&lt;&gt;""),AND($G111&gt;H111,$D111&lt;&gt;"")),"Warning:  CumSum statistic exceeds the Action Limit.",""))</f>
        <v/>
      </c>
      <c r="AH111" s="156"/>
      <c r="AI111" s="156"/>
      <c r="AJ111" s="156"/>
      <c r="AK111" s="313"/>
      <c r="AL111" s="6" t="str">
        <f t="shared" si="34"/>
        <v/>
      </c>
      <c r="AM111" s="6" t="str">
        <f t="shared" si="31"/>
        <v/>
      </c>
      <c r="AN111"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lt;&gt;""),"DATA","")),"notCO")</f>
        <v>SKIP</v>
      </c>
      <c r="AO111" s="6">
        <f>IF('Submission Template'!$P$13="no",AX111,IF(AX111="","",IF('Submission Template'!$P$13="yes",IF(B111=0,1,IF(OR(B111=1,B111=2),2,B111)))))</f>
        <v>1</v>
      </c>
      <c r="AP111" s="6">
        <f>IF('Submission Template'!$P$13="no",AY111,IF(AY111="","",IF('Submission Template'!$P$13="yes",IF(L111=0,1,IF(OR(L111=1,L111=2),2,L111)))))</f>
        <v>1</v>
      </c>
      <c r="AQ111"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lt;&gt;""),"DATA","")),"notCO")</f>
        <v>SKIP</v>
      </c>
      <c r="AR111" s="22">
        <f>IF(AND('Submission Template'!BN108&lt;&gt;"",'Submission Template'!K$28&lt;&gt;"",'Submission Template'!Q108&lt;&gt;""),1,0)</f>
        <v>0</v>
      </c>
      <c r="AS111" s="22">
        <f>IF(AND('Submission Template'!BS108&lt;&gt;"",'Submission Template'!R$28&lt;&gt;"",'Submission Template'!V108&lt;&gt;""),1,0)</f>
        <v>0</v>
      </c>
      <c r="AT111" s="22"/>
      <c r="AU111" s="22">
        <f t="shared" si="26"/>
        <v>0</v>
      </c>
      <c r="AV111" s="22">
        <f t="shared" si="27"/>
        <v>0</v>
      </c>
      <c r="AW111" s="22"/>
      <c r="AX111" s="22">
        <f>IF('Submission Template'!$BU108&lt;&gt;"blank",IF('Submission Template'!BN108&lt;&gt;"",IF('Submission Template'!Q108="yes",AX110+1,AX110),AX110),"")</f>
        <v>0</v>
      </c>
      <c r="AY111" s="22">
        <f>IF('Submission Template'!$BU108&lt;&gt;"blank",IF('Submission Template'!BS108&lt;&gt;"",IF('Submission Template'!V108="yes",AY110+1,AY110),AY110),"")</f>
        <v>0</v>
      </c>
      <c r="AZ111" s="22"/>
      <c r="BA111" s="22" t="str">
        <f>IF('Submission Template'!BN108&lt;&gt;"",IF('Submission Template'!Q108="yes",1,0),"")</f>
        <v/>
      </c>
      <c r="BB111" s="22" t="str">
        <f>IF('Submission Template'!BS108&lt;&gt;"",IF('Submission Template'!V108="yes",1,0),"")</f>
        <v/>
      </c>
      <c r="BC111" s="22"/>
      <c r="BD111" s="22" t="str">
        <f>IF(AND('Submission Template'!Q108="yes",'Submission Template'!BN108&lt;&gt;""),'Submission Template'!BN108,"")</f>
        <v/>
      </c>
      <c r="BE111" s="22" t="str">
        <f>IF(AND('Submission Template'!V108="yes",'Submission Template'!BS108&lt;&gt;""),'Submission Template'!BS108,"")</f>
        <v/>
      </c>
      <c r="BF111" s="22"/>
      <c r="BG111" s="22"/>
      <c r="BH111" s="22"/>
      <c r="BI111" s="24"/>
      <c r="BJ111" s="22"/>
      <c r="BK111" s="35" t="str">
        <f>IF('Submission Template'!$AU$36=1,IF(AND('Submission Template'!Q108="yes",$AO111&gt;1,'Submission Template'!BN108&lt;&gt;""),ROUND((($AU111*$E111)/($D111-'Submission Template'!K$28))^2+1,1),""),"")</f>
        <v/>
      </c>
      <c r="BL111" s="35" t="str">
        <f>IF('Submission Template'!$AV$36=1,IF(AND('Submission Template'!V108="yes",$AP111&gt;1,'Submission Template'!BS108&lt;&gt;""),ROUND((($AV111*$O111)/($N111-'Submission Template'!R$28))^2+1,1),""),"")</f>
        <v/>
      </c>
      <c r="BM111" s="49">
        <f t="shared" si="28"/>
        <v>1</v>
      </c>
      <c r="BN111" s="6"/>
      <c r="BO111" s="136" t="str">
        <f>IF(D111="","",IF(E111="","",$D111-'Submission Template'!K$28))</f>
        <v/>
      </c>
      <c r="BP111" s="137" t="str">
        <f t="shared" si="29"/>
        <v/>
      </c>
      <c r="BQ111" s="137"/>
      <c r="BR111" s="137"/>
      <c r="BS111" s="137"/>
      <c r="BT111" s="137" t="str">
        <f>IF(N111="","",IF(E111="","",$N111-'Submission Template'!$BG$20))</f>
        <v/>
      </c>
      <c r="BU111" s="138" t="str">
        <f t="shared" si="30"/>
        <v/>
      </c>
      <c r="BV111" s="6"/>
      <c r="BW111" s="247" t="str">
        <f t="shared" si="32"/>
        <v/>
      </c>
      <c r="BX111" s="138" t="str">
        <f t="shared" si="33"/>
        <v/>
      </c>
      <c r="BY111" s="6"/>
      <c r="BZ111" s="6"/>
      <c r="CA111" s="6"/>
      <c r="CB111" s="6"/>
      <c r="CC111" s="6"/>
      <c r="CD111" s="6"/>
      <c r="CE111" s="6"/>
      <c r="CF111" s="247">
        <f>IF('Submission Template'!C134="invalid",1,0)</f>
        <v>0</v>
      </c>
      <c r="CG111" s="137" t="str">
        <f>IF(AND('Submission Template'!$C134="final",'Submission Template'!$Q134="yes"),$D137,"")</f>
        <v/>
      </c>
      <c r="CH111" s="137" t="str">
        <f>IF(AND('Submission Template'!$C134="final",'Submission Template'!$Q134="yes"),$C137,"")</f>
        <v/>
      </c>
      <c r="CI111" s="137" t="str">
        <f>IF(AND('Submission Template'!$C134="final",'Submission Template'!$V134="yes"),$N137,"")</f>
        <v/>
      </c>
      <c r="CJ111" s="138" t="str">
        <f>IF(AND('Submission Template'!$C134="final",'Submission Template'!$V134="yes"),$M137,"")</f>
        <v/>
      </c>
      <c r="CK111" s="6"/>
      <c r="CL111" s="6"/>
    </row>
    <row r="112" spans="1:90">
      <c r="A112" s="98"/>
      <c r="B112" s="304">
        <f>IF('Submission Template'!$AU$36=1,IF(AND('Submission Template'!$P$13="yes",$AX112&lt;&gt;""),MAX($AX112-1,0),$AX112),"")</f>
        <v>0</v>
      </c>
      <c r="C112" s="305" t="str">
        <f t="shared" si="22"/>
        <v/>
      </c>
      <c r="D112" s="306" t="str">
        <f>IF('Submission Template'!$AU$36&lt;&gt;1,"",IF(AL112&lt;&gt;"",AL112,IF(AND('Submission Template'!$P$13="no",'Submission Template'!Q109="yes",'Submission Template'!BN109&lt;&gt;""),AVERAGE(BD$37:BD112),IF(AND('Submission Template'!$P$13="yes",'Submission Template'!Q109="yes",'Submission Template'!BN109&lt;&gt;""),AVERAGE(BD$38:BD112),""))))</f>
        <v/>
      </c>
      <c r="E112" s="307" t="str">
        <f>IF('Submission Template'!$AU$36&lt;&gt;1,"",IF(AO112&lt;=1,"",IF(BW112&lt;&gt;"",BW112,IF(AND('Submission Template'!$P$13="no",'Submission Template'!Q109="yes",'Submission Template'!BN109&lt;&gt;""),STDEV(BD$37:BD112),IF(AND('Submission Template'!$P$13="yes",'Submission Template'!Q109="yes",'Submission Template'!BN109&lt;&gt;""),STDEV(BD$38:BD112),"")))))</f>
        <v/>
      </c>
      <c r="F112" s="308" t="str">
        <f>IF('Submission Template'!$AU$36=1,IF('Submission Template'!BN109&lt;&gt;"",G111,""),"")</f>
        <v/>
      </c>
      <c r="G112" s="308" t="str">
        <f>IF(AND('Submission Template'!$AU$36=1,'Submission Template'!$C109&lt;&gt;""),IF(OR($AO112=1,$AO112=0),0,IF('Submission Template'!$C109="initial",$G111,IF('Submission Template'!Q109="yes",MAX(($F112+'Submission Template'!BN109-('Submission Template'!K$28+0.25*$E112)),0),$G111))),"")</f>
        <v/>
      </c>
      <c r="H112" s="308" t="str">
        <f t="shared" si="18"/>
        <v/>
      </c>
      <c r="I112" s="309" t="str">
        <f t="shared" si="23"/>
        <v/>
      </c>
      <c r="J112" s="309" t="str">
        <f t="shared" si="19"/>
        <v/>
      </c>
      <c r="K112" s="310" t="str">
        <f>IF(G112&lt;&gt;"",IF($BA112=1,IF(AND(J112&lt;&gt;1,I112=1,D112&lt;='Submission Template'!K$28),1,0),K111),"")</f>
        <v/>
      </c>
      <c r="L112" s="304">
        <f>IF('Submission Template'!$AV$36=1,IF(AND('Submission Template'!$P$13="yes",$AY112&lt;&gt;""),MAX($AY112-1,0),$AY112),"")</f>
        <v>0</v>
      </c>
      <c r="M112" s="305" t="str">
        <f t="shared" si="24"/>
        <v/>
      </c>
      <c r="N112" s="306" t="str">
        <f>IF(AM112&lt;&gt;"",AM112,(IF(AND('Submission Template'!$P$13="no",'Submission Template'!V109="yes",'Submission Template'!BS109&lt;&gt;""),AVERAGE(BE$37:BE112),IF(AND('Submission Template'!$P$13="yes",'Submission Template'!V109="yes",'Submission Template'!BS109&lt;&gt;""),AVERAGE(BE$38:BE112),""))))</f>
        <v/>
      </c>
      <c r="O112" s="307" t="str">
        <f>IF(AP112&lt;=1,"",IF(BX112&lt;&gt;"",BX112,(IF(AND('Submission Template'!$P$13="no",'Submission Template'!V109="yes",'Submission Template'!BS109&lt;&gt;""),STDEV(BE$37:BE112),IF(AND('Submission Template'!$P$13="yes",'Submission Template'!V109="yes",'Submission Template'!BS109&lt;&gt;""),STDEV(BE$38:BE112),"")))))</f>
        <v/>
      </c>
      <c r="P112" s="308" t="str">
        <f>IF('Submission Template'!$AV$36=1,IF('Submission Template'!BS109&lt;&gt;"",Q111,""),"")</f>
        <v/>
      </c>
      <c r="Q112" s="308" t="str">
        <f>IF(AND('Submission Template'!$AV$36=1,'Submission Template'!$C109&lt;&gt;""),IF(OR($AP112=1,$AP112=0),0,IF('Submission Template'!$C109="initial",$Q111,IF('Submission Template'!V109="yes",MAX(($P112+'Submission Template'!BS109-('Submission Template'!R$28+0.25*$O112)),0),$Q111))),"")</f>
        <v/>
      </c>
      <c r="R112" s="308" t="str">
        <f t="shared" si="20"/>
        <v/>
      </c>
      <c r="S112" s="309" t="str">
        <f t="shared" si="25"/>
        <v/>
      </c>
      <c r="T112" s="309" t="str">
        <f t="shared" si="21"/>
        <v/>
      </c>
      <c r="U112" s="310" t="str">
        <f>IF(Q112&lt;&gt;"",IF($BB112=1,IF(AND(T112&lt;&gt;1,S112=1,N112&lt;='Submission Template'!R$28),1,0),U111),"")</f>
        <v/>
      </c>
      <c r="V112" s="102"/>
      <c r="W112" s="102"/>
      <c r="X112" s="102"/>
      <c r="Y112" s="102"/>
      <c r="Z112" s="102"/>
      <c r="AA112" s="102"/>
      <c r="AB112" s="102"/>
      <c r="AC112" s="102"/>
      <c r="AD112" s="102"/>
      <c r="AE112" s="102"/>
      <c r="AF112" s="311"/>
      <c r="AG112" s="312" t="str">
        <f>IF(AND(OR('Submission Template'!Q109="yes",AND('Submission Template'!V109="yes",'Submission Template'!$P$17="yes")),'Submission Template'!C109="invalid"),"Test cannot be invalid AND included in CumSum",IF(OR(AND($Q112&gt;$R112,$N112&lt;&gt;""),AND($G112&gt;H112,$D112&lt;&gt;"")),"Warning:  CumSum statistic exceeds the Action Limit.",""))</f>
        <v/>
      </c>
      <c r="AH112" s="156"/>
      <c r="AI112" s="156"/>
      <c r="AJ112" s="156"/>
      <c r="AK112" s="313"/>
      <c r="AL112" s="6" t="str">
        <f t="shared" si="34"/>
        <v/>
      </c>
      <c r="AM112" s="6" t="str">
        <f t="shared" si="31"/>
        <v/>
      </c>
      <c r="AN112"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lt;&gt;""),"DATA","")),"notCO")</f>
        <v>SKIP</v>
      </c>
      <c r="AO112" s="6">
        <f>IF('Submission Template'!$P$13="no",AX112,IF(AX112="","",IF('Submission Template'!$P$13="yes",IF(B112=0,1,IF(OR(B112=1,B112=2),2,B112)))))</f>
        <v>1</v>
      </c>
      <c r="AP112" s="6">
        <f>IF('Submission Template'!$P$13="no",AY112,IF(AY112="","",IF('Submission Template'!$P$13="yes",IF(L112=0,1,IF(OR(L112=1,L112=2),2,L112)))))</f>
        <v>1</v>
      </c>
      <c r="AQ112"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lt;&gt;""),"DATA","")),"notCO")</f>
        <v>SKIP</v>
      </c>
      <c r="AR112" s="22">
        <f>IF(AND('Submission Template'!BN109&lt;&gt;"",'Submission Template'!K$28&lt;&gt;"",'Submission Template'!Q109&lt;&gt;""),1,0)</f>
        <v>0</v>
      </c>
      <c r="AS112" s="22">
        <f>IF(AND('Submission Template'!BS109&lt;&gt;"",'Submission Template'!R$28&lt;&gt;"",'Submission Template'!V109&lt;&gt;""),1,0)</f>
        <v>0</v>
      </c>
      <c r="AT112" s="22"/>
      <c r="AU112" s="22">
        <f t="shared" si="26"/>
        <v>0</v>
      </c>
      <c r="AV112" s="22">
        <f t="shared" si="27"/>
        <v>0</v>
      </c>
      <c r="AW112" s="22"/>
      <c r="AX112" s="22">
        <f>IF('Submission Template'!$BU109&lt;&gt;"blank",IF('Submission Template'!BN109&lt;&gt;"",IF('Submission Template'!Q109="yes",AX111+1,AX111),AX111),"")</f>
        <v>0</v>
      </c>
      <c r="AY112" s="22">
        <f>IF('Submission Template'!$BU109&lt;&gt;"blank",IF('Submission Template'!BS109&lt;&gt;"",IF('Submission Template'!V109="yes",AY111+1,AY111),AY111),"")</f>
        <v>0</v>
      </c>
      <c r="AZ112" s="22"/>
      <c r="BA112" s="22" t="str">
        <f>IF('Submission Template'!BN109&lt;&gt;"",IF('Submission Template'!Q109="yes",1,0),"")</f>
        <v/>
      </c>
      <c r="BB112" s="22" t="str">
        <f>IF('Submission Template'!BS109&lt;&gt;"",IF('Submission Template'!V109="yes",1,0),"")</f>
        <v/>
      </c>
      <c r="BC112" s="22"/>
      <c r="BD112" s="22" t="str">
        <f>IF(AND('Submission Template'!Q109="yes",'Submission Template'!BN109&lt;&gt;""),'Submission Template'!BN109,"")</f>
        <v/>
      </c>
      <c r="BE112" s="22" t="str">
        <f>IF(AND('Submission Template'!V109="yes",'Submission Template'!BS109&lt;&gt;""),'Submission Template'!BS109,"")</f>
        <v/>
      </c>
      <c r="BF112" s="22"/>
      <c r="BG112" s="22"/>
      <c r="BH112" s="22"/>
      <c r="BI112" s="24"/>
      <c r="BJ112" s="22"/>
      <c r="BK112" s="35" t="str">
        <f>IF('Submission Template'!$AU$36=1,IF(AND('Submission Template'!Q109="yes",$AO112&gt;1,'Submission Template'!BN109&lt;&gt;""),ROUND((($AU112*$E112)/($D112-'Submission Template'!K$28))^2+1,1),""),"")</f>
        <v/>
      </c>
      <c r="BL112" s="35" t="str">
        <f>IF('Submission Template'!$AV$36=1,IF(AND('Submission Template'!V109="yes",$AP112&gt;1,'Submission Template'!BS109&lt;&gt;""),ROUND((($AV112*$O112)/($N112-'Submission Template'!R$28))^2+1,1),""),"")</f>
        <v/>
      </c>
      <c r="BM112" s="49">
        <f t="shared" si="28"/>
        <v>1</v>
      </c>
      <c r="BN112" s="6"/>
      <c r="BO112" s="136" t="str">
        <f>IF(D112="","",IF(E112="","",$D112-'Submission Template'!K$28))</f>
        <v/>
      </c>
      <c r="BP112" s="137" t="str">
        <f t="shared" si="29"/>
        <v/>
      </c>
      <c r="BQ112" s="137"/>
      <c r="BR112" s="137"/>
      <c r="BS112" s="137"/>
      <c r="BT112" s="137" t="str">
        <f>IF(N112="","",IF(E112="","",$N112-'Submission Template'!$BG$20))</f>
        <v/>
      </c>
      <c r="BU112" s="138" t="str">
        <f t="shared" si="30"/>
        <v/>
      </c>
      <c r="BV112" s="6"/>
      <c r="BW112" s="247" t="str">
        <f t="shared" si="32"/>
        <v/>
      </c>
      <c r="BX112" s="138" t="str">
        <f t="shared" si="33"/>
        <v/>
      </c>
      <c r="BY112" s="6"/>
      <c r="BZ112" s="6"/>
      <c r="CA112" s="6"/>
      <c r="CB112" s="6"/>
      <c r="CC112" s="6"/>
      <c r="CD112" s="6"/>
      <c r="CE112" s="6"/>
      <c r="CF112" s="247">
        <f>IF('Submission Template'!C135="invalid",1,0)</f>
        <v>0</v>
      </c>
      <c r="CG112" s="137" t="str">
        <f>IF(AND('Submission Template'!$C135="final",'Submission Template'!$Q135="yes"),$D138,"")</f>
        <v/>
      </c>
      <c r="CH112" s="137" t="str">
        <f>IF(AND('Submission Template'!$C135="final",'Submission Template'!$Q135="yes"),$C138,"")</f>
        <v/>
      </c>
      <c r="CI112" s="137" t="str">
        <f>IF(AND('Submission Template'!$C135="final",'Submission Template'!$V135="yes"),$N138,"")</f>
        <v/>
      </c>
      <c r="CJ112" s="138" t="str">
        <f>IF(AND('Submission Template'!$C135="final",'Submission Template'!$V135="yes"),$M138,"")</f>
        <v/>
      </c>
      <c r="CK112" s="6"/>
      <c r="CL112" s="6"/>
    </row>
    <row r="113" spans="1:90">
      <c r="A113" s="98"/>
      <c r="B113" s="304">
        <f>IF('Submission Template'!$AU$36=1,IF(AND('Submission Template'!$P$13="yes",$AX113&lt;&gt;""),MAX($AX113-1,0),$AX113),"")</f>
        <v>0</v>
      </c>
      <c r="C113" s="305" t="str">
        <f t="shared" si="22"/>
        <v/>
      </c>
      <c r="D113" s="306" t="str">
        <f>IF('Submission Template'!$AU$36&lt;&gt;1,"",IF(AL113&lt;&gt;"",AL113,IF(AND('Submission Template'!$P$13="no",'Submission Template'!Q110="yes",'Submission Template'!BN110&lt;&gt;""),AVERAGE(BD$37:BD113),IF(AND('Submission Template'!$P$13="yes",'Submission Template'!Q110="yes",'Submission Template'!BN110&lt;&gt;""),AVERAGE(BD$38:BD113),""))))</f>
        <v/>
      </c>
      <c r="E113" s="307" t="str">
        <f>IF('Submission Template'!$AU$36&lt;&gt;1,"",IF(AO113&lt;=1,"",IF(BW113&lt;&gt;"",BW113,IF(AND('Submission Template'!$P$13="no",'Submission Template'!Q110="yes",'Submission Template'!BN110&lt;&gt;""),STDEV(BD$37:BD113),IF(AND('Submission Template'!$P$13="yes",'Submission Template'!Q110="yes",'Submission Template'!BN110&lt;&gt;""),STDEV(BD$38:BD113),"")))))</f>
        <v/>
      </c>
      <c r="F113" s="308" t="str">
        <f>IF('Submission Template'!$AU$36=1,IF('Submission Template'!BN110&lt;&gt;"",G112,""),"")</f>
        <v/>
      </c>
      <c r="G113" s="308" t="str">
        <f>IF(AND('Submission Template'!$AU$36=1,'Submission Template'!$C110&lt;&gt;""),IF(OR($AO113=1,$AO113=0),0,IF('Submission Template'!$C110="initial",$G112,IF('Submission Template'!Q110="yes",MAX(($F113+'Submission Template'!BN110-('Submission Template'!K$28+0.25*$E113)),0),$G112))),"")</f>
        <v/>
      </c>
      <c r="H113" s="308" t="str">
        <f t="shared" si="18"/>
        <v/>
      </c>
      <c r="I113" s="309" t="str">
        <f t="shared" si="23"/>
        <v/>
      </c>
      <c r="J113" s="309" t="str">
        <f t="shared" si="19"/>
        <v/>
      </c>
      <c r="K113" s="310" t="str">
        <f>IF(G113&lt;&gt;"",IF($BA113=1,IF(AND(J113&lt;&gt;1,I113=1,D113&lt;='Submission Template'!K$28),1,0),K112),"")</f>
        <v/>
      </c>
      <c r="L113" s="304">
        <f>IF('Submission Template'!$AV$36=1,IF(AND('Submission Template'!$P$13="yes",$AY113&lt;&gt;""),MAX($AY113-1,0),$AY113),"")</f>
        <v>0</v>
      </c>
      <c r="M113" s="305" t="str">
        <f t="shared" si="24"/>
        <v/>
      </c>
      <c r="N113" s="306" t="str">
        <f>IF(AM113&lt;&gt;"",AM113,(IF(AND('Submission Template'!$P$13="no",'Submission Template'!V110="yes",'Submission Template'!BS110&lt;&gt;""),AVERAGE(BE$37:BE113),IF(AND('Submission Template'!$P$13="yes",'Submission Template'!V110="yes",'Submission Template'!BS110&lt;&gt;""),AVERAGE(BE$38:BE113),""))))</f>
        <v/>
      </c>
      <c r="O113" s="307" t="str">
        <f>IF(AP113&lt;=1,"",IF(BX113&lt;&gt;"",BX113,(IF(AND('Submission Template'!$P$13="no",'Submission Template'!V110="yes",'Submission Template'!BS110&lt;&gt;""),STDEV(BE$37:BE113),IF(AND('Submission Template'!$P$13="yes",'Submission Template'!V110="yes",'Submission Template'!BS110&lt;&gt;""),STDEV(BE$38:BE113),"")))))</f>
        <v/>
      </c>
      <c r="P113" s="308" t="str">
        <f>IF('Submission Template'!$AV$36=1,IF('Submission Template'!BS110&lt;&gt;"",Q112,""),"")</f>
        <v/>
      </c>
      <c r="Q113" s="308" t="str">
        <f>IF(AND('Submission Template'!$AV$36=1,'Submission Template'!$C110&lt;&gt;""),IF(OR($AP113=1,$AP113=0),0,IF('Submission Template'!$C110="initial",$Q112,IF('Submission Template'!V110="yes",MAX(($P113+'Submission Template'!BS110-('Submission Template'!R$28+0.25*$O113)),0),$Q112))),"")</f>
        <v/>
      </c>
      <c r="R113" s="308" t="str">
        <f t="shared" si="20"/>
        <v/>
      </c>
      <c r="S113" s="309" t="str">
        <f t="shared" si="25"/>
        <v/>
      </c>
      <c r="T113" s="309" t="str">
        <f t="shared" si="21"/>
        <v/>
      </c>
      <c r="U113" s="310" t="str">
        <f>IF(Q113&lt;&gt;"",IF($BB113=1,IF(AND(T113&lt;&gt;1,S113=1,N113&lt;='Submission Template'!R$28),1,0),U112),"")</f>
        <v/>
      </c>
      <c r="V113" s="102"/>
      <c r="W113" s="102"/>
      <c r="X113" s="102"/>
      <c r="Y113" s="102"/>
      <c r="Z113" s="102"/>
      <c r="AA113" s="102"/>
      <c r="AB113" s="102"/>
      <c r="AC113" s="102"/>
      <c r="AD113" s="102"/>
      <c r="AE113" s="102"/>
      <c r="AF113" s="311"/>
      <c r="AG113" s="312" t="str">
        <f>IF(AND(OR('Submission Template'!Q110="yes",AND('Submission Template'!V110="yes",'Submission Template'!$P$17="yes")),'Submission Template'!C110="invalid"),"Test cannot be invalid AND included in CumSum",IF(OR(AND($Q113&gt;$R113,$N113&lt;&gt;""),AND($G113&gt;H113,$D113&lt;&gt;"")),"Warning:  CumSum statistic exceeds the Action Limit.",""))</f>
        <v/>
      </c>
      <c r="AH113" s="156"/>
      <c r="AI113" s="156"/>
      <c r="AJ113" s="156"/>
      <c r="AK113" s="313"/>
      <c r="AL113" s="6" t="str">
        <f t="shared" si="34"/>
        <v/>
      </c>
      <c r="AM113" s="6" t="str">
        <f t="shared" si="31"/>
        <v/>
      </c>
      <c r="AN113"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lt;&gt;""),"DATA","")),"notCO")</f>
        <v>SKIP</v>
      </c>
      <c r="AO113" s="6">
        <f>IF('Submission Template'!$P$13="no",AX113,IF(AX113="","",IF('Submission Template'!$P$13="yes",IF(B113=0,1,IF(OR(B113=1,B113=2),2,B113)))))</f>
        <v>1</v>
      </c>
      <c r="AP113" s="6">
        <f>IF('Submission Template'!$P$13="no",AY113,IF(AY113="","",IF('Submission Template'!$P$13="yes",IF(L113=0,1,IF(OR(L113=1,L113=2),2,L113)))))</f>
        <v>1</v>
      </c>
      <c r="AQ113"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lt;&gt;""),"DATA","")),"notCO")</f>
        <v>SKIP</v>
      </c>
      <c r="AR113" s="22">
        <f>IF(AND('Submission Template'!BN110&lt;&gt;"",'Submission Template'!K$28&lt;&gt;"",'Submission Template'!Q110&lt;&gt;""),1,0)</f>
        <v>0</v>
      </c>
      <c r="AS113" s="22">
        <f>IF(AND('Submission Template'!BS110&lt;&gt;"",'Submission Template'!R$28&lt;&gt;"",'Submission Template'!V110&lt;&gt;""),1,0)</f>
        <v>0</v>
      </c>
      <c r="AT113" s="22"/>
      <c r="AU113" s="22">
        <f t="shared" si="26"/>
        <v>0</v>
      </c>
      <c r="AV113" s="22">
        <f t="shared" si="27"/>
        <v>0</v>
      </c>
      <c r="AW113" s="22"/>
      <c r="AX113" s="22">
        <f>IF('Submission Template'!$BU110&lt;&gt;"blank",IF('Submission Template'!BN110&lt;&gt;"",IF('Submission Template'!Q110="yes",AX112+1,AX112),AX112),"")</f>
        <v>0</v>
      </c>
      <c r="AY113" s="22">
        <f>IF('Submission Template'!$BU110&lt;&gt;"blank",IF('Submission Template'!BS110&lt;&gt;"",IF('Submission Template'!V110="yes",AY112+1,AY112),AY112),"")</f>
        <v>0</v>
      </c>
      <c r="AZ113" s="22"/>
      <c r="BA113" s="22" t="str">
        <f>IF('Submission Template'!BN110&lt;&gt;"",IF('Submission Template'!Q110="yes",1,0),"")</f>
        <v/>
      </c>
      <c r="BB113" s="22" t="str">
        <f>IF('Submission Template'!BS110&lt;&gt;"",IF('Submission Template'!V110="yes",1,0),"")</f>
        <v/>
      </c>
      <c r="BC113" s="22"/>
      <c r="BD113" s="22" t="str">
        <f>IF(AND('Submission Template'!Q110="yes",'Submission Template'!BN110&lt;&gt;""),'Submission Template'!BN110,"")</f>
        <v/>
      </c>
      <c r="BE113" s="22" t="str">
        <f>IF(AND('Submission Template'!V110="yes",'Submission Template'!BS110&lt;&gt;""),'Submission Template'!BS110,"")</f>
        <v/>
      </c>
      <c r="BF113" s="22"/>
      <c r="BG113" s="22"/>
      <c r="BH113" s="22"/>
      <c r="BI113" s="24"/>
      <c r="BJ113" s="22"/>
      <c r="BK113" s="35" t="str">
        <f>IF('Submission Template'!$AU$36=1,IF(AND('Submission Template'!Q110="yes",$AO113&gt;1,'Submission Template'!BN110&lt;&gt;""),ROUND((($AU113*$E113)/($D113-'Submission Template'!K$28))^2+1,1),""),"")</f>
        <v/>
      </c>
      <c r="BL113" s="35" t="str">
        <f>IF('Submission Template'!$AV$36=1,IF(AND('Submission Template'!V110="yes",$AP113&gt;1,'Submission Template'!BS110&lt;&gt;""),ROUND((($AV113*$O113)/($N113-'Submission Template'!R$28))^2+1,1),""),"")</f>
        <v/>
      </c>
      <c r="BM113" s="49">
        <f t="shared" si="28"/>
        <v>1</v>
      </c>
      <c r="BN113" s="6"/>
      <c r="BO113" s="136" t="str">
        <f>IF(D113="","",IF(E113="","",$D113-'Submission Template'!K$28))</f>
        <v/>
      </c>
      <c r="BP113" s="137" t="str">
        <f t="shared" si="29"/>
        <v/>
      </c>
      <c r="BQ113" s="137"/>
      <c r="BR113" s="137"/>
      <c r="BS113" s="137"/>
      <c r="BT113" s="137" t="str">
        <f>IF(N113="","",IF(E113="","",$N113-'Submission Template'!$BG$20))</f>
        <v/>
      </c>
      <c r="BU113" s="138" t="str">
        <f t="shared" si="30"/>
        <v/>
      </c>
      <c r="BV113" s="6"/>
      <c r="BW113" s="247" t="str">
        <f t="shared" si="32"/>
        <v/>
      </c>
      <c r="BX113" s="138" t="str">
        <f t="shared" si="33"/>
        <v/>
      </c>
      <c r="BY113" s="6"/>
      <c r="BZ113" s="6"/>
      <c r="CA113" s="6"/>
      <c r="CB113" s="6"/>
      <c r="CC113" s="6"/>
      <c r="CD113" s="6"/>
      <c r="CE113" s="6"/>
      <c r="CF113" s="247">
        <f>IF('Submission Template'!C136="invalid",1,0)</f>
        <v>0</v>
      </c>
      <c r="CG113" s="137" t="str">
        <f>IF(AND('Submission Template'!$C136="final",'Submission Template'!$Q136="yes"),$D139,"")</f>
        <v/>
      </c>
      <c r="CH113" s="137" t="str">
        <f>IF(AND('Submission Template'!$C136="final",'Submission Template'!$Q136="yes"),$C139,"")</f>
        <v/>
      </c>
      <c r="CI113" s="137" t="str">
        <f>IF(AND('Submission Template'!$C136="final",'Submission Template'!$V136="yes"),$N139,"")</f>
        <v/>
      </c>
      <c r="CJ113" s="138" t="str">
        <f>IF(AND('Submission Template'!$C136="final",'Submission Template'!$V136="yes"),$M139,"")</f>
        <v/>
      </c>
      <c r="CK113" s="6"/>
      <c r="CL113" s="6"/>
    </row>
    <row r="114" spans="1:90">
      <c r="A114" s="98"/>
      <c r="B114" s="304">
        <f>IF('Submission Template'!$AU$36=1,IF(AND('Submission Template'!$P$13="yes",$AX114&lt;&gt;""),MAX($AX114-1,0),$AX114),"")</f>
        <v>0</v>
      </c>
      <c r="C114" s="305" t="str">
        <f t="shared" si="22"/>
        <v/>
      </c>
      <c r="D114" s="306" t="str">
        <f>IF('Submission Template'!$AU$36&lt;&gt;1,"",IF(AL114&lt;&gt;"",AL114,IF(AND('Submission Template'!$P$13="no",'Submission Template'!Q111="yes",'Submission Template'!BN111&lt;&gt;""),AVERAGE(BD$37:BD114),IF(AND('Submission Template'!$P$13="yes",'Submission Template'!Q111="yes",'Submission Template'!BN111&lt;&gt;""),AVERAGE(BD$38:BD114),""))))</f>
        <v/>
      </c>
      <c r="E114" s="307" t="str">
        <f>IF('Submission Template'!$AU$36&lt;&gt;1,"",IF(AO114&lt;=1,"",IF(BW114&lt;&gt;"",BW114,IF(AND('Submission Template'!$P$13="no",'Submission Template'!Q111="yes",'Submission Template'!BN111&lt;&gt;""),STDEV(BD$37:BD114),IF(AND('Submission Template'!$P$13="yes",'Submission Template'!Q111="yes",'Submission Template'!BN111&lt;&gt;""),STDEV(BD$38:BD114),"")))))</f>
        <v/>
      </c>
      <c r="F114" s="308" t="str">
        <f>IF('Submission Template'!$AU$36=1,IF('Submission Template'!BN111&lt;&gt;"",G113,""),"")</f>
        <v/>
      </c>
      <c r="G114" s="308" t="str">
        <f>IF(AND('Submission Template'!$AU$36=1,'Submission Template'!$C111&lt;&gt;""),IF(OR($AO114=1,$AO114=0),0,IF('Submission Template'!$C111="initial",$G113,IF('Submission Template'!Q111="yes",MAX(($F114+'Submission Template'!BN111-('Submission Template'!K$28+0.25*$E114)),0),$G113))),"")</f>
        <v/>
      </c>
      <c r="H114" s="308" t="str">
        <f t="shared" si="18"/>
        <v/>
      </c>
      <c r="I114" s="309" t="str">
        <f t="shared" si="23"/>
        <v/>
      </c>
      <c r="J114" s="309" t="str">
        <f t="shared" si="19"/>
        <v/>
      </c>
      <c r="K114" s="310" t="str">
        <f>IF(G114&lt;&gt;"",IF($BA114=1,IF(AND(J114&lt;&gt;1,I114=1,D114&lt;='Submission Template'!K$28),1,0),K113),"")</f>
        <v/>
      </c>
      <c r="L114" s="304">
        <f>IF('Submission Template'!$AV$36=1,IF(AND('Submission Template'!$P$13="yes",$AY114&lt;&gt;""),MAX($AY114-1,0),$AY114),"")</f>
        <v>0</v>
      </c>
      <c r="M114" s="305" t="str">
        <f t="shared" si="24"/>
        <v/>
      </c>
      <c r="N114" s="306" t="str">
        <f>IF(AM114&lt;&gt;"",AM114,(IF(AND('Submission Template'!$P$13="no",'Submission Template'!V111="yes",'Submission Template'!BS111&lt;&gt;""),AVERAGE(BE$37:BE114),IF(AND('Submission Template'!$P$13="yes",'Submission Template'!V111="yes",'Submission Template'!BS111&lt;&gt;""),AVERAGE(BE$38:BE114),""))))</f>
        <v/>
      </c>
      <c r="O114" s="307" t="str">
        <f>IF(AP114&lt;=1,"",IF(BX114&lt;&gt;"",BX114,(IF(AND('Submission Template'!$P$13="no",'Submission Template'!V111="yes",'Submission Template'!BS111&lt;&gt;""),STDEV(BE$37:BE114),IF(AND('Submission Template'!$P$13="yes",'Submission Template'!V111="yes",'Submission Template'!BS111&lt;&gt;""),STDEV(BE$38:BE114),"")))))</f>
        <v/>
      </c>
      <c r="P114" s="308" t="str">
        <f>IF('Submission Template'!$AV$36=1,IF('Submission Template'!BS111&lt;&gt;"",Q113,""),"")</f>
        <v/>
      </c>
      <c r="Q114" s="308" t="str">
        <f>IF(AND('Submission Template'!$AV$36=1,'Submission Template'!$C111&lt;&gt;""),IF(OR($AP114=1,$AP114=0),0,IF('Submission Template'!$C111="initial",$Q113,IF('Submission Template'!V111="yes",MAX(($P114+'Submission Template'!BS111-('Submission Template'!R$28+0.25*$O114)),0),$Q113))),"")</f>
        <v/>
      </c>
      <c r="R114" s="308" t="str">
        <f t="shared" si="20"/>
        <v/>
      </c>
      <c r="S114" s="309" t="str">
        <f t="shared" si="25"/>
        <v/>
      </c>
      <c r="T114" s="309" t="str">
        <f t="shared" si="21"/>
        <v/>
      </c>
      <c r="U114" s="310" t="str">
        <f>IF(Q114&lt;&gt;"",IF($BB114=1,IF(AND(T114&lt;&gt;1,S114=1,N114&lt;='Submission Template'!R$28),1,0),U113),"")</f>
        <v/>
      </c>
      <c r="V114" s="102"/>
      <c r="W114" s="102"/>
      <c r="X114" s="102"/>
      <c r="Y114" s="102"/>
      <c r="Z114" s="102"/>
      <c r="AA114" s="102"/>
      <c r="AB114" s="102"/>
      <c r="AC114" s="102"/>
      <c r="AD114" s="102"/>
      <c r="AE114" s="102"/>
      <c r="AF114" s="311"/>
      <c r="AG114" s="312" t="str">
        <f>IF(AND(OR('Submission Template'!Q111="yes",AND('Submission Template'!V111="yes",'Submission Template'!$P$17="yes")),'Submission Template'!C111="invalid"),"Test cannot be invalid AND included in CumSum",IF(OR(AND($Q114&gt;$R114,$N114&lt;&gt;""),AND($G114&gt;H114,$D114&lt;&gt;"")),"Warning:  CumSum statistic exceeds the Action Limit.",""))</f>
        <v/>
      </c>
      <c r="AH114" s="156"/>
      <c r="AI114" s="156"/>
      <c r="AJ114" s="156"/>
      <c r="AK114" s="313"/>
      <c r="AL114" s="6" t="str">
        <f t="shared" si="34"/>
        <v/>
      </c>
      <c r="AM114" s="6" t="str">
        <f t="shared" si="31"/>
        <v/>
      </c>
      <c r="AN114"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lt;&gt;""),"DATA","")),"notCO")</f>
        <v>SKIP</v>
      </c>
      <c r="AO114" s="6">
        <f>IF('Submission Template'!$P$13="no",AX114,IF(AX114="","",IF('Submission Template'!$P$13="yes",IF(B114=0,1,IF(OR(B114=1,B114=2),2,B114)))))</f>
        <v>1</v>
      </c>
      <c r="AP114" s="6">
        <f>IF('Submission Template'!$P$13="no",AY114,IF(AY114="","",IF('Submission Template'!$P$13="yes",IF(L114=0,1,IF(OR(L114=1,L114=2),2,L114)))))</f>
        <v>1</v>
      </c>
      <c r="AQ114"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lt;&gt;""),"DATA","")),"notCO")</f>
        <v>SKIP</v>
      </c>
      <c r="AR114" s="22">
        <f>IF(AND('Submission Template'!BN111&lt;&gt;"",'Submission Template'!K$28&lt;&gt;"",'Submission Template'!Q111&lt;&gt;""),1,0)</f>
        <v>0</v>
      </c>
      <c r="AS114" s="22">
        <f>IF(AND('Submission Template'!BS111&lt;&gt;"",'Submission Template'!R$28&lt;&gt;"",'Submission Template'!V111&lt;&gt;""),1,0)</f>
        <v>0</v>
      </c>
      <c r="AT114" s="22"/>
      <c r="AU114" s="22">
        <f t="shared" si="26"/>
        <v>0</v>
      </c>
      <c r="AV114" s="22">
        <f t="shared" si="27"/>
        <v>0</v>
      </c>
      <c r="AW114" s="22"/>
      <c r="AX114" s="22">
        <f>IF('Submission Template'!$BU111&lt;&gt;"blank",IF('Submission Template'!BN111&lt;&gt;"",IF('Submission Template'!Q111="yes",AX113+1,AX113),AX113),"")</f>
        <v>0</v>
      </c>
      <c r="AY114" s="22">
        <f>IF('Submission Template'!$BU111&lt;&gt;"blank",IF('Submission Template'!BS111&lt;&gt;"",IF('Submission Template'!V111="yes",AY113+1,AY113),AY113),"")</f>
        <v>0</v>
      </c>
      <c r="AZ114" s="22"/>
      <c r="BA114" s="22" t="str">
        <f>IF('Submission Template'!BN111&lt;&gt;"",IF('Submission Template'!Q111="yes",1,0),"")</f>
        <v/>
      </c>
      <c r="BB114" s="22" t="str">
        <f>IF('Submission Template'!BS111&lt;&gt;"",IF('Submission Template'!V111="yes",1,0),"")</f>
        <v/>
      </c>
      <c r="BC114" s="22"/>
      <c r="BD114" s="22" t="str">
        <f>IF(AND('Submission Template'!Q111="yes",'Submission Template'!BN111&lt;&gt;""),'Submission Template'!BN111,"")</f>
        <v/>
      </c>
      <c r="BE114" s="22" t="str">
        <f>IF(AND('Submission Template'!V111="yes",'Submission Template'!BS111&lt;&gt;""),'Submission Template'!BS111,"")</f>
        <v/>
      </c>
      <c r="BF114" s="22"/>
      <c r="BG114" s="22"/>
      <c r="BH114" s="22"/>
      <c r="BI114" s="24"/>
      <c r="BJ114" s="22"/>
      <c r="BK114" s="35" t="str">
        <f>IF('Submission Template'!$AU$36=1,IF(AND('Submission Template'!Q111="yes",$AO114&gt;1,'Submission Template'!BN111&lt;&gt;""),ROUND((($AU114*$E114)/($D114-'Submission Template'!K$28))^2+1,1),""),"")</f>
        <v/>
      </c>
      <c r="BL114" s="35" t="str">
        <f>IF('Submission Template'!$AV$36=1,IF(AND('Submission Template'!V111="yes",$AP114&gt;1,'Submission Template'!BS111&lt;&gt;""),ROUND((($AV114*$O114)/($N114-'Submission Template'!R$28))^2+1,1),""),"")</f>
        <v/>
      </c>
      <c r="BM114" s="49">
        <f t="shared" si="28"/>
        <v>1</v>
      </c>
      <c r="BN114" s="6"/>
      <c r="BO114" s="136" t="str">
        <f>IF(D114="","",IF(E114="","",$D114-'Submission Template'!K$28))</f>
        <v/>
      </c>
      <c r="BP114" s="137" t="str">
        <f t="shared" si="29"/>
        <v/>
      </c>
      <c r="BQ114" s="137"/>
      <c r="BR114" s="137"/>
      <c r="BS114" s="137"/>
      <c r="BT114" s="137" t="str">
        <f>IF(N114="","",IF(E114="","",$N114-'Submission Template'!$BG$20))</f>
        <v/>
      </c>
      <c r="BU114" s="138" t="str">
        <f t="shared" si="30"/>
        <v/>
      </c>
      <c r="BV114" s="6"/>
      <c r="BW114" s="247" t="str">
        <f t="shared" si="32"/>
        <v/>
      </c>
      <c r="BX114" s="138" t="str">
        <f t="shared" si="33"/>
        <v/>
      </c>
      <c r="BY114" s="6"/>
      <c r="BZ114" s="6"/>
      <c r="CA114" s="6"/>
      <c r="CB114" s="6"/>
      <c r="CC114" s="6"/>
      <c r="CD114" s="6"/>
      <c r="CE114" s="6"/>
      <c r="CF114" s="247">
        <f>IF('Submission Template'!C137="invalid",1,0)</f>
        <v>0</v>
      </c>
      <c r="CG114" s="137" t="str">
        <f>IF(AND('Submission Template'!$C137="final",'Submission Template'!$Q137="yes"),$D140,"")</f>
        <v/>
      </c>
      <c r="CH114" s="137" t="str">
        <f>IF(AND('Submission Template'!$C137="final",'Submission Template'!$Q137="yes"),$C140,"")</f>
        <v/>
      </c>
      <c r="CI114" s="137" t="str">
        <f>IF(AND('Submission Template'!$C137="final",'Submission Template'!$V137="yes"),$N140,"")</f>
        <v/>
      </c>
      <c r="CJ114" s="138" t="str">
        <f>IF(AND('Submission Template'!$C137="final",'Submission Template'!$V137="yes"),$M140,"")</f>
        <v/>
      </c>
      <c r="CK114" s="6"/>
      <c r="CL114" s="6"/>
    </row>
    <row r="115" spans="1:90">
      <c r="A115" s="98"/>
      <c r="B115" s="304">
        <f>IF('Submission Template'!$AU$36=1,IF(AND('Submission Template'!$P$13="yes",$AX115&lt;&gt;""),MAX($AX115-1,0),$AX115),"")</f>
        <v>0</v>
      </c>
      <c r="C115" s="305" t="str">
        <f t="shared" si="22"/>
        <v/>
      </c>
      <c r="D115" s="306" t="str">
        <f>IF('Submission Template'!$AU$36&lt;&gt;1,"",IF(AL115&lt;&gt;"",AL115,IF(AND('Submission Template'!$P$13="no",'Submission Template'!Q112="yes",'Submission Template'!BN112&lt;&gt;""),AVERAGE(BD$37:BD115),IF(AND('Submission Template'!$P$13="yes",'Submission Template'!Q112="yes",'Submission Template'!BN112&lt;&gt;""),AVERAGE(BD$38:BD115),""))))</f>
        <v/>
      </c>
      <c r="E115" s="307" t="str">
        <f>IF('Submission Template'!$AU$36&lt;&gt;1,"",IF(AO115&lt;=1,"",IF(BW115&lt;&gt;"",BW115,IF(AND('Submission Template'!$P$13="no",'Submission Template'!Q112="yes",'Submission Template'!BN112&lt;&gt;""),STDEV(BD$37:BD115),IF(AND('Submission Template'!$P$13="yes",'Submission Template'!Q112="yes",'Submission Template'!BN112&lt;&gt;""),STDEV(BD$38:BD115),"")))))</f>
        <v/>
      </c>
      <c r="F115" s="308" t="str">
        <f>IF('Submission Template'!$AU$36=1,IF('Submission Template'!BN112&lt;&gt;"",G114,""),"")</f>
        <v/>
      </c>
      <c r="G115" s="308" t="str">
        <f>IF(AND('Submission Template'!$AU$36=1,'Submission Template'!$C112&lt;&gt;""),IF(OR($AO115=1,$AO115=0),0,IF('Submission Template'!$C112="initial",$G114,IF('Submission Template'!Q112="yes",MAX(($F115+'Submission Template'!BN112-('Submission Template'!K$28+0.25*$E115)),0),$G114))),"")</f>
        <v/>
      </c>
      <c r="H115" s="308" t="str">
        <f t="shared" si="18"/>
        <v/>
      </c>
      <c r="I115" s="309" t="str">
        <f t="shared" si="23"/>
        <v/>
      </c>
      <c r="J115" s="309" t="str">
        <f t="shared" si="19"/>
        <v/>
      </c>
      <c r="K115" s="310" t="str">
        <f>IF(G115&lt;&gt;"",IF($BA115=1,IF(AND(J115&lt;&gt;1,I115=1,D115&lt;='Submission Template'!K$28),1,0),K114),"")</f>
        <v/>
      </c>
      <c r="L115" s="304">
        <f>IF('Submission Template'!$AV$36=1,IF(AND('Submission Template'!$P$13="yes",$AY115&lt;&gt;""),MAX($AY115-1,0),$AY115),"")</f>
        <v>0</v>
      </c>
      <c r="M115" s="305" t="str">
        <f t="shared" si="24"/>
        <v/>
      </c>
      <c r="N115" s="306" t="str">
        <f>IF(AM115&lt;&gt;"",AM115,(IF(AND('Submission Template'!$P$13="no",'Submission Template'!V112="yes",'Submission Template'!BS112&lt;&gt;""),AVERAGE(BE$37:BE115),IF(AND('Submission Template'!$P$13="yes",'Submission Template'!V112="yes",'Submission Template'!BS112&lt;&gt;""),AVERAGE(BE$38:BE115),""))))</f>
        <v/>
      </c>
      <c r="O115" s="307" t="str">
        <f>IF(AP115&lt;=1,"",IF(BX115&lt;&gt;"",BX115,(IF(AND('Submission Template'!$P$13="no",'Submission Template'!V112="yes",'Submission Template'!BS112&lt;&gt;""),STDEV(BE$37:BE115),IF(AND('Submission Template'!$P$13="yes",'Submission Template'!V112="yes",'Submission Template'!BS112&lt;&gt;""),STDEV(BE$38:BE115),"")))))</f>
        <v/>
      </c>
      <c r="P115" s="308" t="str">
        <f>IF('Submission Template'!$AV$36=1,IF('Submission Template'!BS112&lt;&gt;"",Q114,""),"")</f>
        <v/>
      </c>
      <c r="Q115" s="308" t="str">
        <f>IF(AND('Submission Template'!$AV$36=1,'Submission Template'!$C112&lt;&gt;""),IF(OR($AP115=1,$AP115=0),0,IF('Submission Template'!$C112="initial",$Q114,IF('Submission Template'!V112="yes",MAX(($P115+'Submission Template'!BS112-('Submission Template'!R$28+0.25*$O115)),0),$Q114))),"")</f>
        <v/>
      </c>
      <c r="R115" s="308" t="str">
        <f t="shared" si="20"/>
        <v/>
      </c>
      <c r="S115" s="309" t="str">
        <f t="shared" si="25"/>
        <v/>
      </c>
      <c r="T115" s="309" t="str">
        <f t="shared" si="21"/>
        <v/>
      </c>
      <c r="U115" s="310" t="str">
        <f>IF(Q115&lt;&gt;"",IF($BB115=1,IF(AND(T115&lt;&gt;1,S115=1,N115&lt;='Submission Template'!R$28),1,0),U114),"")</f>
        <v/>
      </c>
      <c r="V115" s="102"/>
      <c r="W115" s="102"/>
      <c r="X115" s="102"/>
      <c r="Y115" s="102"/>
      <c r="Z115" s="102"/>
      <c r="AA115" s="102"/>
      <c r="AB115" s="102"/>
      <c r="AC115" s="102"/>
      <c r="AD115" s="102"/>
      <c r="AE115" s="102"/>
      <c r="AF115" s="311"/>
      <c r="AG115" s="312" t="str">
        <f>IF(AND(OR('Submission Template'!Q112="yes",AND('Submission Template'!V112="yes",'Submission Template'!$P$17="yes")),'Submission Template'!C112="invalid"),"Test cannot be invalid AND included in CumSum",IF(OR(AND($Q115&gt;$R115,$N115&lt;&gt;""),AND($G115&gt;H115,$D115&lt;&gt;"")),"Warning:  CumSum statistic exceeds the Action Limit.",""))</f>
        <v/>
      </c>
      <c r="AH115" s="156"/>
      <c r="AI115" s="156"/>
      <c r="AJ115" s="156"/>
      <c r="AK115" s="313"/>
      <c r="AL115" s="6" t="str">
        <f t="shared" si="34"/>
        <v/>
      </c>
      <c r="AM115" s="6" t="str">
        <f t="shared" si="31"/>
        <v/>
      </c>
      <c r="AN115"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lt;&gt;""),"DATA","")),"notCO")</f>
        <v>SKIP</v>
      </c>
      <c r="AO115" s="6">
        <f>IF('Submission Template'!$P$13="no",AX115,IF(AX115="","",IF('Submission Template'!$P$13="yes",IF(B115=0,1,IF(OR(B115=1,B115=2),2,B115)))))</f>
        <v>1</v>
      </c>
      <c r="AP115" s="6">
        <f>IF('Submission Template'!$P$13="no",AY115,IF(AY115="","",IF('Submission Template'!$P$13="yes",IF(L115=0,1,IF(OR(L115=1,L115=2),2,L115)))))</f>
        <v>1</v>
      </c>
      <c r="AQ115"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lt;&gt;""),"DATA","")),"notCO")</f>
        <v>SKIP</v>
      </c>
      <c r="AR115" s="22">
        <f>IF(AND('Submission Template'!BN112&lt;&gt;"",'Submission Template'!K$28&lt;&gt;"",'Submission Template'!Q112&lt;&gt;""),1,0)</f>
        <v>0</v>
      </c>
      <c r="AS115" s="22">
        <f>IF(AND('Submission Template'!BS112&lt;&gt;"",'Submission Template'!R$28&lt;&gt;"",'Submission Template'!V112&lt;&gt;""),1,0)</f>
        <v>0</v>
      </c>
      <c r="AT115" s="22"/>
      <c r="AU115" s="22">
        <f t="shared" si="26"/>
        <v>0</v>
      </c>
      <c r="AV115" s="22">
        <f t="shared" si="27"/>
        <v>0</v>
      </c>
      <c r="AW115" s="22"/>
      <c r="AX115" s="22">
        <f>IF('Submission Template'!$BU112&lt;&gt;"blank",IF('Submission Template'!BN112&lt;&gt;"",IF('Submission Template'!Q112="yes",AX114+1,AX114),AX114),"")</f>
        <v>0</v>
      </c>
      <c r="AY115" s="22">
        <f>IF('Submission Template'!$BU112&lt;&gt;"blank",IF('Submission Template'!BS112&lt;&gt;"",IF('Submission Template'!V112="yes",AY114+1,AY114),AY114),"")</f>
        <v>0</v>
      </c>
      <c r="AZ115" s="22"/>
      <c r="BA115" s="22" t="str">
        <f>IF('Submission Template'!BN112&lt;&gt;"",IF('Submission Template'!Q112="yes",1,0),"")</f>
        <v/>
      </c>
      <c r="BB115" s="22" t="str">
        <f>IF('Submission Template'!BS112&lt;&gt;"",IF('Submission Template'!V112="yes",1,0),"")</f>
        <v/>
      </c>
      <c r="BC115" s="22"/>
      <c r="BD115" s="22" t="str">
        <f>IF(AND('Submission Template'!Q112="yes",'Submission Template'!BN112&lt;&gt;""),'Submission Template'!BN112,"")</f>
        <v/>
      </c>
      <c r="BE115" s="22" t="str">
        <f>IF(AND('Submission Template'!V112="yes",'Submission Template'!BS112&lt;&gt;""),'Submission Template'!BS112,"")</f>
        <v/>
      </c>
      <c r="BF115" s="22"/>
      <c r="BG115" s="22"/>
      <c r="BH115" s="22"/>
      <c r="BI115" s="24"/>
      <c r="BJ115" s="22"/>
      <c r="BK115" s="35" t="str">
        <f>IF('Submission Template'!$AU$36=1,IF(AND('Submission Template'!Q112="yes",$AO115&gt;1,'Submission Template'!BN112&lt;&gt;""),ROUND((($AU115*$E115)/($D115-'Submission Template'!K$28))^2+1,1),""),"")</f>
        <v/>
      </c>
      <c r="BL115" s="35" t="str">
        <f>IF('Submission Template'!$AV$36=1,IF(AND('Submission Template'!V112="yes",$AP115&gt;1,'Submission Template'!BS112&lt;&gt;""),ROUND((($AV115*$O115)/($N115-'Submission Template'!R$28))^2+1,1),""),"")</f>
        <v/>
      </c>
      <c r="BM115" s="49">
        <f t="shared" si="28"/>
        <v>1</v>
      </c>
      <c r="BN115" s="6"/>
      <c r="BO115" s="136" t="str">
        <f>IF(D115="","",IF(E115="","",$D115-'Submission Template'!K$28))</f>
        <v/>
      </c>
      <c r="BP115" s="137" t="str">
        <f t="shared" si="29"/>
        <v/>
      </c>
      <c r="BQ115" s="137"/>
      <c r="BR115" s="137"/>
      <c r="BS115" s="137"/>
      <c r="BT115" s="137" t="str">
        <f>IF(N115="","",IF(E115="","",$N115-'Submission Template'!$BG$20))</f>
        <v/>
      </c>
      <c r="BU115" s="138" t="str">
        <f t="shared" si="30"/>
        <v/>
      </c>
      <c r="BV115" s="6"/>
      <c r="BW115" s="247" t="str">
        <f t="shared" si="32"/>
        <v/>
      </c>
      <c r="BX115" s="138" t="str">
        <f t="shared" si="33"/>
        <v/>
      </c>
      <c r="BY115" s="6"/>
      <c r="BZ115" s="6"/>
      <c r="CA115" s="6"/>
      <c r="CB115" s="6"/>
      <c r="CC115" s="6"/>
      <c r="CD115" s="6"/>
      <c r="CE115" s="6"/>
      <c r="CF115" s="247">
        <f>IF('Submission Template'!C138="invalid",1,0)</f>
        <v>0</v>
      </c>
      <c r="CG115" s="137" t="str">
        <f>IF(AND('Submission Template'!$C138="final",'Submission Template'!$Q138="yes"),$D141,"")</f>
        <v/>
      </c>
      <c r="CH115" s="137" t="str">
        <f>IF(AND('Submission Template'!$C138="final",'Submission Template'!$Q138="yes"),$C141,"")</f>
        <v/>
      </c>
      <c r="CI115" s="137" t="str">
        <f>IF(AND('Submission Template'!$C138="final",'Submission Template'!$V138="yes"),$N141,"")</f>
        <v/>
      </c>
      <c r="CJ115" s="138" t="str">
        <f>IF(AND('Submission Template'!$C138="final",'Submission Template'!$V138="yes"),$M141,"")</f>
        <v/>
      </c>
      <c r="CK115" s="6"/>
      <c r="CL115" s="6"/>
    </row>
    <row r="116" spans="1:90">
      <c r="A116" s="98"/>
      <c r="B116" s="304">
        <f>IF('Submission Template'!$AU$36=1,IF(AND('Submission Template'!$P$13="yes",$AX116&lt;&gt;""),MAX($AX116-1,0),$AX116),"")</f>
        <v>0</v>
      </c>
      <c r="C116" s="305" t="str">
        <f t="shared" si="22"/>
        <v/>
      </c>
      <c r="D116" s="306" t="str">
        <f>IF('Submission Template'!$AU$36&lt;&gt;1,"",IF(AL116&lt;&gt;"",AL116,IF(AND('Submission Template'!$P$13="no",'Submission Template'!Q113="yes",'Submission Template'!BN113&lt;&gt;""),AVERAGE(BD$37:BD116),IF(AND('Submission Template'!$P$13="yes",'Submission Template'!Q113="yes",'Submission Template'!BN113&lt;&gt;""),AVERAGE(BD$38:BD116),""))))</f>
        <v/>
      </c>
      <c r="E116" s="307" t="str">
        <f>IF('Submission Template'!$AU$36&lt;&gt;1,"",IF(AO116&lt;=1,"",IF(BW116&lt;&gt;"",BW116,IF(AND('Submission Template'!$P$13="no",'Submission Template'!Q113="yes",'Submission Template'!BN113&lt;&gt;""),STDEV(BD$37:BD116),IF(AND('Submission Template'!$P$13="yes",'Submission Template'!Q113="yes",'Submission Template'!BN113&lt;&gt;""),STDEV(BD$38:BD116),"")))))</f>
        <v/>
      </c>
      <c r="F116" s="308" t="str">
        <f>IF('Submission Template'!$AU$36=1,IF('Submission Template'!BN113&lt;&gt;"",G115,""),"")</f>
        <v/>
      </c>
      <c r="G116" s="308" t="str">
        <f>IF(AND('Submission Template'!$AU$36=1,'Submission Template'!$C113&lt;&gt;""),IF(OR($AO116=1,$AO116=0),0,IF('Submission Template'!$C113="initial",$G115,IF('Submission Template'!Q113="yes",MAX(($F116+'Submission Template'!BN113-('Submission Template'!K$28+0.25*$E116)),0),$G115))),"")</f>
        <v/>
      </c>
      <c r="H116" s="308" t="str">
        <f t="shared" si="18"/>
        <v/>
      </c>
      <c r="I116" s="309" t="str">
        <f t="shared" si="23"/>
        <v/>
      </c>
      <c r="J116" s="309" t="str">
        <f t="shared" si="19"/>
        <v/>
      </c>
      <c r="K116" s="310" t="str">
        <f>IF(G116&lt;&gt;"",IF($BA116=1,IF(AND(J116&lt;&gt;1,I116=1,D116&lt;='Submission Template'!K$28),1,0),K115),"")</f>
        <v/>
      </c>
      <c r="L116" s="304">
        <f>IF('Submission Template'!$AV$36=1,IF(AND('Submission Template'!$P$13="yes",$AY116&lt;&gt;""),MAX($AY116-1,0),$AY116),"")</f>
        <v>0</v>
      </c>
      <c r="M116" s="305" t="str">
        <f t="shared" si="24"/>
        <v/>
      </c>
      <c r="N116" s="306" t="str">
        <f>IF(AM116&lt;&gt;"",AM116,(IF(AND('Submission Template'!$P$13="no",'Submission Template'!V113="yes",'Submission Template'!BS113&lt;&gt;""),AVERAGE(BE$37:BE116),IF(AND('Submission Template'!$P$13="yes",'Submission Template'!V113="yes",'Submission Template'!BS113&lt;&gt;""),AVERAGE(BE$38:BE116),""))))</f>
        <v/>
      </c>
      <c r="O116" s="307" t="str">
        <f>IF(AP116&lt;=1,"",IF(BX116&lt;&gt;"",BX116,(IF(AND('Submission Template'!$P$13="no",'Submission Template'!V113="yes",'Submission Template'!BS113&lt;&gt;""),STDEV(BE$37:BE116),IF(AND('Submission Template'!$P$13="yes",'Submission Template'!V113="yes",'Submission Template'!BS113&lt;&gt;""),STDEV(BE$38:BE116),"")))))</f>
        <v/>
      </c>
      <c r="P116" s="308" t="str">
        <f>IF('Submission Template'!$AV$36=1,IF('Submission Template'!BS113&lt;&gt;"",Q115,""),"")</f>
        <v/>
      </c>
      <c r="Q116" s="308" t="str">
        <f>IF(AND('Submission Template'!$AV$36=1,'Submission Template'!$C113&lt;&gt;""),IF(OR($AP116=1,$AP116=0),0,IF('Submission Template'!$C113="initial",$Q115,IF('Submission Template'!V113="yes",MAX(($P116+'Submission Template'!BS113-('Submission Template'!R$28+0.25*$O116)),0),$Q115))),"")</f>
        <v/>
      </c>
      <c r="R116" s="308" t="str">
        <f t="shared" si="20"/>
        <v/>
      </c>
      <c r="S116" s="309" t="str">
        <f t="shared" si="25"/>
        <v/>
      </c>
      <c r="T116" s="309" t="str">
        <f t="shared" si="21"/>
        <v/>
      </c>
      <c r="U116" s="310" t="str">
        <f>IF(Q116&lt;&gt;"",IF($BB116=1,IF(AND(T116&lt;&gt;1,S116=1,N116&lt;='Submission Template'!R$28),1,0),U115),"")</f>
        <v/>
      </c>
      <c r="V116" s="102"/>
      <c r="W116" s="102"/>
      <c r="X116" s="102"/>
      <c r="Y116" s="102"/>
      <c r="Z116" s="102"/>
      <c r="AA116" s="102"/>
      <c r="AB116" s="102"/>
      <c r="AC116" s="102"/>
      <c r="AD116" s="102"/>
      <c r="AE116" s="102"/>
      <c r="AF116" s="311"/>
      <c r="AG116" s="312" t="str">
        <f>IF(AND(OR('Submission Template'!Q113="yes",AND('Submission Template'!V113="yes",'Submission Template'!$P$17="yes")),'Submission Template'!C113="invalid"),"Test cannot be invalid AND included in CumSum",IF(OR(AND($Q116&gt;$R116,$N116&lt;&gt;""),AND($G116&gt;H116,$D116&lt;&gt;"")),"Warning:  CumSum statistic exceeds the Action Limit.",""))</f>
        <v/>
      </c>
      <c r="AH116" s="156"/>
      <c r="AI116" s="156"/>
      <c r="AJ116" s="156"/>
      <c r="AK116" s="313"/>
      <c r="AL116" s="6" t="str">
        <f t="shared" si="34"/>
        <v/>
      </c>
      <c r="AM116" s="6" t="str">
        <f t="shared" si="31"/>
        <v/>
      </c>
      <c r="AN116"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lt;&gt;""),"DATA","")),"notCO")</f>
        <v>SKIP</v>
      </c>
      <c r="AO116" s="6">
        <f>IF('Submission Template'!$P$13="no",AX116,IF(AX116="","",IF('Submission Template'!$P$13="yes",IF(B116=0,1,IF(OR(B116=1,B116=2),2,B116)))))</f>
        <v>1</v>
      </c>
      <c r="AP116" s="6">
        <f>IF('Submission Template'!$P$13="no",AY116,IF(AY116="","",IF('Submission Template'!$P$13="yes",IF(L116=0,1,IF(OR(L116=1,L116=2),2,L116)))))</f>
        <v>1</v>
      </c>
      <c r="AQ116"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lt;&gt;""),"DATA","")),"notCO")</f>
        <v>SKIP</v>
      </c>
      <c r="AR116" s="22">
        <f>IF(AND('Submission Template'!BN113&lt;&gt;"",'Submission Template'!K$28&lt;&gt;"",'Submission Template'!Q113&lt;&gt;""),1,0)</f>
        <v>0</v>
      </c>
      <c r="AS116" s="22">
        <f>IF(AND('Submission Template'!BS113&lt;&gt;"",'Submission Template'!R$28&lt;&gt;"",'Submission Template'!V113&lt;&gt;""),1,0)</f>
        <v>0</v>
      </c>
      <c r="AT116" s="22"/>
      <c r="AU116" s="22">
        <f t="shared" si="26"/>
        <v>0</v>
      </c>
      <c r="AV116" s="22">
        <f t="shared" si="27"/>
        <v>0</v>
      </c>
      <c r="AW116" s="22"/>
      <c r="AX116" s="22">
        <f>IF('Submission Template'!$BU113&lt;&gt;"blank",IF('Submission Template'!BN113&lt;&gt;"",IF('Submission Template'!Q113="yes",AX115+1,AX115),AX115),"")</f>
        <v>0</v>
      </c>
      <c r="AY116" s="22">
        <f>IF('Submission Template'!$BU113&lt;&gt;"blank",IF('Submission Template'!BS113&lt;&gt;"",IF('Submission Template'!V113="yes",AY115+1,AY115),AY115),"")</f>
        <v>0</v>
      </c>
      <c r="AZ116" s="22"/>
      <c r="BA116" s="22" t="str">
        <f>IF('Submission Template'!BN113&lt;&gt;"",IF('Submission Template'!Q113="yes",1,0),"")</f>
        <v/>
      </c>
      <c r="BB116" s="22" t="str">
        <f>IF('Submission Template'!BS113&lt;&gt;"",IF('Submission Template'!V113="yes",1,0),"")</f>
        <v/>
      </c>
      <c r="BC116" s="22"/>
      <c r="BD116" s="22" t="str">
        <f>IF(AND('Submission Template'!Q113="yes",'Submission Template'!BN113&lt;&gt;""),'Submission Template'!BN113,"")</f>
        <v/>
      </c>
      <c r="BE116" s="22" t="str">
        <f>IF(AND('Submission Template'!V113="yes",'Submission Template'!BS113&lt;&gt;""),'Submission Template'!BS113,"")</f>
        <v/>
      </c>
      <c r="BF116" s="22"/>
      <c r="BG116" s="22"/>
      <c r="BH116" s="22"/>
      <c r="BI116" s="24"/>
      <c r="BJ116" s="22"/>
      <c r="BK116" s="35" t="str">
        <f>IF('Submission Template'!$AU$36=1,IF(AND('Submission Template'!Q113="yes",$AO116&gt;1,'Submission Template'!BN113&lt;&gt;""),ROUND((($AU116*$E116)/($D116-'Submission Template'!K$28))^2+1,1),""),"")</f>
        <v/>
      </c>
      <c r="BL116" s="35" t="str">
        <f>IF('Submission Template'!$AV$36=1,IF(AND('Submission Template'!V113="yes",$AP116&gt;1,'Submission Template'!BS113&lt;&gt;""),ROUND((($AV116*$O116)/($N116-'Submission Template'!R$28))^2+1,1),""),"")</f>
        <v/>
      </c>
      <c r="BM116" s="49">
        <f t="shared" si="28"/>
        <v>1</v>
      </c>
      <c r="BN116" s="6"/>
      <c r="BO116" s="136" t="str">
        <f>IF(D116="","",IF(E116="","",$D116-'Submission Template'!K$28))</f>
        <v/>
      </c>
      <c r="BP116" s="137" t="str">
        <f t="shared" si="29"/>
        <v/>
      </c>
      <c r="BQ116" s="137"/>
      <c r="BR116" s="137"/>
      <c r="BS116" s="137"/>
      <c r="BT116" s="137" t="str">
        <f>IF(N116="","",IF(E116="","",$N116-'Submission Template'!$BG$20))</f>
        <v/>
      </c>
      <c r="BU116" s="138" t="str">
        <f t="shared" si="30"/>
        <v/>
      </c>
      <c r="BV116" s="6"/>
      <c r="BW116" s="247" t="str">
        <f t="shared" si="32"/>
        <v/>
      </c>
      <c r="BX116" s="138" t="str">
        <f t="shared" si="33"/>
        <v/>
      </c>
      <c r="BY116" s="6"/>
      <c r="BZ116" s="6"/>
      <c r="CA116" s="6"/>
      <c r="CB116" s="6"/>
      <c r="CC116" s="6"/>
      <c r="CD116" s="6"/>
      <c r="CE116" s="6"/>
      <c r="CF116" s="247">
        <f>IF('Submission Template'!C139="invalid",1,0)</f>
        <v>0</v>
      </c>
      <c r="CG116" s="137" t="str">
        <f>IF(AND('Submission Template'!$C139="final",'Submission Template'!$Q139="yes"),$D142,"")</f>
        <v/>
      </c>
      <c r="CH116" s="137" t="str">
        <f>IF(AND('Submission Template'!$C139="final",'Submission Template'!$Q139="yes"),$C142,"")</f>
        <v/>
      </c>
      <c r="CI116" s="137" t="str">
        <f>IF(AND('Submission Template'!$C139="final",'Submission Template'!$V139="yes"),$N142,"")</f>
        <v/>
      </c>
      <c r="CJ116" s="138" t="str">
        <f>IF(AND('Submission Template'!$C139="final",'Submission Template'!$V139="yes"),$M142,"")</f>
        <v/>
      </c>
      <c r="CK116" s="6"/>
      <c r="CL116" s="6"/>
    </row>
    <row r="117" spans="1:90">
      <c r="A117" s="98"/>
      <c r="B117" s="304">
        <f>IF('Submission Template'!$AU$36=1,IF(AND('Submission Template'!$P$13="yes",$AX117&lt;&gt;""),MAX($AX117-1,0),$AX117),"")</f>
        <v>0</v>
      </c>
      <c r="C117" s="305" t="str">
        <f t="shared" si="22"/>
        <v/>
      </c>
      <c r="D117" s="306" t="str">
        <f>IF('Submission Template'!$AU$36&lt;&gt;1,"",IF(AL117&lt;&gt;"",AL117,IF(AND('Submission Template'!$P$13="no",'Submission Template'!Q114="yes",'Submission Template'!BN114&lt;&gt;""),AVERAGE(BD$37:BD117),IF(AND('Submission Template'!$P$13="yes",'Submission Template'!Q114="yes",'Submission Template'!BN114&lt;&gt;""),AVERAGE(BD$38:BD117),""))))</f>
        <v/>
      </c>
      <c r="E117" s="307" t="str">
        <f>IF('Submission Template'!$AU$36&lt;&gt;1,"",IF(AO117&lt;=1,"",IF(BW117&lt;&gt;"",BW117,IF(AND('Submission Template'!$P$13="no",'Submission Template'!Q114="yes",'Submission Template'!BN114&lt;&gt;""),STDEV(BD$37:BD117),IF(AND('Submission Template'!$P$13="yes",'Submission Template'!Q114="yes",'Submission Template'!BN114&lt;&gt;""),STDEV(BD$38:BD117),"")))))</f>
        <v/>
      </c>
      <c r="F117" s="308" t="str">
        <f>IF('Submission Template'!$AU$36=1,IF('Submission Template'!BN114&lt;&gt;"",G116,""),"")</f>
        <v/>
      </c>
      <c r="G117" s="308" t="str">
        <f>IF(AND('Submission Template'!$AU$36=1,'Submission Template'!$C114&lt;&gt;""),IF(OR($AO117=1,$AO117=0),0,IF('Submission Template'!$C114="initial",$G116,IF('Submission Template'!Q114="yes",MAX(($F117+'Submission Template'!BN114-('Submission Template'!K$28+0.25*$E117)),0),$G116))),"")</f>
        <v/>
      </c>
      <c r="H117" s="308" t="str">
        <f t="shared" si="18"/>
        <v/>
      </c>
      <c r="I117" s="309" t="str">
        <f t="shared" si="23"/>
        <v/>
      </c>
      <c r="J117" s="309" t="str">
        <f t="shared" si="19"/>
        <v/>
      </c>
      <c r="K117" s="310" t="str">
        <f>IF(G117&lt;&gt;"",IF($BA117=1,IF(AND(J117&lt;&gt;1,I117=1,D117&lt;='Submission Template'!K$28),1,0),K116),"")</f>
        <v/>
      </c>
      <c r="L117" s="304">
        <f>IF('Submission Template'!$AV$36=1,IF(AND('Submission Template'!$P$13="yes",$AY117&lt;&gt;""),MAX($AY117-1,0),$AY117),"")</f>
        <v>0</v>
      </c>
      <c r="M117" s="305" t="str">
        <f t="shared" si="24"/>
        <v/>
      </c>
      <c r="N117" s="306" t="str">
        <f>IF(AM117&lt;&gt;"",AM117,(IF(AND('Submission Template'!$P$13="no",'Submission Template'!V114="yes",'Submission Template'!BS114&lt;&gt;""),AVERAGE(BE$37:BE117),IF(AND('Submission Template'!$P$13="yes",'Submission Template'!V114="yes",'Submission Template'!BS114&lt;&gt;""),AVERAGE(BE$38:BE117),""))))</f>
        <v/>
      </c>
      <c r="O117" s="307" t="str">
        <f>IF(AP117&lt;=1,"",IF(BX117&lt;&gt;"",BX117,(IF(AND('Submission Template'!$P$13="no",'Submission Template'!V114="yes",'Submission Template'!BS114&lt;&gt;""),STDEV(BE$37:BE117),IF(AND('Submission Template'!$P$13="yes",'Submission Template'!V114="yes",'Submission Template'!BS114&lt;&gt;""),STDEV(BE$38:BE117),"")))))</f>
        <v/>
      </c>
      <c r="P117" s="308" t="str">
        <f>IF('Submission Template'!$AV$36=1,IF('Submission Template'!BS114&lt;&gt;"",Q116,""),"")</f>
        <v/>
      </c>
      <c r="Q117" s="308" t="str">
        <f>IF(AND('Submission Template'!$AV$36=1,'Submission Template'!$C114&lt;&gt;""),IF(OR($AP117=1,$AP117=0),0,IF('Submission Template'!$C114="initial",$Q116,IF('Submission Template'!V114="yes",MAX(($P117+'Submission Template'!BS114-('Submission Template'!R$28+0.25*$O117)),0),$Q116))),"")</f>
        <v/>
      </c>
      <c r="R117" s="308" t="str">
        <f t="shared" si="20"/>
        <v/>
      </c>
      <c r="S117" s="309" t="str">
        <f t="shared" si="25"/>
        <v/>
      </c>
      <c r="T117" s="309" t="str">
        <f t="shared" si="21"/>
        <v/>
      </c>
      <c r="U117" s="310" t="str">
        <f>IF(Q117&lt;&gt;"",IF($BB117=1,IF(AND(T117&lt;&gt;1,S117=1,N117&lt;='Submission Template'!R$28),1,0),U116),"")</f>
        <v/>
      </c>
      <c r="V117" s="102"/>
      <c r="W117" s="102"/>
      <c r="X117" s="102"/>
      <c r="Y117" s="102"/>
      <c r="Z117" s="102"/>
      <c r="AA117" s="102"/>
      <c r="AB117" s="102"/>
      <c r="AC117" s="102"/>
      <c r="AD117" s="102"/>
      <c r="AE117" s="102"/>
      <c r="AF117" s="311"/>
      <c r="AG117" s="312" t="str">
        <f>IF(AND(OR('Submission Template'!Q114="yes",AND('Submission Template'!V114="yes",'Submission Template'!$P$17="yes")),'Submission Template'!C114="invalid"),"Test cannot be invalid AND included in CumSum",IF(OR(AND($Q117&gt;$R117,$N117&lt;&gt;""),AND($G117&gt;H117,$D117&lt;&gt;"")),"Warning:  CumSum statistic exceeds the Action Limit.",""))</f>
        <v/>
      </c>
      <c r="AH117" s="156"/>
      <c r="AI117" s="156"/>
      <c r="AJ117" s="156"/>
      <c r="AK117" s="313"/>
      <c r="AL117" s="6" t="str">
        <f t="shared" si="34"/>
        <v/>
      </c>
      <c r="AM117" s="6" t="str">
        <f t="shared" si="31"/>
        <v/>
      </c>
      <c r="AN117"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lt;&gt;""),"DATA","")),"notCO")</f>
        <v>SKIP</v>
      </c>
      <c r="AO117" s="6">
        <f>IF('Submission Template'!$P$13="no",AX117,IF(AX117="","",IF('Submission Template'!$P$13="yes",IF(B117=0,1,IF(OR(B117=1,B117=2),2,B117)))))</f>
        <v>1</v>
      </c>
      <c r="AP117" s="6">
        <f>IF('Submission Template'!$P$13="no",AY117,IF(AY117="","",IF('Submission Template'!$P$13="yes",IF(L117=0,1,IF(OR(L117=1,L117=2),2,L117)))))</f>
        <v>1</v>
      </c>
      <c r="AQ117"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lt;&gt;""),"DATA","")),"notCO")</f>
        <v>SKIP</v>
      </c>
      <c r="AR117" s="22">
        <f>IF(AND('Submission Template'!BN114&lt;&gt;"",'Submission Template'!K$28&lt;&gt;"",'Submission Template'!Q114&lt;&gt;""),1,0)</f>
        <v>0</v>
      </c>
      <c r="AS117" s="22">
        <f>IF(AND('Submission Template'!BS114&lt;&gt;"",'Submission Template'!R$28&lt;&gt;"",'Submission Template'!V114&lt;&gt;""),1,0)</f>
        <v>0</v>
      </c>
      <c r="AT117" s="22"/>
      <c r="AU117" s="22">
        <f t="shared" si="26"/>
        <v>0</v>
      </c>
      <c r="AV117" s="22">
        <f t="shared" si="27"/>
        <v>0</v>
      </c>
      <c r="AW117" s="22"/>
      <c r="AX117" s="22">
        <f>IF('Submission Template'!$BU114&lt;&gt;"blank",IF('Submission Template'!BN114&lt;&gt;"",IF('Submission Template'!Q114="yes",AX116+1,AX116),AX116),"")</f>
        <v>0</v>
      </c>
      <c r="AY117" s="22">
        <f>IF('Submission Template'!$BU114&lt;&gt;"blank",IF('Submission Template'!BS114&lt;&gt;"",IF('Submission Template'!V114="yes",AY116+1,AY116),AY116),"")</f>
        <v>0</v>
      </c>
      <c r="AZ117" s="22"/>
      <c r="BA117" s="22" t="str">
        <f>IF('Submission Template'!BN114&lt;&gt;"",IF('Submission Template'!Q114="yes",1,0),"")</f>
        <v/>
      </c>
      <c r="BB117" s="22" t="str">
        <f>IF('Submission Template'!BS114&lt;&gt;"",IF('Submission Template'!V114="yes",1,0),"")</f>
        <v/>
      </c>
      <c r="BC117" s="22"/>
      <c r="BD117" s="22" t="str">
        <f>IF(AND('Submission Template'!Q114="yes",'Submission Template'!BN114&lt;&gt;""),'Submission Template'!BN114,"")</f>
        <v/>
      </c>
      <c r="BE117" s="22" t="str">
        <f>IF(AND('Submission Template'!V114="yes",'Submission Template'!BS114&lt;&gt;""),'Submission Template'!BS114,"")</f>
        <v/>
      </c>
      <c r="BF117" s="22"/>
      <c r="BG117" s="22"/>
      <c r="BH117" s="22"/>
      <c r="BI117" s="24"/>
      <c r="BJ117" s="22"/>
      <c r="BK117" s="35" t="str">
        <f>IF('Submission Template'!$AU$36=1,IF(AND('Submission Template'!Q114="yes",$AO117&gt;1,'Submission Template'!BN114&lt;&gt;""),ROUND((($AU117*$E117)/($D117-'Submission Template'!K$28))^2+1,1),""),"")</f>
        <v/>
      </c>
      <c r="BL117" s="35" t="str">
        <f>IF('Submission Template'!$AV$36=1,IF(AND('Submission Template'!V114="yes",$AP117&gt;1,'Submission Template'!BS114&lt;&gt;""),ROUND((($AV117*$O117)/($N117-'Submission Template'!R$28))^2+1,1),""),"")</f>
        <v/>
      </c>
      <c r="BM117" s="49">
        <f t="shared" si="28"/>
        <v>1</v>
      </c>
      <c r="BN117" s="6"/>
      <c r="BO117" s="136" t="str">
        <f>IF(D117="","",IF(E117="","",$D117-'Submission Template'!K$28))</f>
        <v/>
      </c>
      <c r="BP117" s="137" t="str">
        <f t="shared" si="29"/>
        <v/>
      </c>
      <c r="BQ117" s="137"/>
      <c r="BR117" s="137"/>
      <c r="BS117" s="137"/>
      <c r="BT117" s="137" t="str">
        <f>IF(N117="","",IF(E117="","",$N117-'Submission Template'!$BG$20))</f>
        <v/>
      </c>
      <c r="BU117" s="138" t="str">
        <f t="shared" si="30"/>
        <v/>
      </c>
      <c r="BV117" s="6"/>
      <c r="BW117" s="247" t="str">
        <f t="shared" si="32"/>
        <v/>
      </c>
      <c r="BX117" s="138" t="str">
        <f t="shared" si="33"/>
        <v/>
      </c>
      <c r="BY117" s="6"/>
      <c r="BZ117" s="6"/>
      <c r="CA117" s="6"/>
      <c r="CB117" s="6"/>
      <c r="CC117" s="6"/>
      <c r="CD117" s="6"/>
      <c r="CE117" s="6"/>
      <c r="CF117" s="247">
        <f>IF('Submission Template'!C140="invalid",1,0)</f>
        <v>0</v>
      </c>
      <c r="CG117" s="137" t="str">
        <f>IF(AND('Submission Template'!$C140="final",'Submission Template'!$Q140="yes"),$D143,"")</f>
        <v/>
      </c>
      <c r="CH117" s="137" t="str">
        <f>IF(AND('Submission Template'!$C140="final",'Submission Template'!$Q140="yes"),$C143,"")</f>
        <v/>
      </c>
      <c r="CI117" s="137" t="str">
        <f>IF(AND('Submission Template'!$C140="final",'Submission Template'!$V140="yes"),$N143,"")</f>
        <v/>
      </c>
      <c r="CJ117" s="138" t="str">
        <f>IF(AND('Submission Template'!$C140="final",'Submission Template'!$V140="yes"),$M143,"")</f>
        <v/>
      </c>
      <c r="CK117" s="6"/>
      <c r="CL117" s="6"/>
    </row>
    <row r="118" spans="1:90">
      <c r="A118" s="98"/>
      <c r="B118" s="304">
        <f>IF('Submission Template'!$AU$36=1,IF(AND('Submission Template'!$P$13="yes",$AX118&lt;&gt;""),MAX($AX118-1,0),$AX118),"")</f>
        <v>0</v>
      </c>
      <c r="C118" s="305" t="str">
        <f t="shared" si="22"/>
        <v/>
      </c>
      <c r="D118" s="306" t="str">
        <f>IF('Submission Template'!$AU$36&lt;&gt;1,"",IF(AL118&lt;&gt;"",AL118,IF(AND('Submission Template'!$P$13="no",'Submission Template'!Q115="yes",'Submission Template'!BN115&lt;&gt;""),AVERAGE(BD$37:BD118),IF(AND('Submission Template'!$P$13="yes",'Submission Template'!Q115="yes",'Submission Template'!BN115&lt;&gt;""),AVERAGE(BD$38:BD118),""))))</f>
        <v/>
      </c>
      <c r="E118" s="307" t="str">
        <f>IF('Submission Template'!$AU$36&lt;&gt;1,"",IF(AO118&lt;=1,"",IF(BW118&lt;&gt;"",BW118,IF(AND('Submission Template'!$P$13="no",'Submission Template'!Q115="yes",'Submission Template'!BN115&lt;&gt;""),STDEV(BD$37:BD118),IF(AND('Submission Template'!$P$13="yes",'Submission Template'!Q115="yes",'Submission Template'!BN115&lt;&gt;""),STDEV(BD$38:BD118),"")))))</f>
        <v/>
      </c>
      <c r="F118" s="308" t="str">
        <f>IF('Submission Template'!$AU$36=1,IF('Submission Template'!BN115&lt;&gt;"",G117,""),"")</f>
        <v/>
      </c>
      <c r="G118" s="308" t="str">
        <f>IF(AND('Submission Template'!$AU$36=1,'Submission Template'!$C115&lt;&gt;""),IF(OR($AO118=1,$AO118=0),0,IF('Submission Template'!$C115="initial",$G117,IF('Submission Template'!Q115="yes",MAX(($F118+'Submission Template'!BN115-('Submission Template'!K$28+0.25*$E118)),0),$G117))),"")</f>
        <v/>
      </c>
      <c r="H118" s="308" t="str">
        <f t="shared" si="18"/>
        <v/>
      </c>
      <c r="I118" s="309" t="str">
        <f t="shared" si="23"/>
        <v/>
      </c>
      <c r="J118" s="309" t="str">
        <f t="shared" si="19"/>
        <v/>
      </c>
      <c r="K118" s="310" t="str">
        <f>IF(G118&lt;&gt;"",IF($BA118=1,IF(AND(J118&lt;&gt;1,I118=1,D118&lt;='Submission Template'!K$28),1,0),K117),"")</f>
        <v/>
      </c>
      <c r="L118" s="304">
        <f>IF('Submission Template'!$AV$36=1,IF(AND('Submission Template'!$P$13="yes",$AY118&lt;&gt;""),MAX($AY118-1,0),$AY118),"")</f>
        <v>0</v>
      </c>
      <c r="M118" s="305" t="str">
        <f t="shared" si="24"/>
        <v/>
      </c>
      <c r="N118" s="306" t="str">
        <f>IF(AM118&lt;&gt;"",AM118,(IF(AND('Submission Template'!$P$13="no",'Submission Template'!V115="yes",'Submission Template'!BS115&lt;&gt;""),AVERAGE(BE$37:BE118),IF(AND('Submission Template'!$P$13="yes",'Submission Template'!V115="yes",'Submission Template'!BS115&lt;&gt;""),AVERAGE(BE$38:BE118),""))))</f>
        <v/>
      </c>
      <c r="O118" s="307" t="str">
        <f>IF(AP118&lt;=1,"",IF(BX118&lt;&gt;"",BX118,(IF(AND('Submission Template'!$P$13="no",'Submission Template'!V115="yes",'Submission Template'!BS115&lt;&gt;""),STDEV(BE$37:BE118),IF(AND('Submission Template'!$P$13="yes",'Submission Template'!V115="yes",'Submission Template'!BS115&lt;&gt;""),STDEV(BE$38:BE118),"")))))</f>
        <v/>
      </c>
      <c r="P118" s="308" t="str">
        <f>IF('Submission Template'!$AV$36=1,IF('Submission Template'!BS115&lt;&gt;"",Q117,""),"")</f>
        <v/>
      </c>
      <c r="Q118" s="308" t="str">
        <f>IF(AND('Submission Template'!$AV$36=1,'Submission Template'!$C115&lt;&gt;""),IF(OR($AP118=1,$AP118=0),0,IF('Submission Template'!$C115="initial",$Q117,IF('Submission Template'!V115="yes",MAX(($P118+'Submission Template'!BS115-('Submission Template'!R$28+0.25*$O118)),0),$Q117))),"")</f>
        <v/>
      </c>
      <c r="R118" s="308" t="str">
        <f t="shared" si="20"/>
        <v/>
      </c>
      <c r="S118" s="309" t="str">
        <f t="shared" si="25"/>
        <v/>
      </c>
      <c r="T118" s="309" t="str">
        <f t="shared" si="21"/>
        <v/>
      </c>
      <c r="U118" s="310" t="str">
        <f>IF(Q118&lt;&gt;"",IF($BB118=1,IF(AND(T118&lt;&gt;1,S118=1,N118&lt;='Submission Template'!R$28),1,0),U117),"")</f>
        <v/>
      </c>
      <c r="V118" s="102"/>
      <c r="W118" s="102"/>
      <c r="X118" s="102"/>
      <c r="Y118" s="102"/>
      <c r="Z118" s="102"/>
      <c r="AA118" s="102"/>
      <c r="AB118" s="102"/>
      <c r="AC118" s="102"/>
      <c r="AD118" s="102"/>
      <c r="AE118" s="102"/>
      <c r="AF118" s="311"/>
      <c r="AG118" s="312" t="str">
        <f>IF(AND(OR('Submission Template'!Q115="yes",AND('Submission Template'!V115="yes",'Submission Template'!$P$17="yes")),'Submission Template'!C115="invalid"),"Test cannot be invalid AND included in CumSum",IF(OR(AND($Q118&gt;$R118,$N118&lt;&gt;""),AND($G118&gt;H118,$D118&lt;&gt;"")),"Warning:  CumSum statistic exceeds the Action Limit.",""))</f>
        <v/>
      </c>
      <c r="AH118" s="156"/>
      <c r="AI118" s="156"/>
      <c r="AJ118" s="156"/>
      <c r="AK118" s="313"/>
      <c r="AL118" s="6" t="str">
        <f t="shared" si="34"/>
        <v/>
      </c>
      <c r="AM118" s="6" t="str">
        <f t="shared" si="31"/>
        <v/>
      </c>
      <c r="AN118"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lt;&gt;""),"DATA","")),"notCO")</f>
        <v>SKIP</v>
      </c>
      <c r="AO118" s="6">
        <f>IF('Submission Template'!$P$13="no",AX118,IF(AX118="","",IF('Submission Template'!$P$13="yes",IF(B118=0,1,IF(OR(B118=1,B118=2),2,B118)))))</f>
        <v>1</v>
      </c>
      <c r="AP118" s="6">
        <f>IF('Submission Template'!$P$13="no",AY118,IF(AY118="","",IF('Submission Template'!$P$13="yes",IF(L118=0,1,IF(OR(L118=1,L118=2),2,L118)))))</f>
        <v>1</v>
      </c>
      <c r="AQ118"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lt;&gt;""),"DATA","")),"notCO")</f>
        <v>SKIP</v>
      </c>
      <c r="AR118" s="22">
        <f>IF(AND('Submission Template'!BN115&lt;&gt;"",'Submission Template'!K$28&lt;&gt;"",'Submission Template'!Q115&lt;&gt;""),1,0)</f>
        <v>0</v>
      </c>
      <c r="AS118" s="22">
        <f>IF(AND('Submission Template'!BS115&lt;&gt;"",'Submission Template'!R$28&lt;&gt;"",'Submission Template'!V115&lt;&gt;""),1,0)</f>
        <v>0</v>
      </c>
      <c r="AT118" s="22"/>
      <c r="AU118" s="22">
        <f t="shared" si="26"/>
        <v>0</v>
      </c>
      <c r="AV118" s="22">
        <f t="shared" si="27"/>
        <v>0</v>
      </c>
      <c r="AW118" s="22"/>
      <c r="AX118" s="22">
        <f>IF('Submission Template'!$BU115&lt;&gt;"blank",IF('Submission Template'!BN115&lt;&gt;"",IF('Submission Template'!Q115="yes",AX117+1,AX117),AX117),"")</f>
        <v>0</v>
      </c>
      <c r="AY118" s="22">
        <f>IF('Submission Template'!$BU115&lt;&gt;"blank",IF('Submission Template'!BS115&lt;&gt;"",IF('Submission Template'!V115="yes",AY117+1,AY117),AY117),"")</f>
        <v>0</v>
      </c>
      <c r="AZ118" s="22"/>
      <c r="BA118" s="22" t="str">
        <f>IF('Submission Template'!BN115&lt;&gt;"",IF('Submission Template'!Q115="yes",1,0),"")</f>
        <v/>
      </c>
      <c r="BB118" s="22" t="str">
        <f>IF('Submission Template'!BS115&lt;&gt;"",IF('Submission Template'!V115="yes",1,0),"")</f>
        <v/>
      </c>
      <c r="BC118" s="22"/>
      <c r="BD118" s="22" t="str">
        <f>IF(AND('Submission Template'!Q115="yes",'Submission Template'!BN115&lt;&gt;""),'Submission Template'!BN115,"")</f>
        <v/>
      </c>
      <c r="BE118" s="22" t="str">
        <f>IF(AND('Submission Template'!V115="yes",'Submission Template'!BS115&lt;&gt;""),'Submission Template'!BS115,"")</f>
        <v/>
      </c>
      <c r="BF118" s="22"/>
      <c r="BG118" s="22"/>
      <c r="BH118" s="22"/>
      <c r="BI118" s="24"/>
      <c r="BJ118" s="22"/>
      <c r="BK118" s="35" t="str">
        <f>IF('Submission Template'!$AU$36=1,IF(AND('Submission Template'!Q115="yes",$AO118&gt;1,'Submission Template'!BN115&lt;&gt;""),ROUND((($AU118*$E118)/($D118-'Submission Template'!K$28))^2+1,1),""),"")</f>
        <v/>
      </c>
      <c r="BL118" s="35" t="str">
        <f>IF('Submission Template'!$AV$36=1,IF(AND('Submission Template'!V115="yes",$AP118&gt;1,'Submission Template'!BS115&lt;&gt;""),ROUND((($AV118*$O118)/($N118-'Submission Template'!R$28))^2+1,1),""),"")</f>
        <v/>
      </c>
      <c r="BM118" s="49">
        <f t="shared" si="28"/>
        <v>1</v>
      </c>
      <c r="BN118" s="6"/>
      <c r="BO118" s="136" t="str">
        <f>IF(D118="","",IF(E118="","",$D118-'Submission Template'!K$28))</f>
        <v/>
      </c>
      <c r="BP118" s="137" t="str">
        <f t="shared" si="29"/>
        <v/>
      </c>
      <c r="BQ118" s="137"/>
      <c r="BR118" s="137"/>
      <c r="BS118" s="137"/>
      <c r="BT118" s="137" t="str">
        <f>IF(N118="","",IF(E118="","",$N118-'Submission Template'!$BG$20))</f>
        <v/>
      </c>
      <c r="BU118" s="138" t="str">
        <f t="shared" si="30"/>
        <v/>
      </c>
      <c r="BV118" s="6"/>
      <c r="BW118" s="247" t="str">
        <f t="shared" si="32"/>
        <v/>
      </c>
      <c r="BX118" s="138" t="str">
        <f t="shared" si="33"/>
        <v/>
      </c>
      <c r="BY118" s="6"/>
      <c r="BZ118" s="6"/>
      <c r="CA118" s="6"/>
      <c r="CB118" s="6"/>
      <c r="CC118" s="6"/>
      <c r="CD118" s="6"/>
      <c r="CE118" s="6"/>
      <c r="CF118" s="247">
        <f>IF('Submission Template'!C141="invalid",1,0)</f>
        <v>0</v>
      </c>
      <c r="CG118" s="137" t="str">
        <f>IF(AND('Submission Template'!$C141="final",'Submission Template'!$Q141="yes"),$D144,"")</f>
        <v/>
      </c>
      <c r="CH118" s="137" t="str">
        <f>IF(AND('Submission Template'!$C141="final",'Submission Template'!$Q141="yes"),$C144,"")</f>
        <v/>
      </c>
      <c r="CI118" s="137" t="str">
        <f>IF(AND('Submission Template'!$C141="final",'Submission Template'!$V141="yes"),$N144,"")</f>
        <v/>
      </c>
      <c r="CJ118" s="138" t="str">
        <f>IF(AND('Submission Template'!$C141="final",'Submission Template'!$V141="yes"),$M144,"")</f>
        <v/>
      </c>
      <c r="CK118" s="6"/>
      <c r="CL118" s="6"/>
    </row>
    <row r="119" spans="1:90">
      <c r="A119" s="98"/>
      <c r="B119" s="304">
        <f>IF('Submission Template'!$AU$36=1,IF(AND('Submission Template'!$P$13="yes",$AX119&lt;&gt;""),MAX($AX119-1,0),$AX119),"")</f>
        <v>0</v>
      </c>
      <c r="C119" s="305" t="str">
        <f t="shared" si="22"/>
        <v/>
      </c>
      <c r="D119" s="306" t="str">
        <f>IF('Submission Template'!$AU$36&lt;&gt;1,"",IF(AL119&lt;&gt;"",AL119,IF(AND('Submission Template'!$P$13="no",'Submission Template'!Q116="yes",'Submission Template'!BN116&lt;&gt;""),AVERAGE(BD$37:BD119),IF(AND('Submission Template'!$P$13="yes",'Submission Template'!Q116="yes",'Submission Template'!BN116&lt;&gt;""),AVERAGE(BD$38:BD119),""))))</f>
        <v/>
      </c>
      <c r="E119" s="307" t="str">
        <f>IF('Submission Template'!$AU$36&lt;&gt;1,"",IF(AO119&lt;=1,"",IF(BW119&lt;&gt;"",BW119,IF(AND('Submission Template'!$P$13="no",'Submission Template'!Q116="yes",'Submission Template'!BN116&lt;&gt;""),STDEV(BD$37:BD119),IF(AND('Submission Template'!$P$13="yes",'Submission Template'!Q116="yes",'Submission Template'!BN116&lt;&gt;""),STDEV(BD$38:BD119),"")))))</f>
        <v/>
      </c>
      <c r="F119" s="308" t="str">
        <f>IF('Submission Template'!$AU$36=1,IF('Submission Template'!BN116&lt;&gt;"",G118,""),"")</f>
        <v/>
      </c>
      <c r="G119" s="308" t="str">
        <f>IF(AND('Submission Template'!$AU$36=1,'Submission Template'!$C116&lt;&gt;""),IF(OR($AO119=1,$AO119=0),0,IF('Submission Template'!$C116="initial",$G118,IF('Submission Template'!Q116="yes",MAX(($F119+'Submission Template'!BN116-('Submission Template'!K$28+0.25*$E119)),0),$G118))),"")</f>
        <v/>
      </c>
      <c r="H119" s="308" t="str">
        <f t="shared" si="18"/>
        <v/>
      </c>
      <c r="I119" s="309" t="str">
        <f t="shared" si="23"/>
        <v/>
      </c>
      <c r="J119" s="309" t="str">
        <f t="shared" si="19"/>
        <v/>
      </c>
      <c r="K119" s="310" t="str">
        <f>IF(G119&lt;&gt;"",IF($BA119=1,IF(AND(J119&lt;&gt;1,I119=1,D119&lt;='Submission Template'!K$28),1,0),K118),"")</f>
        <v/>
      </c>
      <c r="L119" s="304">
        <f>IF('Submission Template'!$AV$36=1,IF(AND('Submission Template'!$P$13="yes",$AY119&lt;&gt;""),MAX($AY119-1,0),$AY119),"")</f>
        <v>0</v>
      </c>
      <c r="M119" s="305" t="str">
        <f t="shared" si="24"/>
        <v/>
      </c>
      <c r="N119" s="306" t="str">
        <f>IF(AM119&lt;&gt;"",AM119,(IF(AND('Submission Template'!$P$13="no",'Submission Template'!V116="yes",'Submission Template'!BS116&lt;&gt;""),AVERAGE(BE$37:BE119),IF(AND('Submission Template'!$P$13="yes",'Submission Template'!V116="yes",'Submission Template'!BS116&lt;&gt;""),AVERAGE(BE$38:BE119),""))))</f>
        <v/>
      </c>
      <c r="O119" s="307" t="str">
        <f>IF(AP119&lt;=1,"",IF(BX119&lt;&gt;"",BX119,(IF(AND('Submission Template'!$P$13="no",'Submission Template'!V116="yes",'Submission Template'!BS116&lt;&gt;""),STDEV(BE$37:BE119),IF(AND('Submission Template'!$P$13="yes",'Submission Template'!V116="yes",'Submission Template'!BS116&lt;&gt;""),STDEV(BE$38:BE119),"")))))</f>
        <v/>
      </c>
      <c r="P119" s="308" t="str">
        <f>IF('Submission Template'!$AV$36=1,IF('Submission Template'!BS116&lt;&gt;"",Q118,""),"")</f>
        <v/>
      </c>
      <c r="Q119" s="308" t="str">
        <f>IF(AND('Submission Template'!$AV$36=1,'Submission Template'!$C116&lt;&gt;""),IF(OR($AP119=1,$AP119=0),0,IF('Submission Template'!$C116="initial",$Q118,IF('Submission Template'!V116="yes",MAX(($P119+'Submission Template'!BS116-('Submission Template'!R$28+0.25*$O119)),0),$Q118))),"")</f>
        <v/>
      </c>
      <c r="R119" s="308" t="str">
        <f t="shared" si="20"/>
        <v/>
      </c>
      <c r="S119" s="309" t="str">
        <f t="shared" si="25"/>
        <v/>
      </c>
      <c r="T119" s="309" t="str">
        <f t="shared" si="21"/>
        <v/>
      </c>
      <c r="U119" s="310" t="str">
        <f>IF(Q119&lt;&gt;"",IF($BB119=1,IF(AND(T119&lt;&gt;1,S119=1,N119&lt;='Submission Template'!R$28),1,0),U118),"")</f>
        <v/>
      </c>
      <c r="V119" s="102"/>
      <c r="W119" s="102"/>
      <c r="X119" s="102"/>
      <c r="Y119" s="102"/>
      <c r="Z119" s="102"/>
      <c r="AA119" s="102"/>
      <c r="AB119" s="102"/>
      <c r="AC119" s="102"/>
      <c r="AD119" s="102"/>
      <c r="AE119" s="102"/>
      <c r="AF119" s="311"/>
      <c r="AG119" s="312" t="str">
        <f>IF(AND(OR('Submission Template'!Q116="yes",AND('Submission Template'!V116="yes",'Submission Template'!$P$17="yes")),'Submission Template'!C116="invalid"),"Test cannot be invalid AND included in CumSum",IF(OR(AND($Q119&gt;$R119,$N119&lt;&gt;""),AND($G119&gt;H119,$D119&lt;&gt;"")),"Warning:  CumSum statistic exceeds the Action Limit.",""))</f>
        <v/>
      </c>
      <c r="AH119" s="156"/>
      <c r="AI119" s="156"/>
      <c r="AJ119" s="156"/>
      <c r="AK119" s="313"/>
      <c r="AL119" s="6" t="str">
        <f t="shared" si="34"/>
        <v/>
      </c>
      <c r="AM119" s="6" t="str">
        <f t="shared" si="31"/>
        <v/>
      </c>
      <c r="AN119"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lt;&gt;""),"DATA","")),"notCO")</f>
        <v>SKIP</v>
      </c>
      <c r="AO119" s="6">
        <f>IF('Submission Template'!$P$13="no",AX119,IF(AX119="","",IF('Submission Template'!$P$13="yes",IF(B119=0,1,IF(OR(B119=1,B119=2),2,B119)))))</f>
        <v>1</v>
      </c>
      <c r="AP119" s="6">
        <f>IF('Submission Template'!$P$13="no",AY119,IF(AY119="","",IF('Submission Template'!$P$13="yes",IF(L119=0,1,IF(OR(L119=1,L119=2),2,L119)))))</f>
        <v>1</v>
      </c>
      <c r="AQ119"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lt;&gt;""),"DATA","")),"notCO")</f>
        <v>SKIP</v>
      </c>
      <c r="AR119" s="22">
        <f>IF(AND('Submission Template'!BN116&lt;&gt;"",'Submission Template'!K$28&lt;&gt;"",'Submission Template'!Q116&lt;&gt;""),1,0)</f>
        <v>0</v>
      </c>
      <c r="AS119" s="22">
        <f>IF(AND('Submission Template'!BS116&lt;&gt;"",'Submission Template'!R$28&lt;&gt;"",'Submission Template'!V116&lt;&gt;""),1,0)</f>
        <v>0</v>
      </c>
      <c r="AT119" s="22"/>
      <c r="AU119" s="22">
        <f t="shared" si="26"/>
        <v>0</v>
      </c>
      <c r="AV119" s="22">
        <f t="shared" si="27"/>
        <v>0</v>
      </c>
      <c r="AW119" s="22"/>
      <c r="AX119" s="22">
        <f>IF('Submission Template'!$BU116&lt;&gt;"blank",IF('Submission Template'!BN116&lt;&gt;"",IF('Submission Template'!Q116="yes",AX118+1,AX118),AX118),"")</f>
        <v>0</v>
      </c>
      <c r="AY119" s="22">
        <f>IF('Submission Template'!$BU116&lt;&gt;"blank",IF('Submission Template'!BS116&lt;&gt;"",IF('Submission Template'!V116="yes",AY118+1,AY118),AY118),"")</f>
        <v>0</v>
      </c>
      <c r="AZ119" s="22"/>
      <c r="BA119" s="22" t="str">
        <f>IF('Submission Template'!BN116&lt;&gt;"",IF('Submission Template'!Q116="yes",1,0),"")</f>
        <v/>
      </c>
      <c r="BB119" s="22" t="str">
        <f>IF('Submission Template'!BS116&lt;&gt;"",IF('Submission Template'!V116="yes",1,0),"")</f>
        <v/>
      </c>
      <c r="BC119" s="22"/>
      <c r="BD119" s="22" t="str">
        <f>IF(AND('Submission Template'!Q116="yes",'Submission Template'!BN116&lt;&gt;""),'Submission Template'!BN116,"")</f>
        <v/>
      </c>
      <c r="BE119" s="22" t="str">
        <f>IF(AND('Submission Template'!V116="yes",'Submission Template'!BS116&lt;&gt;""),'Submission Template'!BS116,"")</f>
        <v/>
      </c>
      <c r="BF119" s="22"/>
      <c r="BG119" s="22"/>
      <c r="BH119" s="22"/>
      <c r="BI119" s="24"/>
      <c r="BJ119" s="22"/>
      <c r="BK119" s="35" t="str">
        <f>IF('Submission Template'!$AU$36=1,IF(AND('Submission Template'!Q116="yes",$AO119&gt;1,'Submission Template'!BN116&lt;&gt;""),ROUND((($AU119*$E119)/($D119-'Submission Template'!K$28))^2+1,1),""),"")</f>
        <v/>
      </c>
      <c r="BL119" s="35" t="str">
        <f>IF('Submission Template'!$AV$36=1,IF(AND('Submission Template'!V116="yes",$AP119&gt;1,'Submission Template'!BS116&lt;&gt;""),ROUND((($AV119*$O119)/($N119-'Submission Template'!R$28))^2+1,1),""),"")</f>
        <v/>
      </c>
      <c r="BM119" s="49">
        <f t="shared" si="28"/>
        <v>1</v>
      </c>
      <c r="BN119" s="6"/>
      <c r="BO119" s="136" t="str">
        <f>IF(D119="","",IF(E119="","",$D119-'Submission Template'!K$28))</f>
        <v/>
      </c>
      <c r="BP119" s="137" t="str">
        <f t="shared" si="29"/>
        <v/>
      </c>
      <c r="BQ119" s="137"/>
      <c r="BR119" s="137"/>
      <c r="BS119" s="137"/>
      <c r="BT119" s="137" t="str">
        <f>IF(N119="","",IF(E119="","",$N119-'Submission Template'!$BG$20))</f>
        <v/>
      </c>
      <c r="BU119" s="138" t="str">
        <f t="shared" si="30"/>
        <v/>
      </c>
      <c r="BV119" s="6"/>
      <c r="BW119" s="247" t="str">
        <f t="shared" si="32"/>
        <v/>
      </c>
      <c r="BX119" s="138" t="str">
        <f t="shared" si="33"/>
        <v/>
      </c>
      <c r="BY119" s="6"/>
      <c r="BZ119" s="6"/>
      <c r="CA119" s="6"/>
      <c r="CB119" s="6"/>
      <c r="CC119" s="6"/>
      <c r="CD119" s="6"/>
      <c r="CE119" s="6"/>
      <c r="CF119" s="247">
        <f>IF('Submission Template'!C142="invalid",1,0)</f>
        <v>0</v>
      </c>
      <c r="CG119" s="137" t="str">
        <f>IF(AND('Submission Template'!$C142="final",'Submission Template'!$Q142="yes"),$D145,"")</f>
        <v/>
      </c>
      <c r="CH119" s="137" t="str">
        <f>IF(AND('Submission Template'!$C142="final",'Submission Template'!$Q142="yes"),$C145,"")</f>
        <v/>
      </c>
      <c r="CI119" s="137" t="str">
        <f>IF(AND('Submission Template'!$C142="final",'Submission Template'!$V142="yes"),$N145,"")</f>
        <v/>
      </c>
      <c r="CJ119" s="138" t="str">
        <f>IF(AND('Submission Template'!$C142="final",'Submission Template'!$V142="yes"),$M145,"")</f>
        <v/>
      </c>
      <c r="CK119" s="6"/>
      <c r="CL119" s="6"/>
    </row>
    <row r="120" spans="1:90">
      <c r="A120" s="98"/>
      <c r="B120" s="304">
        <f>IF('Submission Template'!$AU$36=1,IF(AND('Submission Template'!$P$13="yes",$AX120&lt;&gt;""),MAX($AX120-1,0),$AX120),"")</f>
        <v>0</v>
      </c>
      <c r="C120" s="305" t="str">
        <f t="shared" si="22"/>
        <v/>
      </c>
      <c r="D120" s="306" t="str">
        <f>IF('Submission Template'!$AU$36&lt;&gt;1,"",IF(AL120&lt;&gt;"",AL120,IF(AND('Submission Template'!$P$13="no",'Submission Template'!Q117="yes",'Submission Template'!BN117&lt;&gt;""),AVERAGE(BD$37:BD120),IF(AND('Submission Template'!$P$13="yes",'Submission Template'!Q117="yes",'Submission Template'!BN117&lt;&gt;""),AVERAGE(BD$38:BD120),""))))</f>
        <v/>
      </c>
      <c r="E120" s="307" t="str">
        <f>IF('Submission Template'!$AU$36&lt;&gt;1,"",IF(AO120&lt;=1,"",IF(BW120&lt;&gt;"",BW120,IF(AND('Submission Template'!$P$13="no",'Submission Template'!Q117="yes",'Submission Template'!BN117&lt;&gt;""),STDEV(BD$37:BD120),IF(AND('Submission Template'!$P$13="yes",'Submission Template'!Q117="yes",'Submission Template'!BN117&lt;&gt;""),STDEV(BD$38:BD120),"")))))</f>
        <v/>
      </c>
      <c r="F120" s="308" t="str">
        <f>IF('Submission Template'!$AU$36=1,IF('Submission Template'!BN117&lt;&gt;"",G119,""),"")</f>
        <v/>
      </c>
      <c r="G120" s="308" t="str">
        <f>IF(AND('Submission Template'!$AU$36=1,'Submission Template'!$C117&lt;&gt;""),IF(OR($AO120=1,$AO120=0),0,IF('Submission Template'!$C117="initial",$G119,IF('Submission Template'!Q117="yes",MAX(($F120+'Submission Template'!BN117-('Submission Template'!K$28+0.25*$E120)),0),$G119))),"")</f>
        <v/>
      </c>
      <c r="H120" s="308" t="str">
        <f t="shared" si="18"/>
        <v/>
      </c>
      <c r="I120" s="309" t="str">
        <f t="shared" si="23"/>
        <v/>
      </c>
      <c r="J120" s="309" t="str">
        <f t="shared" si="19"/>
        <v/>
      </c>
      <c r="K120" s="310" t="str">
        <f>IF(G120&lt;&gt;"",IF($BA120=1,IF(AND(J120&lt;&gt;1,I120=1,D120&lt;='Submission Template'!K$28),1,0),K119),"")</f>
        <v/>
      </c>
      <c r="L120" s="304">
        <f>IF('Submission Template'!$AV$36=1,IF(AND('Submission Template'!$P$13="yes",$AY120&lt;&gt;""),MAX($AY120-1,0),$AY120),"")</f>
        <v>0</v>
      </c>
      <c r="M120" s="305" t="str">
        <f t="shared" si="24"/>
        <v/>
      </c>
      <c r="N120" s="306" t="str">
        <f>IF(AM120&lt;&gt;"",AM120,(IF(AND('Submission Template'!$P$13="no",'Submission Template'!V117="yes",'Submission Template'!BS117&lt;&gt;""),AVERAGE(BE$37:BE120),IF(AND('Submission Template'!$P$13="yes",'Submission Template'!V117="yes",'Submission Template'!BS117&lt;&gt;""),AVERAGE(BE$38:BE120),""))))</f>
        <v/>
      </c>
      <c r="O120" s="307" t="str">
        <f>IF(AP120&lt;=1,"",IF(BX120&lt;&gt;"",BX120,(IF(AND('Submission Template'!$P$13="no",'Submission Template'!V117="yes",'Submission Template'!BS117&lt;&gt;""),STDEV(BE$37:BE120),IF(AND('Submission Template'!$P$13="yes",'Submission Template'!V117="yes",'Submission Template'!BS117&lt;&gt;""),STDEV(BE$38:BE120),"")))))</f>
        <v/>
      </c>
      <c r="P120" s="308" t="str">
        <f>IF('Submission Template'!$AV$36=1,IF('Submission Template'!BS117&lt;&gt;"",Q119,""),"")</f>
        <v/>
      </c>
      <c r="Q120" s="308" t="str">
        <f>IF(AND('Submission Template'!$AV$36=1,'Submission Template'!$C117&lt;&gt;""),IF(OR($AP120=1,$AP120=0),0,IF('Submission Template'!$C117="initial",$Q119,IF('Submission Template'!V117="yes",MAX(($P120+'Submission Template'!BS117-('Submission Template'!R$28+0.25*$O120)),0),$Q119))),"")</f>
        <v/>
      </c>
      <c r="R120" s="308" t="str">
        <f t="shared" si="20"/>
        <v/>
      </c>
      <c r="S120" s="309" t="str">
        <f t="shared" si="25"/>
        <v/>
      </c>
      <c r="T120" s="309" t="str">
        <f t="shared" si="21"/>
        <v/>
      </c>
      <c r="U120" s="310" t="str">
        <f>IF(Q120&lt;&gt;"",IF($BB120=1,IF(AND(T120&lt;&gt;1,S120=1,N120&lt;='Submission Template'!R$28),1,0),U119),"")</f>
        <v/>
      </c>
      <c r="V120" s="102"/>
      <c r="W120" s="102"/>
      <c r="X120" s="102"/>
      <c r="Y120" s="102"/>
      <c r="Z120" s="102"/>
      <c r="AA120" s="102"/>
      <c r="AB120" s="102"/>
      <c r="AC120" s="102"/>
      <c r="AD120" s="102"/>
      <c r="AE120" s="102"/>
      <c r="AF120" s="311"/>
      <c r="AG120" s="312" t="str">
        <f>IF(AND(OR('Submission Template'!Q117="yes",AND('Submission Template'!V117="yes",'Submission Template'!$P$17="yes")),'Submission Template'!C117="invalid"),"Test cannot be invalid AND included in CumSum",IF(OR(AND($Q120&gt;$R120,$N120&lt;&gt;""),AND($G120&gt;H120,$D120&lt;&gt;"")),"Warning:  CumSum statistic exceeds the Action Limit.",""))</f>
        <v/>
      </c>
      <c r="AH120" s="156"/>
      <c r="AI120" s="156"/>
      <c r="AJ120" s="156"/>
      <c r="AK120" s="313"/>
      <c r="AL120" s="6" t="str">
        <f t="shared" si="34"/>
        <v/>
      </c>
      <c r="AM120" s="6" t="str">
        <f t="shared" si="31"/>
        <v/>
      </c>
      <c r="AN120"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lt;&gt;""),"DATA","")),"notCO")</f>
        <v>SKIP</v>
      </c>
      <c r="AO120" s="6">
        <f>IF('Submission Template'!$P$13="no",AX120,IF(AX120="","",IF('Submission Template'!$P$13="yes",IF(B120=0,1,IF(OR(B120=1,B120=2),2,B120)))))</f>
        <v>1</v>
      </c>
      <c r="AP120" s="6">
        <f>IF('Submission Template'!$P$13="no",AY120,IF(AY120="","",IF('Submission Template'!$P$13="yes",IF(L120=0,1,IF(OR(L120=1,L120=2),2,L120)))))</f>
        <v>1</v>
      </c>
      <c r="AQ120"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lt;&gt;""),"DATA","")),"notCO")</f>
        <v>SKIP</v>
      </c>
      <c r="AR120" s="22">
        <f>IF(AND('Submission Template'!BN117&lt;&gt;"",'Submission Template'!K$28&lt;&gt;"",'Submission Template'!Q117&lt;&gt;""),1,0)</f>
        <v>0</v>
      </c>
      <c r="AS120" s="22">
        <f>IF(AND('Submission Template'!BS117&lt;&gt;"",'Submission Template'!R$28&lt;&gt;"",'Submission Template'!V117&lt;&gt;""),1,0)</f>
        <v>0</v>
      </c>
      <c r="AT120" s="22"/>
      <c r="AU120" s="22">
        <f t="shared" si="26"/>
        <v>0</v>
      </c>
      <c r="AV120" s="22">
        <f t="shared" si="27"/>
        <v>0</v>
      </c>
      <c r="AW120" s="22"/>
      <c r="AX120" s="22">
        <f>IF('Submission Template'!$BU117&lt;&gt;"blank",IF('Submission Template'!BN117&lt;&gt;"",IF('Submission Template'!Q117="yes",AX119+1,AX119),AX119),"")</f>
        <v>0</v>
      </c>
      <c r="AY120" s="22">
        <f>IF('Submission Template'!$BU117&lt;&gt;"blank",IF('Submission Template'!BS117&lt;&gt;"",IF('Submission Template'!V117="yes",AY119+1,AY119),AY119),"")</f>
        <v>0</v>
      </c>
      <c r="AZ120" s="22"/>
      <c r="BA120" s="22" t="str">
        <f>IF('Submission Template'!BN117&lt;&gt;"",IF('Submission Template'!Q117="yes",1,0),"")</f>
        <v/>
      </c>
      <c r="BB120" s="22" t="str">
        <f>IF('Submission Template'!BS117&lt;&gt;"",IF('Submission Template'!V117="yes",1,0),"")</f>
        <v/>
      </c>
      <c r="BC120" s="22"/>
      <c r="BD120" s="22" t="str">
        <f>IF(AND('Submission Template'!Q117="yes",'Submission Template'!BN117&lt;&gt;""),'Submission Template'!BN117,"")</f>
        <v/>
      </c>
      <c r="BE120" s="22" t="str">
        <f>IF(AND('Submission Template'!V117="yes",'Submission Template'!BS117&lt;&gt;""),'Submission Template'!BS117,"")</f>
        <v/>
      </c>
      <c r="BF120" s="22"/>
      <c r="BG120" s="22"/>
      <c r="BH120" s="22"/>
      <c r="BI120" s="24"/>
      <c r="BJ120" s="22"/>
      <c r="BK120" s="35" t="str">
        <f>IF('Submission Template'!$AU$36=1,IF(AND('Submission Template'!Q117="yes",$AO120&gt;1,'Submission Template'!BN117&lt;&gt;""),ROUND((($AU120*$E120)/($D120-'Submission Template'!K$28))^2+1,1),""),"")</f>
        <v/>
      </c>
      <c r="BL120" s="35" t="str">
        <f>IF('Submission Template'!$AV$36=1,IF(AND('Submission Template'!V117="yes",$AP120&gt;1,'Submission Template'!BS117&lt;&gt;""),ROUND((($AV120*$O120)/($N120-'Submission Template'!R$28))^2+1,1),""),"")</f>
        <v/>
      </c>
      <c r="BM120" s="49">
        <f t="shared" si="28"/>
        <v>1</v>
      </c>
      <c r="BN120" s="6"/>
      <c r="BO120" s="136" t="str">
        <f>IF(D120="","",IF(E120="","",$D120-'Submission Template'!K$28))</f>
        <v/>
      </c>
      <c r="BP120" s="137" t="str">
        <f t="shared" si="29"/>
        <v/>
      </c>
      <c r="BQ120" s="137"/>
      <c r="BR120" s="137"/>
      <c r="BS120" s="137"/>
      <c r="BT120" s="137" t="str">
        <f>IF(N120="","",IF(E120="","",$N120-'Submission Template'!$BG$20))</f>
        <v/>
      </c>
      <c r="BU120" s="138" t="str">
        <f t="shared" si="30"/>
        <v/>
      </c>
      <c r="BV120" s="6"/>
      <c r="BW120" s="247" t="str">
        <f t="shared" si="32"/>
        <v/>
      </c>
      <c r="BX120" s="138" t="str">
        <f t="shared" si="33"/>
        <v/>
      </c>
      <c r="BY120" s="6"/>
      <c r="BZ120" s="6"/>
      <c r="CA120" s="6"/>
      <c r="CB120" s="6"/>
      <c r="CC120" s="6"/>
      <c r="CD120" s="6"/>
      <c r="CE120" s="6"/>
      <c r="CF120" s="247">
        <f>IF('Submission Template'!C143="invalid",1,0)</f>
        <v>0</v>
      </c>
      <c r="CG120" s="137" t="str">
        <f>IF(AND('Submission Template'!$C143="final",'Submission Template'!$Q143="yes"),$D146,"")</f>
        <v/>
      </c>
      <c r="CH120" s="137" t="str">
        <f>IF(AND('Submission Template'!$C143="final",'Submission Template'!$Q143="yes"),$C146,"")</f>
        <v/>
      </c>
      <c r="CI120" s="137" t="str">
        <f>IF(AND('Submission Template'!$C143="final",'Submission Template'!$V143="yes"),$N146,"")</f>
        <v/>
      </c>
      <c r="CJ120" s="138" t="str">
        <f>IF(AND('Submission Template'!$C143="final",'Submission Template'!$V143="yes"),$M146,"")</f>
        <v/>
      </c>
      <c r="CK120" s="6"/>
      <c r="CL120" s="6"/>
    </row>
    <row r="121" spans="1:90">
      <c r="A121" s="98"/>
      <c r="B121" s="304">
        <f>IF('Submission Template'!$AU$36=1,IF(AND('Submission Template'!$P$13="yes",$AX121&lt;&gt;""),MAX($AX121-1,0),$AX121),"")</f>
        <v>0</v>
      </c>
      <c r="C121" s="305" t="str">
        <f t="shared" si="22"/>
        <v/>
      </c>
      <c r="D121" s="306" t="str">
        <f>IF('Submission Template'!$AU$36&lt;&gt;1,"",IF(AL121&lt;&gt;"",AL121,IF(AND('Submission Template'!$P$13="no",'Submission Template'!Q118="yes",'Submission Template'!BN118&lt;&gt;""),AVERAGE(BD$37:BD121),IF(AND('Submission Template'!$P$13="yes",'Submission Template'!Q118="yes",'Submission Template'!BN118&lt;&gt;""),AVERAGE(BD$38:BD121),""))))</f>
        <v/>
      </c>
      <c r="E121" s="307" t="str">
        <f>IF('Submission Template'!$AU$36&lt;&gt;1,"",IF(AO121&lt;=1,"",IF(BW121&lt;&gt;"",BW121,IF(AND('Submission Template'!$P$13="no",'Submission Template'!Q118="yes",'Submission Template'!BN118&lt;&gt;""),STDEV(BD$37:BD121),IF(AND('Submission Template'!$P$13="yes",'Submission Template'!Q118="yes",'Submission Template'!BN118&lt;&gt;""),STDEV(BD$38:BD121),"")))))</f>
        <v/>
      </c>
      <c r="F121" s="308" t="str">
        <f>IF('Submission Template'!$AU$36=1,IF('Submission Template'!BN118&lt;&gt;"",G120,""),"")</f>
        <v/>
      </c>
      <c r="G121" s="308" t="str">
        <f>IF(AND('Submission Template'!$AU$36=1,'Submission Template'!$C118&lt;&gt;""),IF(OR($AO121=1,$AO121=0),0,IF('Submission Template'!$C118="initial",$G120,IF('Submission Template'!Q118="yes",MAX(($F121+'Submission Template'!BN118-('Submission Template'!K$28+0.25*$E121)),0),$G120))),"")</f>
        <v/>
      </c>
      <c r="H121" s="308" t="str">
        <f t="shared" si="18"/>
        <v/>
      </c>
      <c r="I121" s="309" t="str">
        <f t="shared" si="23"/>
        <v/>
      </c>
      <c r="J121" s="309" t="str">
        <f t="shared" si="19"/>
        <v/>
      </c>
      <c r="K121" s="310" t="str">
        <f>IF(G121&lt;&gt;"",IF($BA121=1,IF(AND(J121&lt;&gt;1,I121=1,D121&lt;='Submission Template'!K$28),1,0),K120),"")</f>
        <v/>
      </c>
      <c r="L121" s="304">
        <f>IF('Submission Template'!$AV$36=1,IF(AND('Submission Template'!$P$13="yes",$AY121&lt;&gt;""),MAX($AY121-1,0),$AY121),"")</f>
        <v>0</v>
      </c>
      <c r="M121" s="305" t="str">
        <f t="shared" si="24"/>
        <v/>
      </c>
      <c r="N121" s="306" t="str">
        <f>IF(AM121&lt;&gt;"",AM121,(IF(AND('Submission Template'!$P$13="no",'Submission Template'!V118="yes",'Submission Template'!BS118&lt;&gt;""),AVERAGE(BE$37:BE121),IF(AND('Submission Template'!$P$13="yes",'Submission Template'!V118="yes",'Submission Template'!BS118&lt;&gt;""),AVERAGE(BE$38:BE121),""))))</f>
        <v/>
      </c>
      <c r="O121" s="307" t="str">
        <f>IF(AP121&lt;=1,"",IF(BX121&lt;&gt;"",BX121,(IF(AND('Submission Template'!$P$13="no",'Submission Template'!V118="yes",'Submission Template'!BS118&lt;&gt;""),STDEV(BE$37:BE121),IF(AND('Submission Template'!$P$13="yes",'Submission Template'!V118="yes",'Submission Template'!BS118&lt;&gt;""),STDEV(BE$38:BE121),"")))))</f>
        <v/>
      </c>
      <c r="P121" s="308" t="str">
        <f>IF('Submission Template'!$AV$36=1,IF('Submission Template'!BS118&lt;&gt;"",Q120,""),"")</f>
        <v/>
      </c>
      <c r="Q121" s="308" t="str">
        <f>IF(AND('Submission Template'!$AV$36=1,'Submission Template'!$C118&lt;&gt;""),IF(OR($AP121=1,$AP121=0),0,IF('Submission Template'!$C118="initial",$Q120,IF('Submission Template'!V118="yes",MAX(($P121+'Submission Template'!BS118-('Submission Template'!R$28+0.25*$O121)),0),$Q120))),"")</f>
        <v/>
      </c>
      <c r="R121" s="308" t="str">
        <f t="shared" si="20"/>
        <v/>
      </c>
      <c r="S121" s="309" t="str">
        <f t="shared" si="25"/>
        <v/>
      </c>
      <c r="T121" s="309" t="str">
        <f t="shared" si="21"/>
        <v/>
      </c>
      <c r="U121" s="310" t="str">
        <f>IF(Q121&lt;&gt;"",IF($BB121=1,IF(AND(T121&lt;&gt;1,S121=1,N121&lt;='Submission Template'!R$28),1,0),U120),"")</f>
        <v/>
      </c>
      <c r="V121" s="285"/>
      <c r="W121" s="285"/>
      <c r="X121" s="285"/>
      <c r="Y121" s="285"/>
      <c r="Z121" s="285"/>
      <c r="AA121" s="285"/>
      <c r="AB121" s="285"/>
      <c r="AC121" s="285"/>
      <c r="AD121" s="285"/>
      <c r="AE121" s="285"/>
      <c r="AF121" s="311"/>
      <c r="AG121" s="312" t="str">
        <f>IF(AND(OR('Submission Template'!Q118="yes",AND('Submission Template'!V118="yes",'Submission Template'!$P$17="yes")),'Submission Template'!C118="invalid"),"Test cannot be invalid AND included in CumSum",IF(OR(AND($Q121&gt;$R121,$N121&lt;&gt;""),AND($G121&gt;H121,$D121&lt;&gt;"")),"Warning:  CumSum statistic exceeds the Action Limit.",""))</f>
        <v/>
      </c>
      <c r="AH121" s="156"/>
      <c r="AI121" s="156"/>
      <c r="AJ121" s="156"/>
      <c r="AK121" s="313"/>
      <c r="AL121" s="6" t="str">
        <f t="shared" si="34"/>
        <v/>
      </c>
      <c r="AM121" s="6" t="str">
        <f t="shared" si="31"/>
        <v/>
      </c>
      <c r="AN121"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lt;&gt;""),"DATA","")),"notCO")</f>
        <v>SKIP</v>
      </c>
      <c r="AO121" s="6">
        <f>IF('Submission Template'!$P$13="no",AX121,IF(AX121="","",IF('Submission Template'!$P$13="yes",IF(B121=0,1,IF(OR(B121=1,B121=2),2,B121)))))</f>
        <v>1</v>
      </c>
      <c r="AP121" s="6">
        <f>IF('Submission Template'!$P$13="no",AY121,IF(AY121="","",IF('Submission Template'!$P$13="yes",IF(L121=0,1,IF(OR(L121=1,L121=2),2,L121)))))</f>
        <v>1</v>
      </c>
      <c r="AQ121"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lt;&gt;""),"DATA","")),"notCO")</f>
        <v>SKIP</v>
      </c>
      <c r="AR121" s="22">
        <f>IF(AND('Submission Template'!BN118&lt;&gt;"",'Submission Template'!K$28&lt;&gt;"",'Submission Template'!Q118&lt;&gt;""),1,0)</f>
        <v>0</v>
      </c>
      <c r="AS121" s="22">
        <f>IF(AND('Submission Template'!BS118&lt;&gt;"",'Submission Template'!R$28&lt;&gt;"",'Submission Template'!V118&lt;&gt;""),1,0)</f>
        <v>0</v>
      </c>
      <c r="AT121" s="22"/>
      <c r="AU121" s="22">
        <f t="shared" si="26"/>
        <v>0</v>
      </c>
      <c r="AV121" s="22">
        <f t="shared" si="27"/>
        <v>0</v>
      </c>
      <c r="AW121" s="22"/>
      <c r="AX121" s="22">
        <f>IF('Submission Template'!$BU118&lt;&gt;"blank",IF('Submission Template'!BN118&lt;&gt;"",IF('Submission Template'!Q118="yes",AX120+1,AX120),AX120),"")</f>
        <v>0</v>
      </c>
      <c r="AY121" s="22">
        <f>IF('Submission Template'!$BU118&lt;&gt;"blank",IF('Submission Template'!BS118&lt;&gt;"",IF('Submission Template'!V118="yes",AY120+1,AY120),AY120),"")</f>
        <v>0</v>
      </c>
      <c r="AZ121" s="22"/>
      <c r="BA121" s="22" t="str">
        <f>IF('Submission Template'!BN118&lt;&gt;"",IF('Submission Template'!Q118="yes",1,0),"")</f>
        <v/>
      </c>
      <c r="BB121" s="22" t="str">
        <f>IF('Submission Template'!BS118&lt;&gt;"",IF('Submission Template'!V118="yes",1,0),"")</f>
        <v/>
      </c>
      <c r="BC121" s="22"/>
      <c r="BD121" s="22" t="str">
        <f>IF(AND('Submission Template'!Q118="yes",'Submission Template'!BN118&lt;&gt;""),'Submission Template'!BN118,"")</f>
        <v/>
      </c>
      <c r="BE121" s="22" t="str">
        <f>IF(AND('Submission Template'!V118="yes",'Submission Template'!BS118&lt;&gt;""),'Submission Template'!BS118,"")</f>
        <v/>
      </c>
      <c r="BF121" s="22"/>
      <c r="BG121" s="22"/>
      <c r="BH121" s="22"/>
      <c r="BI121" s="24"/>
      <c r="BJ121" s="22"/>
      <c r="BK121" s="35" t="str">
        <f>IF('Submission Template'!$AU$36=1,IF(AND('Submission Template'!Q118="yes",$AO121&gt;1,'Submission Template'!BN118&lt;&gt;""),ROUND((($AU121*$E121)/($D121-'Submission Template'!K$28))^2+1,1),""),"")</f>
        <v/>
      </c>
      <c r="BL121" s="35" t="str">
        <f>IF('Submission Template'!$AV$36=1,IF(AND('Submission Template'!V118="yes",$AP121&gt;1,'Submission Template'!BS118&lt;&gt;""),ROUND((($AV121*$O121)/($N121-'Submission Template'!R$28))^2+1,1),""),"")</f>
        <v/>
      </c>
      <c r="BM121" s="49">
        <f t="shared" si="28"/>
        <v>1</v>
      </c>
      <c r="BN121" s="6"/>
      <c r="BO121" s="136" t="str">
        <f>IF(D121="","",IF(E121="","",$D121-'Submission Template'!K$28))</f>
        <v/>
      </c>
      <c r="BP121" s="137" t="str">
        <f t="shared" si="29"/>
        <v/>
      </c>
      <c r="BQ121" s="137"/>
      <c r="BR121" s="137"/>
      <c r="BS121" s="137"/>
      <c r="BT121" s="137" t="str">
        <f>IF(N121="","",IF(E121="","",$N121-'Submission Template'!$BG$20))</f>
        <v/>
      </c>
      <c r="BU121" s="138" t="str">
        <f t="shared" si="30"/>
        <v/>
      </c>
      <c r="BV121" s="6"/>
      <c r="BW121" s="247" t="str">
        <f t="shared" si="32"/>
        <v/>
      </c>
      <c r="BX121" s="138" t="str">
        <f t="shared" si="33"/>
        <v/>
      </c>
      <c r="BY121" s="6"/>
      <c r="BZ121" s="6"/>
      <c r="CA121" s="6"/>
      <c r="CB121" s="6"/>
      <c r="CC121" s="6"/>
      <c r="CD121" s="6"/>
      <c r="CE121" s="6"/>
      <c r="CF121" s="247">
        <f>IF('Submission Template'!C144="invalid",1,0)</f>
        <v>0</v>
      </c>
      <c r="CG121" s="137" t="str">
        <f>IF(AND('Submission Template'!$C144="final",'Submission Template'!$Q144="yes"),$D147,"")</f>
        <v/>
      </c>
      <c r="CH121" s="137" t="str">
        <f>IF(AND('Submission Template'!$C144="final",'Submission Template'!$Q144="yes"),$C147,"")</f>
        <v/>
      </c>
      <c r="CI121" s="137" t="str">
        <f>IF(AND('Submission Template'!$C144="final",'Submission Template'!$V144="yes"),$N147,"")</f>
        <v/>
      </c>
      <c r="CJ121" s="138" t="str">
        <f>IF(AND('Submission Template'!$C144="final",'Submission Template'!$V144="yes"),$M147,"")</f>
        <v/>
      </c>
      <c r="CK121" s="6"/>
      <c r="CL121" s="6"/>
    </row>
    <row r="122" spans="1:90">
      <c r="A122" s="98"/>
      <c r="B122" s="304">
        <f>IF('Submission Template'!$AU$36=1,IF(AND('Submission Template'!$P$13="yes",$AX122&lt;&gt;""),MAX($AX122-1,0),$AX122),"")</f>
        <v>0</v>
      </c>
      <c r="C122" s="305" t="str">
        <f t="shared" si="22"/>
        <v/>
      </c>
      <c r="D122" s="306" t="str">
        <f>IF('Submission Template'!$AU$36&lt;&gt;1,"",IF(AL122&lt;&gt;"",AL122,IF(AND('Submission Template'!$P$13="no",'Submission Template'!Q119="yes",'Submission Template'!BN119&lt;&gt;""),AVERAGE(BD$37:BD122),IF(AND('Submission Template'!$P$13="yes",'Submission Template'!Q119="yes",'Submission Template'!BN119&lt;&gt;""),AVERAGE(BD$38:BD122),""))))</f>
        <v/>
      </c>
      <c r="E122" s="307" t="str">
        <f>IF('Submission Template'!$AU$36&lt;&gt;1,"",IF(AO122&lt;=1,"",IF(BW122&lt;&gt;"",BW122,IF(AND('Submission Template'!$P$13="no",'Submission Template'!Q119="yes",'Submission Template'!BN119&lt;&gt;""),STDEV(BD$37:BD122),IF(AND('Submission Template'!$P$13="yes",'Submission Template'!Q119="yes",'Submission Template'!BN119&lt;&gt;""),STDEV(BD$38:BD122),"")))))</f>
        <v/>
      </c>
      <c r="F122" s="308" t="str">
        <f>IF('Submission Template'!$AU$36=1,IF('Submission Template'!BN119&lt;&gt;"",G121,""),"")</f>
        <v/>
      </c>
      <c r="G122" s="308" t="str">
        <f>IF(AND('Submission Template'!$AU$36=1,'Submission Template'!$C119&lt;&gt;""),IF(OR($AO122=1,$AO122=0),0,IF('Submission Template'!$C119="initial",$G121,IF('Submission Template'!Q119="yes",MAX(($F122+'Submission Template'!BN119-('Submission Template'!K$28+0.25*$E122)),0),$G121))),"")</f>
        <v/>
      </c>
      <c r="H122" s="308" t="str">
        <f t="shared" si="18"/>
        <v/>
      </c>
      <c r="I122" s="309" t="str">
        <f t="shared" si="23"/>
        <v/>
      </c>
      <c r="J122" s="309" t="str">
        <f t="shared" si="19"/>
        <v/>
      </c>
      <c r="K122" s="310" t="str">
        <f>IF(G122&lt;&gt;"",IF($BA122=1,IF(AND(J122&lt;&gt;1,I122=1,D122&lt;='Submission Template'!K$28),1,0),K121),"")</f>
        <v/>
      </c>
      <c r="L122" s="304">
        <f>IF('Submission Template'!$AV$36=1,IF(AND('Submission Template'!$P$13="yes",$AY122&lt;&gt;""),MAX($AY122-1,0),$AY122),"")</f>
        <v>0</v>
      </c>
      <c r="M122" s="305" t="str">
        <f t="shared" si="24"/>
        <v/>
      </c>
      <c r="N122" s="306" t="str">
        <f>IF(AM122&lt;&gt;"",AM122,(IF(AND('Submission Template'!$P$13="no",'Submission Template'!V119="yes",'Submission Template'!BS119&lt;&gt;""),AVERAGE(BE$37:BE122),IF(AND('Submission Template'!$P$13="yes",'Submission Template'!V119="yes",'Submission Template'!BS119&lt;&gt;""),AVERAGE(BE$38:BE122),""))))</f>
        <v/>
      </c>
      <c r="O122" s="307" t="str">
        <f>IF(AP122&lt;=1,"",IF(BX122&lt;&gt;"",BX122,(IF(AND('Submission Template'!$P$13="no",'Submission Template'!V119="yes",'Submission Template'!BS119&lt;&gt;""),STDEV(BE$37:BE122),IF(AND('Submission Template'!$P$13="yes",'Submission Template'!V119="yes",'Submission Template'!BS119&lt;&gt;""),STDEV(BE$38:BE122),"")))))</f>
        <v/>
      </c>
      <c r="P122" s="308" t="str">
        <f>IF('Submission Template'!$AV$36=1,IF('Submission Template'!BS119&lt;&gt;"",Q121,""),"")</f>
        <v/>
      </c>
      <c r="Q122" s="308" t="str">
        <f>IF(AND('Submission Template'!$AV$36=1,'Submission Template'!$C119&lt;&gt;""),IF(OR($AP122=1,$AP122=0),0,IF('Submission Template'!$C119="initial",$Q121,IF('Submission Template'!V119="yes",MAX(($P122+'Submission Template'!BS119-('Submission Template'!R$28+0.25*$O122)),0),$Q121))),"")</f>
        <v/>
      </c>
      <c r="R122" s="308" t="str">
        <f t="shared" si="20"/>
        <v/>
      </c>
      <c r="S122" s="309" t="str">
        <f t="shared" si="25"/>
        <v/>
      </c>
      <c r="T122" s="309" t="str">
        <f t="shared" si="21"/>
        <v/>
      </c>
      <c r="U122" s="310" t="str">
        <f>IF(Q122&lt;&gt;"",IF($BB122=1,IF(AND(T122&lt;&gt;1,S122=1,N122&lt;='Submission Template'!R$28),1,0),U121),"")</f>
        <v/>
      </c>
      <c r="V122" s="102"/>
      <c r="W122" s="102"/>
      <c r="X122" s="102"/>
      <c r="Y122" s="102"/>
      <c r="Z122" s="102"/>
      <c r="AA122" s="102"/>
      <c r="AB122" s="102"/>
      <c r="AC122" s="102"/>
      <c r="AD122" s="102"/>
      <c r="AE122" s="102"/>
      <c r="AF122" s="311"/>
      <c r="AG122" s="312" t="str">
        <f>IF(AND(OR('Submission Template'!Q119="yes",AND('Submission Template'!V119="yes",'Submission Template'!$P$17="yes")),'Submission Template'!C119="invalid"),"Test cannot be invalid AND included in CumSum",IF(OR(AND($Q122&gt;$R122,$N122&lt;&gt;""),AND($G122&gt;H122,$D122&lt;&gt;"")),"Warning:  CumSum statistic exceeds the Action Limit.",""))</f>
        <v/>
      </c>
      <c r="AH122" s="156"/>
      <c r="AI122" s="156"/>
      <c r="AJ122" s="156"/>
      <c r="AK122" s="313"/>
      <c r="AL122" s="6" t="str">
        <f t="shared" si="34"/>
        <v/>
      </c>
      <c r="AM122" s="6" t="str">
        <f t="shared" si="31"/>
        <v/>
      </c>
      <c r="AN122"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lt;&gt;""),"DATA","")),"notCO")</f>
        <v>SKIP</v>
      </c>
      <c r="AO122" s="6">
        <f>IF('Submission Template'!$P$13="no",AX122,IF(AX122="","",IF('Submission Template'!$P$13="yes",IF(B122=0,1,IF(OR(B122=1,B122=2),2,B122)))))</f>
        <v>1</v>
      </c>
      <c r="AP122" s="6">
        <f>IF('Submission Template'!$P$13="no",AY122,IF(AY122="","",IF('Submission Template'!$P$13="yes",IF(L122=0,1,IF(OR(L122=1,L122=2),2,L122)))))</f>
        <v>1</v>
      </c>
      <c r="AQ122"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lt;&gt;""),"DATA","")),"notCO")</f>
        <v>SKIP</v>
      </c>
      <c r="AR122" s="22">
        <f>IF(AND('Submission Template'!BN119&lt;&gt;"",'Submission Template'!K$28&lt;&gt;"",'Submission Template'!Q119&lt;&gt;""),1,0)</f>
        <v>0</v>
      </c>
      <c r="AS122" s="22">
        <f>IF(AND('Submission Template'!BS119&lt;&gt;"",'Submission Template'!R$28&lt;&gt;"",'Submission Template'!V119&lt;&gt;""),1,0)</f>
        <v>0</v>
      </c>
      <c r="AT122" s="22"/>
      <c r="AU122" s="22">
        <f t="shared" si="26"/>
        <v>0</v>
      </c>
      <c r="AV122" s="22">
        <f t="shared" si="27"/>
        <v>0</v>
      </c>
      <c r="AW122" s="22"/>
      <c r="AX122" s="22">
        <f>IF('Submission Template'!$BU119&lt;&gt;"blank",IF('Submission Template'!BN119&lt;&gt;"",IF('Submission Template'!Q119="yes",AX121+1,AX121),AX121),"")</f>
        <v>0</v>
      </c>
      <c r="AY122" s="22">
        <f>IF('Submission Template'!$BU119&lt;&gt;"blank",IF('Submission Template'!BS119&lt;&gt;"",IF('Submission Template'!V119="yes",AY121+1,AY121),AY121),"")</f>
        <v>0</v>
      </c>
      <c r="AZ122" s="22"/>
      <c r="BA122" s="22" t="str">
        <f>IF('Submission Template'!BN119&lt;&gt;"",IF('Submission Template'!Q119="yes",1,0),"")</f>
        <v/>
      </c>
      <c r="BB122" s="22" t="str">
        <f>IF('Submission Template'!BS119&lt;&gt;"",IF('Submission Template'!V119="yes",1,0),"")</f>
        <v/>
      </c>
      <c r="BC122" s="22"/>
      <c r="BD122" s="22" t="str">
        <f>IF(AND('Submission Template'!Q119="yes",'Submission Template'!BN119&lt;&gt;""),'Submission Template'!BN119,"")</f>
        <v/>
      </c>
      <c r="BE122" s="22" t="str">
        <f>IF(AND('Submission Template'!V119="yes",'Submission Template'!BS119&lt;&gt;""),'Submission Template'!BS119,"")</f>
        <v/>
      </c>
      <c r="BF122" s="22"/>
      <c r="BG122" s="22"/>
      <c r="BH122" s="22"/>
      <c r="BI122" s="24"/>
      <c r="BJ122" s="22"/>
      <c r="BK122" s="35" t="str">
        <f>IF('Submission Template'!$AU$36=1,IF(AND('Submission Template'!Q119="yes",$AO122&gt;1,'Submission Template'!BN119&lt;&gt;""),ROUND((($AU122*$E122)/($D122-'Submission Template'!K$28))^2+1,1),""),"")</f>
        <v/>
      </c>
      <c r="BL122" s="35" t="str">
        <f>IF('Submission Template'!$AV$36=1,IF(AND('Submission Template'!V119="yes",$AP122&gt;1,'Submission Template'!BS119&lt;&gt;""),ROUND((($AV122*$O122)/($N122-'Submission Template'!R$28))^2+1,1),""),"")</f>
        <v/>
      </c>
      <c r="BM122" s="49">
        <f t="shared" si="28"/>
        <v>1</v>
      </c>
      <c r="BN122" s="6"/>
      <c r="BO122" s="136" t="str">
        <f>IF(D122="","",IF(E122="","",$D122-'Submission Template'!K$28))</f>
        <v/>
      </c>
      <c r="BP122" s="137" t="str">
        <f t="shared" si="29"/>
        <v/>
      </c>
      <c r="BQ122" s="137"/>
      <c r="BR122" s="137"/>
      <c r="BS122" s="137"/>
      <c r="BT122" s="137" t="str">
        <f>IF(N122="","",IF(E122="","",$N122-'Submission Template'!$BG$20))</f>
        <v/>
      </c>
      <c r="BU122" s="138" t="str">
        <f t="shared" si="30"/>
        <v/>
      </c>
      <c r="BV122" s="6"/>
      <c r="BW122" s="247" t="str">
        <f t="shared" si="32"/>
        <v/>
      </c>
      <c r="BX122" s="138" t="str">
        <f t="shared" si="33"/>
        <v/>
      </c>
      <c r="BY122" s="6"/>
      <c r="BZ122" s="6"/>
      <c r="CA122" s="6"/>
      <c r="CB122" s="6"/>
      <c r="CC122" s="6"/>
      <c r="CD122" s="6"/>
      <c r="CE122" s="6"/>
      <c r="CF122" s="247">
        <f>IF('Submission Template'!C145="invalid",1,0)</f>
        <v>0</v>
      </c>
      <c r="CG122" s="137" t="str">
        <f>IF(AND('Submission Template'!$C145="final",'Submission Template'!$Q145="yes"),$D148,"")</f>
        <v/>
      </c>
      <c r="CH122" s="137" t="str">
        <f>IF(AND('Submission Template'!$C145="final",'Submission Template'!$Q145="yes"),$C148,"")</f>
        <v/>
      </c>
      <c r="CI122" s="137" t="str">
        <f>IF(AND('Submission Template'!$C145="final",'Submission Template'!$V145="yes"),$N148,"")</f>
        <v/>
      </c>
      <c r="CJ122" s="138" t="str">
        <f>IF(AND('Submission Template'!$C145="final",'Submission Template'!$V145="yes"),$M148,"")</f>
        <v/>
      </c>
      <c r="CK122" s="6"/>
      <c r="CL122" s="6"/>
    </row>
    <row r="123" spans="1:90">
      <c r="A123" s="98"/>
      <c r="B123" s="304">
        <f>IF('Submission Template'!$AU$36=1,IF(AND('Submission Template'!$P$13="yes",$AX123&lt;&gt;""),MAX($AX123-1,0),$AX123),"")</f>
        <v>0</v>
      </c>
      <c r="C123" s="305" t="str">
        <f t="shared" si="22"/>
        <v/>
      </c>
      <c r="D123" s="306" t="str">
        <f>IF('Submission Template'!$AU$36&lt;&gt;1,"",IF(AL123&lt;&gt;"",AL123,IF(AND('Submission Template'!$P$13="no",'Submission Template'!Q120="yes",'Submission Template'!BN120&lt;&gt;""),AVERAGE(BD$37:BD123),IF(AND('Submission Template'!$P$13="yes",'Submission Template'!Q120="yes",'Submission Template'!BN120&lt;&gt;""),AVERAGE(BD$38:BD123),""))))</f>
        <v/>
      </c>
      <c r="E123" s="307" t="str">
        <f>IF('Submission Template'!$AU$36&lt;&gt;1,"",IF(AO123&lt;=1,"",IF(BW123&lt;&gt;"",BW123,IF(AND('Submission Template'!$P$13="no",'Submission Template'!Q120="yes",'Submission Template'!BN120&lt;&gt;""),STDEV(BD$37:BD123),IF(AND('Submission Template'!$P$13="yes",'Submission Template'!Q120="yes",'Submission Template'!BN120&lt;&gt;""),STDEV(BD$38:BD123),"")))))</f>
        <v/>
      </c>
      <c r="F123" s="308" t="str">
        <f>IF('Submission Template'!$AU$36=1,IF('Submission Template'!BN120&lt;&gt;"",G122,""),"")</f>
        <v/>
      </c>
      <c r="G123" s="308" t="str">
        <f>IF(AND('Submission Template'!$AU$36=1,'Submission Template'!$C120&lt;&gt;""),IF(OR($AO123=1,$AO123=0),0,IF('Submission Template'!$C120="initial",$G122,IF('Submission Template'!Q120="yes",MAX(($F123+'Submission Template'!BN120-('Submission Template'!K$28+0.25*$E123)),0),$G122))),"")</f>
        <v/>
      </c>
      <c r="H123" s="308" t="str">
        <f t="shared" si="18"/>
        <v/>
      </c>
      <c r="I123" s="309" t="str">
        <f t="shared" si="23"/>
        <v/>
      </c>
      <c r="J123" s="309" t="str">
        <f t="shared" si="19"/>
        <v/>
      </c>
      <c r="K123" s="310" t="str">
        <f>IF(G123&lt;&gt;"",IF($BA123=1,IF(AND(J123&lt;&gt;1,I123=1,D123&lt;='Submission Template'!K$28),1,0),K122),"")</f>
        <v/>
      </c>
      <c r="L123" s="304">
        <f>IF('Submission Template'!$AV$36=1,IF(AND('Submission Template'!$P$13="yes",$AY123&lt;&gt;""),MAX($AY123-1,0),$AY123),"")</f>
        <v>0</v>
      </c>
      <c r="M123" s="305" t="str">
        <f t="shared" si="24"/>
        <v/>
      </c>
      <c r="N123" s="306" t="str">
        <f>IF(AM123&lt;&gt;"",AM123,(IF(AND('Submission Template'!$P$13="no",'Submission Template'!V120="yes",'Submission Template'!BS120&lt;&gt;""),AVERAGE(BE$37:BE123),IF(AND('Submission Template'!$P$13="yes",'Submission Template'!V120="yes",'Submission Template'!BS120&lt;&gt;""),AVERAGE(BE$38:BE123),""))))</f>
        <v/>
      </c>
      <c r="O123" s="307" t="str">
        <f>IF(AP123&lt;=1,"",IF(BX123&lt;&gt;"",BX123,(IF(AND('Submission Template'!$P$13="no",'Submission Template'!V120="yes",'Submission Template'!BS120&lt;&gt;""),STDEV(BE$37:BE123),IF(AND('Submission Template'!$P$13="yes",'Submission Template'!V120="yes",'Submission Template'!BS120&lt;&gt;""),STDEV(BE$38:BE123),"")))))</f>
        <v/>
      </c>
      <c r="P123" s="308" t="str">
        <f>IF('Submission Template'!$AV$36=1,IF('Submission Template'!BS120&lt;&gt;"",Q122,""),"")</f>
        <v/>
      </c>
      <c r="Q123" s="308" t="str">
        <f>IF(AND('Submission Template'!$AV$36=1,'Submission Template'!$C120&lt;&gt;""),IF(OR($AP123=1,$AP123=0),0,IF('Submission Template'!$C120="initial",$Q122,IF('Submission Template'!V120="yes",MAX(($P123+'Submission Template'!BS120-('Submission Template'!R$28+0.25*$O123)),0),$Q122))),"")</f>
        <v/>
      </c>
      <c r="R123" s="308" t="str">
        <f t="shared" si="20"/>
        <v/>
      </c>
      <c r="S123" s="309" t="str">
        <f t="shared" si="25"/>
        <v/>
      </c>
      <c r="T123" s="309" t="str">
        <f t="shared" si="21"/>
        <v/>
      </c>
      <c r="U123" s="310" t="str">
        <f>IF(Q123&lt;&gt;"",IF($BB123=1,IF(AND(T123&lt;&gt;1,S123=1,N123&lt;='Submission Template'!R$28),1,0),U122),"")</f>
        <v/>
      </c>
      <c r="V123" s="102"/>
      <c r="W123" s="102"/>
      <c r="X123" s="102"/>
      <c r="Y123" s="102"/>
      <c r="Z123" s="102"/>
      <c r="AA123" s="102"/>
      <c r="AB123" s="102"/>
      <c r="AC123" s="102"/>
      <c r="AD123" s="102"/>
      <c r="AE123" s="102"/>
      <c r="AF123" s="311"/>
      <c r="AG123" s="312" t="str">
        <f>IF(AND(OR('Submission Template'!Q120="yes",AND('Submission Template'!V120="yes",'Submission Template'!$P$17="yes")),'Submission Template'!C120="invalid"),"Test cannot be invalid AND included in CumSum",IF(OR(AND($Q123&gt;$R123,$N123&lt;&gt;""),AND($G123&gt;H123,$D123&lt;&gt;"")),"Warning:  CumSum statistic exceeds the Action Limit.",""))</f>
        <v/>
      </c>
      <c r="AH123" s="156"/>
      <c r="AI123" s="156"/>
      <c r="AJ123" s="156"/>
      <c r="AK123" s="313"/>
      <c r="AL123" s="6" t="str">
        <f t="shared" si="34"/>
        <v/>
      </c>
      <c r="AM123" s="6" t="str">
        <f t="shared" si="31"/>
        <v/>
      </c>
      <c r="AN123"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lt;&gt;""),"DATA","")),"notCO")</f>
        <v>SKIP</v>
      </c>
      <c r="AO123" s="6">
        <f>IF('Submission Template'!$P$13="no",AX123,IF(AX123="","",IF('Submission Template'!$P$13="yes",IF(B123=0,1,IF(OR(B123=1,B123=2),2,B123)))))</f>
        <v>1</v>
      </c>
      <c r="AP123" s="6">
        <f>IF('Submission Template'!$P$13="no",AY123,IF(AY123="","",IF('Submission Template'!$P$13="yes",IF(L123=0,1,IF(OR(L123=1,L123=2),2,L123)))))</f>
        <v>1</v>
      </c>
      <c r="AQ123"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lt;&gt;""),"DATA","")),"notCO")</f>
        <v>SKIP</v>
      </c>
      <c r="AR123" s="22">
        <f>IF(AND('Submission Template'!BN120&lt;&gt;"",'Submission Template'!K$28&lt;&gt;"",'Submission Template'!Q120&lt;&gt;""),1,0)</f>
        <v>0</v>
      </c>
      <c r="AS123" s="22">
        <f>IF(AND('Submission Template'!BS120&lt;&gt;"",'Submission Template'!R$28&lt;&gt;"",'Submission Template'!V120&lt;&gt;""),1,0)</f>
        <v>0</v>
      </c>
      <c r="AT123" s="22"/>
      <c r="AU123" s="22">
        <f t="shared" si="26"/>
        <v>0</v>
      </c>
      <c r="AV123" s="22">
        <f t="shared" si="27"/>
        <v>0</v>
      </c>
      <c r="AW123" s="22"/>
      <c r="AX123" s="22">
        <f>IF('Submission Template'!$BU120&lt;&gt;"blank",IF('Submission Template'!BN120&lt;&gt;"",IF('Submission Template'!Q120="yes",AX122+1,AX122),AX122),"")</f>
        <v>0</v>
      </c>
      <c r="AY123" s="22">
        <f>IF('Submission Template'!$BU120&lt;&gt;"blank",IF('Submission Template'!BS120&lt;&gt;"",IF('Submission Template'!V120="yes",AY122+1,AY122),AY122),"")</f>
        <v>0</v>
      </c>
      <c r="AZ123" s="22"/>
      <c r="BA123" s="22" t="str">
        <f>IF('Submission Template'!BN120&lt;&gt;"",IF('Submission Template'!Q120="yes",1,0),"")</f>
        <v/>
      </c>
      <c r="BB123" s="22" t="str">
        <f>IF('Submission Template'!BS120&lt;&gt;"",IF('Submission Template'!V120="yes",1,0),"")</f>
        <v/>
      </c>
      <c r="BC123" s="22"/>
      <c r="BD123" s="22" t="str">
        <f>IF(AND('Submission Template'!Q120="yes",'Submission Template'!BN120&lt;&gt;""),'Submission Template'!BN120,"")</f>
        <v/>
      </c>
      <c r="BE123" s="22" t="str">
        <f>IF(AND('Submission Template'!V120="yes",'Submission Template'!BS120&lt;&gt;""),'Submission Template'!BS120,"")</f>
        <v/>
      </c>
      <c r="BF123" s="22"/>
      <c r="BG123" s="22"/>
      <c r="BH123" s="22"/>
      <c r="BI123" s="24"/>
      <c r="BJ123" s="22"/>
      <c r="BK123" s="35" t="str">
        <f>IF('Submission Template'!$AU$36=1,IF(AND('Submission Template'!Q120="yes",$AO123&gt;1,'Submission Template'!BN120&lt;&gt;""),ROUND((($AU123*$E123)/($D123-'Submission Template'!K$28))^2+1,1),""),"")</f>
        <v/>
      </c>
      <c r="BL123" s="35" t="str">
        <f>IF('Submission Template'!$AV$36=1,IF(AND('Submission Template'!V120="yes",$AP123&gt;1,'Submission Template'!BS120&lt;&gt;""),ROUND((($AV123*$O123)/($N123-'Submission Template'!R$28))^2+1,1),""),"")</f>
        <v/>
      </c>
      <c r="BM123" s="49">
        <f t="shared" si="28"/>
        <v>1</v>
      </c>
      <c r="BN123" s="6"/>
      <c r="BO123" s="136" t="str">
        <f>IF(D123="","",IF(E123="","",$D123-'Submission Template'!K$28))</f>
        <v/>
      </c>
      <c r="BP123" s="137" t="str">
        <f t="shared" si="29"/>
        <v/>
      </c>
      <c r="BQ123" s="137"/>
      <c r="BR123" s="137"/>
      <c r="BS123" s="137"/>
      <c r="BT123" s="137" t="str">
        <f>IF(N123="","",IF(E123="","",$N123-'Submission Template'!$BG$20))</f>
        <v/>
      </c>
      <c r="BU123" s="138" t="str">
        <f t="shared" si="30"/>
        <v/>
      </c>
      <c r="BV123" s="6"/>
      <c r="BW123" s="247" t="str">
        <f t="shared" si="32"/>
        <v/>
      </c>
      <c r="BX123" s="138" t="str">
        <f t="shared" si="33"/>
        <v/>
      </c>
      <c r="BY123" s="6"/>
      <c r="BZ123" s="6"/>
      <c r="CA123" s="6"/>
      <c r="CB123" s="6"/>
      <c r="CC123" s="6"/>
      <c r="CD123" s="6"/>
      <c r="CE123" s="6"/>
      <c r="CF123" s="247">
        <f>IF('Submission Template'!C146="invalid",1,0)</f>
        <v>0</v>
      </c>
      <c r="CG123" s="137" t="str">
        <f>IF(AND('Submission Template'!$C146="final",'Submission Template'!$Q146="yes"),$D149,"")</f>
        <v/>
      </c>
      <c r="CH123" s="137" t="str">
        <f>IF(AND('Submission Template'!$C146="final",'Submission Template'!$Q146="yes"),$C149,"")</f>
        <v/>
      </c>
      <c r="CI123" s="137" t="str">
        <f>IF(AND('Submission Template'!$C146="final",'Submission Template'!$V146="yes"),$N149,"")</f>
        <v/>
      </c>
      <c r="CJ123" s="138" t="str">
        <f>IF(AND('Submission Template'!$C146="final",'Submission Template'!$V146="yes"),$M149,"")</f>
        <v/>
      </c>
      <c r="CK123" s="6"/>
      <c r="CL123" s="6"/>
    </row>
    <row r="124" spans="1:90">
      <c r="A124" s="98"/>
      <c r="B124" s="304">
        <f>IF('Submission Template'!$AU$36=1,IF(AND('Submission Template'!$P$13="yes",$AX124&lt;&gt;""),MAX($AX124-1,0),$AX124),"")</f>
        <v>0</v>
      </c>
      <c r="C124" s="305" t="str">
        <f t="shared" si="22"/>
        <v/>
      </c>
      <c r="D124" s="306" t="str">
        <f>IF('Submission Template'!$AU$36&lt;&gt;1,"",IF(AL124&lt;&gt;"",AL124,IF(AND('Submission Template'!$P$13="no",'Submission Template'!Q121="yes",'Submission Template'!BN121&lt;&gt;""),AVERAGE(BD$37:BD124),IF(AND('Submission Template'!$P$13="yes",'Submission Template'!Q121="yes",'Submission Template'!BN121&lt;&gt;""),AVERAGE(BD$38:BD124),""))))</f>
        <v/>
      </c>
      <c r="E124" s="307" t="str">
        <f>IF('Submission Template'!$AU$36&lt;&gt;1,"",IF(AO124&lt;=1,"",IF(BW124&lt;&gt;"",BW124,IF(AND('Submission Template'!$P$13="no",'Submission Template'!Q121="yes",'Submission Template'!BN121&lt;&gt;""),STDEV(BD$37:BD124),IF(AND('Submission Template'!$P$13="yes",'Submission Template'!Q121="yes",'Submission Template'!BN121&lt;&gt;""),STDEV(BD$38:BD124),"")))))</f>
        <v/>
      </c>
      <c r="F124" s="308" t="str">
        <f>IF('Submission Template'!$AU$36=1,IF('Submission Template'!BN121&lt;&gt;"",G123,""),"")</f>
        <v/>
      </c>
      <c r="G124" s="308" t="str">
        <f>IF(AND('Submission Template'!$AU$36=1,'Submission Template'!$C121&lt;&gt;""),IF(OR($AO124=1,$AO124=0),0,IF('Submission Template'!$C121="initial",$G123,IF('Submission Template'!Q121="yes",MAX(($F124+'Submission Template'!BN121-('Submission Template'!K$28+0.25*$E124)),0),$G123))),"")</f>
        <v/>
      </c>
      <c r="H124" s="308" t="str">
        <f t="shared" si="18"/>
        <v/>
      </c>
      <c r="I124" s="309" t="str">
        <f t="shared" si="23"/>
        <v/>
      </c>
      <c r="J124" s="309" t="str">
        <f t="shared" si="19"/>
        <v/>
      </c>
      <c r="K124" s="310" t="str">
        <f>IF(G124&lt;&gt;"",IF($BA124=1,IF(AND(J124&lt;&gt;1,I124=1,D124&lt;='Submission Template'!K$28),1,0),K123),"")</f>
        <v/>
      </c>
      <c r="L124" s="304">
        <f>IF('Submission Template'!$AV$36=1,IF(AND('Submission Template'!$P$13="yes",$AY124&lt;&gt;""),MAX($AY124-1,0),$AY124),"")</f>
        <v>0</v>
      </c>
      <c r="M124" s="305" t="str">
        <f t="shared" si="24"/>
        <v/>
      </c>
      <c r="N124" s="306" t="str">
        <f>IF(AM124&lt;&gt;"",AM124,(IF(AND('Submission Template'!$P$13="no",'Submission Template'!V121="yes",'Submission Template'!BS121&lt;&gt;""),AVERAGE(BE$37:BE124),IF(AND('Submission Template'!$P$13="yes",'Submission Template'!V121="yes",'Submission Template'!BS121&lt;&gt;""),AVERAGE(BE$38:BE124),""))))</f>
        <v/>
      </c>
      <c r="O124" s="307" t="str">
        <f>IF(AP124&lt;=1,"",IF(BX124&lt;&gt;"",BX124,(IF(AND('Submission Template'!$P$13="no",'Submission Template'!V121="yes",'Submission Template'!BS121&lt;&gt;""),STDEV(BE$37:BE124),IF(AND('Submission Template'!$P$13="yes",'Submission Template'!V121="yes",'Submission Template'!BS121&lt;&gt;""),STDEV(BE$38:BE124),"")))))</f>
        <v/>
      </c>
      <c r="P124" s="308" t="str">
        <f>IF('Submission Template'!$AV$36=1,IF('Submission Template'!BS121&lt;&gt;"",Q123,""),"")</f>
        <v/>
      </c>
      <c r="Q124" s="308" t="str">
        <f>IF(AND('Submission Template'!$AV$36=1,'Submission Template'!$C121&lt;&gt;""),IF(OR($AP124=1,$AP124=0),0,IF('Submission Template'!$C121="initial",$Q123,IF('Submission Template'!V121="yes",MAX(($P124+'Submission Template'!BS121-('Submission Template'!R$28+0.25*$O124)),0),$Q123))),"")</f>
        <v/>
      </c>
      <c r="R124" s="308" t="str">
        <f t="shared" si="20"/>
        <v/>
      </c>
      <c r="S124" s="309" t="str">
        <f t="shared" si="25"/>
        <v/>
      </c>
      <c r="T124" s="309" t="str">
        <f t="shared" si="21"/>
        <v/>
      </c>
      <c r="U124" s="310" t="str">
        <f>IF(Q124&lt;&gt;"",IF($BB124=1,IF(AND(T124&lt;&gt;1,S124=1,N124&lt;='Submission Template'!R$28),1,0),U123),"")</f>
        <v/>
      </c>
      <c r="V124" s="102"/>
      <c r="W124" s="102"/>
      <c r="X124" s="102"/>
      <c r="Y124" s="102"/>
      <c r="Z124" s="102"/>
      <c r="AA124" s="102"/>
      <c r="AB124" s="102"/>
      <c r="AC124" s="102"/>
      <c r="AD124" s="102"/>
      <c r="AE124" s="102"/>
      <c r="AF124" s="311"/>
      <c r="AG124" s="312" t="str">
        <f>IF(AND(OR('Submission Template'!Q121="yes",AND('Submission Template'!V121="yes",'Submission Template'!$P$17="yes")),'Submission Template'!C121="invalid"),"Test cannot be invalid AND included in CumSum",IF(OR(AND($Q124&gt;$R124,$N124&lt;&gt;""),AND($G124&gt;H124,$D124&lt;&gt;"")),"Warning:  CumSum statistic exceeds the Action Limit.",""))</f>
        <v/>
      </c>
      <c r="AH124" s="156"/>
      <c r="AI124" s="156"/>
      <c r="AJ124" s="156"/>
      <c r="AK124" s="313"/>
      <c r="AL124" s="6" t="str">
        <f t="shared" si="34"/>
        <v/>
      </c>
      <c r="AM124" s="6" t="str">
        <f t="shared" si="31"/>
        <v/>
      </c>
      <c r="AN124"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lt;&gt;""),"DATA","")),"notCO")</f>
        <v>SKIP</v>
      </c>
      <c r="AO124" s="6">
        <f>IF('Submission Template'!$P$13="no",AX124,IF(AX124="","",IF('Submission Template'!$P$13="yes",IF(B124=0,1,IF(OR(B124=1,B124=2),2,B124)))))</f>
        <v>1</v>
      </c>
      <c r="AP124" s="6">
        <f>IF('Submission Template'!$P$13="no",AY124,IF(AY124="","",IF('Submission Template'!$P$13="yes",IF(L124=0,1,IF(OR(L124=1,L124=2),2,L124)))))</f>
        <v>1</v>
      </c>
      <c r="AQ124"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lt;&gt;""),"DATA","")),"notCO")</f>
        <v>SKIP</v>
      </c>
      <c r="AR124" s="22">
        <f>IF(AND('Submission Template'!BN121&lt;&gt;"",'Submission Template'!K$28&lt;&gt;"",'Submission Template'!Q121&lt;&gt;""),1,0)</f>
        <v>0</v>
      </c>
      <c r="AS124" s="22">
        <f>IF(AND('Submission Template'!BS121&lt;&gt;"",'Submission Template'!R$28&lt;&gt;"",'Submission Template'!V121&lt;&gt;""),1,0)</f>
        <v>0</v>
      </c>
      <c r="AT124" s="22"/>
      <c r="AU124" s="22">
        <f t="shared" si="26"/>
        <v>0</v>
      </c>
      <c r="AV124" s="22">
        <f t="shared" si="27"/>
        <v>0</v>
      </c>
      <c r="AW124" s="22"/>
      <c r="AX124" s="22">
        <f>IF('Submission Template'!$BU121&lt;&gt;"blank",IF('Submission Template'!BN121&lt;&gt;"",IF('Submission Template'!Q121="yes",AX123+1,AX123),AX123),"")</f>
        <v>0</v>
      </c>
      <c r="AY124" s="22">
        <f>IF('Submission Template'!$BU121&lt;&gt;"blank",IF('Submission Template'!BS121&lt;&gt;"",IF('Submission Template'!V121="yes",AY123+1,AY123),AY123),"")</f>
        <v>0</v>
      </c>
      <c r="AZ124" s="22"/>
      <c r="BA124" s="22" t="str">
        <f>IF('Submission Template'!BN121&lt;&gt;"",IF('Submission Template'!Q121="yes",1,0),"")</f>
        <v/>
      </c>
      <c r="BB124" s="22" t="str">
        <f>IF('Submission Template'!BS121&lt;&gt;"",IF('Submission Template'!V121="yes",1,0),"")</f>
        <v/>
      </c>
      <c r="BC124" s="22"/>
      <c r="BD124" s="22" t="str">
        <f>IF(AND('Submission Template'!Q121="yes",'Submission Template'!BN121&lt;&gt;""),'Submission Template'!BN121,"")</f>
        <v/>
      </c>
      <c r="BE124" s="22" t="str">
        <f>IF(AND('Submission Template'!V121="yes",'Submission Template'!BS121&lt;&gt;""),'Submission Template'!BS121,"")</f>
        <v/>
      </c>
      <c r="BF124" s="22"/>
      <c r="BG124" s="22"/>
      <c r="BH124" s="22"/>
      <c r="BI124" s="24"/>
      <c r="BJ124" s="22"/>
      <c r="BK124" s="35" t="str">
        <f>IF('Submission Template'!$AU$36=1,IF(AND('Submission Template'!Q121="yes",$AO124&gt;1,'Submission Template'!BN121&lt;&gt;""),ROUND((($AU124*$E124)/($D124-'Submission Template'!K$28))^2+1,1),""),"")</f>
        <v/>
      </c>
      <c r="BL124" s="35" t="str">
        <f>IF('Submission Template'!$AV$36=1,IF(AND('Submission Template'!V121="yes",$AP124&gt;1,'Submission Template'!BS121&lt;&gt;""),ROUND((($AV124*$O124)/($N124-'Submission Template'!R$28))^2+1,1),""),"")</f>
        <v/>
      </c>
      <c r="BM124" s="49">
        <f t="shared" si="28"/>
        <v>1</v>
      </c>
      <c r="BN124" s="6"/>
      <c r="BO124" s="136" t="str">
        <f>IF(D124="","",IF(E124="","",$D124-'Submission Template'!K$28))</f>
        <v/>
      </c>
      <c r="BP124" s="137" t="str">
        <f t="shared" si="29"/>
        <v/>
      </c>
      <c r="BQ124" s="137"/>
      <c r="BR124" s="137"/>
      <c r="BS124" s="137"/>
      <c r="BT124" s="137" t="str">
        <f>IF(N124="","",IF(E124="","",$N124-'Submission Template'!$BG$20))</f>
        <v/>
      </c>
      <c r="BU124" s="138" t="str">
        <f t="shared" si="30"/>
        <v/>
      </c>
      <c r="BV124" s="6"/>
      <c r="BW124" s="247" t="str">
        <f t="shared" si="32"/>
        <v/>
      </c>
      <c r="BX124" s="138" t="str">
        <f t="shared" si="33"/>
        <v/>
      </c>
      <c r="BY124" s="6"/>
      <c r="BZ124" s="6"/>
      <c r="CA124" s="6"/>
      <c r="CB124" s="6"/>
      <c r="CC124" s="6"/>
      <c r="CD124" s="6"/>
      <c r="CE124" s="6"/>
      <c r="CF124" s="247">
        <f>IF('Submission Template'!C147="invalid",1,0)</f>
        <v>0</v>
      </c>
      <c r="CG124" s="137" t="str">
        <f>IF(AND('Submission Template'!$C147="final",'Submission Template'!$Q147="yes"),$D150,"")</f>
        <v/>
      </c>
      <c r="CH124" s="137" t="str">
        <f>IF(AND('Submission Template'!$C147="final",'Submission Template'!$Q147="yes"),$C150,"")</f>
        <v/>
      </c>
      <c r="CI124" s="137" t="str">
        <f>IF(AND('Submission Template'!$C147="final",'Submission Template'!$V147="yes"),$N150,"")</f>
        <v/>
      </c>
      <c r="CJ124" s="138" t="str">
        <f>IF(AND('Submission Template'!$C147="final",'Submission Template'!$V147="yes"),$M150,"")</f>
        <v/>
      </c>
      <c r="CK124" s="6"/>
      <c r="CL124" s="6"/>
    </row>
    <row r="125" spans="1:90">
      <c r="A125" s="98"/>
      <c r="B125" s="304">
        <f>IF('Submission Template'!$AU$36=1,IF(AND('Submission Template'!$P$13="yes",$AX125&lt;&gt;""),MAX($AX125-1,0),$AX125),"")</f>
        <v>0</v>
      </c>
      <c r="C125" s="305" t="str">
        <f t="shared" si="22"/>
        <v/>
      </c>
      <c r="D125" s="306" t="str">
        <f>IF('Submission Template'!$AU$36&lt;&gt;1,"",IF(AL125&lt;&gt;"",AL125,IF(AND('Submission Template'!$P$13="no",'Submission Template'!Q122="yes",'Submission Template'!BN122&lt;&gt;""),AVERAGE(BD$37:BD125),IF(AND('Submission Template'!$P$13="yes",'Submission Template'!Q122="yes",'Submission Template'!BN122&lt;&gt;""),AVERAGE(BD$38:BD125),""))))</f>
        <v/>
      </c>
      <c r="E125" s="307" t="str">
        <f>IF('Submission Template'!$AU$36&lt;&gt;1,"",IF(AO125&lt;=1,"",IF(BW125&lt;&gt;"",BW125,IF(AND('Submission Template'!$P$13="no",'Submission Template'!Q122="yes",'Submission Template'!BN122&lt;&gt;""),STDEV(BD$37:BD125),IF(AND('Submission Template'!$P$13="yes",'Submission Template'!Q122="yes",'Submission Template'!BN122&lt;&gt;""),STDEV(BD$38:BD125),"")))))</f>
        <v/>
      </c>
      <c r="F125" s="308" t="str">
        <f>IF('Submission Template'!$AU$36=1,IF('Submission Template'!BN122&lt;&gt;"",G124,""),"")</f>
        <v/>
      </c>
      <c r="G125" s="308" t="str">
        <f>IF(AND('Submission Template'!$AU$36=1,'Submission Template'!$C122&lt;&gt;""),IF(OR($AO125=1,$AO125=0),0,IF('Submission Template'!$C122="initial",$G124,IF('Submission Template'!Q122="yes",MAX(($F125+'Submission Template'!BN122-('Submission Template'!K$28+0.25*$E125)),0),$G124))),"")</f>
        <v/>
      </c>
      <c r="H125" s="308" t="str">
        <f>IF(G125&lt;&gt;"",IF(E125&lt;&gt;"",5*E125,H124),"")</f>
        <v/>
      </c>
      <c r="I125" s="309" t="str">
        <f t="shared" si="23"/>
        <v/>
      </c>
      <c r="J125" s="309" t="str">
        <f>IF(G125&lt;&gt;"",IF(AND(AND(G124&gt;H124,G125&gt;H125),B124&lt;&gt;B125),1,IF(J124=1,1,0)),"")</f>
        <v/>
      </c>
      <c r="K125" s="310" t="str">
        <f>IF(G125&lt;&gt;"",IF($BA125=1,IF(AND(J125&lt;&gt;1,I125=1,D125&lt;='Submission Template'!K$28),1,0),K124),"")</f>
        <v/>
      </c>
      <c r="L125" s="304">
        <f>IF('Submission Template'!$AV$36=1,IF(AND('Submission Template'!$P$13="yes",$AY125&lt;&gt;""),MAX($AY125-1,0),$AY125),"")</f>
        <v>0</v>
      </c>
      <c r="M125" s="305" t="str">
        <f t="shared" si="24"/>
        <v/>
      </c>
      <c r="N125" s="306" t="str">
        <f>IF(AM125&lt;&gt;"",AM125,(IF(AND('Submission Template'!$P$13="no",'Submission Template'!V122="yes",'Submission Template'!BS122&lt;&gt;""),AVERAGE(BE$37:BE125),IF(AND('Submission Template'!$P$13="yes",'Submission Template'!V122="yes",'Submission Template'!BS122&lt;&gt;""),AVERAGE(BE$38:BE125),""))))</f>
        <v/>
      </c>
      <c r="O125" s="307" t="str">
        <f>IF(AP125&lt;=1,"",IF(BX125&lt;&gt;"",BX125,(IF(AND('Submission Template'!$P$13="no",'Submission Template'!V122="yes",'Submission Template'!BS122&lt;&gt;""),STDEV(BE$37:BE125),IF(AND('Submission Template'!$P$13="yes",'Submission Template'!V122="yes",'Submission Template'!BS122&lt;&gt;""),STDEV(BE$38:BE125),"")))))</f>
        <v/>
      </c>
      <c r="P125" s="308" t="str">
        <f>IF('Submission Template'!$AV$36=1,IF('Submission Template'!BS122&lt;&gt;"",Q124,""),"")</f>
        <v/>
      </c>
      <c r="Q125" s="308" t="str">
        <f>IF(AND('Submission Template'!$AV$36=1,'Submission Template'!$C122&lt;&gt;""),IF(OR($AP125=1,$AP125=0),0,IF('Submission Template'!$C122="initial",$Q124,IF('Submission Template'!V122="yes",MAX(($P125+'Submission Template'!BS122-('Submission Template'!R$28+0.25*$O125)),0),$Q124))),"")</f>
        <v/>
      </c>
      <c r="R125" s="308" t="str">
        <f>IF(Q125&lt;&gt;"",IF(O125&lt;&gt;"",5*O125,R124),"")</f>
        <v/>
      </c>
      <c r="S125" s="309" t="str">
        <f t="shared" si="25"/>
        <v/>
      </c>
      <c r="T125" s="309" t="str">
        <f>IF(Q125&lt;&gt;"",IF(AND(AND(Q124&gt;R124,Q125&gt;R125),L124&lt;&gt;L125),1,IF(T124=1,1,0)),"")</f>
        <v/>
      </c>
      <c r="U125" s="310" t="str">
        <f>IF(Q125&lt;&gt;"",IF($BB125=1,IF(AND(T125&lt;&gt;1,S125=1,N125&lt;='Submission Template'!R$28),1,0),U124),"")</f>
        <v/>
      </c>
      <c r="V125" s="102"/>
      <c r="W125" s="102"/>
      <c r="X125" s="102"/>
      <c r="Y125" s="102"/>
      <c r="Z125" s="102"/>
      <c r="AA125" s="102"/>
      <c r="AB125" s="102"/>
      <c r="AC125" s="102"/>
      <c r="AD125" s="102"/>
      <c r="AE125" s="102"/>
      <c r="AF125" s="311"/>
      <c r="AG125" s="312" t="str">
        <f>IF(AND(OR('Submission Template'!Q122="yes",AND('Submission Template'!V122="yes",'Submission Template'!$P$17="yes")),'Submission Template'!C122="invalid"),"Test cannot be invalid AND included in CumSum",IF(OR(AND($Q125&gt;$R125,$N125&lt;&gt;""),AND($G125&gt;H125,$D125&lt;&gt;"")),"Warning:  CumSum statistic exceeds the Action Limit.",""))</f>
        <v/>
      </c>
      <c r="AH125" s="156"/>
      <c r="AI125" s="156"/>
      <c r="AJ125" s="156"/>
      <c r="AK125" s="313"/>
      <c r="AL125" s="6" t="str">
        <f t="shared" si="34"/>
        <v/>
      </c>
      <c r="AM125" s="6" t="str">
        <f t="shared" si="31"/>
        <v/>
      </c>
      <c r="AN125"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lt;&gt;""),"DATA","")),"notCO")</f>
        <v>SKIP</v>
      </c>
      <c r="AO125" s="6">
        <f>IF('Submission Template'!$P$13="no",AX125,IF(AX125="","",IF('Submission Template'!$P$13="yes",IF(B125=0,1,IF(OR(B125=1,B125=2),2,B125)))))</f>
        <v>1</v>
      </c>
      <c r="AP125" s="6">
        <f>IF('Submission Template'!$P$13="no",AY125,IF(AY125="","",IF('Submission Template'!$P$13="yes",IF(L125=0,1,IF(OR(L125=1,L125=2),2,L125)))))</f>
        <v>1</v>
      </c>
      <c r="AQ125"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lt;&gt;""),"DATA","")),"notCO")</f>
        <v>SKIP</v>
      </c>
      <c r="AR125" s="22">
        <f>IF(AND('Submission Template'!BN122&lt;&gt;"",'Submission Template'!K$28&lt;&gt;"",'Submission Template'!Q122&lt;&gt;""),1,0)</f>
        <v>0</v>
      </c>
      <c r="AS125" s="22">
        <f>IF(AND('Submission Template'!BS122&lt;&gt;"",'Submission Template'!R$28&lt;&gt;"",'Submission Template'!V122&lt;&gt;""),1,0)</f>
        <v>0</v>
      </c>
      <c r="AT125" s="22"/>
      <c r="AU125" s="22">
        <f t="shared" si="26"/>
        <v>0</v>
      </c>
      <c r="AV125" s="22">
        <f t="shared" si="27"/>
        <v>0</v>
      </c>
      <c r="AW125" s="22"/>
      <c r="AX125" s="22">
        <f>IF('Submission Template'!$BU122&lt;&gt;"blank",IF('Submission Template'!BN122&lt;&gt;"",IF('Submission Template'!Q122="yes",AX124+1,AX124),AX124),"")</f>
        <v>0</v>
      </c>
      <c r="AY125" s="22">
        <f>IF('Submission Template'!$BU122&lt;&gt;"blank",IF('Submission Template'!BS122&lt;&gt;"",IF('Submission Template'!V122="yes",AY124+1,AY124),AY124),"")</f>
        <v>0</v>
      </c>
      <c r="AZ125" s="22"/>
      <c r="BA125" s="22" t="str">
        <f>IF('Submission Template'!BN122&lt;&gt;"",IF('Submission Template'!Q122="yes",1,0),"")</f>
        <v/>
      </c>
      <c r="BB125" s="22" t="str">
        <f>IF('Submission Template'!BS122&lt;&gt;"",IF('Submission Template'!V122="yes",1,0),"")</f>
        <v/>
      </c>
      <c r="BC125" s="22"/>
      <c r="BD125" s="22" t="str">
        <f>IF(AND('Submission Template'!Q122="yes",'Submission Template'!BN122&lt;&gt;""),'Submission Template'!BN122,"")</f>
        <v/>
      </c>
      <c r="BE125" s="22" t="str">
        <f>IF(AND('Submission Template'!V122="yes",'Submission Template'!BS122&lt;&gt;""),'Submission Template'!BS122,"")</f>
        <v/>
      </c>
      <c r="BF125" s="22"/>
      <c r="BG125" s="22"/>
      <c r="BH125" s="22"/>
      <c r="BI125" s="24"/>
      <c r="BJ125" s="22"/>
      <c r="BK125" s="35" t="str">
        <f>IF('Submission Template'!$AU$36=1,IF(AND('Submission Template'!Q122="yes",$AO125&gt;1,'Submission Template'!BN122&lt;&gt;""),ROUND((($AU125*$E125)/($D125-'Submission Template'!K$28))^2+1,1),""),"")</f>
        <v/>
      </c>
      <c r="BL125" s="35" t="str">
        <f>IF('Submission Template'!$AV$36=1,IF(AND('Submission Template'!V122="yes",$AP125&gt;1,'Submission Template'!BS122&lt;&gt;""),ROUND((($AV125*$O125)/($N125-'Submission Template'!R$28))^2+1,1),""),"")</f>
        <v/>
      </c>
      <c r="BM125" s="49">
        <f t="shared" si="28"/>
        <v>1</v>
      </c>
      <c r="BN125" s="6"/>
      <c r="BO125" s="136" t="str">
        <f>IF(D125="","",IF(E125="","",$D125-'Submission Template'!K$28))</f>
        <v/>
      </c>
      <c r="BP125" s="137" t="str">
        <f t="shared" si="29"/>
        <v/>
      </c>
      <c r="BQ125" s="137"/>
      <c r="BR125" s="137"/>
      <c r="BS125" s="137"/>
      <c r="BT125" s="137" t="str">
        <f>IF(N125="","",IF(E125="","",$N125-'Submission Template'!$BG$20))</f>
        <v/>
      </c>
      <c r="BU125" s="138" t="str">
        <f t="shared" si="30"/>
        <v/>
      </c>
      <c r="BV125" s="6"/>
      <c r="BW125" s="247" t="str">
        <f t="shared" si="32"/>
        <v/>
      </c>
      <c r="BX125" s="138" t="str">
        <f t="shared" si="33"/>
        <v/>
      </c>
      <c r="BY125" s="6"/>
      <c r="BZ125" s="6"/>
      <c r="CA125" s="6"/>
      <c r="CB125" s="6"/>
      <c r="CC125" s="6"/>
      <c r="CD125" s="6"/>
      <c r="CE125" s="6"/>
      <c r="CF125" s="247">
        <f>IF('Submission Template'!C148="invalid",1,0)</f>
        <v>0</v>
      </c>
      <c r="CG125" s="137" t="str">
        <f>IF(AND('Submission Template'!$C148="final",'Submission Template'!$Q148="yes"),$D151,"")</f>
        <v/>
      </c>
      <c r="CH125" s="137" t="str">
        <f>IF(AND('Submission Template'!$C148="final",'Submission Template'!$Q148="yes"),$C151,"")</f>
        <v/>
      </c>
      <c r="CI125" s="137" t="str">
        <f>IF(AND('Submission Template'!$C148="final",'Submission Template'!$V148="yes"),$N151,"")</f>
        <v/>
      </c>
      <c r="CJ125" s="138" t="str">
        <f>IF(AND('Submission Template'!$C148="final",'Submission Template'!$V148="yes"),$M151,"")</f>
        <v/>
      </c>
      <c r="CK125" s="6"/>
      <c r="CL125" s="6"/>
    </row>
    <row r="126" spans="1:90">
      <c r="A126" s="98"/>
      <c r="B126" s="304">
        <f>IF('Submission Template'!$AU$36=1,IF(AND('Submission Template'!$P$13="yes",$AX126&lt;&gt;""),MAX($AX126-1,0),$AX126),"")</f>
        <v>0</v>
      </c>
      <c r="C126" s="305" t="str">
        <f t="shared" si="22"/>
        <v/>
      </c>
      <c r="D126" s="306" t="str">
        <f>IF('Submission Template'!$AU$36&lt;&gt;1,"",IF(AL126&lt;&gt;"",AL126,IF(AND('Submission Template'!$P$13="no",'Submission Template'!Q123="yes",'Submission Template'!BN123&lt;&gt;""),AVERAGE(BD$37:BD126),IF(AND('Submission Template'!$P$13="yes",'Submission Template'!Q123="yes",'Submission Template'!BN123&lt;&gt;""),AVERAGE(BD$38:BD126),""))))</f>
        <v/>
      </c>
      <c r="E126" s="307" t="str">
        <f>IF('Submission Template'!$AU$36&lt;&gt;1,"",IF(AO126&lt;=1,"",IF(BW126&lt;&gt;"",BW126,IF(AND('Submission Template'!$P$13="no",'Submission Template'!Q123="yes",'Submission Template'!BN123&lt;&gt;""),STDEV(BD$37:BD126),IF(AND('Submission Template'!$P$13="yes",'Submission Template'!Q123="yes",'Submission Template'!BN123&lt;&gt;""),STDEV(BD$38:BD126),"")))))</f>
        <v/>
      </c>
      <c r="F126" s="308" t="str">
        <f>IF('Submission Template'!$AU$36=1,IF('Submission Template'!BN123&lt;&gt;"",G125,""),"")</f>
        <v/>
      </c>
      <c r="G126" s="308" t="str">
        <f>IF(AND('Submission Template'!$AU$36=1,'Submission Template'!$C123&lt;&gt;""),IF(OR($AO126=1,$AO126=0),0,IF('Submission Template'!$C123="initial",$G125,IF('Submission Template'!Q123="yes",MAX(($F126+'Submission Template'!BN123-('Submission Template'!K$28+0.25*$E126)),0),$G125))),"")</f>
        <v/>
      </c>
      <c r="H126" s="308" t="str">
        <f t="shared" ref="H126:H189" si="35">IF(G126&lt;&gt;"",IF(E126&lt;&gt;"",5*E126,H125),"")</f>
        <v/>
      </c>
      <c r="I126" s="309" t="str">
        <f t="shared" si="23"/>
        <v/>
      </c>
      <c r="J126" s="309" t="str">
        <f t="shared" ref="J126:J189" si="36">IF(G126&lt;&gt;"",IF(AND(AND(G125&gt;H125,G126&gt;H126),B125&lt;&gt;B126),1,IF(J125=1,1,0)),"")</f>
        <v/>
      </c>
      <c r="K126" s="310" t="str">
        <f>IF(G126&lt;&gt;"",IF($BA126=1,IF(AND(J126&lt;&gt;1,I126=1,D126&lt;='Submission Template'!K$28),1,0),K125),"")</f>
        <v/>
      </c>
      <c r="L126" s="304">
        <f>IF('Submission Template'!$AV$36=1,IF(AND('Submission Template'!$P$13="yes",$AY126&lt;&gt;""),MAX($AY126-1,0),$AY126),"")</f>
        <v>0</v>
      </c>
      <c r="M126" s="305" t="str">
        <f t="shared" ref="M126:M189" si="37">IF(BU126="",IF($BL126&lt;&gt;"",MIN(ROUNDUP($N$21,0),ROUNDUP(MAX($BL126,$BM126),0)),""),BU126)</f>
        <v/>
      </c>
      <c r="N126" s="306" t="str">
        <f>IF(AM126&lt;&gt;"",AM126,(IF(AND('Submission Template'!$P$13="no",'Submission Template'!V123="yes",'Submission Template'!BS123&lt;&gt;""),AVERAGE(BE$37:BE126),IF(AND('Submission Template'!$P$13="yes",'Submission Template'!V123="yes",'Submission Template'!BS123&lt;&gt;""),AVERAGE(BE$38:BE126),""))))</f>
        <v/>
      </c>
      <c r="O126" s="307" t="str">
        <f>IF(AP126&lt;=1,"",IF(BX126&lt;&gt;"",BX126,(IF(AND('Submission Template'!$P$13="no",'Submission Template'!V123="yes",'Submission Template'!BS123&lt;&gt;""),STDEV(BE$37:BE126),IF(AND('Submission Template'!$P$13="yes",'Submission Template'!V123="yes",'Submission Template'!BS123&lt;&gt;""),STDEV(BE$38:BE126),"")))))</f>
        <v/>
      </c>
      <c r="P126" s="308" t="str">
        <f>IF('Submission Template'!$AV$36=1,IF('Submission Template'!BS123&lt;&gt;"",Q125,""),"")</f>
        <v/>
      </c>
      <c r="Q126" s="308" t="str">
        <f>IF(AND('Submission Template'!$AV$36=1,'Submission Template'!$C123&lt;&gt;""),IF(OR($AP126=1,$AP126=0),0,IF('Submission Template'!$C123="initial",$Q125,IF('Submission Template'!V123="yes",MAX(($P126+'Submission Template'!BS123-('Submission Template'!R$28+0.25*$O126)),0),$Q125))),"")</f>
        <v/>
      </c>
      <c r="R126" s="308" t="str">
        <f t="shared" ref="R126:R189" si="38">IF(Q126&lt;&gt;"",IF(O126&lt;&gt;"",5*O126,R125),"")</f>
        <v/>
      </c>
      <c r="S126" s="309" t="str">
        <f t="shared" si="25"/>
        <v/>
      </c>
      <c r="T126" s="309" t="str">
        <f t="shared" ref="T126:T189" si="39">IF(Q126&lt;&gt;"",IF(AND(AND(Q125&gt;R125,Q126&gt;R126),L125&lt;&gt;L126),1,IF(T125=1,1,0)),"")</f>
        <v/>
      </c>
      <c r="U126" s="310" t="str">
        <f>IF(Q126&lt;&gt;"",IF($BB126=1,IF(AND(T126&lt;&gt;1,S126=1,N126&lt;='Submission Template'!R$28),1,0),U125),"")</f>
        <v/>
      </c>
      <c r="V126" s="102"/>
      <c r="W126" s="102"/>
      <c r="X126" s="102"/>
      <c r="Y126" s="102"/>
      <c r="Z126" s="102"/>
      <c r="AA126" s="102"/>
      <c r="AB126" s="102"/>
      <c r="AC126" s="102"/>
      <c r="AD126" s="102"/>
      <c r="AE126" s="102"/>
      <c r="AF126" s="311"/>
      <c r="AG126" s="312" t="str">
        <f>IF(AND(OR('Submission Template'!Q123="yes",AND('Submission Template'!V123="yes",'Submission Template'!$P$17="yes")),'Submission Template'!C123="invalid"),"Test cannot be invalid AND included in CumSum",IF(OR(AND($Q126&gt;$R126,$N126&lt;&gt;""),AND($G126&gt;H126,$D126&lt;&gt;"")),"Warning:  CumSum statistic exceeds the Action Limit.",""))</f>
        <v/>
      </c>
      <c r="AH126" s="156"/>
      <c r="AI126" s="156"/>
      <c r="AJ126" s="156"/>
      <c r="AK126" s="313"/>
      <c r="AL126" s="6" t="str">
        <f t="shared" si="34"/>
        <v/>
      </c>
      <c r="AM126" s="6" t="str">
        <f t="shared" si="31"/>
        <v/>
      </c>
      <c r="AN126"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lt;&gt;""),"DATA","")),"notCO")</f>
        <v>SKIP</v>
      </c>
      <c r="AO126" s="6">
        <f>IF('Submission Template'!$P$13="no",AX126,IF(AX126="","",IF('Submission Template'!$P$13="yes",IF(B126=0,1,IF(OR(B126=1,B126=2),2,B126)))))</f>
        <v>1</v>
      </c>
      <c r="AP126" s="6">
        <f>IF('Submission Template'!$P$13="no",AY126,IF(AY126="","",IF('Submission Template'!$P$13="yes",IF(L126=0,1,IF(OR(L126=1,L126=2),2,L126)))))</f>
        <v>1</v>
      </c>
      <c r="AQ126"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lt;&gt;""),"DATA","")),"notCO")</f>
        <v>SKIP</v>
      </c>
      <c r="AR126" s="22">
        <f>IF(AND('Submission Template'!BN123&lt;&gt;"",'Submission Template'!K$28&lt;&gt;"",'Submission Template'!Q123&lt;&gt;""),1,0)</f>
        <v>0</v>
      </c>
      <c r="AS126" s="22">
        <f>IF(AND('Submission Template'!BS123&lt;&gt;"",'Submission Template'!R$28&lt;&gt;"",'Submission Template'!V123&lt;&gt;""),1,0)</f>
        <v>0</v>
      </c>
      <c r="AT126" s="22"/>
      <c r="AU126" s="22">
        <f t="shared" si="26"/>
        <v>0</v>
      </c>
      <c r="AV126" s="22">
        <f t="shared" si="27"/>
        <v>0</v>
      </c>
      <c r="AW126" s="22"/>
      <c r="AX126" s="22">
        <f>IF('Submission Template'!$BU123&lt;&gt;"blank",IF('Submission Template'!BN123&lt;&gt;"",IF('Submission Template'!Q123="yes",AX125+1,AX125),AX125),"")</f>
        <v>0</v>
      </c>
      <c r="AY126" s="22">
        <f>IF('Submission Template'!$BU123&lt;&gt;"blank",IF('Submission Template'!BS123&lt;&gt;"",IF('Submission Template'!V123="yes",AY125+1,AY125),AY125),"")</f>
        <v>0</v>
      </c>
      <c r="AZ126" s="22"/>
      <c r="BA126" s="22" t="str">
        <f>IF('Submission Template'!BN123&lt;&gt;"",IF('Submission Template'!Q123="yes",1,0),"")</f>
        <v/>
      </c>
      <c r="BB126" s="22" t="str">
        <f>IF('Submission Template'!BS123&lt;&gt;"",IF('Submission Template'!V123="yes",1,0),"")</f>
        <v/>
      </c>
      <c r="BC126" s="22"/>
      <c r="BD126" s="22" t="str">
        <f>IF(AND('Submission Template'!Q123="yes",'Submission Template'!BN123&lt;&gt;""),'Submission Template'!BN123,"")</f>
        <v/>
      </c>
      <c r="BE126" s="22" t="str">
        <f>IF(AND('Submission Template'!V123="yes",'Submission Template'!BS123&lt;&gt;""),'Submission Template'!BS123,"")</f>
        <v/>
      </c>
      <c r="BF126" s="22"/>
      <c r="BG126" s="22"/>
      <c r="BH126" s="22"/>
      <c r="BI126" s="24"/>
      <c r="BJ126" s="22"/>
      <c r="BK126" s="35" t="str">
        <f>IF('Submission Template'!$AU$36=1,IF(AND('Submission Template'!Q123="yes",$AO126&gt;1,'Submission Template'!BN123&lt;&gt;""),ROUND((($AU126*$E126)/($D126-'Submission Template'!K$28))^2+1,1),""),"")</f>
        <v/>
      </c>
      <c r="BL126" s="35" t="str">
        <f>IF('Submission Template'!$AV$36=1,IF(AND('Submission Template'!V123="yes",$AP126&gt;1,'Submission Template'!BS123&lt;&gt;""),ROUND((($AV126*$O126)/($N126-'Submission Template'!R$28))^2+1,1),""),"")</f>
        <v/>
      </c>
      <c r="BM126" s="49">
        <f t="shared" si="28"/>
        <v>1</v>
      </c>
      <c r="BN126" s="6"/>
      <c r="BO126" s="136" t="str">
        <f>IF(D126="","",IF(E126="","",$D126-'Submission Template'!K$28))</f>
        <v/>
      </c>
      <c r="BP126" s="137" t="str">
        <f t="shared" ref="BP126:BP189" si="40">IF(BO126=0,MIN($BQ$37,$BR$37),"")</f>
        <v/>
      </c>
      <c r="BQ126" s="137"/>
      <c r="BR126" s="137"/>
      <c r="BS126" s="137"/>
      <c r="BT126" s="137" t="str">
        <f>IF(N126="","",IF(E126="","",$N126-'Submission Template'!$BG$20))</f>
        <v/>
      </c>
      <c r="BU126" s="138" t="str">
        <f t="shared" ref="BU126:BU189" si="41">IF(BT126=0,MIN($BQ$37,$BR$37),"")</f>
        <v/>
      </c>
      <c r="BV126" s="6"/>
      <c r="BW126" s="247" t="str">
        <f t="shared" si="32"/>
        <v/>
      </c>
      <c r="BX126" s="138" t="str">
        <f t="shared" si="33"/>
        <v/>
      </c>
      <c r="BY126" s="6"/>
      <c r="BZ126" s="6"/>
      <c r="CA126" s="6"/>
      <c r="CB126" s="6"/>
      <c r="CC126" s="6"/>
      <c r="CD126" s="6"/>
      <c r="CE126" s="6"/>
      <c r="CF126" s="247">
        <f>IF('Submission Template'!C149="invalid",1,0)</f>
        <v>0</v>
      </c>
      <c r="CG126" s="137" t="str">
        <f>IF(AND('Submission Template'!$C149="final",'Submission Template'!$Q149="yes"),$D152,"")</f>
        <v/>
      </c>
      <c r="CH126" s="137" t="str">
        <f>IF(AND('Submission Template'!$C149="final",'Submission Template'!$Q149="yes"),$C152,"")</f>
        <v/>
      </c>
      <c r="CI126" s="137" t="str">
        <f>IF(AND('Submission Template'!$C149="final",'Submission Template'!$V149="yes"),$N152,"")</f>
        <v/>
      </c>
      <c r="CJ126" s="138" t="str">
        <f>IF(AND('Submission Template'!$C149="final",'Submission Template'!$V149="yes"),$M152,"")</f>
        <v/>
      </c>
      <c r="CK126" s="6"/>
      <c r="CL126" s="6"/>
    </row>
    <row r="127" spans="1:90">
      <c r="A127" s="98"/>
      <c r="B127" s="304">
        <f>IF('Submission Template'!$AU$36=1,IF(AND('Submission Template'!$P$13="yes",$AX127&lt;&gt;""),MAX($AX127-1,0),$AX127),"")</f>
        <v>0</v>
      </c>
      <c r="C127" s="305" t="str">
        <f t="shared" si="22"/>
        <v/>
      </c>
      <c r="D127" s="306" t="str">
        <f>IF('Submission Template'!$AU$36&lt;&gt;1,"",IF(AL127&lt;&gt;"",AL127,IF(AND('Submission Template'!$P$13="no",'Submission Template'!Q124="yes",'Submission Template'!BN124&lt;&gt;""),AVERAGE(BD$37:BD127),IF(AND('Submission Template'!$P$13="yes",'Submission Template'!Q124="yes",'Submission Template'!BN124&lt;&gt;""),AVERAGE(BD$38:BD127),""))))</f>
        <v/>
      </c>
      <c r="E127" s="307" t="str">
        <f>IF('Submission Template'!$AU$36&lt;&gt;1,"",IF(AO127&lt;=1,"",IF(BW127&lt;&gt;"",BW127,IF(AND('Submission Template'!$P$13="no",'Submission Template'!Q124="yes",'Submission Template'!BN124&lt;&gt;""),STDEV(BD$37:BD127),IF(AND('Submission Template'!$P$13="yes",'Submission Template'!Q124="yes",'Submission Template'!BN124&lt;&gt;""),STDEV(BD$38:BD127),"")))))</f>
        <v/>
      </c>
      <c r="F127" s="308" t="str">
        <f>IF('Submission Template'!$AU$36=1,IF('Submission Template'!BN124&lt;&gt;"",G126,""),"")</f>
        <v/>
      </c>
      <c r="G127" s="308" t="str">
        <f>IF(AND('Submission Template'!$AU$36=1,'Submission Template'!$C124&lt;&gt;""),IF(OR($AO127=1,$AO127=0),0,IF('Submission Template'!$C124="initial",$G126,IF('Submission Template'!Q124="yes",MAX(($F127+'Submission Template'!BN124-('Submission Template'!K$28+0.25*$E127)),0),$G126))),"")</f>
        <v/>
      </c>
      <c r="H127" s="308" t="str">
        <f t="shared" si="35"/>
        <v/>
      </c>
      <c r="I127" s="309" t="str">
        <f t="shared" si="23"/>
        <v/>
      </c>
      <c r="J127" s="309" t="str">
        <f t="shared" si="36"/>
        <v/>
      </c>
      <c r="K127" s="310" t="str">
        <f>IF(G127&lt;&gt;"",IF($BA127=1,IF(AND(J127&lt;&gt;1,I127=1,D127&lt;='Submission Template'!K$28),1,0),K126),"")</f>
        <v/>
      </c>
      <c r="L127" s="304">
        <f>IF('Submission Template'!$AV$36=1,IF(AND('Submission Template'!$P$13="yes",$AY127&lt;&gt;""),MAX($AY127-1,0),$AY127),"")</f>
        <v>0</v>
      </c>
      <c r="M127" s="305" t="str">
        <f t="shared" si="37"/>
        <v/>
      </c>
      <c r="N127" s="306" t="str">
        <f>IF(AM127&lt;&gt;"",AM127,(IF(AND('Submission Template'!$P$13="no",'Submission Template'!V124="yes",'Submission Template'!BS124&lt;&gt;""),AVERAGE(BE$37:BE127),IF(AND('Submission Template'!$P$13="yes",'Submission Template'!V124="yes",'Submission Template'!BS124&lt;&gt;""),AVERAGE(BE$38:BE127),""))))</f>
        <v/>
      </c>
      <c r="O127" s="307" t="str">
        <f>IF(AP127&lt;=1,"",IF(BX127&lt;&gt;"",BX127,(IF(AND('Submission Template'!$P$13="no",'Submission Template'!V124="yes",'Submission Template'!BS124&lt;&gt;""),STDEV(BE$37:BE127),IF(AND('Submission Template'!$P$13="yes",'Submission Template'!V124="yes",'Submission Template'!BS124&lt;&gt;""),STDEV(BE$38:BE127),"")))))</f>
        <v/>
      </c>
      <c r="P127" s="308" t="str">
        <f>IF('Submission Template'!$AV$36=1,IF('Submission Template'!BS124&lt;&gt;"",Q126,""),"")</f>
        <v/>
      </c>
      <c r="Q127" s="308" t="str">
        <f>IF(AND('Submission Template'!$AV$36=1,'Submission Template'!$C124&lt;&gt;""),IF(OR($AP127=1,$AP127=0),0,IF('Submission Template'!$C124="initial",$Q126,IF('Submission Template'!V124="yes",MAX(($P127+'Submission Template'!BS124-('Submission Template'!R$28+0.25*$O127)),0),$Q126))),"")</f>
        <v/>
      </c>
      <c r="R127" s="308" t="str">
        <f t="shared" si="38"/>
        <v/>
      </c>
      <c r="S127" s="309" t="str">
        <f t="shared" si="25"/>
        <v/>
      </c>
      <c r="T127" s="309" t="str">
        <f t="shared" si="39"/>
        <v/>
      </c>
      <c r="U127" s="310" t="str">
        <f>IF(Q127&lt;&gt;"",IF($BB127=1,IF(AND(T127&lt;&gt;1,S127=1,N127&lt;='Submission Template'!R$28),1,0),U126),"")</f>
        <v/>
      </c>
      <c r="V127" s="102"/>
      <c r="W127" s="102"/>
      <c r="X127" s="102"/>
      <c r="Y127" s="102"/>
      <c r="Z127" s="102"/>
      <c r="AA127" s="102"/>
      <c r="AB127" s="102"/>
      <c r="AC127" s="102"/>
      <c r="AD127" s="102"/>
      <c r="AE127" s="102"/>
      <c r="AF127" s="311"/>
      <c r="AG127" s="312" t="str">
        <f>IF(AND(OR('Submission Template'!Q124="yes",AND('Submission Template'!V124="yes",'Submission Template'!$P$17="yes")),'Submission Template'!C124="invalid"),"Test cannot be invalid AND included in CumSum",IF(OR(AND($Q127&gt;$R127,$N127&lt;&gt;""),AND($G127&gt;H127,$D127&lt;&gt;"")),"Warning:  CumSum statistic exceeds the Action Limit.",""))</f>
        <v/>
      </c>
      <c r="AH127" s="156"/>
      <c r="AI127" s="156"/>
      <c r="AJ127" s="156"/>
      <c r="AK127" s="313"/>
      <c r="AL127" s="6" t="str">
        <f t="shared" si="34"/>
        <v/>
      </c>
      <c r="AM127" s="6" t="str">
        <f t="shared" si="31"/>
        <v/>
      </c>
      <c r="AN127"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lt;&gt;""),"DATA","")),"notCO")</f>
        <v>SKIP</v>
      </c>
      <c r="AO127" s="6">
        <f>IF('Submission Template'!$P$13="no",AX127,IF(AX127="","",IF('Submission Template'!$P$13="yes",IF(B127=0,1,IF(OR(B127=1,B127=2),2,B127)))))</f>
        <v>1</v>
      </c>
      <c r="AP127" s="6">
        <f>IF('Submission Template'!$P$13="no",AY127,IF(AY127="","",IF('Submission Template'!$P$13="yes",IF(L127=0,1,IF(OR(L127=1,L127=2),2,L127)))))</f>
        <v>1</v>
      </c>
      <c r="AQ127"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lt;&gt;""),"DATA","")),"notCO")</f>
        <v>SKIP</v>
      </c>
      <c r="AR127" s="22">
        <f>IF(AND('Submission Template'!BN124&lt;&gt;"",'Submission Template'!K$28&lt;&gt;"",'Submission Template'!Q124&lt;&gt;""),1,0)</f>
        <v>0</v>
      </c>
      <c r="AS127" s="22">
        <f>IF(AND('Submission Template'!BS124&lt;&gt;"",'Submission Template'!R$28&lt;&gt;"",'Submission Template'!V124&lt;&gt;""),1,0)</f>
        <v>0</v>
      </c>
      <c r="AT127" s="22"/>
      <c r="AU127" s="22">
        <f t="shared" si="26"/>
        <v>0</v>
      </c>
      <c r="AV127" s="22">
        <f t="shared" si="27"/>
        <v>0</v>
      </c>
      <c r="AW127" s="22"/>
      <c r="AX127" s="22">
        <f>IF('Submission Template'!$BU124&lt;&gt;"blank",IF('Submission Template'!BN124&lt;&gt;"",IF('Submission Template'!Q124="yes",AX126+1,AX126),AX126),"")</f>
        <v>0</v>
      </c>
      <c r="AY127" s="22">
        <f>IF('Submission Template'!$BU124&lt;&gt;"blank",IF('Submission Template'!BS124&lt;&gt;"",IF('Submission Template'!V124="yes",AY126+1,AY126),AY126),"")</f>
        <v>0</v>
      </c>
      <c r="AZ127" s="22"/>
      <c r="BA127" s="22" t="str">
        <f>IF('Submission Template'!BN124&lt;&gt;"",IF('Submission Template'!Q124="yes",1,0),"")</f>
        <v/>
      </c>
      <c r="BB127" s="22" t="str">
        <f>IF('Submission Template'!BS124&lt;&gt;"",IF('Submission Template'!V124="yes",1,0),"")</f>
        <v/>
      </c>
      <c r="BC127" s="22"/>
      <c r="BD127" s="22" t="str">
        <f>IF(AND('Submission Template'!Q124="yes",'Submission Template'!BN124&lt;&gt;""),'Submission Template'!BN124,"")</f>
        <v/>
      </c>
      <c r="BE127" s="22" t="str">
        <f>IF(AND('Submission Template'!V124="yes",'Submission Template'!BS124&lt;&gt;""),'Submission Template'!BS124,"")</f>
        <v/>
      </c>
      <c r="BF127" s="22"/>
      <c r="BG127" s="22"/>
      <c r="BH127" s="22"/>
      <c r="BI127" s="24"/>
      <c r="BJ127" s="22"/>
      <c r="BK127" s="35" t="str">
        <f>IF('Submission Template'!$AU$36=1,IF(AND('Submission Template'!Q124="yes",$AO127&gt;1,'Submission Template'!BN124&lt;&gt;""),ROUND((($AU127*$E127)/($D127-'Submission Template'!K$28))^2+1,1),""),"")</f>
        <v/>
      </c>
      <c r="BL127" s="35" t="str">
        <f>IF('Submission Template'!$AV$36=1,IF(AND('Submission Template'!V124="yes",$AP127&gt;1,'Submission Template'!BS124&lt;&gt;""),ROUND((($AV127*$O127)/($N127-'Submission Template'!R$28))^2+1,1),""),"")</f>
        <v/>
      </c>
      <c r="BM127" s="49">
        <f t="shared" si="28"/>
        <v>1</v>
      </c>
      <c r="BN127" s="6"/>
      <c r="BO127" s="136" t="str">
        <f>IF(D127="","",IF(E127="","",$D127-'Submission Template'!K$28))</f>
        <v/>
      </c>
      <c r="BP127" s="137" t="str">
        <f t="shared" si="40"/>
        <v/>
      </c>
      <c r="BQ127" s="137"/>
      <c r="BR127" s="137"/>
      <c r="BS127" s="137"/>
      <c r="BT127" s="137" t="str">
        <f>IF(N127="","",IF(E127="","",$N127-'Submission Template'!$BG$20))</f>
        <v/>
      </c>
      <c r="BU127" s="138" t="str">
        <f t="shared" si="41"/>
        <v/>
      </c>
      <c r="BV127" s="6"/>
      <c r="BW127" s="247" t="str">
        <f t="shared" si="32"/>
        <v/>
      </c>
      <c r="BX127" s="138" t="str">
        <f t="shared" si="33"/>
        <v/>
      </c>
      <c r="BY127" s="6"/>
      <c r="BZ127" s="6"/>
      <c r="CA127" s="6"/>
      <c r="CB127" s="6"/>
      <c r="CC127" s="6"/>
      <c r="CD127" s="6"/>
      <c r="CE127" s="6"/>
      <c r="CF127" s="247">
        <f>IF('Submission Template'!C150="invalid",1,0)</f>
        <v>0</v>
      </c>
      <c r="CG127" s="137" t="str">
        <f>IF(AND('Submission Template'!$C150="final",'Submission Template'!$Q150="yes"),$D153,"")</f>
        <v/>
      </c>
      <c r="CH127" s="137" t="str">
        <f>IF(AND('Submission Template'!$C150="final",'Submission Template'!$Q150="yes"),$C153,"")</f>
        <v/>
      </c>
      <c r="CI127" s="137" t="str">
        <f>IF(AND('Submission Template'!$C150="final",'Submission Template'!$V150="yes"),$N153,"")</f>
        <v/>
      </c>
      <c r="CJ127" s="138" t="str">
        <f>IF(AND('Submission Template'!$C150="final",'Submission Template'!$V150="yes"),$M153,"")</f>
        <v/>
      </c>
      <c r="CK127" s="6"/>
      <c r="CL127" s="6"/>
    </row>
    <row r="128" spans="1:90">
      <c r="A128" s="98"/>
      <c r="B128" s="304">
        <f>IF('Submission Template'!$AU$36=1,IF(AND('Submission Template'!$P$13="yes",$AX128&lt;&gt;""),MAX($AX128-1,0),$AX128),"")</f>
        <v>0</v>
      </c>
      <c r="C128" s="305" t="str">
        <f t="shared" si="22"/>
        <v/>
      </c>
      <c r="D128" s="306" t="str">
        <f>IF('Submission Template'!$AU$36&lt;&gt;1,"",IF(AL128&lt;&gt;"",AL128,IF(AND('Submission Template'!$P$13="no",'Submission Template'!Q125="yes",'Submission Template'!BN125&lt;&gt;""),AVERAGE(BD$37:BD128),IF(AND('Submission Template'!$P$13="yes",'Submission Template'!Q125="yes",'Submission Template'!BN125&lt;&gt;""),AVERAGE(BD$38:BD128),""))))</f>
        <v/>
      </c>
      <c r="E128" s="307" t="str">
        <f>IF('Submission Template'!$AU$36&lt;&gt;1,"",IF(AO128&lt;=1,"",IF(BW128&lt;&gt;"",BW128,IF(AND('Submission Template'!$P$13="no",'Submission Template'!Q125="yes",'Submission Template'!BN125&lt;&gt;""),STDEV(BD$37:BD128),IF(AND('Submission Template'!$P$13="yes",'Submission Template'!Q125="yes",'Submission Template'!BN125&lt;&gt;""),STDEV(BD$38:BD128),"")))))</f>
        <v/>
      </c>
      <c r="F128" s="308" t="str">
        <f>IF('Submission Template'!$AU$36=1,IF('Submission Template'!BN125&lt;&gt;"",G127,""),"")</f>
        <v/>
      </c>
      <c r="G128" s="308" t="str">
        <f>IF(AND('Submission Template'!$AU$36=1,'Submission Template'!$C125&lt;&gt;""),IF(OR($AO128=1,$AO128=0),0,IF('Submission Template'!$C125="initial",$G127,IF('Submission Template'!Q125="yes",MAX(($F128+'Submission Template'!BN125-('Submission Template'!K$28+0.25*$E128)),0),$G127))),"")</f>
        <v/>
      </c>
      <c r="H128" s="308" t="str">
        <f t="shared" si="35"/>
        <v/>
      </c>
      <c r="I128" s="309" t="str">
        <f t="shared" si="23"/>
        <v/>
      </c>
      <c r="J128" s="309" t="str">
        <f t="shared" si="36"/>
        <v/>
      </c>
      <c r="K128" s="310" t="str">
        <f>IF(G128&lt;&gt;"",IF($BA128=1,IF(AND(J128&lt;&gt;1,I128=1,D128&lt;='Submission Template'!K$28),1,0),K127),"")</f>
        <v/>
      </c>
      <c r="L128" s="304">
        <f>IF('Submission Template'!$AV$36=1,IF(AND('Submission Template'!$P$13="yes",$AY128&lt;&gt;""),MAX($AY128-1,0),$AY128),"")</f>
        <v>0</v>
      </c>
      <c r="M128" s="305" t="str">
        <f t="shared" si="37"/>
        <v/>
      </c>
      <c r="N128" s="306" t="str">
        <f>IF(AM128&lt;&gt;"",AM128,(IF(AND('Submission Template'!$P$13="no",'Submission Template'!V125="yes",'Submission Template'!BS125&lt;&gt;""),AVERAGE(BE$37:BE128),IF(AND('Submission Template'!$P$13="yes",'Submission Template'!V125="yes",'Submission Template'!BS125&lt;&gt;""),AVERAGE(BE$38:BE128),""))))</f>
        <v/>
      </c>
      <c r="O128" s="307" t="str">
        <f>IF(AP128&lt;=1,"",IF(BX128&lt;&gt;"",BX128,(IF(AND('Submission Template'!$P$13="no",'Submission Template'!V125="yes",'Submission Template'!BS125&lt;&gt;""),STDEV(BE$37:BE128),IF(AND('Submission Template'!$P$13="yes",'Submission Template'!V125="yes",'Submission Template'!BS125&lt;&gt;""),STDEV(BE$38:BE128),"")))))</f>
        <v/>
      </c>
      <c r="P128" s="308" t="str">
        <f>IF('Submission Template'!$AV$36=1,IF('Submission Template'!BS125&lt;&gt;"",Q127,""),"")</f>
        <v/>
      </c>
      <c r="Q128" s="308" t="str">
        <f>IF(AND('Submission Template'!$AV$36=1,'Submission Template'!$C125&lt;&gt;""),IF(OR($AP128=1,$AP128=0),0,IF('Submission Template'!$C125="initial",$Q127,IF('Submission Template'!V125="yes",MAX(($P128+'Submission Template'!BS125-('Submission Template'!R$28+0.25*$O128)),0),$Q127))),"")</f>
        <v/>
      </c>
      <c r="R128" s="308" t="str">
        <f t="shared" si="38"/>
        <v/>
      </c>
      <c r="S128" s="309" t="str">
        <f t="shared" si="25"/>
        <v/>
      </c>
      <c r="T128" s="309" t="str">
        <f t="shared" si="39"/>
        <v/>
      </c>
      <c r="U128" s="310" t="str">
        <f>IF(Q128&lt;&gt;"",IF($BB128=1,IF(AND(T128&lt;&gt;1,S128=1,N128&lt;='Submission Template'!R$28),1,0),U127),"")</f>
        <v/>
      </c>
      <c r="V128" s="102"/>
      <c r="W128" s="102"/>
      <c r="X128" s="102"/>
      <c r="Y128" s="102"/>
      <c r="Z128" s="102"/>
      <c r="AA128" s="102"/>
      <c r="AB128" s="102"/>
      <c r="AC128" s="102"/>
      <c r="AD128" s="102"/>
      <c r="AE128" s="102"/>
      <c r="AF128" s="311"/>
      <c r="AG128" s="312" t="str">
        <f>IF(AND(OR('Submission Template'!Q125="yes",AND('Submission Template'!V125="yes",'Submission Template'!$P$17="yes")),'Submission Template'!C125="invalid"),"Test cannot be invalid AND included in CumSum",IF(OR(AND($Q128&gt;$R128,$N128&lt;&gt;""),AND($G128&gt;H128,$D128&lt;&gt;"")),"Warning:  CumSum statistic exceeds the Action Limit.",""))</f>
        <v/>
      </c>
      <c r="AH128" s="156"/>
      <c r="AI128" s="156"/>
      <c r="AJ128" s="156"/>
      <c r="AK128" s="313"/>
      <c r="AL128" s="6" t="str">
        <f t="shared" si="34"/>
        <v/>
      </c>
      <c r="AM128" s="6" t="str">
        <f t="shared" si="31"/>
        <v/>
      </c>
      <c r="AN128"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lt;&gt;""),"DATA","")),"notCO")</f>
        <v>SKIP</v>
      </c>
      <c r="AO128" s="6">
        <f>IF('Submission Template'!$P$13="no",AX128,IF(AX128="","",IF('Submission Template'!$P$13="yes",IF(B128=0,1,IF(OR(B128=1,B128=2),2,B128)))))</f>
        <v>1</v>
      </c>
      <c r="AP128" s="6">
        <f>IF('Submission Template'!$P$13="no",AY128,IF(AY128="","",IF('Submission Template'!$P$13="yes",IF(L128=0,1,IF(OR(L128=1,L128=2),2,L128)))))</f>
        <v>1</v>
      </c>
      <c r="AQ128"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lt;&gt;""),"DATA","")),"notCO")</f>
        <v>SKIP</v>
      </c>
      <c r="AR128" s="22">
        <f>IF(AND('Submission Template'!BN125&lt;&gt;"",'Submission Template'!K$28&lt;&gt;"",'Submission Template'!Q125&lt;&gt;""),1,0)</f>
        <v>0</v>
      </c>
      <c r="AS128" s="22">
        <f>IF(AND('Submission Template'!BS125&lt;&gt;"",'Submission Template'!R$28&lt;&gt;"",'Submission Template'!V125&lt;&gt;""),1,0)</f>
        <v>0</v>
      </c>
      <c r="AT128" s="22"/>
      <c r="AU128" s="22">
        <f t="shared" si="26"/>
        <v>0</v>
      </c>
      <c r="AV128" s="22">
        <f t="shared" si="27"/>
        <v>0</v>
      </c>
      <c r="AW128" s="22"/>
      <c r="AX128" s="22">
        <f>IF('Submission Template'!$BU125&lt;&gt;"blank",IF('Submission Template'!BN125&lt;&gt;"",IF('Submission Template'!Q125="yes",AX127+1,AX127),AX127),"")</f>
        <v>0</v>
      </c>
      <c r="AY128" s="22">
        <f>IF('Submission Template'!$BU125&lt;&gt;"blank",IF('Submission Template'!BS125&lt;&gt;"",IF('Submission Template'!V125="yes",AY127+1,AY127),AY127),"")</f>
        <v>0</v>
      </c>
      <c r="AZ128" s="22"/>
      <c r="BA128" s="22" t="str">
        <f>IF('Submission Template'!BN125&lt;&gt;"",IF('Submission Template'!Q125="yes",1,0),"")</f>
        <v/>
      </c>
      <c r="BB128" s="22" t="str">
        <f>IF('Submission Template'!BS125&lt;&gt;"",IF('Submission Template'!V125="yes",1,0),"")</f>
        <v/>
      </c>
      <c r="BC128" s="22"/>
      <c r="BD128" s="22" t="str">
        <f>IF(AND('Submission Template'!Q125="yes",'Submission Template'!BN125&lt;&gt;""),'Submission Template'!BN125,"")</f>
        <v/>
      </c>
      <c r="BE128" s="22" t="str">
        <f>IF(AND('Submission Template'!V125="yes",'Submission Template'!BS125&lt;&gt;""),'Submission Template'!BS125,"")</f>
        <v/>
      </c>
      <c r="BF128" s="22"/>
      <c r="BG128" s="22"/>
      <c r="BH128" s="22"/>
      <c r="BI128" s="24"/>
      <c r="BJ128" s="22"/>
      <c r="BK128" s="35" t="str">
        <f>IF('Submission Template'!$AU$36=1,IF(AND('Submission Template'!Q125="yes",$AO128&gt;1,'Submission Template'!BN125&lt;&gt;""),ROUND((($AU128*$E128)/($D128-'Submission Template'!K$28))^2+1,1),""),"")</f>
        <v/>
      </c>
      <c r="BL128" s="35" t="str">
        <f>IF('Submission Template'!$AV$36=1,IF(AND('Submission Template'!V125="yes",$AP128&gt;1,'Submission Template'!BS125&lt;&gt;""),ROUND((($AV128*$O128)/($N128-'Submission Template'!R$28))^2+1,1),""),"")</f>
        <v/>
      </c>
      <c r="BM128" s="49">
        <f t="shared" si="28"/>
        <v>1</v>
      </c>
      <c r="BN128" s="6"/>
      <c r="BO128" s="136" t="str">
        <f>IF(D128="","",IF(E128="","",$D128-'Submission Template'!K$28))</f>
        <v/>
      </c>
      <c r="BP128" s="137" t="str">
        <f t="shared" si="40"/>
        <v/>
      </c>
      <c r="BQ128" s="137"/>
      <c r="BR128" s="137"/>
      <c r="BS128" s="137"/>
      <c r="BT128" s="137" t="str">
        <f>IF(N128="","",IF(E128="","",$N128-'Submission Template'!$BG$20))</f>
        <v/>
      </c>
      <c r="BU128" s="138" t="str">
        <f t="shared" si="41"/>
        <v/>
      </c>
      <c r="BV128" s="6"/>
      <c r="BW128" s="247" t="str">
        <f t="shared" si="32"/>
        <v/>
      </c>
      <c r="BX128" s="138" t="str">
        <f t="shared" si="33"/>
        <v/>
      </c>
      <c r="BY128" s="6"/>
      <c r="BZ128" s="6"/>
      <c r="CA128" s="6"/>
      <c r="CB128" s="6"/>
      <c r="CC128" s="6"/>
      <c r="CD128" s="6"/>
      <c r="CE128" s="6"/>
      <c r="CF128" s="247">
        <f>IF('Submission Template'!C151="invalid",1,0)</f>
        <v>0</v>
      </c>
      <c r="CG128" s="137" t="str">
        <f>IF(AND('Submission Template'!$C151="final",'Submission Template'!$Q151="yes"),$D154,"")</f>
        <v/>
      </c>
      <c r="CH128" s="137" t="str">
        <f>IF(AND('Submission Template'!$C151="final",'Submission Template'!$Q151="yes"),$C154,"")</f>
        <v/>
      </c>
      <c r="CI128" s="137" t="str">
        <f>IF(AND('Submission Template'!$C151="final",'Submission Template'!$V151="yes"),$N154,"")</f>
        <v/>
      </c>
      <c r="CJ128" s="138" t="str">
        <f>IF(AND('Submission Template'!$C151="final",'Submission Template'!$V151="yes"),$M154,"")</f>
        <v/>
      </c>
      <c r="CK128" s="6"/>
      <c r="CL128" s="6"/>
    </row>
    <row r="129" spans="1:90">
      <c r="A129" s="98"/>
      <c r="B129" s="304">
        <f>IF('Submission Template'!$AU$36=1,IF(AND('Submission Template'!$P$13="yes",$AX129&lt;&gt;""),MAX($AX129-1,0),$AX129),"")</f>
        <v>0</v>
      </c>
      <c r="C129" s="305" t="str">
        <f t="shared" si="22"/>
        <v/>
      </c>
      <c r="D129" s="306" t="str">
        <f>IF('Submission Template'!$AU$36&lt;&gt;1,"",IF(AL129&lt;&gt;"",AL129,IF(AND('Submission Template'!$P$13="no",'Submission Template'!Q126="yes",'Submission Template'!BN126&lt;&gt;""),AVERAGE(BD$37:BD129),IF(AND('Submission Template'!$P$13="yes",'Submission Template'!Q126="yes",'Submission Template'!BN126&lt;&gt;""),AVERAGE(BD$38:BD129),""))))</f>
        <v/>
      </c>
      <c r="E129" s="307" t="str">
        <f>IF('Submission Template'!$AU$36&lt;&gt;1,"",IF(AO129&lt;=1,"",IF(BW129&lt;&gt;"",BW129,IF(AND('Submission Template'!$P$13="no",'Submission Template'!Q126="yes",'Submission Template'!BN126&lt;&gt;""),STDEV(BD$37:BD129),IF(AND('Submission Template'!$P$13="yes",'Submission Template'!Q126="yes",'Submission Template'!BN126&lt;&gt;""),STDEV(BD$38:BD129),"")))))</f>
        <v/>
      </c>
      <c r="F129" s="308" t="str">
        <f>IF('Submission Template'!$AU$36=1,IF('Submission Template'!BN126&lt;&gt;"",G128,""),"")</f>
        <v/>
      </c>
      <c r="G129" s="308" t="str">
        <f>IF(AND('Submission Template'!$AU$36=1,'Submission Template'!$C126&lt;&gt;""),IF(OR($AO129=1,$AO129=0),0,IF('Submission Template'!$C126="initial",$G128,IF('Submission Template'!Q126="yes",MAX(($F129+'Submission Template'!BN126-('Submission Template'!K$28+0.25*$E129)),0),$G128))),"")</f>
        <v/>
      </c>
      <c r="H129" s="308" t="str">
        <f t="shared" si="35"/>
        <v/>
      </c>
      <c r="I129" s="309" t="str">
        <f t="shared" si="23"/>
        <v/>
      </c>
      <c r="J129" s="309" t="str">
        <f t="shared" si="36"/>
        <v/>
      </c>
      <c r="K129" s="310" t="str">
        <f>IF(G129&lt;&gt;"",IF($BA129=1,IF(AND(J129&lt;&gt;1,I129=1,D129&lt;='Submission Template'!K$28),1,0),K128),"")</f>
        <v/>
      </c>
      <c r="L129" s="304">
        <f>IF('Submission Template'!$AV$36=1,IF(AND('Submission Template'!$P$13="yes",$AY129&lt;&gt;""),MAX($AY129-1,0),$AY129),"")</f>
        <v>0</v>
      </c>
      <c r="M129" s="305" t="str">
        <f t="shared" si="37"/>
        <v/>
      </c>
      <c r="N129" s="306" t="str">
        <f>IF(AM129&lt;&gt;"",AM129,(IF(AND('Submission Template'!$P$13="no",'Submission Template'!V126="yes",'Submission Template'!BS126&lt;&gt;""),AVERAGE(BE$37:BE129),IF(AND('Submission Template'!$P$13="yes",'Submission Template'!V126="yes",'Submission Template'!BS126&lt;&gt;""),AVERAGE(BE$38:BE129),""))))</f>
        <v/>
      </c>
      <c r="O129" s="307" t="str">
        <f>IF(AP129&lt;=1,"",IF(BX129&lt;&gt;"",BX129,(IF(AND('Submission Template'!$P$13="no",'Submission Template'!V126="yes",'Submission Template'!BS126&lt;&gt;""),STDEV(BE$37:BE129),IF(AND('Submission Template'!$P$13="yes",'Submission Template'!V126="yes",'Submission Template'!BS126&lt;&gt;""),STDEV(BE$38:BE129),"")))))</f>
        <v/>
      </c>
      <c r="P129" s="308" t="str">
        <f>IF('Submission Template'!$AV$36=1,IF('Submission Template'!BS126&lt;&gt;"",Q128,""),"")</f>
        <v/>
      </c>
      <c r="Q129" s="308" t="str">
        <f>IF(AND('Submission Template'!$AV$36=1,'Submission Template'!$C126&lt;&gt;""),IF(OR($AP129=1,$AP129=0),0,IF('Submission Template'!$C126="initial",$Q128,IF('Submission Template'!V126="yes",MAX(($P129+'Submission Template'!BS126-('Submission Template'!R$28+0.25*$O129)),0),$Q128))),"")</f>
        <v/>
      </c>
      <c r="R129" s="308" t="str">
        <f t="shared" si="38"/>
        <v/>
      </c>
      <c r="S129" s="309" t="str">
        <f t="shared" si="25"/>
        <v/>
      </c>
      <c r="T129" s="309" t="str">
        <f t="shared" si="39"/>
        <v/>
      </c>
      <c r="U129" s="310" t="str">
        <f>IF(Q129&lt;&gt;"",IF($BB129=1,IF(AND(T129&lt;&gt;1,S129=1,N129&lt;='Submission Template'!R$28),1,0),U128),"")</f>
        <v/>
      </c>
      <c r="V129" s="102"/>
      <c r="W129" s="102"/>
      <c r="X129" s="102"/>
      <c r="Y129" s="102"/>
      <c r="Z129" s="102"/>
      <c r="AA129" s="102"/>
      <c r="AB129" s="102"/>
      <c r="AC129" s="102"/>
      <c r="AD129" s="102"/>
      <c r="AE129" s="102"/>
      <c r="AF129" s="311"/>
      <c r="AG129" s="312" t="str">
        <f>IF(AND(OR('Submission Template'!Q126="yes",AND('Submission Template'!V126="yes",'Submission Template'!$P$17="yes")),'Submission Template'!C126="invalid"),"Test cannot be invalid AND included in CumSum",IF(OR(AND($Q129&gt;$R129,$N129&lt;&gt;""),AND($G129&gt;H129,$D129&lt;&gt;"")),"Warning:  CumSum statistic exceeds the Action Limit.",""))</f>
        <v/>
      </c>
      <c r="AH129" s="156"/>
      <c r="AI129" s="156"/>
      <c r="AJ129" s="156"/>
      <c r="AK129" s="313"/>
      <c r="AL129" s="6" t="str">
        <f t="shared" si="34"/>
        <v/>
      </c>
      <c r="AM129" s="6" t="str">
        <f t="shared" si="31"/>
        <v/>
      </c>
      <c r="AN129"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lt;&gt;""),"DATA","")),"notCO")</f>
        <v>SKIP</v>
      </c>
      <c r="AO129" s="6">
        <f>IF('Submission Template'!$P$13="no",AX129,IF(AX129="","",IF('Submission Template'!$P$13="yes",IF(B129=0,1,IF(OR(B129=1,B129=2),2,B129)))))</f>
        <v>1</v>
      </c>
      <c r="AP129" s="6">
        <f>IF('Submission Template'!$P$13="no",AY129,IF(AY129="","",IF('Submission Template'!$P$13="yes",IF(L129=0,1,IF(OR(L129=1,L129=2),2,L129)))))</f>
        <v>1</v>
      </c>
      <c r="AQ129"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lt;&gt;""),"DATA","")),"notCO")</f>
        <v>SKIP</v>
      </c>
      <c r="AR129" s="22">
        <f>IF(AND('Submission Template'!BN126&lt;&gt;"",'Submission Template'!K$28&lt;&gt;"",'Submission Template'!Q126&lt;&gt;""),1,0)</f>
        <v>0</v>
      </c>
      <c r="AS129" s="22">
        <f>IF(AND('Submission Template'!BS126&lt;&gt;"",'Submission Template'!R$28&lt;&gt;"",'Submission Template'!V126&lt;&gt;""),1,0)</f>
        <v>0</v>
      </c>
      <c r="AT129" s="22"/>
      <c r="AU129" s="22">
        <f t="shared" si="26"/>
        <v>0</v>
      </c>
      <c r="AV129" s="22">
        <f t="shared" si="27"/>
        <v>0</v>
      </c>
      <c r="AW129" s="22"/>
      <c r="AX129" s="22">
        <f>IF('Submission Template'!$BU126&lt;&gt;"blank",IF('Submission Template'!BN126&lt;&gt;"",IF('Submission Template'!Q126="yes",AX128+1,AX128),AX128),"")</f>
        <v>0</v>
      </c>
      <c r="AY129" s="22">
        <f>IF('Submission Template'!$BU126&lt;&gt;"blank",IF('Submission Template'!BS126&lt;&gt;"",IF('Submission Template'!V126="yes",AY128+1,AY128),AY128),"")</f>
        <v>0</v>
      </c>
      <c r="AZ129" s="22"/>
      <c r="BA129" s="22" t="str">
        <f>IF('Submission Template'!BN126&lt;&gt;"",IF('Submission Template'!Q126="yes",1,0),"")</f>
        <v/>
      </c>
      <c r="BB129" s="22" t="str">
        <f>IF('Submission Template'!BS126&lt;&gt;"",IF('Submission Template'!V126="yes",1,0),"")</f>
        <v/>
      </c>
      <c r="BC129" s="22"/>
      <c r="BD129" s="22" t="str">
        <f>IF(AND('Submission Template'!Q126="yes",'Submission Template'!BN126&lt;&gt;""),'Submission Template'!BN126,"")</f>
        <v/>
      </c>
      <c r="BE129" s="22" t="str">
        <f>IF(AND('Submission Template'!V126="yes",'Submission Template'!BS126&lt;&gt;""),'Submission Template'!BS126,"")</f>
        <v/>
      </c>
      <c r="BF129" s="22"/>
      <c r="BG129" s="22"/>
      <c r="BH129" s="22"/>
      <c r="BI129" s="24"/>
      <c r="BJ129" s="22"/>
      <c r="BK129" s="35" t="str">
        <f>IF('Submission Template'!$AU$36=1,IF(AND('Submission Template'!Q126="yes",$AO129&gt;1,'Submission Template'!BN126&lt;&gt;""),ROUND((($AU129*$E129)/($D129-'Submission Template'!K$28))^2+1,1),""),"")</f>
        <v/>
      </c>
      <c r="BL129" s="35" t="str">
        <f>IF('Submission Template'!$AV$36=1,IF(AND('Submission Template'!V126="yes",$AP129&gt;1,'Submission Template'!BS126&lt;&gt;""),ROUND((($AV129*$O129)/($N129-'Submission Template'!R$28))^2+1,1),""),"")</f>
        <v/>
      </c>
      <c r="BM129" s="49">
        <f t="shared" si="28"/>
        <v>1</v>
      </c>
      <c r="BN129" s="6"/>
      <c r="BO129" s="136" t="str">
        <f>IF(D129="","",IF(E129="","",$D129-'Submission Template'!K$28))</f>
        <v/>
      </c>
      <c r="BP129" s="137" t="str">
        <f t="shared" si="40"/>
        <v/>
      </c>
      <c r="BQ129" s="137"/>
      <c r="BR129" s="137"/>
      <c r="BS129" s="137"/>
      <c r="BT129" s="137" t="str">
        <f>IF(N129="","",IF(E129="","",$N129-'Submission Template'!$BG$20))</f>
        <v/>
      </c>
      <c r="BU129" s="138" t="str">
        <f t="shared" si="41"/>
        <v/>
      </c>
      <c r="BV129" s="6"/>
      <c r="BW129" s="247" t="str">
        <f t="shared" si="32"/>
        <v/>
      </c>
      <c r="BX129" s="138" t="str">
        <f t="shared" si="33"/>
        <v/>
      </c>
      <c r="BY129" s="6"/>
      <c r="BZ129" s="6"/>
      <c r="CA129" s="6"/>
      <c r="CB129" s="6"/>
      <c r="CC129" s="6"/>
      <c r="CD129" s="6"/>
      <c r="CE129" s="6"/>
      <c r="CF129" s="247">
        <f>IF('Submission Template'!C152="invalid",1,0)</f>
        <v>0</v>
      </c>
      <c r="CG129" s="137" t="str">
        <f>IF(AND('Submission Template'!$C152="final",'Submission Template'!$Q152="yes"),$D155,"")</f>
        <v/>
      </c>
      <c r="CH129" s="137" t="str">
        <f>IF(AND('Submission Template'!$C152="final",'Submission Template'!$Q152="yes"),$C155,"")</f>
        <v/>
      </c>
      <c r="CI129" s="137" t="str">
        <f>IF(AND('Submission Template'!$C152="final",'Submission Template'!$V152="yes"),$N155,"")</f>
        <v/>
      </c>
      <c r="CJ129" s="138" t="str">
        <f>IF(AND('Submission Template'!$C152="final",'Submission Template'!$V152="yes"),$M155,"")</f>
        <v/>
      </c>
      <c r="CK129" s="6"/>
      <c r="CL129" s="6"/>
    </row>
    <row r="130" spans="1:90">
      <c r="A130" s="98"/>
      <c r="B130" s="304">
        <f>IF('Submission Template'!$AU$36=1,IF(AND('Submission Template'!$P$13="yes",$AX130&lt;&gt;""),MAX($AX130-1,0),$AX130),"")</f>
        <v>0</v>
      </c>
      <c r="C130" s="305" t="str">
        <f t="shared" si="22"/>
        <v/>
      </c>
      <c r="D130" s="306" t="str">
        <f>IF('Submission Template'!$AU$36&lt;&gt;1,"",IF(AL130&lt;&gt;"",AL130,IF(AND('Submission Template'!$P$13="no",'Submission Template'!Q127="yes",'Submission Template'!BN127&lt;&gt;""),AVERAGE(BD$37:BD130),IF(AND('Submission Template'!$P$13="yes",'Submission Template'!Q127="yes",'Submission Template'!BN127&lt;&gt;""),AVERAGE(BD$38:BD130),""))))</f>
        <v/>
      </c>
      <c r="E130" s="307" t="str">
        <f>IF('Submission Template'!$AU$36&lt;&gt;1,"",IF(AO130&lt;=1,"",IF(BW130&lt;&gt;"",BW130,IF(AND('Submission Template'!$P$13="no",'Submission Template'!Q127="yes",'Submission Template'!BN127&lt;&gt;""),STDEV(BD$37:BD130),IF(AND('Submission Template'!$P$13="yes",'Submission Template'!Q127="yes",'Submission Template'!BN127&lt;&gt;""),STDEV(BD$38:BD130),"")))))</f>
        <v/>
      </c>
      <c r="F130" s="308" t="str">
        <f>IF('Submission Template'!$AU$36=1,IF('Submission Template'!BN127&lt;&gt;"",G129,""),"")</f>
        <v/>
      </c>
      <c r="G130" s="308" t="str">
        <f>IF(AND('Submission Template'!$AU$36=1,'Submission Template'!$C127&lt;&gt;""),IF(OR($AO130=1,$AO130=0),0,IF('Submission Template'!$C127="initial",$G129,IF('Submission Template'!Q127="yes",MAX(($F130+'Submission Template'!BN127-('Submission Template'!K$28+0.25*$E130)),0),$G129))),"")</f>
        <v/>
      </c>
      <c r="H130" s="308" t="str">
        <f t="shared" si="35"/>
        <v/>
      </c>
      <c r="I130" s="309" t="str">
        <f t="shared" si="23"/>
        <v/>
      </c>
      <c r="J130" s="309" t="str">
        <f t="shared" si="36"/>
        <v/>
      </c>
      <c r="K130" s="310" t="str">
        <f>IF(G130&lt;&gt;"",IF($BA130=1,IF(AND(J130&lt;&gt;1,I130=1,D130&lt;='Submission Template'!K$28),1,0),K129),"")</f>
        <v/>
      </c>
      <c r="L130" s="304">
        <f>IF('Submission Template'!$AV$36=1,IF(AND('Submission Template'!$P$13="yes",$AY130&lt;&gt;""),MAX($AY130-1,0),$AY130),"")</f>
        <v>0</v>
      </c>
      <c r="M130" s="305" t="str">
        <f t="shared" si="37"/>
        <v/>
      </c>
      <c r="N130" s="306" t="str">
        <f>IF(AM130&lt;&gt;"",AM130,(IF(AND('Submission Template'!$P$13="no",'Submission Template'!V127="yes",'Submission Template'!BS127&lt;&gt;""),AVERAGE(BE$37:BE130),IF(AND('Submission Template'!$P$13="yes",'Submission Template'!V127="yes",'Submission Template'!BS127&lt;&gt;""),AVERAGE(BE$38:BE130),""))))</f>
        <v/>
      </c>
      <c r="O130" s="307" t="str">
        <f>IF(AP130&lt;=1,"",IF(BX130&lt;&gt;"",BX130,(IF(AND('Submission Template'!$P$13="no",'Submission Template'!V127="yes",'Submission Template'!BS127&lt;&gt;""),STDEV(BE$37:BE130),IF(AND('Submission Template'!$P$13="yes",'Submission Template'!V127="yes",'Submission Template'!BS127&lt;&gt;""),STDEV(BE$38:BE130),"")))))</f>
        <v/>
      </c>
      <c r="P130" s="308" t="str">
        <f>IF('Submission Template'!$AV$36=1,IF('Submission Template'!BS127&lt;&gt;"",Q129,""),"")</f>
        <v/>
      </c>
      <c r="Q130" s="308" t="str">
        <f>IF(AND('Submission Template'!$AV$36=1,'Submission Template'!$C127&lt;&gt;""),IF(OR($AP130=1,$AP130=0),0,IF('Submission Template'!$C127="initial",$Q129,IF('Submission Template'!V127="yes",MAX(($P130+'Submission Template'!BS127-('Submission Template'!R$28+0.25*$O130)),0),$Q129))),"")</f>
        <v/>
      </c>
      <c r="R130" s="308" t="str">
        <f t="shared" si="38"/>
        <v/>
      </c>
      <c r="S130" s="309" t="str">
        <f t="shared" si="25"/>
        <v/>
      </c>
      <c r="T130" s="309" t="str">
        <f t="shared" si="39"/>
        <v/>
      </c>
      <c r="U130" s="310" t="str">
        <f>IF(Q130&lt;&gt;"",IF($BB130=1,IF(AND(T130&lt;&gt;1,S130=1,N130&lt;='Submission Template'!R$28),1,0),U129),"")</f>
        <v/>
      </c>
      <c r="V130" s="102"/>
      <c r="W130" s="102"/>
      <c r="X130" s="102"/>
      <c r="Y130" s="102"/>
      <c r="Z130" s="102"/>
      <c r="AA130" s="102"/>
      <c r="AB130" s="102"/>
      <c r="AC130" s="102"/>
      <c r="AD130" s="102"/>
      <c r="AE130" s="102"/>
      <c r="AF130" s="311"/>
      <c r="AG130" s="312" t="str">
        <f>IF(AND(OR('Submission Template'!Q127="yes",AND('Submission Template'!V127="yes",'Submission Template'!$P$17="yes")),'Submission Template'!C127="invalid"),"Test cannot be invalid AND included in CumSum",IF(OR(AND($Q130&gt;$R130,$N130&lt;&gt;""),AND($G130&gt;H130,$D130&lt;&gt;"")),"Warning:  CumSum statistic exceeds the Action Limit.",""))</f>
        <v/>
      </c>
      <c r="AH130" s="156"/>
      <c r="AI130" s="156"/>
      <c r="AJ130" s="156"/>
      <c r="AK130" s="313"/>
      <c r="AL130" s="6" t="str">
        <f t="shared" si="34"/>
        <v/>
      </c>
      <c r="AM130" s="6" t="str">
        <f t="shared" si="31"/>
        <v/>
      </c>
      <c r="AN130"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lt;&gt;""),"DATA","")),"notCO")</f>
        <v>SKIP</v>
      </c>
      <c r="AO130" s="6">
        <f>IF('Submission Template'!$P$13="no",AX130,IF(AX130="","",IF('Submission Template'!$P$13="yes",IF(B130=0,1,IF(OR(B130=1,B130=2),2,B130)))))</f>
        <v>1</v>
      </c>
      <c r="AP130" s="6">
        <f>IF('Submission Template'!$P$13="no",AY130,IF(AY130="","",IF('Submission Template'!$P$13="yes",IF(L130=0,1,IF(OR(L130=1,L130=2),2,L130)))))</f>
        <v>1</v>
      </c>
      <c r="AQ130"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lt;&gt;""),"DATA","")),"notCO")</f>
        <v>SKIP</v>
      </c>
      <c r="AR130" s="22">
        <f>IF(AND('Submission Template'!BN127&lt;&gt;"",'Submission Template'!K$28&lt;&gt;"",'Submission Template'!Q127&lt;&gt;""),1,0)</f>
        <v>0</v>
      </c>
      <c r="AS130" s="22">
        <f>IF(AND('Submission Template'!BS127&lt;&gt;"",'Submission Template'!R$28&lt;&gt;"",'Submission Template'!V127&lt;&gt;""),1,0)</f>
        <v>0</v>
      </c>
      <c r="AT130" s="22"/>
      <c r="AU130" s="22">
        <f t="shared" si="26"/>
        <v>0</v>
      </c>
      <c r="AV130" s="22">
        <f t="shared" si="27"/>
        <v>0</v>
      </c>
      <c r="AW130" s="22"/>
      <c r="AX130" s="22">
        <f>IF('Submission Template'!$BU127&lt;&gt;"blank",IF('Submission Template'!BN127&lt;&gt;"",IF('Submission Template'!Q127="yes",AX129+1,AX129),AX129),"")</f>
        <v>0</v>
      </c>
      <c r="AY130" s="22">
        <f>IF('Submission Template'!$BU127&lt;&gt;"blank",IF('Submission Template'!BS127&lt;&gt;"",IF('Submission Template'!V127="yes",AY129+1,AY129),AY129),"")</f>
        <v>0</v>
      </c>
      <c r="AZ130" s="22"/>
      <c r="BA130" s="22" t="str">
        <f>IF('Submission Template'!BN127&lt;&gt;"",IF('Submission Template'!Q127="yes",1,0),"")</f>
        <v/>
      </c>
      <c r="BB130" s="22" t="str">
        <f>IF('Submission Template'!BS127&lt;&gt;"",IF('Submission Template'!V127="yes",1,0),"")</f>
        <v/>
      </c>
      <c r="BC130" s="22"/>
      <c r="BD130" s="22" t="str">
        <f>IF(AND('Submission Template'!Q127="yes",'Submission Template'!BN127&lt;&gt;""),'Submission Template'!BN127,"")</f>
        <v/>
      </c>
      <c r="BE130" s="22" t="str">
        <f>IF(AND('Submission Template'!V127="yes",'Submission Template'!BS127&lt;&gt;""),'Submission Template'!BS127,"")</f>
        <v/>
      </c>
      <c r="BF130" s="22"/>
      <c r="BG130" s="22"/>
      <c r="BH130" s="22"/>
      <c r="BI130" s="24"/>
      <c r="BJ130" s="22"/>
      <c r="BK130" s="35" t="str">
        <f>IF('Submission Template'!$AU$36=1,IF(AND('Submission Template'!Q127="yes",$AO130&gt;1,'Submission Template'!BN127&lt;&gt;""),ROUND((($AU130*$E130)/($D130-'Submission Template'!K$28))^2+1,1),""),"")</f>
        <v/>
      </c>
      <c r="BL130" s="35" t="str">
        <f>IF('Submission Template'!$AV$36=1,IF(AND('Submission Template'!V127="yes",$AP130&gt;1,'Submission Template'!BS127&lt;&gt;""),ROUND((($AV130*$O130)/($N130-'Submission Template'!R$28))^2+1,1),""),"")</f>
        <v/>
      </c>
      <c r="BM130" s="49">
        <f t="shared" si="28"/>
        <v>1</v>
      </c>
      <c r="BN130" s="6"/>
      <c r="BO130" s="136" t="str">
        <f>IF(D130="","",IF(E130="","",$D130-'Submission Template'!K$28))</f>
        <v/>
      </c>
      <c r="BP130" s="137" t="str">
        <f t="shared" si="40"/>
        <v/>
      </c>
      <c r="BQ130" s="137"/>
      <c r="BR130" s="137"/>
      <c r="BS130" s="137"/>
      <c r="BT130" s="137" t="str">
        <f>IF(N130="","",IF(E130="","",$N130-'Submission Template'!$BG$20))</f>
        <v/>
      </c>
      <c r="BU130" s="138" t="str">
        <f t="shared" si="41"/>
        <v/>
      </c>
      <c r="BV130" s="6"/>
      <c r="BW130" s="247" t="str">
        <f t="shared" si="32"/>
        <v/>
      </c>
      <c r="BX130" s="138" t="str">
        <f t="shared" si="33"/>
        <v/>
      </c>
      <c r="BY130" s="6"/>
      <c r="BZ130" s="6"/>
      <c r="CA130" s="6"/>
      <c r="CB130" s="6"/>
      <c r="CC130" s="6"/>
      <c r="CD130" s="6"/>
      <c r="CE130" s="6"/>
      <c r="CF130" s="247">
        <f>IF('Submission Template'!C153="invalid",1,0)</f>
        <v>0</v>
      </c>
      <c r="CG130" s="137" t="str">
        <f>IF(AND('Submission Template'!$C153="final",'Submission Template'!$Q153="yes"),$D156,"")</f>
        <v/>
      </c>
      <c r="CH130" s="137" t="str">
        <f>IF(AND('Submission Template'!$C153="final",'Submission Template'!$Q153="yes"),$C156,"")</f>
        <v/>
      </c>
      <c r="CI130" s="137" t="str">
        <f>IF(AND('Submission Template'!$C153="final",'Submission Template'!$V153="yes"),$N156,"")</f>
        <v/>
      </c>
      <c r="CJ130" s="138" t="str">
        <f>IF(AND('Submission Template'!$C153="final",'Submission Template'!$V153="yes"),$M156,"")</f>
        <v/>
      </c>
      <c r="CK130" s="6"/>
      <c r="CL130" s="6"/>
    </row>
    <row r="131" spans="1:90">
      <c r="A131" s="98"/>
      <c r="B131" s="304">
        <f>IF('Submission Template'!$AU$36=1,IF(AND('Submission Template'!$P$13="yes",$AX131&lt;&gt;""),MAX($AX131-1,0),$AX131),"")</f>
        <v>0</v>
      </c>
      <c r="C131" s="305" t="str">
        <f t="shared" si="22"/>
        <v/>
      </c>
      <c r="D131" s="306" t="str">
        <f>IF('Submission Template'!$AU$36&lt;&gt;1,"",IF(AL131&lt;&gt;"",AL131,IF(AND('Submission Template'!$P$13="no",'Submission Template'!Q128="yes",'Submission Template'!BN128&lt;&gt;""),AVERAGE(BD$37:BD131),IF(AND('Submission Template'!$P$13="yes",'Submission Template'!Q128="yes",'Submission Template'!BN128&lt;&gt;""),AVERAGE(BD$38:BD131),""))))</f>
        <v/>
      </c>
      <c r="E131" s="307" t="str">
        <f>IF('Submission Template'!$AU$36&lt;&gt;1,"",IF(AO131&lt;=1,"",IF(BW131&lt;&gt;"",BW131,IF(AND('Submission Template'!$P$13="no",'Submission Template'!Q128="yes",'Submission Template'!BN128&lt;&gt;""),STDEV(BD$37:BD131),IF(AND('Submission Template'!$P$13="yes",'Submission Template'!Q128="yes",'Submission Template'!BN128&lt;&gt;""),STDEV(BD$38:BD131),"")))))</f>
        <v/>
      </c>
      <c r="F131" s="308" t="str">
        <f>IF('Submission Template'!$AU$36=1,IF('Submission Template'!BN128&lt;&gt;"",G130,""),"")</f>
        <v/>
      </c>
      <c r="G131" s="308" t="str">
        <f>IF(AND('Submission Template'!$AU$36=1,'Submission Template'!$C128&lt;&gt;""),IF(OR($AO131=1,$AO131=0),0,IF('Submission Template'!$C128="initial",$G130,IF('Submission Template'!Q128="yes",MAX(($F131+'Submission Template'!BN128-('Submission Template'!K$28+0.25*$E131)),0),$G130))),"")</f>
        <v/>
      </c>
      <c r="H131" s="308" t="str">
        <f t="shared" si="35"/>
        <v/>
      </c>
      <c r="I131" s="309" t="str">
        <f t="shared" si="23"/>
        <v/>
      </c>
      <c r="J131" s="309" t="str">
        <f t="shared" si="36"/>
        <v/>
      </c>
      <c r="K131" s="310" t="str">
        <f>IF(G131&lt;&gt;"",IF($BA131=1,IF(AND(J131&lt;&gt;1,I131=1,D131&lt;='Submission Template'!K$28),1,0),K130),"")</f>
        <v/>
      </c>
      <c r="L131" s="304">
        <f>IF('Submission Template'!$AV$36=1,IF(AND('Submission Template'!$P$13="yes",$AY131&lt;&gt;""),MAX($AY131-1,0),$AY131),"")</f>
        <v>0</v>
      </c>
      <c r="M131" s="305" t="str">
        <f t="shared" si="37"/>
        <v/>
      </c>
      <c r="N131" s="306" t="str">
        <f>IF(AM131&lt;&gt;"",AM131,(IF(AND('Submission Template'!$P$13="no",'Submission Template'!V128="yes",'Submission Template'!BS128&lt;&gt;""),AVERAGE(BE$37:BE131),IF(AND('Submission Template'!$P$13="yes",'Submission Template'!V128="yes",'Submission Template'!BS128&lt;&gt;""),AVERAGE(BE$38:BE131),""))))</f>
        <v/>
      </c>
      <c r="O131" s="307" t="str">
        <f>IF(AP131&lt;=1,"",IF(BX131&lt;&gt;"",BX131,(IF(AND('Submission Template'!$P$13="no",'Submission Template'!V128="yes",'Submission Template'!BS128&lt;&gt;""),STDEV(BE$37:BE131),IF(AND('Submission Template'!$P$13="yes",'Submission Template'!V128="yes",'Submission Template'!BS128&lt;&gt;""),STDEV(BE$38:BE131),"")))))</f>
        <v/>
      </c>
      <c r="P131" s="308" t="str">
        <f>IF('Submission Template'!$AV$36=1,IF('Submission Template'!BS128&lt;&gt;"",Q130,""),"")</f>
        <v/>
      </c>
      <c r="Q131" s="308" t="str">
        <f>IF(AND('Submission Template'!$AV$36=1,'Submission Template'!$C128&lt;&gt;""),IF(OR($AP131=1,$AP131=0),0,IF('Submission Template'!$C128="initial",$Q130,IF('Submission Template'!V128="yes",MAX(($P131+'Submission Template'!BS128-('Submission Template'!R$28+0.25*$O131)),0),$Q130))),"")</f>
        <v/>
      </c>
      <c r="R131" s="308" t="str">
        <f t="shared" si="38"/>
        <v/>
      </c>
      <c r="S131" s="309" t="str">
        <f t="shared" si="25"/>
        <v/>
      </c>
      <c r="T131" s="309" t="str">
        <f t="shared" si="39"/>
        <v/>
      </c>
      <c r="U131" s="310" t="str">
        <f>IF(Q131&lt;&gt;"",IF($BB131=1,IF(AND(T131&lt;&gt;1,S131=1,N131&lt;='Submission Template'!R$28),1,0),U130),"")</f>
        <v/>
      </c>
      <c r="V131" s="102"/>
      <c r="W131" s="102"/>
      <c r="X131" s="102"/>
      <c r="Y131" s="102"/>
      <c r="Z131" s="102"/>
      <c r="AA131" s="102"/>
      <c r="AB131" s="102"/>
      <c r="AC131" s="102"/>
      <c r="AD131" s="102"/>
      <c r="AE131" s="102"/>
      <c r="AF131" s="311"/>
      <c r="AG131" s="312" t="str">
        <f>IF(AND(OR('Submission Template'!Q128="yes",AND('Submission Template'!V128="yes",'Submission Template'!$P$17="yes")),'Submission Template'!C128="invalid"),"Test cannot be invalid AND included in CumSum",IF(OR(AND($Q131&gt;$R131,$N131&lt;&gt;""),AND($G131&gt;H131,$D131&lt;&gt;"")),"Warning:  CumSum statistic exceeds the Action Limit.",""))</f>
        <v/>
      </c>
      <c r="AH131" s="156"/>
      <c r="AI131" s="156"/>
      <c r="AJ131" s="156"/>
      <c r="AK131" s="313"/>
      <c r="AL131" s="6" t="str">
        <f t="shared" si="34"/>
        <v/>
      </c>
      <c r="AM131" s="6" t="str">
        <f t="shared" si="31"/>
        <v/>
      </c>
      <c r="AN131"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lt;&gt;""),"DATA","")),"notCO")</f>
        <v>SKIP</v>
      </c>
      <c r="AO131" s="6">
        <f>IF('Submission Template'!$P$13="no",AX131,IF(AX131="","",IF('Submission Template'!$P$13="yes",IF(B131=0,1,IF(OR(B131=1,B131=2),2,B131)))))</f>
        <v>1</v>
      </c>
      <c r="AP131" s="6">
        <f>IF('Submission Template'!$P$13="no",AY131,IF(AY131="","",IF('Submission Template'!$P$13="yes",IF(L131=0,1,IF(OR(L131=1,L131=2),2,L131)))))</f>
        <v>1</v>
      </c>
      <c r="AQ131"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lt;&gt;""),"DATA","")),"notCO")</f>
        <v>SKIP</v>
      </c>
      <c r="AR131" s="22">
        <f>IF(AND('Submission Template'!BN128&lt;&gt;"",'Submission Template'!K$28&lt;&gt;"",'Submission Template'!Q128&lt;&gt;""),1,0)</f>
        <v>0</v>
      </c>
      <c r="AS131" s="22">
        <f>IF(AND('Submission Template'!BS128&lt;&gt;"",'Submission Template'!R$28&lt;&gt;"",'Submission Template'!V128&lt;&gt;""),1,0)</f>
        <v>0</v>
      </c>
      <c r="AT131" s="22"/>
      <c r="AU131" s="22">
        <f t="shared" si="26"/>
        <v>0</v>
      </c>
      <c r="AV131" s="22">
        <f t="shared" si="27"/>
        <v>0</v>
      </c>
      <c r="AW131" s="22"/>
      <c r="AX131" s="22">
        <f>IF('Submission Template'!$BU128&lt;&gt;"blank",IF('Submission Template'!BN128&lt;&gt;"",IF('Submission Template'!Q128="yes",AX130+1,AX130),AX130),"")</f>
        <v>0</v>
      </c>
      <c r="AY131" s="22">
        <f>IF('Submission Template'!$BU128&lt;&gt;"blank",IF('Submission Template'!BS128&lt;&gt;"",IF('Submission Template'!V128="yes",AY130+1,AY130),AY130),"")</f>
        <v>0</v>
      </c>
      <c r="AZ131" s="22"/>
      <c r="BA131" s="22" t="str">
        <f>IF('Submission Template'!BN128&lt;&gt;"",IF('Submission Template'!Q128="yes",1,0),"")</f>
        <v/>
      </c>
      <c r="BB131" s="22" t="str">
        <f>IF('Submission Template'!BS128&lt;&gt;"",IF('Submission Template'!V128="yes",1,0),"")</f>
        <v/>
      </c>
      <c r="BC131" s="22"/>
      <c r="BD131" s="22" t="str">
        <f>IF(AND('Submission Template'!Q128="yes",'Submission Template'!BN128&lt;&gt;""),'Submission Template'!BN128,"")</f>
        <v/>
      </c>
      <c r="BE131" s="22" t="str">
        <f>IF(AND('Submission Template'!V128="yes",'Submission Template'!BS128&lt;&gt;""),'Submission Template'!BS128,"")</f>
        <v/>
      </c>
      <c r="BF131" s="22"/>
      <c r="BG131" s="22"/>
      <c r="BH131" s="22"/>
      <c r="BI131" s="24"/>
      <c r="BJ131" s="22"/>
      <c r="BK131" s="35" t="str">
        <f>IF('Submission Template'!$AU$36=1,IF(AND('Submission Template'!Q128="yes",$AO131&gt;1,'Submission Template'!BN128&lt;&gt;""),ROUND((($AU131*$E131)/($D131-'Submission Template'!K$28))^2+1,1),""),"")</f>
        <v/>
      </c>
      <c r="BL131" s="35" t="str">
        <f>IF('Submission Template'!$AV$36=1,IF(AND('Submission Template'!V128="yes",$AP131&gt;1,'Submission Template'!BS128&lt;&gt;""),ROUND((($AV131*$O131)/($N131-'Submission Template'!R$28))^2+1,1),""),"")</f>
        <v/>
      </c>
      <c r="BM131" s="49">
        <f t="shared" si="28"/>
        <v>1</v>
      </c>
      <c r="BN131" s="6"/>
      <c r="BO131" s="136" t="str">
        <f>IF(D131="","",IF(E131="","",$D131-'Submission Template'!K$28))</f>
        <v/>
      </c>
      <c r="BP131" s="137" t="str">
        <f t="shared" si="40"/>
        <v/>
      </c>
      <c r="BQ131" s="137"/>
      <c r="BR131" s="137"/>
      <c r="BS131" s="137"/>
      <c r="BT131" s="137" t="str">
        <f>IF(N131="","",IF(E131="","",$N131-'Submission Template'!$BG$20))</f>
        <v/>
      </c>
      <c r="BU131" s="138" t="str">
        <f t="shared" si="41"/>
        <v/>
      </c>
      <c r="BV131" s="6"/>
      <c r="BW131" s="247" t="str">
        <f t="shared" si="32"/>
        <v/>
      </c>
      <c r="BX131" s="138" t="str">
        <f t="shared" si="33"/>
        <v/>
      </c>
      <c r="BY131" s="6"/>
      <c r="BZ131" s="6"/>
      <c r="CA131" s="6"/>
      <c r="CB131" s="6"/>
      <c r="CC131" s="6"/>
      <c r="CD131" s="6"/>
      <c r="CE131" s="6"/>
      <c r="CF131" s="247">
        <f>IF('Submission Template'!C154="invalid",1,0)</f>
        <v>0</v>
      </c>
      <c r="CG131" s="137" t="str">
        <f>IF(AND('Submission Template'!$C154="final",'Submission Template'!$Q154="yes"),$D157,"")</f>
        <v/>
      </c>
      <c r="CH131" s="137" t="str">
        <f>IF(AND('Submission Template'!$C154="final",'Submission Template'!$Q154="yes"),$C157,"")</f>
        <v/>
      </c>
      <c r="CI131" s="137" t="str">
        <f>IF(AND('Submission Template'!$C154="final",'Submission Template'!$V154="yes"),$N157,"")</f>
        <v/>
      </c>
      <c r="CJ131" s="138" t="str">
        <f>IF(AND('Submission Template'!$C154="final",'Submission Template'!$V154="yes"),$M157,"")</f>
        <v/>
      </c>
      <c r="CK131" s="6"/>
      <c r="CL131" s="6"/>
    </row>
    <row r="132" spans="1:90">
      <c r="A132" s="98"/>
      <c r="B132" s="304">
        <f>IF('Submission Template'!$AU$36=1,IF(AND('Submission Template'!$P$13="yes",$AX132&lt;&gt;""),MAX($AX132-1,0),$AX132),"")</f>
        <v>0</v>
      </c>
      <c r="C132" s="305" t="str">
        <f t="shared" si="22"/>
        <v/>
      </c>
      <c r="D132" s="306" t="str">
        <f>IF('Submission Template'!$AU$36&lt;&gt;1,"",IF(AL132&lt;&gt;"",AL132,IF(AND('Submission Template'!$P$13="no",'Submission Template'!Q129="yes",'Submission Template'!BN129&lt;&gt;""),AVERAGE(BD$37:BD132),IF(AND('Submission Template'!$P$13="yes",'Submission Template'!Q129="yes",'Submission Template'!BN129&lt;&gt;""),AVERAGE(BD$38:BD132),""))))</f>
        <v/>
      </c>
      <c r="E132" s="307" t="str">
        <f>IF('Submission Template'!$AU$36&lt;&gt;1,"",IF(AO132&lt;=1,"",IF(BW132&lt;&gt;"",BW132,IF(AND('Submission Template'!$P$13="no",'Submission Template'!Q129="yes",'Submission Template'!BN129&lt;&gt;""),STDEV(BD$37:BD132),IF(AND('Submission Template'!$P$13="yes",'Submission Template'!Q129="yes",'Submission Template'!BN129&lt;&gt;""),STDEV(BD$38:BD132),"")))))</f>
        <v/>
      </c>
      <c r="F132" s="308" t="str">
        <f>IF('Submission Template'!$AU$36=1,IF('Submission Template'!BN129&lt;&gt;"",G131,""),"")</f>
        <v/>
      </c>
      <c r="G132" s="308" t="str">
        <f>IF(AND('Submission Template'!$AU$36=1,'Submission Template'!$C129&lt;&gt;""),IF(OR($AO132=1,$AO132=0),0,IF('Submission Template'!$C129="initial",$G131,IF('Submission Template'!Q129="yes",MAX(($F132+'Submission Template'!BN129-('Submission Template'!K$28+0.25*$E132)),0),$G131))),"")</f>
        <v/>
      </c>
      <c r="H132" s="308" t="str">
        <f t="shared" si="35"/>
        <v/>
      </c>
      <c r="I132" s="309" t="str">
        <f t="shared" si="23"/>
        <v/>
      </c>
      <c r="J132" s="309" t="str">
        <f t="shared" si="36"/>
        <v/>
      </c>
      <c r="K132" s="310" t="str">
        <f>IF(G132&lt;&gt;"",IF($BA132=1,IF(AND(J132&lt;&gt;1,I132=1,D132&lt;='Submission Template'!K$28),1,0),K131),"")</f>
        <v/>
      </c>
      <c r="L132" s="304">
        <f>IF('Submission Template'!$AV$36=1,IF(AND('Submission Template'!$P$13="yes",$AY132&lt;&gt;""),MAX($AY132-1,0),$AY132),"")</f>
        <v>0</v>
      </c>
      <c r="M132" s="305" t="str">
        <f t="shared" si="37"/>
        <v/>
      </c>
      <c r="N132" s="306" t="str">
        <f>IF(AM132&lt;&gt;"",AM132,(IF(AND('Submission Template'!$P$13="no",'Submission Template'!V129="yes",'Submission Template'!BS129&lt;&gt;""),AVERAGE(BE$37:BE132),IF(AND('Submission Template'!$P$13="yes",'Submission Template'!V129="yes",'Submission Template'!BS129&lt;&gt;""),AVERAGE(BE$38:BE132),""))))</f>
        <v/>
      </c>
      <c r="O132" s="307" t="str">
        <f>IF(AP132&lt;=1,"",IF(BX132&lt;&gt;"",BX132,(IF(AND('Submission Template'!$P$13="no",'Submission Template'!V129="yes",'Submission Template'!BS129&lt;&gt;""),STDEV(BE$37:BE132),IF(AND('Submission Template'!$P$13="yes",'Submission Template'!V129="yes",'Submission Template'!BS129&lt;&gt;""),STDEV(BE$38:BE132),"")))))</f>
        <v/>
      </c>
      <c r="P132" s="308" t="str">
        <f>IF('Submission Template'!$AV$36=1,IF('Submission Template'!BS129&lt;&gt;"",Q131,""),"")</f>
        <v/>
      </c>
      <c r="Q132" s="308" t="str">
        <f>IF(AND('Submission Template'!$AV$36=1,'Submission Template'!$C129&lt;&gt;""),IF(OR($AP132=1,$AP132=0),0,IF('Submission Template'!$C129="initial",$Q131,IF('Submission Template'!V129="yes",MAX(($P132+'Submission Template'!BS129-('Submission Template'!R$28+0.25*$O132)),0),$Q131))),"")</f>
        <v/>
      </c>
      <c r="R132" s="308" t="str">
        <f t="shared" si="38"/>
        <v/>
      </c>
      <c r="S132" s="309" t="str">
        <f t="shared" si="25"/>
        <v/>
      </c>
      <c r="T132" s="309" t="str">
        <f t="shared" si="39"/>
        <v/>
      </c>
      <c r="U132" s="310" t="str">
        <f>IF(Q132&lt;&gt;"",IF($BB132=1,IF(AND(T132&lt;&gt;1,S132=1,N132&lt;='Submission Template'!R$28),1,0),U131),"")</f>
        <v/>
      </c>
      <c r="V132" s="102"/>
      <c r="W132" s="102"/>
      <c r="X132" s="102"/>
      <c r="Y132" s="102"/>
      <c r="Z132" s="102"/>
      <c r="AA132" s="102"/>
      <c r="AB132" s="102"/>
      <c r="AC132" s="102"/>
      <c r="AD132" s="102"/>
      <c r="AE132" s="102"/>
      <c r="AF132" s="311"/>
      <c r="AG132" s="312" t="str">
        <f>IF(AND(OR('Submission Template'!Q129="yes",AND('Submission Template'!V129="yes",'Submission Template'!$P$17="yes")),'Submission Template'!C129="invalid"),"Test cannot be invalid AND included in CumSum",IF(OR(AND($Q132&gt;$R132,$N132&lt;&gt;""),AND($G132&gt;H132,$D132&lt;&gt;"")),"Warning:  CumSum statistic exceeds the Action Limit.",""))</f>
        <v/>
      </c>
      <c r="AH132" s="156"/>
      <c r="AI132" s="156"/>
      <c r="AJ132" s="156"/>
      <c r="AK132" s="313"/>
      <c r="AL132" s="6" t="str">
        <f t="shared" si="34"/>
        <v/>
      </c>
      <c r="AM132" s="6" t="str">
        <f t="shared" si="31"/>
        <v/>
      </c>
      <c r="AN132"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lt;&gt;""),"DATA","")),"notCO")</f>
        <v>SKIP</v>
      </c>
      <c r="AO132" s="6">
        <f>IF('Submission Template'!$P$13="no",AX132,IF(AX132="","",IF('Submission Template'!$P$13="yes",IF(B132=0,1,IF(OR(B132=1,B132=2),2,B132)))))</f>
        <v>1</v>
      </c>
      <c r="AP132" s="6">
        <f>IF('Submission Template'!$P$13="no",AY132,IF(AY132="","",IF('Submission Template'!$P$13="yes",IF(L132=0,1,IF(OR(L132=1,L132=2),2,L132)))))</f>
        <v>1</v>
      </c>
      <c r="AQ132"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lt;&gt;""),"DATA","")),"notCO")</f>
        <v>SKIP</v>
      </c>
      <c r="AR132" s="22">
        <f>IF(AND('Submission Template'!BN129&lt;&gt;"",'Submission Template'!K$28&lt;&gt;"",'Submission Template'!Q129&lt;&gt;""),1,0)</f>
        <v>0</v>
      </c>
      <c r="AS132" s="22">
        <f>IF(AND('Submission Template'!BS129&lt;&gt;"",'Submission Template'!R$28&lt;&gt;"",'Submission Template'!V129&lt;&gt;""),1,0)</f>
        <v>0</v>
      </c>
      <c r="AT132" s="22"/>
      <c r="AU132" s="22">
        <f t="shared" si="26"/>
        <v>0</v>
      </c>
      <c r="AV132" s="22">
        <f t="shared" si="27"/>
        <v>0</v>
      </c>
      <c r="AW132" s="22"/>
      <c r="AX132" s="22">
        <f>IF('Submission Template'!$BU129&lt;&gt;"blank",IF('Submission Template'!BN129&lt;&gt;"",IF('Submission Template'!Q129="yes",AX131+1,AX131),AX131),"")</f>
        <v>0</v>
      </c>
      <c r="AY132" s="22">
        <f>IF('Submission Template'!$BU129&lt;&gt;"blank",IF('Submission Template'!BS129&lt;&gt;"",IF('Submission Template'!V129="yes",AY131+1,AY131),AY131),"")</f>
        <v>0</v>
      </c>
      <c r="AZ132" s="22"/>
      <c r="BA132" s="22" t="str">
        <f>IF('Submission Template'!BN129&lt;&gt;"",IF('Submission Template'!Q129="yes",1,0),"")</f>
        <v/>
      </c>
      <c r="BB132" s="22" t="str">
        <f>IF('Submission Template'!BS129&lt;&gt;"",IF('Submission Template'!V129="yes",1,0),"")</f>
        <v/>
      </c>
      <c r="BC132" s="22"/>
      <c r="BD132" s="22" t="str">
        <f>IF(AND('Submission Template'!Q129="yes",'Submission Template'!BN129&lt;&gt;""),'Submission Template'!BN129,"")</f>
        <v/>
      </c>
      <c r="BE132" s="22" t="str">
        <f>IF(AND('Submission Template'!V129="yes",'Submission Template'!BS129&lt;&gt;""),'Submission Template'!BS129,"")</f>
        <v/>
      </c>
      <c r="BF132" s="22"/>
      <c r="BG132" s="22"/>
      <c r="BH132" s="22"/>
      <c r="BI132" s="24"/>
      <c r="BJ132" s="22"/>
      <c r="BK132" s="35" t="str">
        <f>IF('Submission Template'!$AU$36=1,IF(AND('Submission Template'!Q129="yes",$AO132&gt;1,'Submission Template'!BN129&lt;&gt;""),ROUND((($AU132*$E132)/($D132-'Submission Template'!K$28))^2+1,1),""),"")</f>
        <v/>
      </c>
      <c r="BL132" s="35" t="str">
        <f>IF('Submission Template'!$AV$36=1,IF(AND('Submission Template'!V129="yes",$AP132&gt;1,'Submission Template'!BS129&lt;&gt;""),ROUND((($AV132*$O132)/($N132-'Submission Template'!R$28))^2+1,1),""),"")</f>
        <v/>
      </c>
      <c r="BM132" s="49">
        <f t="shared" si="28"/>
        <v>1</v>
      </c>
      <c r="BN132" s="6"/>
      <c r="BO132" s="136" t="str">
        <f>IF(D132="","",IF(E132="","",$D132-'Submission Template'!K$28))</f>
        <v/>
      </c>
      <c r="BP132" s="137" t="str">
        <f t="shared" si="40"/>
        <v/>
      </c>
      <c r="BQ132" s="137"/>
      <c r="BR132" s="137"/>
      <c r="BS132" s="137"/>
      <c r="BT132" s="137" t="str">
        <f>IF(N132="","",IF(E132="","",$N132-'Submission Template'!$BG$20))</f>
        <v/>
      </c>
      <c r="BU132" s="138" t="str">
        <f t="shared" si="41"/>
        <v/>
      </c>
      <c r="BV132" s="6"/>
      <c r="BW132" s="247" t="str">
        <f t="shared" si="32"/>
        <v/>
      </c>
      <c r="BX132" s="138" t="str">
        <f t="shared" si="33"/>
        <v/>
      </c>
      <c r="BY132" s="6"/>
      <c r="BZ132" s="6"/>
      <c r="CA132" s="6"/>
      <c r="CB132" s="6"/>
      <c r="CC132" s="6"/>
      <c r="CD132" s="6"/>
      <c r="CE132" s="6"/>
      <c r="CF132" s="247">
        <f>IF('Submission Template'!C155="invalid",1,0)</f>
        <v>0</v>
      </c>
      <c r="CG132" s="137" t="str">
        <f>IF(AND('Submission Template'!$C155="final",'Submission Template'!$Q155="yes"),$D158,"")</f>
        <v/>
      </c>
      <c r="CH132" s="137" t="str">
        <f>IF(AND('Submission Template'!$C155="final",'Submission Template'!$Q155="yes"),$C158,"")</f>
        <v/>
      </c>
      <c r="CI132" s="137" t="str">
        <f>IF(AND('Submission Template'!$C155="final",'Submission Template'!$V155="yes"),$N158,"")</f>
        <v/>
      </c>
      <c r="CJ132" s="138" t="str">
        <f>IF(AND('Submission Template'!$C155="final",'Submission Template'!$V155="yes"),$M158,"")</f>
        <v/>
      </c>
      <c r="CK132" s="6"/>
      <c r="CL132" s="6"/>
    </row>
    <row r="133" spans="1:90">
      <c r="A133" s="98"/>
      <c r="B133" s="304">
        <f>IF('Submission Template'!$AU$36=1,IF(AND('Submission Template'!$P$13="yes",$AX133&lt;&gt;""),MAX($AX133-1,0),$AX133),"")</f>
        <v>0</v>
      </c>
      <c r="C133" s="305" t="str">
        <f t="shared" si="22"/>
        <v/>
      </c>
      <c r="D133" s="306" t="str">
        <f>IF('Submission Template'!$AU$36&lt;&gt;1,"",IF(AL133&lt;&gt;"",AL133,IF(AND('Submission Template'!$P$13="no",'Submission Template'!Q130="yes",'Submission Template'!BN130&lt;&gt;""),AVERAGE(BD$37:BD133),IF(AND('Submission Template'!$P$13="yes",'Submission Template'!Q130="yes",'Submission Template'!BN130&lt;&gt;""),AVERAGE(BD$38:BD133),""))))</f>
        <v/>
      </c>
      <c r="E133" s="307" t="str">
        <f>IF('Submission Template'!$AU$36&lt;&gt;1,"",IF(AO133&lt;=1,"",IF(BW133&lt;&gt;"",BW133,IF(AND('Submission Template'!$P$13="no",'Submission Template'!Q130="yes",'Submission Template'!BN130&lt;&gt;""),STDEV(BD$37:BD133),IF(AND('Submission Template'!$P$13="yes",'Submission Template'!Q130="yes",'Submission Template'!BN130&lt;&gt;""),STDEV(BD$38:BD133),"")))))</f>
        <v/>
      </c>
      <c r="F133" s="308" t="str">
        <f>IF('Submission Template'!$AU$36=1,IF('Submission Template'!BN130&lt;&gt;"",G132,""),"")</f>
        <v/>
      </c>
      <c r="G133" s="308" t="str">
        <f>IF(AND('Submission Template'!$AU$36=1,'Submission Template'!$C130&lt;&gt;""),IF(OR($AO133=1,$AO133=0),0,IF('Submission Template'!$C130="initial",$G132,IF('Submission Template'!Q130="yes",MAX(($F133+'Submission Template'!BN130-('Submission Template'!K$28+0.25*$E133)),0),$G132))),"")</f>
        <v/>
      </c>
      <c r="H133" s="308" t="str">
        <f t="shared" si="35"/>
        <v/>
      </c>
      <c r="I133" s="309" t="str">
        <f t="shared" si="23"/>
        <v/>
      </c>
      <c r="J133" s="309" t="str">
        <f t="shared" si="36"/>
        <v/>
      </c>
      <c r="K133" s="310" t="str">
        <f>IF(G133&lt;&gt;"",IF($BA133=1,IF(AND(J133&lt;&gt;1,I133=1,D133&lt;='Submission Template'!K$28),1,0),K132),"")</f>
        <v/>
      </c>
      <c r="L133" s="304">
        <f>IF('Submission Template'!$AV$36=1,IF(AND('Submission Template'!$P$13="yes",$AY133&lt;&gt;""),MAX($AY133-1,0),$AY133),"")</f>
        <v>0</v>
      </c>
      <c r="M133" s="305" t="str">
        <f t="shared" si="37"/>
        <v/>
      </c>
      <c r="N133" s="306" t="str">
        <f>IF(AM133&lt;&gt;"",AM133,(IF(AND('Submission Template'!$P$13="no",'Submission Template'!V130="yes",'Submission Template'!BS130&lt;&gt;""),AVERAGE(BE$37:BE133),IF(AND('Submission Template'!$P$13="yes",'Submission Template'!V130="yes",'Submission Template'!BS130&lt;&gt;""),AVERAGE(BE$38:BE133),""))))</f>
        <v/>
      </c>
      <c r="O133" s="307" t="str">
        <f>IF(AP133&lt;=1,"",IF(BX133&lt;&gt;"",BX133,(IF(AND('Submission Template'!$P$13="no",'Submission Template'!V130="yes",'Submission Template'!BS130&lt;&gt;""),STDEV(BE$37:BE133),IF(AND('Submission Template'!$P$13="yes",'Submission Template'!V130="yes",'Submission Template'!BS130&lt;&gt;""),STDEV(BE$38:BE133),"")))))</f>
        <v/>
      </c>
      <c r="P133" s="308" t="str">
        <f>IF('Submission Template'!$AV$36=1,IF('Submission Template'!BS130&lt;&gt;"",Q132,""),"")</f>
        <v/>
      </c>
      <c r="Q133" s="308" t="str">
        <f>IF(AND('Submission Template'!$AV$36=1,'Submission Template'!$C130&lt;&gt;""),IF(OR($AP133=1,$AP133=0),0,IF('Submission Template'!$C130="initial",$Q132,IF('Submission Template'!V130="yes",MAX(($P133+'Submission Template'!BS130-('Submission Template'!R$28+0.25*$O133)),0),$Q132))),"")</f>
        <v/>
      </c>
      <c r="R133" s="308" t="str">
        <f t="shared" si="38"/>
        <v/>
      </c>
      <c r="S133" s="309" t="str">
        <f t="shared" si="25"/>
        <v/>
      </c>
      <c r="T133" s="309" t="str">
        <f t="shared" si="39"/>
        <v/>
      </c>
      <c r="U133" s="310" t="str">
        <f>IF(Q133&lt;&gt;"",IF($BB133=1,IF(AND(T133&lt;&gt;1,S133=1,N133&lt;='Submission Template'!R$28),1,0),U132),"")</f>
        <v/>
      </c>
      <c r="V133" s="102"/>
      <c r="W133" s="102"/>
      <c r="X133" s="102"/>
      <c r="Y133" s="102"/>
      <c r="Z133" s="102"/>
      <c r="AA133" s="102"/>
      <c r="AB133" s="102"/>
      <c r="AC133" s="102"/>
      <c r="AD133" s="102"/>
      <c r="AE133" s="102"/>
      <c r="AF133" s="311"/>
      <c r="AG133" s="312" t="str">
        <f>IF(AND(OR('Submission Template'!Q130="yes",AND('Submission Template'!V130="yes",'Submission Template'!$P$17="yes")),'Submission Template'!C130="invalid"),"Test cannot be invalid AND included in CumSum",IF(OR(AND($Q133&gt;$R133,$N133&lt;&gt;""),AND($G133&gt;H133,$D133&lt;&gt;"")),"Warning:  CumSum statistic exceeds the Action Limit.",""))</f>
        <v/>
      </c>
      <c r="AH133" s="156"/>
      <c r="AI133" s="156"/>
      <c r="AJ133" s="156"/>
      <c r="AK133" s="313"/>
      <c r="AL133" s="6" t="str">
        <f t="shared" si="34"/>
        <v/>
      </c>
      <c r="AM133" s="6" t="str">
        <f t="shared" si="31"/>
        <v/>
      </c>
      <c r="AN133"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lt;&gt;""),"DATA","")),"notCO")</f>
        <v>SKIP</v>
      </c>
      <c r="AO133" s="6">
        <f>IF('Submission Template'!$P$13="no",AX133,IF(AX133="","",IF('Submission Template'!$P$13="yes",IF(B133=0,1,IF(OR(B133=1,B133=2),2,B133)))))</f>
        <v>1</v>
      </c>
      <c r="AP133" s="6">
        <f>IF('Submission Template'!$P$13="no",AY133,IF(AY133="","",IF('Submission Template'!$P$13="yes",IF(L133=0,1,IF(OR(L133=1,L133=2),2,L133)))))</f>
        <v>1</v>
      </c>
      <c r="AQ133"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lt;&gt;""),"DATA","")),"notCO")</f>
        <v>SKIP</v>
      </c>
      <c r="AR133" s="22">
        <f>IF(AND('Submission Template'!BN130&lt;&gt;"",'Submission Template'!K$28&lt;&gt;"",'Submission Template'!Q130&lt;&gt;""),1,0)</f>
        <v>0</v>
      </c>
      <c r="AS133" s="22">
        <f>IF(AND('Submission Template'!BS130&lt;&gt;"",'Submission Template'!R$28&lt;&gt;"",'Submission Template'!V130&lt;&gt;""),1,0)</f>
        <v>0</v>
      </c>
      <c r="AT133" s="22"/>
      <c r="AU133" s="22">
        <f t="shared" si="26"/>
        <v>0</v>
      </c>
      <c r="AV133" s="22">
        <f t="shared" si="27"/>
        <v>0</v>
      </c>
      <c r="AW133" s="22"/>
      <c r="AX133" s="22">
        <f>IF('Submission Template'!$BU130&lt;&gt;"blank",IF('Submission Template'!BN130&lt;&gt;"",IF('Submission Template'!Q130="yes",AX132+1,AX132),AX132),"")</f>
        <v>0</v>
      </c>
      <c r="AY133" s="22">
        <f>IF('Submission Template'!$BU130&lt;&gt;"blank",IF('Submission Template'!BS130&lt;&gt;"",IF('Submission Template'!V130="yes",AY132+1,AY132),AY132),"")</f>
        <v>0</v>
      </c>
      <c r="AZ133" s="22"/>
      <c r="BA133" s="22" t="str">
        <f>IF('Submission Template'!BN130&lt;&gt;"",IF('Submission Template'!Q130="yes",1,0),"")</f>
        <v/>
      </c>
      <c r="BB133" s="22" t="str">
        <f>IF('Submission Template'!BS130&lt;&gt;"",IF('Submission Template'!V130="yes",1,0),"")</f>
        <v/>
      </c>
      <c r="BC133" s="22"/>
      <c r="BD133" s="22" t="str">
        <f>IF(AND('Submission Template'!Q130="yes",'Submission Template'!BN130&lt;&gt;""),'Submission Template'!BN130,"")</f>
        <v/>
      </c>
      <c r="BE133" s="22" t="str">
        <f>IF(AND('Submission Template'!V130="yes",'Submission Template'!BS130&lt;&gt;""),'Submission Template'!BS130,"")</f>
        <v/>
      </c>
      <c r="BF133" s="22"/>
      <c r="BG133" s="22"/>
      <c r="BH133" s="22"/>
      <c r="BI133" s="24"/>
      <c r="BJ133" s="22"/>
      <c r="BK133" s="35" t="str">
        <f>IF('Submission Template'!$AU$36=1,IF(AND('Submission Template'!Q130="yes",$AO133&gt;1,'Submission Template'!BN130&lt;&gt;""),ROUND((($AU133*$E133)/($D133-'Submission Template'!K$28))^2+1,1),""),"")</f>
        <v/>
      </c>
      <c r="BL133" s="35" t="str">
        <f>IF('Submission Template'!$AV$36=1,IF(AND('Submission Template'!V130="yes",$AP133&gt;1,'Submission Template'!BS130&lt;&gt;""),ROUND((($AV133*$O133)/($N133-'Submission Template'!R$28))^2+1,1),""),"")</f>
        <v/>
      </c>
      <c r="BM133" s="49">
        <f t="shared" si="28"/>
        <v>1</v>
      </c>
      <c r="BN133" s="6"/>
      <c r="BO133" s="136" t="str">
        <f>IF(D133="","",IF(E133="","",$D133-'Submission Template'!K$28))</f>
        <v/>
      </c>
      <c r="BP133" s="137" t="str">
        <f t="shared" si="40"/>
        <v/>
      </c>
      <c r="BQ133" s="137"/>
      <c r="BR133" s="137"/>
      <c r="BS133" s="137"/>
      <c r="BT133" s="137" t="str">
        <f>IF(N133="","",IF(E133="","",$N133-'Submission Template'!$BG$20))</f>
        <v/>
      </c>
      <c r="BU133" s="138" t="str">
        <f t="shared" si="41"/>
        <v/>
      </c>
      <c r="BV133" s="6"/>
      <c r="BW133" s="247" t="str">
        <f t="shared" si="32"/>
        <v/>
      </c>
      <c r="BX133" s="138" t="str">
        <f t="shared" si="33"/>
        <v/>
      </c>
      <c r="BY133" s="6"/>
      <c r="BZ133" s="6"/>
      <c r="CA133" s="6"/>
      <c r="CB133" s="6"/>
      <c r="CC133" s="6"/>
      <c r="CD133" s="6"/>
      <c r="CE133" s="6"/>
      <c r="CF133" s="247">
        <f>IF('Submission Template'!C156="invalid",1,0)</f>
        <v>0</v>
      </c>
      <c r="CG133" s="137" t="str">
        <f>IF(AND('Submission Template'!$C156="final",'Submission Template'!$Q156="yes"),$D159,"")</f>
        <v/>
      </c>
      <c r="CH133" s="137" t="str">
        <f>IF(AND('Submission Template'!$C156="final",'Submission Template'!$Q156="yes"),$C159,"")</f>
        <v/>
      </c>
      <c r="CI133" s="137" t="str">
        <f>IF(AND('Submission Template'!$C156="final",'Submission Template'!$V156="yes"),$N159,"")</f>
        <v/>
      </c>
      <c r="CJ133" s="138" t="str">
        <f>IF(AND('Submission Template'!$C156="final",'Submission Template'!$V156="yes"),$M159,"")</f>
        <v/>
      </c>
      <c r="CK133" s="6"/>
      <c r="CL133" s="6"/>
    </row>
    <row r="134" spans="1:90">
      <c r="A134" s="98"/>
      <c r="B134" s="304">
        <f>IF('Submission Template'!$AU$36=1,IF(AND('Submission Template'!$P$13="yes",$AX134&lt;&gt;""),MAX($AX134-1,0),$AX134),"")</f>
        <v>0</v>
      </c>
      <c r="C134" s="305" t="str">
        <f t="shared" si="22"/>
        <v/>
      </c>
      <c r="D134" s="306" t="str">
        <f>IF('Submission Template'!$AU$36&lt;&gt;1,"",IF(AL134&lt;&gt;"",AL134,IF(AND('Submission Template'!$P$13="no",'Submission Template'!Q131="yes",'Submission Template'!BN131&lt;&gt;""),AVERAGE(BD$37:BD134),IF(AND('Submission Template'!$P$13="yes",'Submission Template'!Q131="yes",'Submission Template'!BN131&lt;&gt;""),AVERAGE(BD$38:BD134),""))))</f>
        <v/>
      </c>
      <c r="E134" s="307" t="str">
        <f>IF('Submission Template'!$AU$36&lt;&gt;1,"",IF(AO134&lt;=1,"",IF(BW134&lt;&gt;"",BW134,IF(AND('Submission Template'!$P$13="no",'Submission Template'!Q131="yes",'Submission Template'!BN131&lt;&gt;""),STDEV(BD$37:BD134),IF(AND('Submission Template'!$P$13="yes",'Submission Template'!Q131="yes",'Submission Template'!BN131&lt;&gt;""),STDEV(BD$38:BD134),"")))))</f>
        <v/>
      </c>
      <c r="F134" s="308" t="str">
        <f>IF('Submission Template'!$AU$36=1,IF('Submission Template'!BN131&lt;&gt;"",G133,""),"")</f>
        <v/>
      </c>
      <c r="G134" s="308" t="str">
        <f>IF(AND('Submission Template'!$AU$36=1,'Submission Template'!$C131&lt;&gt;""),IF(OR($AO134=1,$AO134=0),0,IF('Submission Template'!$C131="initial",$G133,IF('Submission Template'!Q131="yes",MAX(($F134+'Submission Template'!BN131-('Submission Template'!K$28+0.25*$E134)),0),$G133))),"")</f>
        <v/>
      </c>
      <c r="H134" s="308" t="str">
        <f t="shared" si="35"/>
        <v/>
      </c>
      <c r="I134" s="309" t="str">
        <f t="shared" si="23"/>
        <v/>
      </c>
      <c r="J134" s="309" t="str">
        <f t="shared" si="36"/>
        <v/>
      </c>
      <c r="K134" s="310" t="str">
        <f>IF(G134&lt;&gt;"",IF($BA134=1,IF(AND(J134&lt;&gt;1,I134=1,D134&lt;='Submission Template'!K$28),1,0),K133),"")</f>
        <v/>
      </c>
      <c r="L134" s="304">
        <f>IF('Submission Template'!$AV$36=1,IF(AND('Submission Template'!$P$13="yes",$AY134&lt;&gt;""),MAX($AY134-1,0),$AY134),"")</f>
        <v>0</v>
      </c>
      <c r="M134" s="305" t="str">
        <f t="shared" si="37"/>
        <v/>
      </c>
      <c r="N134" s="306" t="str">
        <f>IF(AM134&lt;&gt;"",AM134,(IF(AND('Submission Template'!$P$13="no",'Submission Template'!V131="yes",'Submission Template'!BS131&lt;&gt;""),AVERAGE(BE$37:BE134),IF(AND('Submission Template'!$P$13="yes",'Submission Template'!V131="yes",'Submission Template'!BS131&lt;&gt;""),AVERAGE(BE$38:BE134),""))))</f>
        <v/>
      </c>
      <c r="O134" s="307" t="str">
        <f>IF(AP134&lt;=1,"",IF(BX134&lt;&gt;"",BX134,(IF(AND('Submission Template'!$P$13="no",'Submission Template'!V131="yes",'Submission Template'!BS131&lt;&gt;""),STDEV(BE$37:BE134),IF(AND('Submission Template'!$P$13="yes",'Submission Template'!V131="yes",'Submission Template'!BS131&lt;&gt;""),STDEV(BE$38:BE134),"")))))</f>
        <v/>
      </c>
      <c r="P134" s="308" t="str">
        <f>IF('Submission Template'!$AV$36=1,IF('Submission Template'!BS131&lt;&gt;"",Q133,""),"")</f>
        <v/>
      </c>
      <c r="Q134" s="308" t="str">
        <f>IF(AND('Submission Template'!$AV$36=1,'Submission Template'!$C131&lt;&gt;""),IF(OR($AP134=1,$AP134=0),0,IF('Submission Template'!$C131="initial",$Q133,IF('Submission Template'!V131="yes",MAX(($P134+'Submission Template'!BS131-('Submission Template'!R$28+0.25*$O134)),0),$Q133))),"")</f>
        <v/>
      </c>
      <c r="R134" s="308" t="str">
        <f t="shared" si="38"/>
        <v/>
      </c>
      <c r="S134" s="309" t="str">
        <f t="shared" si="25"/>
        <v/>
      </c>
      <c r="T134" s="309" t="str">
        <f t="shared" si="39"/>
        <v/>
      </c>
      <c r="U134" s="310" t="str">
        <f>IF(Q134&lt;&gt;"",IF($BB134=1,IF(AND(T134&lt;&gt;1,S134=1,N134&lt;='Submission Template'!R$28),1,0),U133),"")</f>
        <v/>
      </c>
      <c r="V134" s="102"/>
      <c r="W134" s="102"/>
      <c r="X134" s="102"/>
      <c r="Y134" s="102"/>
      <c r="Z134" s="102"/>
      <c r="AA134" s="102"/>
      <c r="AB134" s="102"/>
      <c r="AC134" s="102"/>
      <c r="AD134" s="102"/>
      <c r="AE134" s="102"/>
      <c r="AF134" s="311"/>
      <c r="AG134" s="312" t="str">
        <f>IF(AND(OR('Submission Template'!Q131="yes",AND('Submission Template'!V131="yes",'Submission Template'!$P$17="yes")),'Submission Template'!C131="invalid"),"Test cannot be invalid AND included in CumSum",IF(OR(AND($Q134&gt;$R134,$N134&lt;&gt;""),AND($G134&gt;H134,$D134&lt;&gt;"")),"Warning:  CumSum statistic exceeds the Action Limit.",""))</f>
        <v/>
      </c>
      <c r="AH134" s="156"/>
      <c r="AI134" s="156"/>
      <c r="AJ134" s="156"/>
      <c r="AK134" s="313"/>
      <c r="AL134" s="6" t="str">
        <f t="shared" si="34"/>
        <v/>
      </c>
      <c r="AM134" s="6" t="str">
        <f t="shared" si="31"/>
        <v/>
      </c>
      <c r="AN134"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lt;&gt;""),"DATA","")),"notCO")</f>
        <v>SKIP</v>
      </c>
      <c r="AO134" s="6">
        <f>IF('Submission Template'!$P$13="no",AX134,IF(AX134="","",IF('Submission Template'!$P$13="yes",IF(B134=0,1,IF(OR(B134=1,B134=2),2,B134)))))</f>
        <v>1</v>
      </c>
      <c r="AP134" s="6">
        <f>IF('Submission Template'!$P$13="no",AY134,IF(AY134="","",IF('Submission Template'!$P$13="yes",IF(L134=0,1,IF(OR(L134=1,L134=2),2,L134)))))</f>
        <v>1</v>
      </c>
      <c r="AQ134"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lt;&gt;""),"DATA","")),"notCO")</f>
        <v>SKIP</v>
      </c>
      <c r="AR134" s="22">
        <f>IF(AND('Submission Template'!BN131&lt;&gt;"",'Submission Template'!K$28&lt;&gt;"",'Submission Template'!Q131&lt;&gt;""),1,0)</f>
        <v>0</v>
      </c>
      <c r="AS134" s="22">
        <f>IF(AND('Submission Template'!BS131&lt;&gt;"",'Submission Template'!R$28&lt;&gt;"",'Submission Template'!V131&lt;&gt;""),1,0)</f>
        <v>0</v>
      </c>
      <c r="AT134" s="22"/>
      <c r="AU134" s="22">
        <f t="shared" si="26"/>
        <v>0</v>
      </c>
      <c r="AV134" s="22">
        <f t="shared" si="27"/>
        <v>0</v>
      </c>
      <c r="AW134" s="22"/>
      <c r="AX134" s="22">
        <f>IF('Submission Template'!$BU131&lt;&gt;"blank",IF('Submission Template'!BN131&lt;&gt;"",IF('Submission Template'!Q131="yes",AX133+1,AX133),AX133),"")</f>
        <v>0</v>
      </c>
      <c r="AY134" s="22">
        <f>IF('Submission Template'!$BU131&lt;&gt;"blank",IF('Submission Template'!BS131&lt;&gt;"",IF('Submission Template'!V131="yes",AY133+1,AY133),AY133),"")</f>
        <v>0</v>
      </c>
      <c r="AZ134" s="22"/>
      <c r="BA134" s="22" t="str">
        <f>IF('Submission Template'!BN131&lt;&gt;"",IF('Submission Template'!Q131="yes",1,0),"")</f>
        <v/>
      </c>
      <c r="BB134" s="22" t="str">
        <f>IF('Submission Template'!BS131&lt;&gt;"",IF('Submission Template'!V131="yes",1,0),"")</f>
        <v/>
      </c>
      <c r="BC134" s="22"/>
      <c r="BD134" s="22" t="str">
        <f>IF(AND('Submission Template'!Q131="yes",'Submission Template'!BN131&lt;&gt;""),'Submission Template'!BN131,"")</f>
        <v/>
      </c>
      <c r="BE134" s="22" t="str">
        <f>IF(AND('Submission Template'!V131="yes",'Submission Template'!BS131&lt;&gt;""),'Submission Template'!BS131,"")</f>
        <v/>
      </c>
      <c r="BF134" s="22"/>
      <c r="BG134" s="22"/>
      <c r="BH134" s="22"/>
      <c r="BI134" s="24"/>
      <c r="BJ134" s="22"/>
      <c r="BK134" s="35" t="str">
        <f>IF('Submission Template'!$AU$36=1,IF(AND('Submission Template'!Q131="yes",$AO134&gt;1,'Submission Template'!BN131&lt;&gt;""),ROUND((($AU134*$E134)/($D134-'Submission Template'!K$28))^2+1,1),""),"")</f>
        <v/>
      </c>
      <c r="BL134" s="35" t="str">
        <f>IF('Submission Template'!$AV$36=1,IF(AND('Submission Template'!V131="yes",$AP134&gt;1,'Submission Template'!BS131&lt;&gt;""),ROUND((($AV134*$O134)/($N134-'Submission Template'!R$28))^2+1,1),""),"")</f>
        <v/>
      </c>
      <c r="BM134" s="49">
        <f t="shared" si="28"/>
        <v>1</v>
      </c>
      <c r="BN134" s="6"/>
      <c r="BO134" s="136" t="str">
        <f>IF(D134="","",IF(E134="","",$D134-'Submission Template'!K$28))</f>
        <v/>
      </c>
      <c r="BP134" s="137" t="str">
        <f t="shared" si="40"/>
        <v/>
      </c>
      <c r="BQ134" s="137"/>
      <c r="BR134" s="137"/>
      <c r="BS134" s="137"/>
      <c r="BT134" s="137" t="str">
        <f>IF(N134="","",IF(E134="","",$N134-'Submission Template'!$BG$20))</f>
        <v/>
      </c>
      <c r="BU134" s="138" t="str">
        <f t="shared" si="41"/>
        <v/>
      </c>
      <c r="BV134" s="6"/>
      <c r="BW134" s="247" t="str">
        <f t="shared" si="32"/>
        <v/>
      </c>
      <c r="BX134" s="138" t="str">
        <f t="shared" si="33"/>
        <v/>
      </c>
      <c r="BY134" s="6"/>
      <c r="BZ134" s="6"/>
      <c r="CA134" s="6"/>
      <c r="CB134" s="6"/>
      <c r="CC134" s="6"/>
      <c r="CD134" s="6"/>
      <c r="CE134" s="6"/>
      <c r="CF134" s="247">
        <f>IF('Submission Template'!C157="invalid",1,0)</f>
        <v>0</v>
      </c>
      <c r="CG134" s="137" t="str">
        <f>IF(AND('Submission Template'!$C157="final",'Submission Template'!$Q157="yes"),$D160,"")</f>
        <v/>
      </c>
      <c r="CH134" s="137" t="str">
        <f>IF(AND('Submission Template'!$C157="final",'Submission Template'!$Q157="yes"),$C160,"")</f>
        <v/>
      </c>
      <c r="CI134" s="137" t="str">
        <f>IF(AND('Submission Template'!$C157="final",'Submission Template'!$V157="yes"),$N160,"")</f>
        <v/>
      </c>
      <c r="CJ134" s="138" t="str">
        <f>IF(AND('Submission Template'!$C157="final",'Submission Template'!$V157="yes"),$M160,"")</f>
        <v/>
      </c>
      <c r="CK134" s="6"/>
      <c r="CL134" s="6"/>
    </row>
    <row r="135" spans="1:90">
      <c r="A135" s="98"/>
      <c r="B135" s="304">
        <f>IF('Submission Template'!$AU$36=1,IF(AND('Submission Template'!$P$13="yes",$AX135&lt;&gt;""),MAX($AX135-1,0),$AX135),"")</f>
        <v>0</v>
      </c>
      <c r="C135" s="305" t="str">
        <f t="shared" si="22"/>
        <v/>
      </c>
      <c r="D135" s="306" t="str">
        <f>IF('Submission Template'!$AU$36&lt;&gt;1,"",IF(AL135&lt;&gt;"",AL135,IF(AND('Submission Template'!$P$13="no",'Submission Template'!Q132="yes",'Submission Template'!BN132&lt;&gt;""),AVERAGE(BD$37:BD135),IF(AND('Submission Template'!$P$13="yes",'Submission Template'!Q132="yes",'Submission Template'!BN132&lt;&gt;""),AVERAGE(BD$38:BD135),""))))</f>
        <v/>
      </c>
      <c r="E135" s="307" t="str">
        <f>IF('Submission Template'!$AU$36&lt;&gt;1,"",IF(AO135&lt;=1,"",IF(BW135&lt;&gt;"",BW135,IF(AND('Submission Template'!$P$13="no",'Submission Template'!Q132="yes",'Submission Template'!BN132&lt;&gt;""),STDEV(BD$37:BD135),IF(AND('Submission Template'!$P$13="yes",'Submission Template'!Q132="yes",'Submission Template'!BN132&lt;&gt;""),STDEV(BD$38:BD135),"")))))</f>
        <v/>
      </c>
      <c r="F135" s="308" t="str">
        <f>IF('Submission Template'!$AU$36=1,IF('Submission Template'!BN132&lt;&gt;"",G134,""),"")</f>
        <v/>
      </c>
      <c r="G135" s="308" t="str">
        <f>IF(AND('Submission Template'!$AU$36=1,'Submission Template'!$C132&lt;&gt;""),IF(OR($AO135=1,$AO135=0),0,IF('Submission Template'!$C132="initial",$G134,IF('Submission Template'!Q132="yes",MAX(($F135+'Submission Template'!BN132-('Submission Template'!K$28+0.25*$E135)),0),$G134))),"")</f>
        <v/>
      </c>
      <c r="H135" s="308" t="str">
        <f t="shared" si="35"/>
        <v/>
      </c>
      <c r="I135" s="309" t="str">
        <f t="shared" si="23"/>
        <v/>
      </c>
      <c r="J135" s="309" t="str">
        <f t="shared" si="36"/>
        <v/>
      </c>
      <c r="K135" s="310" t="str">
        <f>IF(G135&lt;&gt;"",IF($BA135=1,IF(AND(J135&lt;&gt;1,I135=1,D135&lt;='Submission Template'!K$28),1,0),K134),"")</f>
        <v/>
      </c>
      <c r="L135" s="304">
        <f>IF('Submission Template'!$AV$36=1,IF(AND('Submission Template'!$P$13="yes",$AY135&lt;&gt;""),MAX($AY135-1,0),$AY135),"")</f>
        <v>0</v>
      </c>
      <c r="M135" s="305" t="str">
        <f t="shared" si="37"/>
        <v/>
      </c>
      <c r="N135" s="306" t="str">
        <f>IF(AM135&lt;&gt;"",AM135,(IF(AND('Submission Template'!$P$13="no",'Submission Template'!V132="yes",'Submission Template'!BS132&lt;&gt;""),AVERAGE(BE$37:BE135),IF(AND('Submission Template'!$P$13="yes",'Submission Template'!V132="yes",'Submission Template'!BS132&lt;&gt;""),AVERAGE(BE$38:BE135),""))))</f>
        <v/>
      </c>
      <c r="O135" s="307" t="str">
        <f>IF(AP135&lt;=1,"",IF(BX135&lt;&gt;"",BX135,(IF(AND('Submission Template'!$P$13="no",'Submission Template'!V132="yes",'Submission Template'!BS132&lt;&gt;""),STDEV(BE$37:BE135),IF(AND('Submission Template'!$P$13="yes",'Submission Template'!V132="yes",'Submission Template'!BS132&lt;&gt;""),STDEV(BE$38:BE135),"")))))</f>
        <v/>
      </c>
      <c r="P135" s="308" t="str">
        <f>IF('Submission Template'!$AV$36=1,IF('Submission Template'!BS132&lt;&gt;"",Q134,""),"")</f>
        <v/>
      </c>
      <c r="Q135" s="308" t="str">
        <f>IF(AND('Submission Template'!$AV$36=1,'Submission Template'!$C132&lt;&gt;""),IF(OR($AP135=1,$AP135=0),0,IF('Submission Template'!$C132="initial",$Q134,IF('Submission Template'!V132="yes",MAX(($P135+'Submission Template'!BS132-('Submission Template'!R$28+0.25*$O135)),0),$Q134))),"")</f>
        <v/>
      </c>
      <c r="R135" s="308" t="str">
        <f t="shared" si="38"/>
        <v/>
      </c>
      <c r="S135" s="309" t="str">
        <f t="shared" si="25"/>
        <v/>
      </c>
      <c r="T135" s="309" t="str">
        <f t="shared" si="39"/>
        <v/>
      </c>
      <c r="U135" s="310" t="str">
        <f>IF(Q135&lt;&gt;"",IF($BB135=1,IF(AND(T135&lt;&gt;1,S135=1,N135&lt;='Submission Template'!R$28),1,0),U134),"")</f>
        <v/>
      </c>
      <c r="V135" s="102"/>
      <c r="W135" s="102"/>
      <c r="X135" s="102"/>
      <c r="Y135" s="102"/>
      <c r="Z135" s="102"/>
      <c r="AA135" s="102"/>
      <c r="AB135" s="102"/>
      <c r="AC135" s="102"/>
      <c r="AD135" s="102"/>
      <c r="AE135" s="102"/>
      <c r="AF135" s="311"/>
      <c r="AG135" s="312" t="str">
        <f>IF(AND(OR('Submission Template'!Q132="yes",AND('Submission Template'!V132="yes",'Submission Template'!$P$17="yes")),'Submission Template'!C132="invalid"),"Test cannot be invalid AND included in CumSum",IF(OR(AND($Q135&gt;$R135,$N135&lt;&gt;""),AND($G135&gt;H135,$D135&lt;&gt;"")),"Warning:  CumSum statistic exceeds the Action Limit.",""))</f>
        <v/>
      </c>
      <c r="AH135" s="156"/>
      <c r="AI135" s="156"/>
      <c r="AJ135" s="156"/>
      <c r="AK135" s="313"/>
      <c r="AL135" s="6" t="str">
        <f t="shared" si="34"/>
        <v/>
      </c>
      <c r="AM135" s="6" t="str">
        <f t="shared" si="31"/>
        <v/>
      </c>
      <c r="AN135"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lt;&gt;""),"DATA","")),"notCO")</f>
        <v>SKIP</v>
      </c>
      <c r="AO135" s="6">
        <f>IF('Submission Template'!$P$13="no",AX135,IF(AX135="","",IF('Submission Template'!$P$13="yes",IF(B135=0,1,IF(OR(B135=1,B135=2),2,B135)))))</f>
        <v>1</v>
      </c>
      <c r="AP135" s="6">
        <f>IF('Submission Template'!$P$13="no",AY135,IF(AY135="","",IF('Submission Template'!$P$13="yes",IF(L135=0,1,IF(OR(L135=1,L135=2),2,L135)))))</f>
        <v>1</v>
      </c>
      <c r="AQ135"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lt;&gt;""),"DATA","")),"notCO")</f>
        <v>SKIP</v>
      </c>
      <c r="AR135" s="22">
        <f>IF(AND('Submission Template'!BN132&lt;&gt;"",'Submission Template'!K$28&lt;&gt;"",'Submission Template'!Q132&lt;&gt;""),1,0)</f>
        <v>0</v>
      </c>
      <c r="AS135" s="22">
        <f>IF(AND('Submission Template'!BS132&lt;&gt;"",'Submission Template'!R$28&lt;&gt;"",'Submission Template'!V132&lt;&gt;""),1,0)</f>
        <v>0</v>
      </c>
      <c r="AT135" s="22"/>
      <c r="AU135" s="22">
        <f t="shared" si="26"/>
        <v>0</v>
      </c>
      <c r="AV135" s="22">
        <f t="shared" si="27"/>
        <v>0</v>
      </c>
      <c r="AW135" s="22"/>
      <c r="AX135" s="22">
        <f>IF('Submission Template'!$BU132&lt;&gt;"blank",IF('Submission Template'!BN132&lt;&gt;"",IF('Submission Template'!Q132="yes",AX134+1,AX134),AX134),"")</f>
        <v>0</v>
      </c>
      <c r="AY135" s="22">
        <f>IF('Submission Template'!$BU132&lt;&gt;"blank",IF('Submission Template'!BS132&lt;&gt;"",IF('Submission Template'!V132="yes",AY134+1,AY134),AY134),"")</f>
        <v>0</v>
      </c>
      <c r="AZ135" s="22"/>
      <c r="BA135" s="22" t="str">
        <f>IF('Submission Template'!BN132&lt;&gt;"",IF('Submission Template'!Q132="yes",1,0),"")</f>
        <v/>
      </c>
      <c r="BB135" s="22" t="str">
        <f>IF('Submission Template'!BS132&lt;&gt;"",IF('Submission Template'!V132="yes",1,0),"")</f>
        <v/>
      </c>
      <c r="BC135" s="22"/>
      <c r="BD135" s="22" t="str">
        <f>IF(AND('Submission Template'!Q132="yes",'Submission Template'!BN132&lt;&gt;""),'Submission Template'!BN132,"")</f>
        <v/>
      </c>
      <c r="BE135" s="22" t="str">
        <f>IF(AND('Submission Template'!V132="yes",'Submission Template'!BS132&lt;&gt;""),'Submission Template'!BS132,"")</f>
        <v/>
      </c>
      <c r="BF135" s="22"/>
      <c r="BG135" s="22"/>
      <c r="BH135" s="22"/>
      <c r="BI135" s="24"/>
      <c r="BJ135" s="22"/>
      <c r="BK135" s="35" t="str">
        <f>IF('Submission Template'!$AU$36=1,IF(AND('Submission Template'!Q132="yes",$AO135&gt;1,'Submission Template'!BN132&lt;&gt;""),ROUND((($AU135*$E135)/($D135-'Submission Template'!K$28))^2+1,1),""),"")</f>
        <v/>
      </c>
      <c r="BL135" s="35" t="str">
        <f>IF('Submission Template'!$AV$36=1,IF(AND('Submission Template'!V132="yes",$AP135&gt;1,'Submission Template'!BS132&lt;&gt;""),ROUND((($AV135*$O135)/($N135-'Submission Template'!R$28))^2+1,1),""),"")</f>
        <v/>
      </c>
      <c r="BM135" s="49">
        <f t="shared" si="28"/>
        <v>1</v>
      </c>
      <c r="BN135" s="6"/>
      <c r="BO135" s="136" t="str">
        <f>IF(D135="","",IF(E135="","",$D135-'Submission Template'!K$28))</f>
        <v/>
      </c>
      <c r="BP135" s="137" t="str">
        <f t="shared" si="40"/>
        <v/>
      </c>
      <c r="BQ135" s="137"/>
      <c r="BR135" s="137"/>
      <c r="BS135" s="137"/>
      <c r="BT135" s="137" t="str">
        <f>IF(N135="","",IF(E135="","",$N135-'Submission Template'!$BG$20))</f>
        <v/>
      </c>
      <c r="BU135" s="138" t="str">
        <f t="shared" si="41"/>
        <v/>
      </c>
      <c r="BV135" s="6"/>
      <c r="BW135" s="247" t="str">
        <f t="shared" si="32"/>
        <v/>
      </c>
      <c r="BX135" s="138" t="str">
        <f t="shared" si="33"/>
        <v/>
      </c>
      <c r="BY135" s="6"/>
      <c r="BZ135" s="6"/>
      <c r="CA135" s="6"/>
      <c r="CB135" s="6"/>
      <c r="CC135" s="6"/>
      <c r="CD135" s="6"/>
      <c r="CE135" s="6"/>
      <c r="CF135" s="247">
        <f>IF('Submission Template'!C158="invalid",1,0)</f>
        <v>0</v>
      </c>
      <c r="CG135" s="137" t="str">
        <f>IF(AND('Submission Template'!$C158="final",'Submission Template'!$Q158="yes"),$D161,"")</f>
        <v/>
      </c>
      <c r="CH135" s="137" t="str">
        <f>IF(AND('Submission Template'!$C158="final",'Submission Template'!$Q158="yes"),$C161,"")</f>
        <v/>
      </c>
      <c r="CI135" s="137" t="str">
        <f>IF(AND('Submission Template'!$C158="final",'Submission Template'!$V158="yes"),$N161,"")</f>
        <v/>
      </c>
      <c r="CJ135" s="138" t="str">
        <f>IF(AND('Submission Template'!$C158="final",'Submission Template'!$V158="yes"),$M161,"")</f>
        <v/>
      </c>
      <c r="CK135" s="6"/>
      <c r="CL135" s="6"/>
    </row>
    <row r="136" spans="1:90">
      <c r="A136" s="98"/>
      <c r="B136" s="304">
        <f>IF('Submission Template'!$AU$36=1,IF(AND('Submission Template'!$P$13="yes",$AX136&lt;&gt;""),MAX($AX136-1,0),$AX136),"")</f>
        <v>0</v>
      </c>
      <c r="C136" s="305" t="str">
        <f t="shared" si="22"/>
        <v/>
      </c>
      <c r="D136" s="306" t="str">
        <f>IF('Submission Template'!$AU$36&lt;&gt;1,"",IF(AL136&lt;&gt;"",AL136,IF(AND('Submission Template'!$P$13="no",'Submission Template'!Q133="yes",'Submission Template'!BN133&lt;&gt;""),AVERAGE(BD$37:BD136),IF(AND('Submission Template'!$P$13="yes",'Submission Template'!Q133="yes",'Submission Template'!BN133&lt;&gt;""),AVERAGE(BD$38:BD136),""))))</f>
        <v/>
      </c>
      <c r="E136" s="307" t="str">
        <f>IF('Submission Template'!$AU$36&lt;&gt;1,"",IF(AO136&lt;=1,"",IF(BW136&lt;&gt;"",BW136,IF(AND('Submission Template'!$P$13="no",'Submission Template'!Q133="yes",'Submission Template'!BN133&lt;&gt;""),STDEV(BD$37:BD136),IF(AND('Submission Template'!$P$13="yes",'Submission Template'!Q133="yes",'Submission Template'!BN133&lt;&gt;""),STDEV(BD$38:BD136),"")))))</f>
        <v/>
      </c>
      <c r="F136" s="308" t="str">
        <f>IF('Submission Template'!$AU$36=1,IF('Submission Template'!BN133&lt;&gt;"",G135,""),"")</f>
        <v/>
      </c>
      <c r="G136" s="308" t="str">
        <f>IF(AND('Submission Template'!$AU$36=1,'Submission Template'!$C133&lt;&gt;""),IF(OR($AO136=1,$AO136=0),0,IF('Submission Template'!$C133="initial",$G135,IF('Submission Template'!Q133="yes",MAX(($F136+'Submission Template'!BN133-('Submission Template'!K$28+0.25*$E136)),0),$G135))),"")</f>
        <v/>
      </c>
      <c r="H136" s="308" t="str">
        <f t="shared" si="35"/>
        <v/>
      </c>
      <c r="I136" s="309" t="str">
        <f t="shared" si="23"/>
        <v/>
      </c>
      <c r="J136" s="309" t="str">
        <f t="shared" si="36"/>
        <v/>
      </c>
      <c r="K136" s="310" t="str">
        <f>IF(G136&lt;&gt;"",IF($BA136=1,IF(AND(J136&lt;&gt;1,I136=1,D136&lt;='Submission Template'!K$28),1,0),K135),"")</f>
        <v/>
      </c>
      <c r="L136" s="304">
        <f>IF('Submission Template'!$AV$36=1,IF(AND('Submission Template'!$P$13="yes",$AY136&lt;&gt;""),MAX($AY136-1,0),$AY136),"")</f>
        <v>0</v>
      </c>
      <c r="M136" s="305" t="str">
        <f t="shared" si="37"/>
        <v/>
      </c>
      <c r="N136" s="306" t="str">
        <f>IF(AM136&lt;&gt;"",AM136,(IF(AND('Submission Template'!$P$13="no",'Submission Template'!V133="yes",'Submission Template'!BS133&lt;&gt;""),AVERAGE(BE$37:BE136),IF(AND('Submission Template'!$P$13="yes",'Submission Template'!V133="yes",'Submission Template'!BS133&lt;&gt;""),AVERAGE(BE$38:BE136),""))))</f>
        <v/>
      </c>
      <c r="O136" s="307" t="str">
        <f>IF(AP136&lt;=1,"",IF(BX136&lt;&gt;"",BX136,(IF(AND('Submission Template'!$P$13="no",'Submission Template'!V133="yes",'Submission Template'!BS133&lt;&gt;""),STDEV(BE$37:BE136),IF(AND('Submission Template'!$P$13="yes",'Submission Template'!V133="yes",'Submission Template'!BS133&lt;&gt;""),STDEV(BE$38:BE136),"")))))</f>
        <v/>
      </c>
      <c r="P136" s="308" t="str">
        <f>IF('Submission Template'!$AV$36=1,IF('Submission Template'!BS133&lt;&gt;"",Q135,""),"")</f>
        <v/>
      </c>
      <c r="Q136" s="308" t="str">
        <f>IF(AND('Submission Template'!$AV$36=1,'Submission Template'!$C133&lt;&gt;""),IF(OR($AP136=1,$AP136=0),0,IF('Submission Template'!$C133="initial",$Q135,IF('Submission Template'!V133="yes",MAX(($P136+'Submission Template'!BS133-('Submission Template'!R$28+0.25*$O136)),0),$Q135))),"")</f>
        <v/>
      </c>
      <c r="R136" s="308" t="str">
        <f t="shared" si="38"/>
        <v/>
      </c>
      <c r="S136" s="309" t="str">
        <f t="shared" si="25"/>
        <v/>
      </c>
      <c r="T136" s="309" t="str">
        <f t="shared" si="39"/>
        <v/>
      </c>
      <c r="U136" s="310" t="str">
        <f>IF(Q136&lt;&gt;"",IF($BB136=1,IF(AND(T136&lt;&gt;1,S136=1,N136&lt;='Submission Template'!R$28),1,0),U135),"")</f>
        <v/>
      </c>
      <c r="V136" s="102"/>
      <c r="W136" s="102"/>
      <c r="X136" s="102"/>
      <c r="Y136" s="102"/>
      <c r="Z136" s="102"/>
      <c r="AA136" s="102"/>
      <c r="AB136" s="102"/>
      <c r="AC136" s="102"/>
      <c r="AD136" s="102"/>
      <c r="AE136" s="102"/>
      <c r="AF136" s="311"/>
      <c r="AG136" s="312" t="str">
        <f>IF(AND(OR('Submission Template'!Q133="yes",AND('Submission Template'!V133="yes",'Submission Template'!$P$17="yes")),'Submission Template'!C133="invalid"),"Test cannot be invalid AND included in CumSum",IF(OR(AND($Q136&gt;$R136,$N136&lt;&gt;""),AND($G136&gt;H136,$D136&lt;&gt;"")),"Warning:  CumSum statistic exceeds the Action Limit.",""))</f>
        <v/>
      </c>
      <c r="AH136" s="156"/>
      <c r="AI136" s="156"/>
      <c r="AJ136" s="156"/>
      <c r="AK136" s="313"/>
      <c r="AL136" s="6" t="str">
        <f t="shared" si="34"/>
        <v/>
      </c>
      <c r="AM136" s="6" t="str">
        <f t="shared" si="31"/>
        <v/>
      </c>
      <c r="AN136"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lt;&gt;""),"DATA","")),"notCO")</f>
        <v>SKIP</v>
      </c>
      <c r="AO136" s="6">
        <f>IF('Submission Template'!$P$13="no",AX136,IF(AX136="","",IF('Submission Template'!$P$13="yes",IF(B136=0,1,IF(OR(B136=1,B136=2),2,B136)))))</f>
        <v>1</v>
      </c>
      <c r="AP136" s="6">
        <f>IF('Submission Template'!$P$13="no",AY136,IF(AY136="","",IF('Submission Template'!$P$13="yes",IF(L136=0,1,IF(OR(L136=1,L136=2),2,L136)))))</f>
        <v>1</v>
      </c>
      <c r="AQ136"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lt;&gt;""),"DATA","")),"notCO")</f>
        <v>SKIP</v>
      </c>
      <c r="AR136" s="22">
        <f>IF(AND('Submission Template'!BN133&lt;&gt;"",'Submission Template'!K$28&lt;&gt;"",'Submission Template'!Q133&lt;&gt;""),1,0)</f>
        <v>0</v>
      </c>
      <c r="AS136" s="22">
        <f>IF(AND('Submission Template'!BS133&lt;&gt;"",'Submission Template'!R$28&lt;&gt;"",'Submission Template'!V133&lt;&gt;""),1,0)</f>
        <v>0</v>
      </c>
      <c r="AT136" s="22"/>
      <c r="AU136" s="22">
        <f t="shared" si="26"/>
        <v>0</v>
      </c>
      <c r="AV136" s="22">
        <f t="shared" si="27"/>
        <v>0</v>
      </c>
      <c r="AW136" s="22"/>
      <c r="AX136" s="22">
        <f>IF('Submission Template'!$BU133&lt;&gt;"blank",IF('Submission Template'!BN133&lt;&gt;"",IF('Submission Template'!Q133="yes",AX135+1,AX135),AX135),"")</f>
        <v>0</v>
      </c>
      <c r="AY136" s="22">
        <f>IF('Submission Template'!$BU133&lt;&gt;"blank",IF('Submission Template'!BS133&lt;&gt;"",IF('Submission Template'!V133="yes",AY135+1,AY135),AY135),"")</f>
        <v>0</v>
      </c>
      <c r="AZ136" s="22"/>
      <c r="BA136" s="22" t="str">
        <f>IF('Submission Template'!BN133&lt;&gt;"",IF('Submission Template'!Q133="yes",1,0),"")</f>
        <v/>
      </c>
      <c r="BB136" s="22" t="str">
        <f>IF('Submission Template'!BS133&lt;&gt;"",IF('Submission Template'!V133="yes",1,0),"")</f>
        <v/>
      </c>
      <c r="BC136" s="22"/>
      <c r="BD136" s="22" t="str">
        <f>IF(AND('Submission Template'!Q133="yes",'Submission Template'!BN133&lt;&gt;""),'Submission Template'!BN133,"")</f>
        <v/>
      </c>
      <c r="BE136" s="22" t="str">
        <f>IF(AND('Submission Template'!V133="yes",'Submission Template'!BS133&lt;&gt;""),'Submission Template'!BS133,"")</f>
        <v/>
      </c>
      <c r="BF136" s="22"/>
      <c r="BG136" s="22"/>
      <c r="BH136" s="22"/>
      <c r="BI136" s="24"/>
      <c r="BJ136" s="22"/>
      <c r="BK136" s="35" t="str">
        <f>IF('Submission Template'!$AU$36=1,IF(AND('Submission Template'!Q133="yes",$AO136&gt;1,'Submission Template'!BN133&lt;&gt;""),ROUND((($AU136*$E136)/($D136-'Submission Template'!K$28))^2+1,1),""),"")</f>
        <v/>
      </c>
      <c r="BL136" s="35" t="str">
        <f>IF('Submission Template'!$AV$36=1,IF(AND('Submission Template'!V133="yes",$AP136&gt;1,'Submission Template'!BS133&lt;&gt;""),ROUND((($AV136*$O136)/($N136-'Submission Template'!R$28))^2+1,1),""),"")</f>
        <v/>
      </c>
      <c r="BM136" s="49">
        <f t="shared" si="28"/>
        <v>1</v>
      </c>
      <c r="BN136" s="6"/>
      <c r="BO136" s="136" t="str">
        <f>IF(D136="","",IF(E136="","",$D136-'Submission Template'!K$28))</f>
        <v/>
      </c>
      <c r="BP136" s="137" t="str">
        <f t="shared" si="40"/>
        <v/>
      </c>
      <c r="BQ136" s="137"/>
      <c r="BR136" s="137"/>
      <c r="BS136" s="137"/>
      <c r="BT136" s="137" t="str">
        <f>IF(N136="","",IF(E136="","",$N136-'Submission Template'!$BG$20))</f>
        <v/>
      </c>
      <c r="BU136" s="138" t="str">
        <f t="shared" si="41"/>
        <v/>
      </c>
      <c r="BV136" s="6"/>
      <c r="BW136" s="247" t="str">
        <f t="shared" si="32"/>
        <v/>
      </c>
      <c r="BX136" s="138" t="str">
        <f t="shared" si="33"/>
        <v/>
      </c>
      <c r="BY136" s="6"/>
      <c r="BZ136" s="6"/>
      <c r="CA136" s="6"/>
      <c r="CB136" s="6"/>
      <c r="CC136" s="6"/>
      <c r="CD136" s="6"/>
      <c r="CE136" s="6"/>
      <c r="CF136" s="247">
        <f>IF('Submission Template'!C159="invalid",1,0)</f>
        <v>0</v>
      </c>
      <c r="CG136" s="137" t="str">
        <f>IF(AND('Submission Template'!$C159="final",'Submission Template'!$Q159="yes"),$D162,"")</f>
        <v/>
      </c>
      <c r="CH136" s="137" t="str">
        <f>IF(AND('Submission Template'!$C159="final",'Submission Template'!$Q159="yes"),$C162,"")</f>
        <v/>
      </c>
      <c r="CI136" s="137" t="str">
        <f>IF(AND('Submission Template'!$C159="final",'Submission Template'!$V159="yes"),$N162,"")</f>
        <v/>
      </c>
      <c r="CJ136" s="138" t="str">
        <f>IF(AND('Submission Template'!$C159="final",'Submission Template'!$V159="yes"),$M162,"")</f>
        <v/>
      </c>
      <c r="CK136" s="6"/>
      <c r="CL136" s="6"/>
    </row>
    <row r="137" spans="1:90">
      <c r="A137" s="98"/>
      <c r="B137" s="304">
        <f>IF('Submission Template'!$AU$36=1,IF(AND('Submission Template'!$P$13="yes",$AX137&lt;&gt;""),MAX($AX137-1,0),$AX137),"")</f>
        <v>0</v>
      </c>
      <c r="C137" s="305" t="str">
        <f t="shared" si="22"/>
        <v/>
      </c>
      <c r="D137" s="306" t="str">
        <f>IF('Submission Template'!$AU$36&lt;&gt;1,"",IF(AL137&lt;&gt;"",AL137,IF(AND('Submission Template'!$P$13="no",'Submission Template'!Q134="yes",'Submission Template'!BN134&lt;&gt;""),AVERAGE(BD$37:BD137),IF(AND('Submission Template'!$P$13="yes",'Submission Template'!Q134="yes",'Submission Template'!BN134&lt;&gt;""),AVERAGE(BD$38:BD137),""))))</f>
        <v/>
      </c>
      <c r="E137" s="307" t="str">
        <f>IF('Submission Template'!$AU$36&lt;&gt;1,"",IF(AO137&lt;=1,"",IF(BW137&lt;&gt;"",BW137,IF(AND('Submission Template'!$P$13="no",'Submission Template'!Q134="yes",'Submission Template'!BN134&lt;&gt;""),STDEV(BD$37:BD137),IF(AND('Submission Template'!$P$13="yes",'Submission Template'!Q134="yes",'Submission Template'!BN134&lt;&gt;""),STDEV(BD$38:BD137),"")))))</f>
        <v/>
      </c>
      <c r="F137" s="308" t="str">
        <f>IF('Submission Template'!$AU$36=1,IF('Submission Template'!BN134&lt;&gt;"",G136,""),"")</f>
        <v/>
      </c>
      <c r="G137" s="308" t="str">
        <f>IF(AND('Submission Template'!$AU$36=1,'Submission Template'!$C134&lt;&gt;""),IF(OR($AO137=1,$AO137=0),0,IF('Submission Template'!$C134="initial",$G136,IF('Submission Template'!Q134="yes",MAX(($F137+'Submission Template'!BN134-('Submission Template'!K$28+0.25*$E137)),0),$G136))),"")</f>
        <v/>
      </c>
      <c r="H137" s="308" t="str">
        <f t="shared" si="35"/>
        <v/>
      </c>
      <c r="I137" s="309" t="str">
        <f t="shared" si="23"/>
        <v/>
      </c>
      <c r="J137" s="309" t="str">
        <f t="shared" si="36"/>
        <v/>
      </c>
      <c r="K137" s="310" t="str">
        <f>IF(G137&lt;&gt;"",IF($BA137=1,IF(AND(J137&lt;&gt;1,I137=1,D137&lt;='Submission Template'!K$28),1,0),K136),"")</f>
        <v/>
      </c>
      <c r="L137" s="304">
        <f>IF('Submission Template'!$AV$36=1,IF(AND('Submission Template'!$P$13="yes",$AY137&lt;&gt;""),MAX($AY137-1,0),$AY137),"")</f>
        <v>0</v>
      </c>
      <c r="M137" s="305" t="str">
        <f t="shared" si="37"/>
        <v/>
      </c>
      <c r="N137" s="306" t="str">
        <f>IF(AM137&lt;&gt;"",AM137,(IF(AND('Submission Template'!$P$13="no",'Submission Template'!V134="yes",'Submission Template'!BS134&lt;&gt;""),AVERAGE(BE$37:BE137),IF(AND('Submission Template'!$P$13="yes",'Submission Template'!V134="yes",'Submission Template'!BS134&lt;&gt;""),AVERAGE(BE$38:BE137),""))))</f>
        <v/>
      </c>
      <c r="O137" s="307" t="str">
        <f>IF(AP137&lt;=1,"",IF(BX137&lt;&gt;"",BX137,(IF(AND('Submission Template'!$P$13="no",'Submission Template'!V134="yes",'Submission Template'!BS134&lt;&gt;""),STDEV(BE$37:BE137),IF(AND('Submission Template'!$P$13="yes",'Submission Template'!V134="yes",'Submission Template'!BS134&lt;&gt;""),STDEV(BE$38:BE137),"")))))</f>
        <v/>
      </c>
      <c r="P137" s="308" t="str">
        <f>IF('Submission Template'!$AV$36=1,IF('Submission Template'!BS134&lt;&gt;"",Q136,""),"")</f>
        <v/>
      </c>
      <c r="Q137" s="308" t="str">
        <f>IF(AND('Submission Template'!$AV$36=1,'Submission Template'!$C134&lt;&gt;""),IF(OR($AP137=1,$AP137=0),0,IF('Submission Template'!$C134="initial",$Q136,IF('Submission Template'!V134="yes",MAX(($P137+'Submission Template'!BS134-('Submission Template'!R$28+0.25*$O137)),0),$Q136))),"")</f>
        <v/>
      </c>
      <c r="R137" s="308" t="str">
        <f t="shared" si="38"/>
        <v/>
      </c>
      <c r="S137" s="309" t="str">
        <f t="shared" si="25"/>
        <v/>
      </c>
      <c r="T137" s="309" t="str">
        <f t="shared" si="39"/>
        <v/>
      </c>
      <c r="U137" s="310" t="str">
        <f>IF(Q137&lt;&gt;"",IF($BB137=1,IF(AND(T137&lt;&gt;1,S137=1,N137&lt;='Submission Template'!R$28),1,0),U136),"")</f>
        <v/>
      </c>
      <c r="V137" s="102"/>
      <c r="W137" s="102"/>
      <c r="X137" s="102"/>
      <c r="Y137" s="102"/>
      <c r="Z137" s="102"/>
      <c r="AA137" s="102"/>
      <c r="AB137" s="102"/>
      <c r="AC137" s="102"/>
      <c r="AD137" s="102"/>
      <c r="AE137" s="102"/>
      <c r="AF137" s="311"/>
      <c r="AG137" s="312" t="str">
        <f>IF(AND(OR('Submission Template'!Q134="yes",AND('Submission Template'!V134="yes",'Submission Template'!$P$17="yes")),'Submission Template'!C134="invalid"),"Test cannot be invalid AND included in CumSum",IF(OR(AND($Q137&gt;$R137,$N137&lt;&gt;""),AND($G137&gt;H137,$D137&lt;&gt;"")),"Warning:  CumSum statistic exceeds the Action Limit.",""))</f>
        <v/>
      </c>
      <c r="AH137" s="156"/>
      <c r="AI137" s="156"/>
      <c r="AJ137" s="156"/>
      <c r="AK137" s="313"/>
      <c r="AL137" s="6" t="str">
        <f t="shared" si="34"/>
        <v/>
      </c>
      <c r="AM137" s="6" t="str">
        <f t="shared" si="31"/>
        <v/>
      </c>
      <c r="AN137"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lt;&gt;""),"DATA","")),"notCO")</f>
        <v>SKIP</v>
      </c>
      <c r="AO137" s="6">
        <f>IF('Submission Template'!$P$13="no",AX137,IF(AX137="","",IF('Submission Template'!$P$13="yes",IF(B137=0,1,IF(OR(B137=1,B137=2),2,B137)))))</f>
        <v>1</v>
      </c>
      <c r="AP137" s="6">
        <f>IF('Submission Template'!$P$13="no",AY137,IF(AY137="","",IF('Submission Template'!$P$13="yes",IF(L137=0,1,IF(OR(L137=1,L137=2),2,L137)))))</f>
        <v>1</v>
      </c>
      <c r="AQ137"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lt;&gt;""),"DATA","")),"notCO")</f>
        <v>SKIP</v>
      </c>
      <c r="AR137" s="22">
        <f>IF(AND('Submission Template'!BN134&lt;&gt;"",'Submission Template'!K$28&lt;&gt;"",'Submission Template'!Q134&lt;&gt;""),1,0)</f>
        <v>0</v>
      </c>
      <c r="AS137" s="22">
        <f>IF(AND('Submission Template'!BS134&lt;&gt;"",'Submission Template'!R$28&lt;&gt;"",'Submission Template'!V134&lt;&gt;""),1,0)</f>
        <v>0</v>
      </c>
      <c r="AT137" s="22"/>
      <c r="AU137" s="22">
        <f t="shared" si="26"/>
        <v>0</v>
      </c>
      <c r="AV137" s="22">
        <f t="shared" si="27"/>
        <v>0</v>
      </c>
      <c r="AW137" s="22"/>
      <c r="AX137" s="22">
        <f>IF('Submission Template'!$BU134&lt;&gt;"blank",IF('Submission Template'!BN134&lt;&gt;"",IF('Submission Template'!Q134="yes",AX136+1,AX136),AX136),"")</f>
        <v>0</v>
      </c>
      <c r="AY137" s="22">
        <f>IF('Submission Template'!$BU134&lt;&gt;"blank",IF('Submission Template'!BS134&lt;&gt;"",IF('Submission Template'!V134="yes",AY136+1,AY136),AY136),"")</f>
        <v>0</v>
      </c>
      <c r="AZ137" s="22"/>
      <c r="BA137" s="22" t="str">
        <f>IF('Submission Template'!BN134&lt;&gt;"",IF('Submission Template'!Q134="yes",1,0),"")</f>
        <v/>
      </c>
      <c r="BB137" s="22" t="str">
        <f>IF('Submission Template'!BS134&lt;&gt;"",IF('Submission Template'!V134="yes",1,0),"")</f>
        <v/>
      </c>
      <c r="BC137" s="22"/>
      <c r="BD137" s="22" t="str">
        <f>IF(AND('Submission Template'!Q134="yes",'Submission Template'!BN134&lt;&gt;""),'Submission Template'!BN134,"")</f>
        <v/>
      </c>
      <c r="BE137" s="22" t="str">
        <f>IF(AND('Submission Template'!V134="yes",'Submission Template'!BS134&lt;&gt;""),'Submission Template'!BS134,"")</f>
        <v/>
      </c>
      <c r="BF137" s="22"/>
      <c r="BG137" s="22"/>
      <c r="BH137" s="22"/>
      <c r="BI137" s="24"/>
      <c r="BJ137" s="22"/>
      <c r="BK137" s="35" t="str">
        <f>IF('Submission Template'!$AU$36=1,IF(AND('Submission Template'!Q134="yes",$AO137&gt;1,'Submission Template'!BN134&lt;&gt;""),ROUND((($AU137*$E137)/($D137-'Submission Template'!K$28))^2+1,1),""),"")</f>
        <v/>
      </c>
      <c r="BL137" s="35" t="str">
        <f>IF('Submission Template'!$AV$36=1,IF(AND('Submission Template'!V134="yes",$AP137&gt;1,'Submission Template'!BS134&lt;&gt;""),ROUND((($AV137*$O137)/($N137-'Submission Template'!R$28))^2+1,1),""),"")</f>
        <v/>
      </c>
      <c r="BM137" s="49">
        <f t="shared" si="28"/>
        <v>1</v>
      </c>
      <c r="BN137" s="6"/>
      <c r="BO137" s="136" t="str">
        <f>IF(D137="","",IF(E137="","",$D137-'Submission Template'!K$28))</f>
        <v/>
      </c>
      <c r="BP137" s="137" t="str">
        <f t="shared" si="40"/>
        <v/>
      </c>
      <c r="BQ137" s="137"/>
      <c r="BR137" s="137"/>
      <c r="BS137" s="137"/>
      <c r="BT137" s="137" t="str">
        <f>IF(N137="","",IF(E137="","",$N137-'Submission Template'!$BG$20))</f>
        <v/>
      </c>
      <c r="BU137" s="138" t="str">
        <f t="shared" si="41"/>
        <v/>
      </c>
      <c r="BV137" s="6"/>
      <c r="BW137" s="247" t="str">
        <f t="shared" si="32"/>
        <v/>
      </c>
      <c r="BX137" s="138" t="str">
        <f t="shared" si="33"/>
        <v/>
      </c>
      <c r="BY137" s="6"/>
      <c r="BZ137" s="6"/>
      <c r="CA137" s="6"/>
      <c r="CB137" s="6"/>
      <c r="CC137" s="6"/>
      <c r="CD137" s="6"/>
      <c r="CE137" s="6"/>
      <c r="CF137" s="247">
        <f>IF('Submission Template'!C160="invalid",1,0)</f>
        <v>0</v>
      </c>
      <c r="CG137" s="137" t="str">
        <f>IF(AND('Submission Template'!$C160="final",'Submission Template'!$Q160="yes"),$D163,"")</f>
        <v/>
      </c>
      <c r="CH137" s="137" t="str">
        <f>IF(AND('Submission Template'!$C160="final",'Submission Template'!$Q160="yes"),$C163,"")</f>
        <v/>
      </c>
      <c r="CI137" s="137" t="str">
        <f>IF(AND('Submission Template'!$C160="final",'Submission Template'!$V160="yes"),$N163,"")</f>
        <v/>
      </c>
      <c r="CJ137" s="138" t="str">
        <f>IF(AND('Submission Template'!$C160="final",'Submission Template'!$V160="yes"),$M163,"")</f>
        <v/>
      </c>
      <c r="CK137" s="6"/>
      <c r="CL137" s="6"/>
    </row>
    <row r="138" spans="1:90">
      <c r="A138" s="98"/>
      <c r="B138" s="304">
        <f>IF('Submission Template'!$AU$36=1,IF(AND('Submission Template'!$P$13="yes",$AX138&lt;&gt;""),MAX($AX138-1,0),$AX138),"")</f>
        <v>0</v>
      </c>
      <c r="C138" s="305" t="str">
        <f t="shared" si="22"/>
        <v/>
      </c>
      <c r="D138" s="306" t="str">
        <f>IF('Submission Template'!$AU$36&lt;&gt;1,"",IF(AL138&lt;&gt;"",AL138,IF(AND('Submission Template'!$P$13="no",'Submission Template'!Q135="yes",'Submission Template'!BN135&lt;&gt;""),AVERAGE(BD$37:BD138),IF(AND('Submission Template'!$P$13="yes",'Submission Template'!Q135="yes",'Submission Template'!BN135&lt;&gt;""),AVERAGE(BD$38:BD138),""))))</f>
        <v/>
      </c>
      <c r="E138" s="307" t="str">
        <f>IF('Submission Template'!$AU$36&lt;&gt;1,"",IF(AO138&lt;=1,"",IF(BW138&lt;&gt;"",BW138,IF(AND('Submission Template'!$P$13="no",'Submission Template'!Q135="yes",'Submission Template'!BN135&lt;&gt;""),STDEV(BD$37:BD138),IF(AND('Submission Template'!$P$13="yes",'Submission Template'!Q135="yes",'Submission Template'!BN135&lt;&gt;""),STDEV(BD$38:BD138),"")))))</f>
        <v/>
      </c>
      <c r="F138" s="308" t="str">
        <f>IF('Submission Template'!$AU$36=1,IF('Submission Template'!BN135&lt;&gt;"",G137,""),"")</f>
        <v/>
      </c>
      <c r="G138" s="308" t="str">
        <f>IF(AND('Submission Template'!$AU$36=1,'Submission Template'!$C135&lt;&gt;""),IF(OR($AO138=1,$AO138=0),0,IF('Submission Template'!$C135="initial",$G137,IF('Submission Template'!Q135="yes",MAX(($F138+'Submission Template'!BN135-('Submission Template'!K$28+0.25*$E138)),0),$G137))),"")</f>
        <v/>
      </c>
      <c r="H138" s="308" t="str">
        <f t="shared" si="35"/>
        <v/>
      </c>
      <c r="I138" s="309" t="str">
        <f t="shared" si="23"/>
        <v/>
      </c>
      <c r="J138" s="309" t="str">
        <f t="shared" si="36"/>
        <v/>
      </c>
      <c r="K138" s="310" t="str">
        <f>IF(G138&lt;&gt;"",IF($BA138=1,IF(AND(J138&lt;&gt;1,I138=1,D138&lt;='Submission Template'!K$28),1,0),K137),"")</f>
        <v/>
      </c>
      <c r="L138" s="304">
        <f>IF('Submission Template'!$AV$36=1,IF(AND('Submission Template'!$P$13="yes",$AY138&lt;&gt;""),MAX($AY138-1,0),$AY138),"")</f>
        <v>0</v>
      </c>
      <c r="M138" s="305" t="str">
        <f t="shared" si="37"/>
        <v/>
      </c>
      <c r="N138" s="306" t="str">
        <f>IF(AM138&lt;&gt;"",AM138,(IF(AND('Submission Template'!$P$13="no",'Submission Template'!V135="yes",'Submission Template'!BS135&lt;&gt;""),AVERAGE(BE$37:BE138),IF(AND('Submission Template'!$P$13="yes",'Submission Template'!V135="yes",'Submission Template'!BS135&lt;&gt;""),AVERAGE(BE$38:BE138),""))))</f>
        <v/>
      </c>
      <c r="O138" s="307" t="str">
        <f>IF(AP138&lt;=1,"",IF(BX138&lt;&gt;"",BX138,(IF(AND('Submission Template'!$P$13="no",'Submission Template'!V135="yes",'Submission Template'!BS135&lt;&gt;""),STDEV(BE$37:BE138),IF(AND('Submission Template'!$P$13="yes",'Submission Template'!V135="yes",'Submission Template'!BS135&lt;&gt;""),STDEV(BE$38:BE138),"")))))</f>
        <v/>
      </c>
      <c r="P138" s="308" t="str">
        <f>IF('Submission Template'!$AV$36=1,IF('Submission Template'!BS135&lt;&gt;"",Q137,""),"")</f>
        <v/>
      </c>
      <c r="Q138" s="308" t="str">
        <f>IF(AND('Submission Template'!$AV$36=1,'Submission Template'!$C135&lt;&gt;""),IF(OR($AP138=1,$AP138=0),0,IF('Submission Template'!$C135="initial",$Q137,IF('Submission Template'!V135="yes",MAX(($P138+'Submission Template'!BS135-('Submission Template'!R$28+0.25*$O138)),0),$Q137))),"")</f>
        <v/>
      </c>
      <c r="R138" s="308" t="str">
        <f t="shared" si="38"/>
        <v/>
      </c>
      <c r="S138" s="309" t="str">
        <f t="shared" si="25"/>
        <v/>
      </c>
      <c r="T138" s="309" t="str">
        <f t="shared" si="39"/>
        <v/>
      </c>
      <c r="U138" s="310" t="str">
        <f>IF(Q138&lt;&gt;"",IF($BB138=1,IF(AND(T138&lt;&gt;1,S138=1,N138&lt;='Submission Template'!R$28),1,0),U137),"")</f>
        <v/>
      </c>
      <c r="V138" s="102"/>
      <c r="W138" s="102"/>
      <c r="X138" s="102"/>
      <c r="Y138" s="102"/>
      <c r="Z138" s="102"/>
      <c r="AA138" s="102"/>
      <c r="AB138" s="102"/>
      <c r="AC138" s="102"/>
      <c r="AD138" s="102"/>
      <c r="AE138" s="102"/>
      <c r="AF138" s="311"/>
      <c r="AG138" s="312" t="str">
        <f>IF(AND(OR('Submission Template'!Q135="yes",AND('Submission Template'!V135="yes",'Submission Template'!$P$17="yes")),'Submission Template'!C135="invalid"),"Test cannot be invalid AND included in CumSum",IF(OR(AND($Q138&gt;$R138,$N138&lt;&gt;""),AND($G138&gt;H138,$D138&lt;&gt;"")),"Warning:  CumSum statistic exceeds the Action Limit.",""))</f>
        <v/>
      </c>
      <c r="AH138" s="156"/>
      <c r="AI138" s="156"/>
      <c r="AJ138" s="156"/>
      <c r="AK138" s="313"/>
      <c r="AL138" s="6" t="str">
        <f t="shared" si="34"/>
        <v/>
      </c>
      <c r="AM138" s="6" t="str">
        <f t="shared" si="31"/>
        <v/>
      </c>
      <c r="AN138"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lt;&gt;""),"DATA","")),"notCO")</f>
        <v>SKIP</v>
      </c>
      <c r="AO138" s="6">
        <f>IF('Submission Template'!$P$13="no",AX138,IF(AX138="","",IF('Submission Template'!$P$13="yes",IF(B138=0,1,IF(OR(B138=1,B138=2),2,B138)))))</f>
        <v>1</v>
      </c>
      <c r="AP138" s="6">
        <f>IF('Submission Template'!$P$13="no",AY138,IF(AY138="","",IF('Submission Template'!$P$13="yes",IF(L138=0,1,IF(OR(L138=1,L138=2),2,L138)))))</f>
        <v>1</v>
      </c>
      <c r="AQ138"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lt;&gt;""),"DATA","")),"notCO")</f>
        <v>SKIP</v>
      </c>
      <c r="AR138" s="22">
        <f>IF(AND('Submission Template'!BN135&lt;&gt;"",'Submission Template'!K$28&lt;&gt;"",'Submission Template'!Q135&lt;&gt;""),1,0)</f>
        <v>0</v>
      </c>
      <c r="AS138" s="22">
        <f>IF(AND('Submission Template'!BS135&lt;&gt;"",'Submission Template'!R$28&lt;&gt;"",'Submission Template'!V135&lt;&gt;""),1,0)</f>
        <v>0</v>
      </c>
      <c r="AT138" s="22"/>
      <c r="AU138" s="22">
        <f t="shared" si="26"/>
        <v>0</v>
      </c>
      <c r="AV138" s="22">
        <f t="shared" si="27"/>
        <v>0</v>
      </c>
      <c r="AW138" s="22"/>
      <c r="AX138" s="22">
        <f>IF('Submission Template'!$BU135&lt;&gt;"blank",IF('Submission Template'!BN135&lt;&gt;"",IF('Submission Template'!Q135="yes",AX137+1,AX137),AX137),"")</f>
        <v>0</v>
      </c>
      <c r="AY138" s="22">
        <f>IF('Submission Template'!$BU135&lt;&gt;"blank",IF('Submission Template'!BS135&lt;&gt;"",IF('Submission Template'!V135="yes",AY137+1,AY137),AY137),"")</f>
        <v>0</v>
      </c>
      <c r="AZ138" s="22"/>
      <c r="BA138" s="22" t="str">
        <f>IF('Submission Template'!BN135&lt;&gt;"",IF('Submission Template'!Q135="yes",1,0),"")</f>
        <v/>
      </c>
      <c r="BB138" s="22" t="str">
        <f>IF('Submission Template'!BS135&lt;&gt;"",IF('Submission Template'!V135="yes",1,0),"")</f>
        <v/>
      </c>
      <c r="BC138" s="22"/>
      <c r="BD138" s="22" t="str">
        <f>IF(AND('Submission Template'!Q135="yes",'Submission Template'!BN135&lt;&gt;""),'Submission Template'!BN135,"")</f>
        <v/>
      </c>
      <c r="BE138" s="22" t="str">
        <f>IF(AND('Submission Template'!V135="yes",'Submission Template'!BS135&lt;&gt;""),'Submission Template'!BS135,"")</f>
        <v/>
      </c>
      <c r="BF138" s="22"/>
      <c r="BG138" s="22"/>
      <c r="BH138" s="22"/>
      <c r="BI138" s="24"/>
      <c r="BJ138" s="22"/>
      <c r="BK138" s="35" t="str">
        <f>IF('Submission Template'!$AU$36=1,IF(AND('Submission Template'!Q135="yes",$AO138&gt;1,'Submission Template'!BN135&lt;&gt;""),ROUND((($AU138*$E138)/($D138-'Submission Template'!K$28))^2+1,1),""),"")</f>
        <v/>
      </c>
      <c r="BL138" s="35" t="str">
        <f>IF('Submission Template'!$AV$36=1,IF(AND('Submission Template'!V135="yes",$AP138&gt;1,'Submission Template'!BS135&lt;&gt;""),ROUND((($AV138*$O138)/($N138-'Submission Template'!R$28))^2+1,1),""),"")</f>
        <v/>
      </c>
      <c r="BM138" s="49">
        <f t="shared" si="28"/>
        <v>1</v>
      </c>
      <c r="BN138" s="6"/>
      <c r="BO138" s="136" t="str">
        <f>IF(D138="","",IF(E138="","",$D138-'Submission Template'!K$28))</f>
        <v/>
      </c>
      <c r="BP138" s="137" t="str">
        <f t="shared" si="40"/>
        <v/>
      </c>
      <c r="BQ138" s="137"/>
      <c r="BR138" s="137"/>
      <c r="BS138" s="137"/>
      <c r="BT138" s="137" t="str">
        <f>IF(N138="","",IF(E138="","",$N138-'Submission Template'!$BG$20))</f>
        <v/>
      </c>
      <c r="BU138" s="138" t="str">
        <f t="shared" si="41"/>
        <v/>
      </c>
      <c r="BV138" s="6"/>
      <c r="BW138" s="247" t="str">
        <f t="shared" si="32"/>
        <v/>
      </c>
      <c r="BX138" s="138" t="str">
        <f t="shared" si="33"/>
        <v/>
      </c>
      <c r="BY138" s="6"/>
      <c r="BZ138" s="6"/>
      <c r="CA138" s="6"/>
      <c r="CB138" s="6"/>
      <c r="CC138" s="6"/>
      <c r="CD138" s="6"/>
      <c r="CE138" s="6"/>
      <c r="CF138" s="247">
        <f>IF('Submission Template'!C161="invalid",1,0)</f>
        <v>0</v>
      </c>
      <c r="CG138" s="137" t="str">
        <f>IF(AND('Submission Template'!$C161="final",'Submission Template'!$Q161="yes"),$D164,"")</f>
        <v/>
      </c>
      <c r="CH138" s="137" t="str">
        <f>IF(AND('Submission Template'!$C161="final",'Submission Template'!$Q161="yes"),$C164,"")</f>
        <v/>
      </c>
      <c r="CI138" s="137" t="str">
        <f>IF(AND('Submission Template'!$C161="final",'Submission Template'!$V161="yes"),$N164,"")</f>
        <v/>
      </c>
      <c r="CJ138" s="138" t="str">
        <f>IF(AND('Submission Template'!$C161="final",'Submission Template'!$V161="yes"),$M164,"")</f>
        <v/>
      </c>
      <c r="CK138" s="6"/>
      <c r="CL138" s="6"/>
    </row>
    <row r="139" spans="1:90">
      <c r="A139" s="98"/>
      <c r="B139" s="304">
        <f>IF('Submission Template'!$AU$36=1,IF(AND('Submission Template'!$P$13="yes",$AX139&lt;&gt;""),MAX($AX139-1,0),$AX139),"")</f>
        <v>0</v>
      </c>
      <c r="C139" s="305" t="str">
        <f t="shared" si="22"/>
        <v/>
      </c>
      <c r="D139" s="306" t="str">
        <f>IF('Submission Template'!$AU$36&lt;&gt;1,"",IF(AL139&lt;&gt;"",AL139,IF(AND('Submission Template'!$P$13="no",'Submission Template'!Q136="yes",'Submission Template'!BN136&lt;&gt;""),AVERAGE(BD$37:BD139),IF(AND('Submission Template'!$P$13="yes",'Submission Template'!Q136="yes",'Submission Template'!BN136&lt;&gt;""),AVERAGE(BD$38:BD139),""))))</f>
        <v/>
      </c>
      <c r="E139" s="307" t="str">
        <f>IF('Submission Template'!$AU$36&lt;&gt;1,"",IF(AO139&lt;=1,"",IF(BW139&lt;&gt;"",BW139,IF(AND('Submission Template'!$P$13="no",'Submission Template'!Q136="yes",'Submission Template'!BN136&lt;&gt;""),STDEV(BD$37:BD139),IF(AND('Submission Template'!$P$13="yes",'Submission Template'!Q136="yes",'Submission Template'!BN136&lt;&gt;""),STDEV(BD$38:BD139),"")))))</f>
        <v/>
      </c>
      <c r="F139" s="308" t="str">
        <f>IF('Submission Template'!$AU$36=1,IF('Submission Template'!BN136&lt;&gt;"",G138,""),"")</f>
        <v/>
      </c>
      <c r="G139" s="308" t="str">
        <f>IF(AND('Submission Template'!$AU$36=1,'Submission Template'!$C136&lt;&gt;""),IF(OR($AO139=1,$AO139=0),0,IF('Submission Template'!$C136="initial",$G138,IF('Submission Template'!Q136="yes",MAX(($F139+'Submission Template'!BN136-('Submission Template'!K$28+0.25*$E139)),0),$G138))),"")</f>
        <v/>
      </c>
      <c r="H139" s="308" t="str">
        <f t="shared" si="35"/>
        <v/>
      </c>
      <c r="I139" s="309" t="str">
        <f t="shared" si="23"/>
        <v/>
      </c>
      <c r="J139" s="309" t="str">
        <f t="shared" si="36"/>
        <v/>
      </c>
      <c r="K139" s="310" t="str">
        <f>IF(G139&lt;&gt;"",IF($BA139=1,IF(AND(J139&lt;&gt;1,I139=1,D139&lt;='Submission Template'!K$28),1,0),K138),"")</f>
        <v/>
      </c>
      <c r="L139" s="304">
        <f>IF('Submission Template'!$AV$36=1,IF(AND('Submission Template'!$P$13="yes",$AY139&lt;&gt;""),MAX($AY139-1,0),$AY139),"")</f>
        <v>0</v>
      </c>
      <c r="M139" s="305" t="str">
        <f t="shared" si="37"/>
        <v/>
      </c>
      <c r="N139" s="306" t="str">
        <f>IF(AM139&lt;&gt;"",AM139,(IF(AND('Submission Template'!$P$13="no",'Submission Template'!V136="yes",'Submission Template'!BS136&lt;&gt;""),AVERAGE(BE$37:BE139),IF(AND('Submission Template'!$P$13="yes",'Submission Template'!V136="yes",'Submission Template'!BS136&lt;&gt;""),AVERAGE(BE$38:BE139),""))))</f>
        <v/>
      </c>
      <c r="O139" s="307" t="str">
        <f>IF(AP139&lt;=1,"",IF(BX139&lt;&gt;"",BX139,(IF(AND('Submission Template'!$P$13="no",'Submission Template'!V136="yes",'Submission Template'!BS136&lt;&gt;""),STDEV(BE$37:BE139),IF(AND('Submission Template'!$P$13="yes",'Submission Template'!V136="yes",'Submission Template'!BS136&lt;&gt;""),STDEV(BE$38:BE139),"")))))</f>
        <v/>
      </c>
      <c r="P139" s="308" t="str">
        <f>IF('Submission Template'!$AV$36=1,IF('Submission Template'!BS136&lt;&gt;"",Q138,""),"")</f>
        <v/>
      </c>
      <c r="Q139" s="308" t="str">
        <f>IF(AND('Submission Template'!$AV$36=1,'Submission Template'!$C136&lt;&gt;""),IF(OR($AP139=1,$AP139=0),0,IF('Submission Template'!$C136="initial",$Q138,IF('Submission Template'!V136="yes",MAX(($P139+'Submission Template'!BS136-('Submission Template'!R$28+0.25*$O139)),0),$Q138))),"")</f>
        <v/>
      </c>
      <c r="R139" s="308" t="str">
        <f t="shared" si="38"/>
        <v/>
      </c>
      <c r="S139" s="309" t="str">
        <f t="shared" si="25"/>
        <v/>
      </c>
      <c r="T139" s="309" t="str">
        <f t="shared" si="39"/>
        <v/>
      </c>
      <c r="U139" s="310" t="str">
        <f>IF(Q139&lt;&gt;"",IF($BB139=1,IF(AND(T139&lt;&gt;1,S139=1,N139&lt;='Submission Template'!R$28),1,0),U138),"")</f>
        <v/>
      </c>
      <c r="V139" s="102"/>
      <c r="W139" s="102"/>
      <c r="X139" s="102"/>
      <c r="Y139" s="102"/>
      <c r="Z139" s="102"/>
      <c r="AA139" s="102"/>
      <c r="AB139" s="102"/>
      <c r="AC139" s="102"/>
      <c r="AD139" s="102"/>
      <c r="AE139" s="102"/>
      <c r="AF139" s="311"/>
      <c r="AG139" s="312" t="str">
        <f>IF(AND(OR('Submission Template'!Q136="yes",AND('Submission Template'!V136="yes",'Submission Template'!$P$17="yes")),'Submission Template'!C136="invalid"),"Test cannot be invalid AND included in CumSum",IF(OR(AND($Q139&gt;$R139,$N139&lt;&gt;""),AND($G139&gt;H139,$D139&lt;&gt;"")),"Warning:  CumSum statistic exceeds the Action Limit.",""))</f>
        <v/>
      </c>
      <c r="AH139" s="156"/>
      <c r="AI139" s="156"/>
      <c r="AJ139" s="156"/>
      <c r="AK139" s="313"/>
      <c r="AL139" s="6" t="str">
        <f t="shared" si="34"/>
        <v/>
      </c>
      <c r="AM139" s="6" t="str">
        <f t="shared" si="31"/>
        <v/>
      </c>
      <c r="AN139"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lt;&gt;""),"DATA","")),"notCO")</f>
        <v>SKIP</v>
      </c>
      <c r="AO139" s="6">
        <f>IF('Submission Template'!$P$13="no",AX139,IF(AX139="","",IF('Submission Template'!$P$13="yes",IF(B139=0,1,IF(OR(B139=1,B139=2),2,B139)))))</f>
        <v>1</v>
      </c>
      <c r="AP139" s="6">
        <f>IF('Submission Template'!$P$13="no",AY139,IF(AY139="","",IF('Submission Template'!$P$13="yes",IF(L139=0,1,IF(OR(L139=1,L139=2),2,L139)))))</f>
        <v>1</v>
      </c>
      <c r="AQ139"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lt;&gt;""),"DATA","")),"notCO")</f>
        <v>SKIP</v>
      </c>
      <c r="AR139" s="22">
        <f>IF(AND('Submission Template'!BN136&lt;&gt;"",'Submission Template'!K$28&lt;&gt;"",'Submission Template'!Q136&lt;&gt;""),1,0)</f>
        <v>0</v>
      </c>
      <c r="AS139" s="22">
        <f>IF(AND('Submission Template'!BS136&lt;&gt;"",'Submission Template'!R$28&lt;&gt;"",'Submission Template'!V136&lt;&gt;""),1,0)</f>
        <v>0</v>
      </c>
      <c r="AT139" s="22"/>
      <c r="AU139" s="22">
        <f t="shared" si="26"/>
        <v>0</v>
      </c>
      <c r="AV139" s="22">
        <f t="shared" si="27"/>
        <v>0</v>
      </c>
      <c r="AW139" s="22"/>
      <c r="AX139" s="22">
        <f>IF('Submission Template'!$BU136&lt;&gt;"blank",IF('Submission Template'!BN136&lt;&gt;"",IF('Submission Template'!Q136="yes",AX138+1,AX138),AX138),"")</f>
        <v>0</v>
      </c>
      <c r="AY139" s="22">
        <f>IF('Submission Template'!$BU136&lt;&gt;"blank",IF('Submission Template'!BS136&lt;&gt;"",IF('Submission Template'!V136="yes",AY138+1,AY138),AY138),"")</f>
        <v>0</v>
      </c>
      <c r="AZ139" s="22"/>
      <c r="BA139" s="22" t="str">
        <f>IF('Submission Template'!BN136&lt;&gt;"",IF('Submission Template'!Q136="yes",1,0),"")</f>
        <v/>
      </c>
      <c r="BB139" s="22" t="str">
        <f>IF('Submission Template'!BS136&lt;&gt;"",IF('Submission Template'!V136="yes",1,0),"")</f>
        <v/>
      </c>
      <c r="BC139" s="22"/>
      <c r="BD139" s="22" t="str">
        <f>IF(AND('Submission Template'!Q136="yes",'Submission Template'!BN136&lt;&gt;""),'Submission Template'!BN136,"")</f>
        <v/>
      </c>
      <c r="BE139" s="22" t="str">
        <f>IF(AND('Submission Template'!V136="yes",'Submission Template'!BS136&lt;&gt;""),'Submission Template'!BS136,"")</f>
        <v/>
      </c>
      <c r="BF139" s="22"/>
      <c r="BG139" s="22"/>
      <c r="BH139" s="22"/>
      <c r="BI139" s="24"/>
      <c r="BJ139" s="22"/>
      <c r="BK139" s="35" t="str">
        <f>IF('Submission Template'!$AU$36=1,IF(AND('Submission Template'!Q136="yes",$AO139&gt;1,'Submission Template'!BN136&lt;&gt;""),ROUND((($AU139*$E139)/($D139-'Submission Template'!K$28))^2+1,1),""),"")</f>
        <v/>
      </c>
      <c r="BL139" s="35" t="str">
        <f>IF('Submission Template'!$AV$36=1,IF(AND('Submission Template'!V136="yes",$AP139&gt;1,'Submission Template'!BS136&lt;&gt;""),ROUND((($AV139*$O139)/($N139-'Submission Template'!R$28))^2+1,1),""),"")</f>
        <v/>
      </c>
      <c r="BM139" s="49">
        <f t="shared" si="28"/>
        <v>1</v>
      </c>
      <c r="BN139" s="6"/>
      <c r="BO139" s="136" t="str">
        <f>IF(D139="","",IF(E139="","",$D139-'Submission Template'!K$28))</f>
        <v/>
      </c>
      <c r="BP139" s="137" t="str">
        <f t="shared" si="40"/>
        <v/>
      </c>
      <c r="BQ139" s="137"/>
      <c r="BR139" s="137"/>
      <c r="BS139" s="137"/>
      <c r="BT139" s="137" t="str">
        <f>IF(N139="","",IF(E139="","",$N139-'Submission Template'!$BG$20))</f>
        <v/>
      </c>
      <c r="BU139" s="138" t="str">
        <f t="shared" si="41"/>
        <v/>
      </c>
      <c r="BV139" s="6"/>
      <c r="BW139" s="247" t="str">
        <f t="shared" si="32"/>
        <v/>
      </c>
      <c r="BX139" s="138" t="str">
        <f t="shared" si="33"/>
        <v/>
      </c>
      <c r="BY139" s="6"/>
      <c r="BZ139" s="6"/>
      <c r="CA139" s="6"/>
      <c r="CB139" s="6"/>
      <c r="CC139" s="6"/>
      <c r="CD139" s="6"/>
      <c r="CE139" s="6"/>
      <c r="CF139" s="247">
        <f>IF('Submission Template'!C162="invalid",1,0)</f>
        <v>0</v>
      </c>
      <c r="CG139" s="137" t="str">
        <f>IF(AND('Submission Template'!$C162="final",'Submission Template'!$Q162="yes"),$D165,"")</f>
        <v/>
      </c>
      <c r="CH139" s="137" t="str">
        <f>IF(AND('Submission Template'!$C162="final",'Submission Template'!$Q162="yes"),$C165,"")</f>
        <v/>
      </c>
      <c r="CI139" s="137" t="str">
        <f>IF(AND('Submission Template'!$C162="final",'Submission Template'!$V162="yes"),$N165,"")</f>
        <v/>
      </c>
      <c r="CJ139" s="138" t="str">
        <f>IF(AND('Submission Template'!$C162="final",'Submission Template'!$V162="yes"),$M165,"")</f>
        <v/>
      </c>
      <c r="CK139" s="6"/>
      <c r="CL139" s="6"/>
    </row>
    <row r="140" spans="1:90">
      <c r="A140" s="98"/>
      <c r="B140" s="304">
        <f>IF('Submission Template'!$AU$36=1,IF(AND('Submission Template'!$P$13="yes",$AX140&lt;&gt;""),MAX($AX140-1,0),$AX140),"")</f>
        <v>0</v>
      </c>
      <c r="C140" s="305" t="str">
        <f t="shared" si="22"/>
        <v/>
      </c>
      <c r="D140" s="306" t="str">
        <f>IF('Submission Template'!$AU$36&lt;&gt;1,"",IF(AL140&lt;&gt;"",AL140,IF(AND('Submission Template'!$P$13="no",'Submission Template'!Q137="yes",'Submission Template'!BN137&lt;&gt;""),AVERAGE(BD$37:BD140),IF(AND('Submission Template'!$P$13="yes",'Submission Template'!Q137="yes",'Submission Template'!BN137&lt;&gt;""),AVERAGE(BD$38:BD140),""))))</f>
        <v/>
      </c>
      <c r="E140" s="307" t="str">
        <f>IF('Submission Template'!$AU$36&lt;&gt;1,"",IF(AO140&lt;=1,"",IF(BW140&lt;&gt;"",BW140,IF(AND('Submission Template'!$P$13="no",'Submission Template'!Q137="yes",'Submission Template'!BN137&lt;&gt;""),STDEV(BD$37:BD140),IF(AND('Submission Template'!$P$13="yes",'Submission Template'!Q137="yes",'Submission Template'!BN137&lt;&gt;""),STDEV(BD$38:BD140),"")))))</f>
        <v/>
      </c>
      <c r="F140" s="308" t="str">
        <f>IF('Submission Template'!$AU$36=1,IF('Submission Template'!BN137&lt;&gt;"",G139,""),"")</f>
        <v/>
      </c>
      <c r="G140" s="308" t="str">
        <f>IF(AND('Submission Template'!$AU$36=1,'Submission Template'!$C137&lt;&gt;""),IF(OR($AO140=1,$AO140=0),0,IF('Submission Template'!$C137="initial",$G139,IF('Submission Template'!Q137="yes",MAX(($F140+'Submission Template'!BN137-('Submission Template'!K$28+0.25*$E140)),0),$G139))),"")</f>
        <v/>
      </c>
      <c r="H140" s="308" t="str">
        <f t="shared" si="35"/>
        <v/>
      </c>
      <c r="I140" s="309" t="str">
        <f t="shared" si="23"/>
        <v/>
      </c>
      <c r="J140" s="309" t="str">
        <f t="shared" si="36"/>
        <v/>
      </c>
      <c r="K140" s="310" t="str">
        <f>IF(G140&lt;&gt;"",IF($BA140=1,IF(AND(J140&lt;&gt;1,I140=1,D140&lt;='Submission Template'!K$28),1,0),K139),"")</f>
        <v/>
      </c>
      <c r="L140" s="304">
        <f>IF('Submission Template'!$AV$36=1,IF(AND('Submission Template'!$P$13="yes",$AY140&lt;&gt;""),MAX($AY140-1,0),$AY140),"")</f>
        <v>0</v>
      </c>
      <c r="M140" s="305" t="str">
        <f t="shared" si="37"/>
        <v/>
      </c>
      <c r="N140" s="306" t="str">
        <f>IF(AM140&lt;&gt;"",AM140,(IF(AND('Submission Template'!$P$13="no",'Submission Template'!V137="yes",'Submission Template'!BS137&lt;&gt;""),AVERAGE(BE$37:BE140),IF(AND('Submission Template'!$P$13="yes",'Submission Template'!V137="yes",'Submission Template'!BS137&lt;&gt;""),AVERAGE(BE$38:BE140),""))))</f>
        <v/>
      </c>
      <c r="O140" s="307" t="str">
        <f>IF(AP140&lt;=1,"",IF(BX140&lt;&gt;"",BX140,(IF(AND('Submission Template'!$P$13="no",'Submission Template'!V137="yes",'Submission Template'!BS137&lt;&gt;""),STDEV(BE$37:BE140),IF(AND('Submission Template'!$P$13="yes",'Submission Template'!V137="yes",'Submission Template'!BS137&lt;&gt;""),STDEV(BE$38:BE140),"")))))</f>
        <v/>
      </c>
      <c r="P140" s="308" t="str">
        <f>IF('Submission Template'!$AV$36=1,IF('Submission Template'!BS137&lt;&gt;"",Q139,""),"")</f>
        <v/>
      </c>
      <c r="Q140" s="308" t="str">
        <f>IF(AND('Submission Template'!$AV$36=1,'Submission Template'!$C137&lt;&gt;""),IF(OR($AP140=1,$AP140=0),0,IF('Submission Template'!$C137="initial",$Q139,IF('Submission Template'!V137="yes",MAX(($P140+'Submission Template'!BS137-('Submission Template'!R$28+0.25*$O140)),0),$Q139))),"")</f>
        <v/>
      </c>
      <c r="R140" s="308" t="str">
        <f t="shared" si="38"/>
        <v/>
      </c>
      <c r="S140" s="309" t="str">
        <f t="shared" si="25"/>
        <v/>
      </c>
      <c r="T140" s="309" t="str">
        <f t="shared" si="39"/>
        <v/>
      </c>
      <c r="U140" s="310" t="str">
        <f>IF(Q140&lt;&gt;"",IF($BB140=1,IF(AND(T140&lt;&gt;1,S140=1,N140&lt;='Submission Template'!R$28),1,0),U139),"")</f>
        <v/>
      </c>
      <c r="V140" s="102"/>
      <c r="W140" s="102"/>
      <c r="X140" s="102"/>
      <c r="Y140" s="102"/>
      <c r="Z140" s="102"/>
      <c r="AA140" s="102"/>
      <c r="AB140" s="102"/>
      <c r="AC140" s="102"/>
      <c r="AD140" s="102"/>
      <c r="AE140" s="102"/>
      <c r="AF140" s="311"/>
      <c r="AG140" s="312" t="str">
        <f>IF(AND(OR('Submission Template'!Q137="yes",AND('Submission Template'!V137="yes",'Submission Template'!$P$17="yes")),'Submission Template'!C137="invalid"),"Test cannot be invalid AND included in CumSum",IF(OR(AND($Q140&gt;$R140,$N140&lt;&gt;""),AND($G140&gt;H140,$D140&lt;&gt;"")),"Warning:  CumSum statistic exceeds the Action Limit.",""))</f>
        <v/>
      </c>
      <c r="AH140" s="156"/>
      <c r="AI140" s="156"/>
      <c r="AJ140" s="156"/>
      <c r="AK140" s="313"/>
      <c r="AL140" s="6" t="str">
        <f t="shared" si="34"/>
        <v/>
      </c>
      <c r="AM140" s="6" t="str">
        <f t="shared" si="31"/>
        <v/>
      </c>
      <c r="AN140"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lt;&gt;""),"DATA","")),"notCO")</f>
        <v>SKIP</v>
      </c>
      <c r="AO140" s="6">
        <f>IF('Submission Template'!$P$13="no",AX140,IF(AX140="","",IF('Submission Template'!$P$13="yes",IF(B140=0,1,IF(OR(B140=1,B140=2),2,B140)))))</f>
        <v>1</v>
      </c>
      <c r="AP140" s="6">
        <f>IF('Submission Template'!$P$13="no",AY140,IF(AY140="","",IF('Submission Template'!$P$13="yes",IF(L140=0,1,IF(OR(L140=1,L140=2),2,L140)))))</f>
        <v>1</v>
      </c>
      <c r="AQ140"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lt;&gt;""),"DATA","")),"notCO")</f>
        <v>SKIP</v>
      </c>
      <c r="AR140" s="22">
        <f>IF(AND('Submission Template'!BN137&lt;&gt;"",'Submission Template'!K$28&lt;&gt;"",'Submission Template'!Q137&lt;&gt;""),1,0)</f>
        <v>0</v>
      </c>
      <c r="AS140" s="22">
        <f>IF(AND('Submission Template'!BS137&lt;&gt;"",'Submission Template'!R$28&lt;&gt;"",'Submission Template'!V137&lt;&gt;""),1,0)</f>
        <v>0</v>
      </c>
      <c r="AT140" s="22"/>
      <c r="AU140" s="22">
        <f t="shared" si="26"/>
        <v>0</v>
      </c>
      <c r="AV140" s="22">
        <f t="shared" si="27"/>
        <v>0</v>
      </c>
      <c r="AW140" s="22"/>
      <c r="AX140" s="22">
        <f>IF('Submission Template'!$BU137&lt;&gt;"blank",IF('Submission Template'!BN137&lt;&gt;"",IF('Submission Template'!Q137="yes",AX139+1,AX139),AX139),"")</f>
        <v>0</v>
      </c>
      <c r="AY140" s="22">
        <f>IF('Submission Template'!$BU137&lt;&gt;"blank",IF('Submission Template'!BS137&lt;&gt;"",IF('Submission Template'!V137="yes",AY139+1,AY139),AY139),"")</f>
        <v>0</v>
      </c>
      <c r="AZ140" s="22"/>
      <c r="BA140" s="22" t="str">
        <f>IF('Submission Template'!BN137&lt;&gt;"",IF('Submission Template'!Q137="yes",1,0),"")</f>
        <v/>
      </c>
      <c r="BB140" s="22" t="str">
        <f>IF('Submission Template'!BS137&lt;&gt;"",IF('Submission Template'!V137="yes",1,0),"")</f>
        <v/>
      </c>
      <c r="BC140" s="22"/>
      <c r="BD140" s="22" t="str">
        <f>IF(AND('Submission Template'!Q137="yes",'Submission Template'!BN137&lt;&gt;""),'Submission Template'!BN137,"")</f>
        <v/>
      </c>
      <c r="BE140" s="22" t="str">
        <f>IF(AND('Submission Template'!V137="yes",'Submission Template'!BS137&lt;&gt;""),'Submission Template'!BS137,"")</f>
        <v/>
      </c>
      <c r="BF140" s="22"/>
      <c r="BG140" s="22"/>
      <c r="BH140" s="22"/>
      <c r="BI140" s="24"/>
      <c r="BJ140" s="22"/>
      <c r="BK140" s="35" t="str">
        <f>IF('Submission Template'!$AU$36=1,IF(AND('Submission Template'!Q137="yes",$AO140&gt;1,'Submission Template'!BN137&lt;&gt;""),ROUND((($AU140*$E140)/($D140-'Submission Template'!K$28))^2+1,1),""),"")</f>
        <v/>
      </c>
      <c r="BL140" s="35" t="str">
        <f>IF('Submission Template'!$AV$36=1,IF(AND('Submission Template'!V137="yes",$AP140&gt;1,'Submission Template'!BS137&lt;&gt;""),ROUND((($AV140*$O140)/($N140-'Submission Template'!R$28))^2+1,1),""),"")</f>
        <v/>
      </c>
      <c r="BM140" s="49">
        <f t="shared" si="28"/>
        <v>1</v>
      </c>
      <c r="BN140" s="6"/>
      <c r="BO140" s="136" t="str">
        <f>IF(D140="","",IF(E140="","",$D140-'Submission Template'!K$28))</f>
        <v/>
      </c>
      <c r="BP140" s="137" t="str">
        <f t="shared" si="40"/>
        <v/>
      </c>
      <c r="BQ140" s="137"/>
      <c r="BR140" s="137"/>
      <c r="BS140" s="137"/>
      <c r="BT140" s="137" t="str">
        <f>IF(N140="","",IF(E140="","",$N140-'Submission Template'!$BG$20))</f>
        <v/>
      </c>
      <c r="BU140" s="138" t="str">
        <f t="shared" si="41"/>
        <v/>
      </c>
      <c r="BV140" s="6"/>
      <c r="BW140" s="247" t="str">
        <f t="shared" si="32"/>
        <v/>
      </c>
      <c r="BX140" s="138" t="str">
        <f t="shared" si="33"/>
        <v/>
      </c>
      <c r="BY140" s="6"/>
      <c r="BZ140" s="6"/>
      <c r="CA140" s="6"/>
      <c r="CB140" s="6"/>
      <c r="CC140" s="6"/>
      <c r="CD140" s="6"/>
      <c r="CE140" s="6"/>
      <c r="CF140" s="247">
        <f>IF('Submission Template'!C163="invalid",1,0)</f>
        <v>0</v>
      </c>
      <c r="CG140" s="137" t="str">
        <f>IF(AND('Submission Template'!$C163="final",'Submission Template'!$Q163="yes"),$D166,"")</f>
        <v/>
      </c>
      <c r="CH140" s="137" t="str">
        <f>IF(AND('Submission Template'!$C163="final",'Submission Template'!$Q163="yes"),$C166,"")</f>
        <v/>
      </c>
      <c r="CI140" s="137" t="str">
        <f>IF(AND('Submission Template'!$C163="final",'Submission Template'!$V163="yes"),$N166,"")</f>
        <v/>
      </c>
      <c r="CJ140" s="138" t="str">
        <f>IF(AND('Submission Template'!$C163="final",'Submission Template'!$V163="yes"),$M166,"")</f>
        <v/>
      </c>
      <c r="CK140" s="6"/>
      <c r="CL140" s="6"/>
    </row>
    <row r="141" spans="1:90">
      <c r="A141" s="98"/>
      <c r="B141" s="304">
        <f>IF('Submission Template'!$AU$36=1,IF(AND('Submission Template'!$P$13="yes",$AX141&lt;&gt;""),MAX($AX141-1,0),$AX141),"")</f>
        <v>0</v>
      </c>
      <c r="C141" s="305" t="str">
        <f t="shared" si="22"/>
        <v/>
      </c>
      <c r="D141" s="306" t="str">
        <f>IF('Submission Template'!$AU$36&lt;&gt;1,"",IF(AL141&lt;&gt;"",AL141,IF(AND('Submission Template'!$P$13="no",'Submission Template'!Q138="yes",'Submission Template'!BN138&lt;&gt;""),AVERAGE(BD$37:BD141),IF(AND('Submission Template'!$P$13="yes",'Submission Template'!Q138="yes",'Submission Template'!BN138&lt;&gt;""),AVERAGE(BD$38:BD141),""))))</f>
        <v/>
      </c>
      <c r="E141" s="307" t="str">
        <f>IF('Submission Template'!$AU$36&lt;&gt;1,"",IF(AO141&lt;=1,"",IF(BW141&lt;&gt;"",BW141,IF(AND('Submission Template'!$P$13="no",'Submission Template'!Q138="yes",'Submission Template'!BN138&lt;&gt;""),STDEV(BD$37:BD141),IF(AND('Submission Template'!$P$13="yes",'Submission Template'!Q138="yes",'Submission Template'!BN138&lt;&gt;""),STDEV(BD$38:BD141),"")))))</f>
        <v/>
      </c>
      <c r="F141" s="308" t="str">
        <f>IF('Submission Template'!$AU$36=1,IF('Submission Template'!BN138&lt;&gt;"",G140,""),"")</f>
        <v/>
      </c>
      <c r="G141" s="308" t="str">
        <f>IF(AND('Submission Template'!$AU$36=1,'Submission Template'!$C138&lt;&gt;""),IF(OR($AO141=1,$AO141=0),0,IF('Submission Template'!$C138="initial",$G140,IF('Submission Template'!Q138="yes",MAX(($F141+'Submission Template'!BN138-('Submission Template'!K$28+0.25*$E141)),0),$G140))),"")</f>
        <v/>
      </c>
      <c r="H141" s="308" t="str">
        <f t="shared" si="35"/>
        <v/>
      </c>
      <c r="I141" s="309" t="str">
        <f t="shared" si="23"/>
        <v/>
      </c>
      <c r="J141" s="309" t="str">
        <f t="shared" si="36"/>
        <v/>
      </c>
      <c r="K141" s="310" t="str">
        <f>IF(G141&lt;&gt;"",IF($BA141=1,IF(AND(J141&lt;&gt;1,I141=1,D141&lt;='Submission Template'!K$28),1,0),K140),"")</f>
        <v/>
      </c>
      <c r="L141" s="304">
        <f>IF('Submission Template'!$AV$36=1,IF(AND('Submission Template'!$P$13="yes",$AY141&lt;&gt;""),MAX($AY141-1,0),$AY141),"")</f>
        <v>0</v>
      </c>
      <c r="M141" s="305" t="str">
        <f t="shared" si="37"/>
        <v/>
      </c>
      <c r="N141" s="306" t="str">
        <f>IF(AM141&lt;&gt;"",AM141,(IF(AND('Submission Template'!$P$13="no",'Submission Template'!V138="yes",'Submission Template'!BS138&lt;&gt;""),AVERAGE(BE$37:BE141),IF(AND('Submission Template'!$P$13="yes",'Submission Template'!V138="yes",'Submission Template'!BS138&lt;&gt;""),AVERAGE(BE$38:BE141),""))))</f>
        <v/>
      </c>
      <c r="O141" s="307" t="str">
        <f>IF(AP141&lt;=1,"",IF(BX141&lt;&gt;"",BX141,(IF(AND('Submission Template'!$P$13="no",'Submission Template'!V138="yes",'Submission Template'!BS138&lt;&gt;""),STDEV(BE$37:BE141),IF(AND('Submission Template'!$P$13="yes",'Submission Template'!V138="yes",'Submission Template'!BS138&lt;&gt;""),STDEV(BE$38:BE141),"")))))</f>
        <v/>
      </c>
      <c r="P141" s="308" t="str">
        <f>IF('Submission Template'!$AV$36=1,IF('Submission Template'!BS138&lt;&gt;"",Q140,""),"")</f>
        <v/>
      </c>
      <c r="Q141" s="308" t="str">
        <f>IF(AND('Submission Template'!$AV$36=1,'Submission Template'!$C138&lt;&gt;""),IF(OR($AP141=1,$AP141=0),0,IF('Submission Template'!$C138="initial",$Q140,IF('Submission Template'!V138="yes",MAX(($P141+'Submission Template'!BS138-('Submission Template'!R$28+0.25*$O141)),0),$Q140))),"")</f>
        <v/>
      </c>
      <c r="R141" s="308" t="str">
        <f t="shared" si="38"/>
        <v/>
      </c>
      <c r="S141" s="309" t="str">
        <f t="shared" si="25"/>
        <v/>
      </c>
      <c r="T141" s="309" t="str">
        <f t="shared" si="39"/>
        <v/>
      </c>
      <c r="U141" s="310" t="str">
        <f>IF(Q141&lt;&gt;"",IF($BB141=1,IF(AND(T141&lt;&gt;1,S141=1,N141&lt;='Submission Template'!R$28),1,0),U140),"")</f>
        <v/>
      </c>
      <c r="V141" s="102"/>
      <c r="W141" s="102"/>
      <c r="X141" s="102"/>
      <c r="Y141" s="102"/>
      <c r="Z141" s="102"/>
      <c r="AA141" s="102"/>
      <c r="AB141" s="102"/>
      <c r="AC141" s="102"/>
      <c r="AD141" s="102"/>
      <c r="AE141" s="102"/>
      <c r="AF141" s="311"/>
      <c r="AG141" s="312" t="str">
        <f>IF(AND(OR('Submission Template'!Q138="yes",AND('Submission Template'!V138="yes",'Submission Template'!$P$17="yes")),'Submission Template'!C138="invalid"),"Test cannot be invalid AND included in CumSum",IF(OR(AND($Q141&gt;$R141,$N141&lt;&gt;""),AND($G141&gt;H141,$D141&lt;&gt;"")),"Warning:  CumSum statistic exceeds the Action Limit.",""))</f>
        <v/>
      </c>
      <c r="AH141" s="156"/>
      <c r="AI141" s="156"/>
      <c r="AJ141" s="156"/>
      <c r="AK141" s="313"/>
      <c r="AL141" s="6" t="str">
        <f t="shared" si="34"/>
        <v/>
      </c>
      <c r="AM141" s="6" t="str">
        <f t="shared" si="31"/>
        <v/>
      </c>
      <c r="AN141"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lt;&gt;""),"DATA","")),"notCO")</f>
        <v>SKIP</v>
      </c>
      <c r="AO141" s="6">
        <f>IF('Submission Template'!$P$13="no",AX141,IF(AX141="","",IF('Submission Template'!$P$13="yes",IF(B141=0,1,IF(OR(B141=1,B141=2),2,B141)))))</f>
        <v>1</v>
      </c>
      <c r="AP141" s="6">
        <f>IF('Submission Template'!$P$13="no",AY141,IF(AY141="","",IF('Submission Template'!$P$13="yes",IF(L141=0,1,IF(OR(L141=1,L141=2),2,L141)))))</f>
        <v>1</v>
      </c>
      <c r="AQ141"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lt;&gt;""),"DATA","")),"notCO")</f>
        <v>SKIP</v>
      </c>
      <c r="AR141" s="22">
        <f>IF(AND('Submission Template'!BN138&lt;&gt;"",'Submission Template'!K$28&lt;&gt;"",'Submission Template'!Q138&lt;&gt;""),1,0)</f>
        <v>0</v>
      </c>
      <c r="AS141" s="22">
        <f>IF(AND('Submission Template'!BS138&lt;&gt;"",'Submission Template'!R$28&lt;&gt;"",'Submission Template'!V138&lt;&gt;""),1,0)</f>
        <v>0</v>
      </c>
      <c r="AT141" s="22"/>
      <c r="AU141" s="22">
        <f t="shared" si="26"/>
        <v>0</v>
      </c>
      <c r="AV141" s="22">
        <f t="shared" si="27"/>
        <v>0</v>
      </c>
      <c r="AW141" s="22"/>
      <c r="AX141" s="22">
        <f>IF('Submission Template'!$BU138&lt;&gt;"blank",IF('Submission Template'!BN138&lt;&gt;"",IF('Submission Template'!Q138="yes",AX140+1,AX140),AX140),"")</f>
        <v>0</v>
      </c>
      <c r="AY141" s="22">
        <f>IF('Submission Template'!$BU138&lt;&gt;"blank",IF('Submission Template'!BS138&lt;&gt;"",IF('Submission Template'!V138="yes",AY140+1,AY140),AY140),"")</f>
        <v>0</v>
      </c>
      <c r="AZ141" s="22"/>
      <c r="BA141" s="22" t="str">
        <f>IF('Submission Template'!BN138&lt;&gt;"",IF('Submission Template'!Q138="yes",1,0),"")</f>
        <v/>
      </c>
      <c r="BB141" s="22" t="str">
        <f>IF('Submission Template'!BS138&lt;&gt;"",IF('Submission Template'!V138="yes",1,0),"")</f>
        <v/>
      </c>
      <c r="BC141" s="22"/>
      <c r="BD141" s="22" t="str">
        <f>IF(AND('Submission Template'!Q138="yes",'Submission Template'!BN138&lt;&gt;""),'Submission Template'!BN138,"")</f>
        <v/>
      </c>
      <c r="BE141" s="22" t="str">
        <f>IF(AND('Submission Template'!V138="yes",'Submission Template'!BS138&lt;&gt;""),'Submission Template'!BS138,"")</f>
        <v/>
      </c>
      <c r="BF141" s="22"/>
      <c r="BG141" s="22"/>
      <c r="BH141" s="22"/>
      <c r="BI141" s="24"/>
      <c r="BJ141" s="22"/>
      <c r="BK141" s="35" t="str">
        <f>IF('Submission Template'!$AU$36=1,IF(AND('Submission Template'!Q138="yes",$AO141&gt;1,'Submission Template'!BN138&lt;&gt;""),ROUND((($AU141*$E141)/($D141-'Submission Template'!K$28))^2+1,1),""),"")</f>
        <v/>
      </c>
      <c r="BL141" s="35" t="str">
        <f>IF('Submission Template'!$AV$36=1,IF(AND('Submission Template'!V138="yes",$AP141&gt;1,'Submission Template'!BS138&lt;&gt;""),ROUND((($AV141*$O141)/($N141-'Submission Template'!R$28))^2+1,1),""),"")</f>
        <v/>
      </c>
      <c r="BM141" s="49">
        <f t="shared" si="28"/>
        <v>1</v>
      </c>
      <c r="BN141" s="6"/>
      <c r="BO141" s="136" t="str">
        <f>IF(D141="","",IF(E141="","",$D141-'Submission Template'!K$28))</f>
        <v/>
      </c>
      <c r="BP141" s="137" t="str">
        <f t="shared" si="40"/>
        <v/>
      </c>
      <c r="BQ141" s="137"/>
      <c r="BR141" s="137"/>
      <c r="BS141" s="137"/>
      <c r="BT141" s="137" t="str">
        <f>IF(N141="","",IF(E141="","",$N141-'Submission Template'!$BG$20))</f>
        <v/>
      </c>
      <c r="BU141" s="138" t="str">
        <f t="shared" si="41"/>
        <v/>
      </c>
      <c r="BV141" s="6"/>
      <c r="BW141" s="247" t="str">
        <f t="shared" si="32"/>
        <v/>
      </c>
      <c r="BX141" s="138" t="str">
        <f t="shared" si="33"/>
        <v/>
      </c>
      <c r="BY141" s="6"/>
      <c r="BZ141" s="6"/>
      <c r="CA141" s="6"/>
      <c r="CB141" s="6"/>
      <c r="CC141" s="6"/>
      <c r="CD141" s="6"/>
      <c r="CE141" s="6"/>
      <c r="CF141" s="247">
        <f>IF('Submission Template'!C164="invalid",1,0)</f>
        <v>0</v>
      </c>
      <c r="CG141" s="137" t="str">
        <f>IF(AND('Submission Template'!$C164="final",'Submission Template'!$Q164="yes"),$D167,"")</f>
        <v/>
      </c>
      <c r="CH141" s="137" t="str">
        <f>IF(AND('Submission Template'!$C164="final",'Submission Template'!$Q164="yes"),$C167,"")</f>
        <v/>
      </c>
      <c r="CI141" s="137" t="str">
        <f>IF(AND('Submission Template'!$C164="final",'Submission Template'!$V164="yes"),$N167,"")</f>
        <v/>
      </c>
      <c r="CJ141" s="138" t="str">
        <f>IF(AND('Submission Template'!$C164="final",'Submission Template'!$V164="yes"),$M167,"")</f>
        <v/>
      </c>
      <c r="CK141" s="6"/>
      <c r="CL141" s="6"/>
    </row>
    <row r="142" spans="1:90">
      <c r="A142" s="98"/>
      <c r="B142" s="304">
        <f>IF('Submission Template'!$AU$36=1,IF(AND('Submission Template'!$P$13="yes",$AX142&lt;&gt;""),MAX($AX142-1,0),$AX142),"")</f>
        <v>0</v>
      </c>
      <c r="C142" s="305" t="str">
        <f t="shared" si="22"/>
        <v/>
      </c>
      <c r="D142" s="306" t="str">
        <f>IF('Submission Template'!$AU$36&lt;&gt;1,"",IF(AL142&lt;&gt;"",AL142,IF(AND('Submission Template'!$P$13="no",'Submission Template'!Q139="yes",'Submission Template'!BN139&lt;&gt;""),AVERAGE(BD$37:BD142),IF(AND('Submission Template'!$P$13="yes",'Submission Template'!Q139="yes",'Submission Template'!BN139&lt;&gt;""),AVERAGE(BD$38:BD142),""))))</f>
        <v/>
      </c>
      <c r="E142" s="307" t="str">
        <f>IF('Submission Template'!$AU$36&lt;&gt;1,"",IF(AO142&lt;=1,"",IF(BW142&lt;&gt;"",BW142,IF(AND('Submission Template'!$P$13="no",'Submission Template'!Q139="yes",'Submission Template'!BN139&lt;&gt;""),STDEV(BD$37:BD142),IF(AND('Submission Template'!$P$13="yes",'Submission Template'!Q139="yes",'Submission Template'!BN139&lt;&gt;""),STDEV(BD$38:BD142),"")))))</f>
        <v/>
      </c>
      <c r="F142" s="308" t="str">
        <f>IF('Submission Template'!$AU$36=1,IF('Submission Template'!BN139&lt;&gt;"",G141,""),"")</f>
        <v/>
      </c>
      <c r="G142" s="308" t="str">
        <f>IF(AND('Submission Template'!$AU$36=1,'Submission Template'!$C139&lt;&gt;""),IF(OR($AO142=1,$AO142=0),0,IF('Submission Template'!$C139="initial",$G141,IF('Submission Template'!Q139="yes",MAX(($F142+'Submission Template'!BN139-('Submission Template'!K$28+0.25*$E142)),0),$G141))),"")</f>
        <v/>
      </c>
      <c r="H142" s="308" t="str">
        <f t="shared" si="35"/>
        <v/>
      </c>
      <c r="I142" s="309" t="str">
        <f t="shared" si="23"/>
        <v/>
      </c>
      <c r="J142" s="309" t="str">
        <f t="shared" si="36"/>
        <v/>
      </c>
      <c r="K142" s="310" t="str">
        <f>IF(G142&lt;&gt;"",IF($BA142=1,IF(AND(J142&lt;&gt;1,I142=1,D142&lt;='Submission Template'!K$28),1,0),K141),"")</f>
        <v/>
      </c>
      <c r="L142" s="304">
        <f>IF('Submission Template'!$AV$36=1,IF(AND('Submission Template'!$P$13="yes",$AY142&lt;&gt;""),MAX($AY142-1,0),$AY142),"")</f>
        <v>0</v>
      </c>
      <c r="M142" s="305" t="str">
        <f t="shared" si="37"/>
        <v/>
      </c>
      <c r="N142" s="306" t="str">
        <f>IF(AM142&lt;&gt;"",AM142,(IF(AND('Submission Template'!$P$13="no",'Submission Template'!V139="yes",'Submission Template'!BS139&lt;&gt;""),AVERAGE(BE$37:BE142),IF(AND('Submission Template'!$P$13="yes",'Submission Template'!V139="yes",'Submission Template'!BS139&lt;&gt;""),AVERAGE(BE$38:BE142),""))))</f>
        <v/>
      </c>
      <c r="O142" s="307" t="str">
        <f>IF(AP142&lt;=1,"",IF(BX142&lt;&gt;"",BX142,(IF(AND('Submission Template'!$P$13="no",'Submission Template'!V139="yes",'Submission Template'!BS139&lt;&gt;""),STDEV(BE$37:BE142),IF(AND('Submission Template'!$P$13="yes",'Submission Template'!V139="yes",'Submission Template'!BS139&lt;&gt;""),STDEV(BE$38:BE142),"")))))</f>
        <v/>
      </c>
      <c r="P142" s="308" t="str">
        <f>IF('Submission Template'!$AV$36=1,IF('Submission Template'!BS139&lt;&gt;"",Q141,""),"")</f>
        <v/>
      </c>
      <c r="Q142" s="308" t="str">
        <f>IF(AND('Submission Template'!$AV$36=1,'Submission Template'!$C139&lt;&gt;""),IF(OR($AP142=1,$AP142=0),0,IF('Submission Template'!$C139="initial",$Q141,IF('Submission Template'!V139="yes",MAX(($P142+'Submission Template'!BS139-('Submission Template'!R$28+0.25*$O142)),0),$Q141))),"")</f>
        <v/>
      </c>
      <c r="R142" s="308" t="str">
        <f t="shared" si="38"/>
        <v/>
      </c>
      <c r="S142" s="309" t="str">
        <f t="shared" si="25"/>
        <v/>
      </c>
      <c r="T142" s="309" t="str">
        <f t="shared" si="39"/>
        <v/>
      </c>
      <c r="U142" s="310" t="str">
        <f>IF(Q142&lt;&gt;"",IF($BB142=1,IF(AND(T142&lt;&gt;1,S142=1,N142&lt;='Submission Template'!R$28),1,0),U141),"")</f>
        <v/>
      </c>
      <c r="V142" s="102"/>
      <c r="W142" s="102"/>
      <c r="X142" s="102"/>
      <c r="Y142" s="102"/>
      <c r="Z142" s="102"/>
      <c r="AA142" s="102"/>
      <c r="AB142" s="102"/>
      <c r="AC142" s="102"/>
      <c r="AD142" s="102"/>
      <c r="AE142" s="102"/>
      <c r="AF142" s="311"/>
      <c r="AG142" s="312" t="str">
        <f>IF(AND(OR('Submission Template'!Q139="yes",AND('Submission Template'!V139="yes",'Submission Template'!$P$17="yes")),'Submission Template'!C139="invalid"),"Test cannot be invalid AND included in CumSum",IF(OR(AND($Q142&gt;$R142,$N142&lt;&gt;""),AND($G142&gt;H142,$D142&lt;&gt;"")),"Warning:  CumSum statistic exceeds the Action Limit.",""))</f>
        <v/>
      </c>
      <c r="AH142" s="156"/>
      <c r="AI142" s="156"/>
      <c r="AJ142" s="156"/>
      <c r="AK142" s="313"/>
      <c r="AL142" s="6" t="str">
        <f t="shared" si="34"/>
        <v/>
      </c>
      <c r="AM142" s="6" t="str">
        <f t="shared" si="31"/>
        <v/>
      </c>
      <c r="AN142"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lt;&gt;""),"DATA","")),"notCO")</f>
        <v>SKIP</v>
      </c>
      <c r="AO142" s="6">
        <f>IF('Submission Template'!$P$13="no",AX142,IF(AX142="","",IF('Submission Template'!$P$13="yes",IF(B142=0,1,IF(OR(B142=1,B142=2),2,B142)))))</f>
        <v>1</v>
      </c>
      <c r="AP142" s="6">
        <f>IF('Submission Template'!$P$13="no",AY142,IF(AY142="","",IF('Submission Template'!$P$13="yes",IF(L142=0,1,IF(OR(L142=1,L142=2),2,L142)))))</f>
        <v>1</v>
      </c>
      <c r="AQ142"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lt;&gt;""),"DATA","")),"notCO")</f>
        <v>SKIP</v>
      </c>
      <c r="AR142" s="22">
        <f>IF(AND('Submission Template'!BN139&lt;&gt;"",'Submission Template'!K$28&lt;&gt;"",'Submission Template'!Q139&lt;&gt;""),1,0)</f>
        <v>0</v>
      </c>
      <c r="AS142" s="22">
        <f>IF(AND('Submission Template'!BS139&lt;&gt;"",'Submission Template'!R$28&lt;&gt;"",'Submission Template'!V139&lt;&gt;""),1,0)</f>
        <v>0</v>
      </c>
      <c r="AT142" s="22"/>
      <c r="AU142" s="22">
        <f t="shared" si="26"/>
        <v>0</v>
      </c>
      <c r="AV142" s="22">
        <f t="shared" si="27"/>
        <v>0</v>
      </c>
      <c r="AW142" s="22"/>
      <c r="AX142" s="22">
        <f>IF('Submission Template'!$BU139&lt;&gt;"blank",IF('Submission Template'!BN139&lt;&gt;"",IF('Submission Template'!Q139="yes",AX141+1,AX141),AX141),"")</f>
        <v>0</v>
      </c>
      <c r="AY142" s="22">
        <f>IF('Submission Template'!$BU139&lt;&gt;"blank",IF('Submission Template'!BS139&lt;&gt;"",IF('Submission Template'!V139="yes",AY141+1,AY141),AY141),"")</f>
        <v>0</v>
      </c>
      <c r="AZ142" s="22"/>
      <c r="BA142" s="22" t="str">
        <f>IF('Submission Template'!BN139&lt;&gt;"",IF('Submission Template'!Q139="yes",1,0),"")</f>
        <v/>
      </c>
      <c r="BB142" s="22" t="str">
        <f>IF('Submission Template'!BS139&lt;&gt;"",IF('Submission Template'!V139="yes",1,0),"")</f>
        <v/>
      </c>
      <c r="BC142" s="22"/>
      <c r="BD142" s="22" t="str">
        <f>IF(AND('Submission Template'!Q139="yes",'Submission Template'!BN139&lt;&gt;""),'Submission Template'!BN139,"")</f>
        <v/>
      </c>
      <c r="BE142" s="22" t="str">
        <f>IF(AND('Submission Template'!V139="yes",'Submission Template'!BS139&lt;&gt;""),'Submission Template'!BS139,"")</f>
        <v/>
      </c>
      <c r="BF142" s="22"/>
      <c r="BG142" s="22"/>
      <c r="BH142" s="22"/>
      <c r="BI142" s="24"/>
      <c r="BJ142" s="22"/>
      <c r="BK142" s="35" t="str">
        <f>IF('Submission Template'!$AU$36=1,IF(AND('Submission Template'!Q139="yes",$AO142&gt;1,'Submission Template'!BN139&lt;&gt;""),ROUND((($AU142*$E142)/($D142-'Submission Template'!K$28))^2+1,1),""),"")</f>
        <v/>
      </c>
      <c r="BL142" s="35" t="str">
        <f>IF('Submission Template'!$AV$36=1,IF(AND('Submission Template'!V139="yes",$AP142&gt;1,'Submission Template'!BS139&lt;&gt;""),ROUND((($AV142*$O142)/($N142-'Submission Template'!R$28))^2+1,1),""),"")</f>
        <v/>
      </c>
      <c r="BM142" s="49">
        <f t="shared" si="28"/>
        <v>1</v>
      </c>
      <c r="BN142" s="6"/>
      <c r="BO142" s="136" t="str">
        <f>IF(D142="","",IF(E142="","",$D142-'Submission Template'!K$28))</f>
        <v/>
      </c>
      <c r="BP142" s="137" t="str">
        <f t="shared" si="40"/>
        <v/>
      </c>
      <c r="BQ142" s="137"/>
      <c r="BR142" s="137"/>
      <c r="BS142" s="137"/>
      <c r="BT142" s="137" t="str">
        <f>IF(N142="","",IF(E142="","",$N142-'Submission Template'!$BG$20))</f>
        <v/>
      </c>
      <c r="BU142" s="138" t="str">
        <f t="shared" si="41"/>
        <v/>
      </c>
      <c r="BV142" s="6"/>
      <c r="BW142" s="247" t="str">
        <f t="shared" si="32"/>
        <v/>
      </c>
      <c r="BX142" s="138" t="str">
        <f t="shared" si="33"/>
        <v/>
      </c>
      <c r="BY142" s="6"/>
      <c r="BZ142" s="6"/>
      <c r="CA142" s="6"/>
      <c r="CB142" s="6"/>
      <c r="CC142" s="6"/>
      <c r="CD142" s="6"/>
      <c r="CE142" s="6"/>
      <c r="CF142" s="247">
        <f>IF('Submission Template'!C165="invalid",1,0)</f>
        <v>0</v>
      </c>
      <c r="CG142" s="137" t="str">
        <f>IF(AND('Submission Template'!$C165="final",'Submission Template'!$Q165="yes"),$D168,"")</f>
        <v/>
      </c>
      <c r="CH142" s="137" t="str">
        <f>IF(AND('Submission Template'!$C165="final",'Submission Template'!$Q165="yes"),$C168,"")</f>
        <v/>
      </c>
      <c r="CI142" s="137" t="str">
        <f>IF(AND('Submission Template'!$C165="final",'Submission Template'!$V165="yes"),$N168,"")</f>
        <v/>
      </c>
      <c r="CJ142" s="138" t="str">
        <f>IF(AND('Submission Template'!$C165="final",'Submission Template'!$V165="yes"),$M168,"")</f>
        <v/>
      </c>
      <c r="CK142" s="6"/>
      <c r="CL142" s="6"/>
    </row>
    <row r="143" spans="1:90">
      <c r="A143" s="98"/>
      <c r="B143" s="304">
        <f>IF('Submission Template'!$AU$36=1,IF(AND('Submission Template'!$P$13="yes",$AX143&lt;&gt;""),MAX($AX143-1,0),$AX143),"")</f>
        <v>0</v>
      </c>
      <c r="C143" s="305" t="str">
        <f t="shared" si="22"/>
        <v/>
      </c>
      <c r="D143" s="306" t="str">
        <f>IF('Submission Template'!$AU$36&lt;&gt;1,"",IF(AL143&lt;&gt;"",AL143,IF(AND('Submission Template'!$P$13="no",'Submission Template'!Q140="yes",'Submission Template'!BN140&lt;&gt;""),AVERAGE(BD$37:BD143),IF(AND('Submission Template'!$P$13="yes",'Submission Template'!Q140="yes",'Submission Template'!BN140&lt;&gt;""),AVERAGE(BD$38:BD143),""))))</f>
        <v/>
      </c>
      <c r="E143" s="307" t="str">
        <f>IF('Submission Template'!$AU$36&lt;&gt;1,"",IF(AO143&lt;=1,"",IF(BW143&lt;&gt;"",BW143,IF(AND('Submission Template'!$P$13="no",'Submission Template'!Q140="yes",'Submission Template'!BN140&lt;&gt;""),STDEV(BD$37:BD143),IF(AND('Submission Template'!$P$13="yes",'Submission Template'!Q140="yes",'Submission Template'!BN140&lt;&gt;""),STDEV(BD$38:BD143),"")))))</f>
        <v/>
      </c>
      <c r="F143" s="308" t="str">
        <f>IF('Submission Template'!$AU$36=1,IF('Submission Template'!BN140&lt;&gt;"",G142,""),"")</f>
        <v/>
      </c>
      <c r="G143" s="308" t="str">
        <f>IF(AND('Submission Template'!$AU$36=1,'Submission Template'!$C140&lt;&gt;""),IF(OR($AO143=1,$AO143=0),0,IF('Submission Template'!$C140="initial",$G142,IF('Submission Template'!Q140="yes",MAX(($F143+'Submission Template'!BN140-('Submission Template'!K$28+0.25*$E143)),0),$G142))),"")</f>
        <v/>
      </c>
      <c r="H143" s="308" t="str">
        <f t="shared" si="35"/>
        <v/>
      </c>
      <c r="I143" s="309" t="str">
        <f t="shared" si="23"/>
        <v/>
      </c>
      <c r="J143" s="309" t="str">
        <f t="shared" si="36"/>
        <v/>
      </c>
      <c r="K143" s="310" t="str">
        <f>IF(G143&lt;&gt;"",IF($BA143=1,IF(AND(J143&lt;&gt;1,I143=1,D143&lt;='Submission Template'!K$28),1,0),K142),"")</f>
        <v/>
      </c>
      <c r="L143" s="304">
        <f>IF('Submission Template'!$AV$36=1,IF(AND('Submission Template'!$P$13="yes",$AY143&lt;&gt;""),MAX($AY143-1,0),$AY143),"")</f>
        <v>0</v>
      </c>
      <c r="M143" s="305" t="str">
        <f t="shared" si="37"/>
        <v/>
      </c>
      <c r="N143" s="306" t="str">
        <f>IF(AM143&lt;&gt;"",AM143,(IF(AND('Submission Template'!$P$13="no",'Submission Template'!V140="yes",'Submission Template'!BS140&lt;&gt;""),AVERAGE(BE$37:BE143),IF(AND('Submission Template'!$P$13="yes",'Submission Template'!V140="yes",'Submission Template'!BS140&lt;&gt;""),AVERAGE(BE$38:BE143),""))))</f>
        <v/>
      </c>
      <c r="O143" s="307" t="str">
        <f>IF(AP143&lt;=1,"",IF(BX143&lt;&gt;"",BX143,(IF(AND('Submission Template'!$P$13="no",'Submission Template'!V140="yes",'Submission Template'!BS140&lt;&gt;""),STDEV(BE$37:BE143),IF(AND('Submission Template'!$P$13="yes",'Submission Template'!V140="yes",'Submission Template'!BS140&lt;&gt;""),STDEV(BE$38:BE143),"")))))</f>
        <v/>
      </c>
      <c r="P143" s="308" t="str">
        <f>IF('Submission Template'!$AV$36=1,IF('Submission Template'!BS140&lt;&gt;"",Q142,""),"")</f>
        <v/>
      </c>
      <c r="Q143" s="308" t="str">
        <f>IF(AND('Submission Template'!$AV$36=1,'Submission Template'!$C140&lt;&gt;""),IF(OR($AP143=1,$AP143=0),0,IF('Submission Template'!$C140="initial",$Q142,IF('Submission Template'!V140="yes",MAX(($P143+'Submission Template'!BS140-('Submission Template'!R$28+0.25*$O143)),0),$Q142))),"")</f>
        <v/>
      </c>
      <c r="R143" s="308" t="str">
        <f t="shared" si="38"/>
        <v/>
      </c>
      <c r="S143" s="309" t="str">
        <f t="shared" si="25"/>
        <v/>
      </c>
      <c r="T143" s="309" t="str">
        <f t="shared" si="39"/>
        <v/>
      </c>
      <c r="U143" s="310" t="str">
        <f>IF(Q143&lt;&gt;"",IF($BB143=1,IF(AND(T143&lt;&gt;1,S143=1,N143&lt;='Submission Template'!R$28),1,0),U142),"")</f>
        <v/>
      </c>
      <c r="V143" s="102"/>
      <c r="W143" s="102"/>
      <c r="X143" s="102"/>
      <c r="Y143" s="102"/>
      <c r="Z143" s="102"/>
      <c r="AA143" s="102"/>
      <c r="AB143" s="102"/>
      <c r="AC143" s="102"/>
      <c r="AD143" s="102"/>
      <c r="AE143" s="102"/>
      <c r="AF143" s="311"/>
      <c r="AG143" s="312" t="str">
        <f>IF(AND(OR('Submission Template'!Q140="yes",AND('Submission Template'!V140="yes",'Submission Template'!$P$17="yes")),'Submission Template'!C140="invalid"),"Test cannot be invalid AND included in CumSum",IF(OR(AND($Q143&gt;$R143,$N143&lt;&gt;""),AND($G143&gt;H143,$D143&lt;&gt;"")),"Warning:  CumSum statistic exceeds the Action Limit.",""))</f>
        <v/>
      </c>
      <c r="AH143" s="156"/>
      <c r="AI143" s="156"/>
      <c r="AJ143" s="156"/>
      <c r="AK143" s="313"/>
      <c r="AL143" s="6" t="str">
        <f t="shared" si="34"/>
        <v/>
      </c>
      <c r="AM143" s="6" t="str">
        <f t="shared" si="31"/>
        <v/>
      </c>
      <c r="AN143"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lt;&gt;""),"DATA","")),"notCO")</f>
        <v>SKIP</v>
      </c>
      <c r="AO143" s="6">
        <f>IF('Submission Template'!$P$13="no",AX143,IF(AX143="","",IF('Submission Template'!$P$13="yes",IF(B143=0,1,IF(OR(B143=1,B143=2),2,B143)))))</f>
        <v>1</v>
      </c>
      <c r="AP143" s="6">
        <f>IF('Submission Template'!$P$13="no",AY143,IF(AY143="","",IF('Submission Template'!$P$13="yes",IF(L143=0,1,IF(OR(L143=1,L143=2),2,L143)))))</f>
        <v>1</v>
      </c>
      <c r="AQ143"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lt;&gt;""),"DATA","")),"notCO")</f>
        <v>SKIP</v>
      </c>
      <c r="AR143" s="22">
        <f>IF(AND('Submission Template'!BN140&lt;&gt;"",'Submission Template'!K$28&lt;&gt;"",'Submission Template'!Q140&lt;&gt;""),1,0)</f>
        <v>0</v>
      </c>
      <c r="AS143" s="22">
        <f>IF(AND('Submission Template'!BS140&lt;&gt;"",'Submission Template'!R$28&lt;&gt;"",'Submission Template'!V140&lt;&gt;""),1,0)</f>
        <v>0</v>
      </c>
      <c r="AT143" s="22"/>
      <c r="AU143" s="22">
        <f t="shared" si="26"/>
        <v>0</v>
      </c>
      <c r="AV143" s="22">
        <f t="shared" si="27"/>
        <v>0</v>
      </c>
      <c r="AW143" s="22"/>
      <c r="AX143" s="22">
        <f>IF('Submission Template'!$BU140&lt;&gt;"blank",IF('Submission Template'!BN140&lt;&gt;"",IF('Submission Template'!Q140="yes",AX142+1,AX142),AX142),"")</f>
        <v>0</v>
      </c>
      <c r="AY143" s="22">
        <f>IF('Submission Template'!$BU140&lt;&gt;"blank",IF('Submission Template'!BS140&lt;&gt;"",IF('Submission Template'!V140="yes",AY142+1,AY142),AY142),"")</f>
        <v>0</v>
      </c>
      <c r="AZ143" s="22"/>
      <c r="BA143" s="22" t="str">
        <f>IF('Submission Template'!BN140&lt;&gt;"",IF('Submission Template'!Q140="yes",1,0),"")</f>
        <v/>
      </c>
      <c r="BB143" s="22" t="str">
        <f>IF('Submission Template'!BS140&lt;&gt;"",IF('Submission Template'!V140="yes",1,0),"")</f>
        <v/>
      </c>
      <c r="BC143" s="22"/>
      <c r="BD143" s="22" t="str">
        <f>IF(AND('Submission Template'!Q140="yes",'Submission Template'!BN140&lt;&gt;""),'Submission Template'!BN140,"")</f>
        <v/>
      </c>
      <c r="BE143" s="22" t="str">
        <f>IF(AND('Submission Template'!V140="yes",'Submission Template'!BS140&lt;&gt;""),'Submission Template'!BS140,"")</f>
        <v/>
      </c>
      <c r="BF143" s="22"/>
      <c r="BG143" s="22"/>
      <c r="BH143" s="22"/>
      <c r="BI143" s="24"/>
      <c r="BJ143" s="22"/>
      <c r="BK143" s="35" t="str">
        <f>IF('Submission Template'!$AU$36=1,IF(AND('Submission Template'!Q140="yes",$AO143&gt;1,'Submission Template'!BN140&lt;&gt;""),ROUND((($AU143*$E143)/($D143-'Submission Template'!K$28))^2+1,1),""),"")</f>
        <v/>
      </c>
      <c r="BL143" s="35" t="str">
        <f>IF('Submission Template'!$AV$36=1,IF(AND('Submission Template'!V140="yes",$AP143&gt;1,'Submission Template'!BS140&lt;&gt;""),ROUND((($AV143*$O143)/($N143-'Submission Template'!R$28))^2+1,1),""),"")</f>
        <v/>
      </c>
      <c r="BM143" s="49">
        <f t="shared" si="28"/>
        <v>1</v>
      </c>
      <c r="BN143" s="6"/>
      <c r="BO143" s="136" t="str">
        <f>IF(D143="","",IF(E143="","",$D143-'Submission Template'!K$28))</f>
        <v/>
      </c>
      <c r="BP143" s="137" t="str">
        <f t="shared" si="40"/>
        <v/>
      </c>
      <c r="BQ143" s="137"/>
      <c r="BR143" s="137"/>
      <c r="BS143" s="137"/>
      <c r="BT143" s="137" t="str">
        <f>IF(N143="","",IF(E143="","",$N143-'Submission Template'!$BG$20))</f>
        <v/>
      </c>
      <c r="BU143" s="138" t="str">
        <f t="shared" si="41"/>
        <v/>
      </c>
      <c r="BV143" s="6"/>
      <c r="BW143" s="247" t="str">
        <f t="shared" si="32"/>
        <v/>
      </c>
      <c r="BX143" s="138" t="str">
        <f t="shared" si="33"/>
        <v/>
      </c>
      <c r="BY143" s="6"/>
      <c r="BZ143" s="6"/>
      <c r="CA143" s="6"/>
      <c r="CB143" s="6"/>
      <c r="CC143" s="6"/>
      <c r="CD143" s="6"/>
      <c r="CE143" s="6"/>
      <c r="CF143" s="247">
        <f>IF('Submission Template'!C166="invalid",1,0)</f>
        <v>0</v>
      </c>
      <c r="CG143" s="137" t="str">
        <f>IF(AND('Submission Template'!$C166="final",'Submission Template'!$Q166="yes"),$D169,"")</f>
        <v/>
      </c>
      <c r="CH143" s="137" t="str">
        <f>IF(AND('Submission Template'!$C166="final",'Submission Template'!$Q166="yes"),$C169,"")</f>
        <v/>
      </c>
      <c r="CI143" s="137" t="str">
        <f>IF(AND('Submission Template'!$C166="final",'Submission Template'!$V166="yes"),$N169,"")</f>
        <v/>
      </c>
      <c r="CJ143" s="138" t="str">
        <f>IF(AND('Submission Template'!$C166="final",'Submission Template'!$V166="yes"),$M169,"")</f>
        <v/>
      </c>
      <c r="CK143" s="6"/>
      <c r="CL143" s="6"/>
    </row>
    <row r="144" spans="1:90">
      <c r="A144" s="98"/>
      <c r="B144" s="304">
        <f>IF('Submission Template'!$AU$36=1,IF(AND('Submission Template'!$P$13="yes",$AX144&lt;&gt;""),MAX($AX144-1,0),$AX144),"")</f>
        <v>0</v>
      </c>
      <c r="C144" s="305" t="str">
        <f t="shared" si="22"/>
        <v/>
      </c>
      <c r="D144" s="306" t="str">
        <f>IF('Submission Template'!$AU$36&lt;&gt;1,"",IF(AL144&lt;&gt;"",AL144,IF(AND('Submission Template'!$P$13="no",'Submission Template'!Q141="yes",'Submission Template'!BN141&lt;&gt;""),AVERAGE(BD$37:BD144),IF(AND('Submission Template'!$P$13="yes",'Submission Template'!Q141="yes",'Submission Template'!BN141&lt;&gt;""),AVERAGE(BD$38:BD144),""))))</f>
        <v/>
      </c>
      <c r="E144" s="307" t="str">
        <f>IF('Submission Template'!$AU$36&lt;&gt;1,"",IF(AO144&lt;=1,"",IF(BW144&lt;&gt;"",BW144,IF(AND('Submission Template'!$P$13="no",'Submission Template'!Q141="yes",'Submission Template'!BN141&lt;&gt;""),STDEV(BD$37:BD144),IF(AND('Submission Template'!$P$13="yes",'Submission Template'!Q141="yes",'Submission Template'!BN141&lt;&gt;""),STDEV(BD$38:BD144),"")))))</f>
        <v/>
      </c>
      <c r="F144" s="308" t="str">
        <f>IF('Submission Template'!$AU$36=1,IF('Submission Template'!BN141&lt;&gt;"",G143,""),"")</f>
        <v/>
      </c>
      <c r="G144" s="308" t="str">
        <f>IF(AND('Submission Template'!$AU$36=1,'Submission Template'!$C141&lt;&gt;""),IF(OR($AO144=1,$AO144=0),0,IF('Submission Template'!$C141="initial",$G143,IF('Submission Template'!Q141="yes",MAX(($F144+'Submission Template'!BN141-('Submission Template'!K$28+0.25*$E144)),0),$G143))),"")</f>
        <v/>
      </c>
      <c r="H144" s="308" t="str">
        <f t="shared" si="35"/>
        <v/>
      </c>
      <c r="I144" s="309" t="str">
        <f t="shared" si="23"/>
        <v/>
      </c>
      <c r="J144" s="309" t="str">
        <f t="shared" si="36"/>
        <v/>
      </c>
      <c r="K144" s="310" t="str">
        <f>IF(G144&lt;&gt;"",IF($BA144=1,IF(AND(J144&lt;&gt;1,I144=1,D144&lt;='Submission Template'!K$28),1,0),K143),"")</f>
        <v/>
      </c>
      <c r="L144" s="304">
        <f>IF('Submission Template'!$AV$36=1,IF(AND('Submission Template'!$P$13="yes",$AY144&lt;&gt;""),MAX($AY144-1,0),$AY144),"")</f>
        <v>0</v>
      </c>
      <c r="M144" s="305" t="str">
        <f t="shared" si="37"/>
        <v/>
      </c>
      <c r="N144" s="306" t="str">
        <f>IF(AM144&lt;&gt;"",AM144,(IF(AND('Submission Template'!$P$13="no",'Submission Template'!V141="yes",'Submission Template'!BS141&lt;&gt;""),AVERAGE(BE$37:BE144),IF(AND('Submission Template'!$P$13="yes",'Submission Template'!V141="yes",'Submission Template'!BS141&lt;&gt;""),AVERAGE(BE$38:BE144),""))))</f>
        <v/>
      </c>
      <c r="O144" s="307" t="str">
        <f>IF(AP144&lt;=1,"",IF(BX144&lt;&gt;"",BX144,(IF(AND('Submission Template'!$P$13="no",'Submission Template'!V141="yes",'Submission Template'!BS141&lt;&gt;""),STDEV(BE$37:BE144),IF(AND('Submission Template'!$P$13="yes",'Submission Template'!V141="yes",'Submission Template'!BS141&lt;&gt;""),STDEV(BE$38:BE144),"")))))</f>
        <v/>
      </c>
      <c r="P144" s="308" t="str">
        <f>IF('Submission Template'!$AV$36=1,IF('Submission Template'!BS141&lt;&gt;"",Q143,""),"")</f>
        <v/>
      </c>
      <c r="Q144" s="308" t="str">
        <f>IF(AND('Submission Template'!$AV$36=1,'Submission Template'!$C141&lt;&gt;""),IF(OR($AP144=1,$AP144=0),0,IF('Submission Template'!$C141="initial",$Q143,IF('Submission Template'!V141="yes",MAX(($P144+'Submission Template'!BS141-('Submission Template'!R$28+0.25*$O144)),0),$Q143))),"")</f>
        <v/>
      </c>
      <c r="R144" s="308" t="str">
        <f t="shared" si="38"/>
        <v/>
      </c>
      <c r="S144" s="309" t="str">
        <f t="shared" si="25"/>
        <v/>
      </c>
      <c r="T144" s="309" t="str">
        <f t="shared" si="39"/>
        <v/>
      </c>
      <c r="U144" s="310" t="str">
        <f>IF(Q144&lt;&gt;"",IF($BB144=1,IF(AND(T144&lt;&gt;1,S144=1,N144&lt;='Submission Template'!R$28),1,0),U143),"")</f>
        <v/>
      </c>
      <c r="V144" s="102"/>
      <c r="W144" s="102"/>
      <c r="X144" s="102"/>
      <c r="Y144" s="102"/>
      <c r="Z144" s="102"/>
      <c r="AA144" s="102"/>
      <c r="AB144" s="102"/>
      <c r="AC144" s="102"/>
      <c r="AD144" s="102"/>
      <c r="AE144" s="102"/>
      <c r="AF144" s="311"/>
      <c r="AG144" s="312" t="str">
        <f>IF(AND(OR('Submission Template'!Q141="yes",AND('Submission Template'!V141="yes",'Submission Template'!$P$17="yes")),'Submission Template'!C141="invalid"),"Test cannot be invalid AND included in CumSum",IF(OR(AND($Q144&gt;$R144,$N144&lt;&gt;""),AND($G144&gt;H144,$D144&lt;&gt;"")),"Warning:  CumSum statistic exceeds the Action Limit.",""))</f>
        <v/>
      </c>
      <c r="AH144" s="156"/>
      <c r="AI144" s="156"/>
      <c r="AJ144" s="156"/>
      <c r="AK144" s="313"/>
      <c r="AL144" s="6" t="str">
        <f t="shared" si="34"/>
        <v/>
      </c>
      <c r="AM144" s="6" t="str">
        <f t="shared" si="31"/>
        <v/>
      </c>
      <c r="AN144"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lt;&gt;""),"DATA","")),"notCO")</f>
        <v>SKIP</v>
      </c>
      <c r="AO144" s="6">
        <f>IF('Submission Template'!$P$13="no",AX144,IF(AX144="","",IF('Submission Template'!$P$13="yes",IF(B144=0,1,IF(OR(B144=1,B144=2),2,B144)))))</f>
        <v>1</v>
      </c>
      <c r="AP144" s="6">
        <f>IF('Submission Template'!$P$13="no",AY144,IF(AY144="","",IF('Submission Template'!$P$13="yes",IF(L144=0,1,IF(OR(L144=1,L144=2),2,L144)))))</f>
        <v>1</v>
      </c>
      <c r="AQ144"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lt;&gt;""),"DATA","")),"notCO")</f>
        <v>SKIP</v>
      </c>
      <c r="AR144" s="22">
        <f>IF(AND('Submission Template'!BN141&lt;&gt;"",'Submission Template'!K$28&lt;&gt;"",'Submission Template'!Q141&lt;&gt;""),1,0)</f>
        <v>0</v>
      </c>
      <c r="AS144" s="22">
        <f>IF(AND('Submission Template'!BS141&lt;&gt;"",'Submission Template'!R$28&lt;&gt;"",'Submission Template'!V141&lt;&gt;""),1,0)</f>
        <v>0</v>
      </c>
      <c r="AT144" s="22"/>
      <c r="AU144" s="22">
        <f t="shared" si="26"/>
        <v>0</v>
      </c>
      <c r="AV144" s="22">
        <f t="shared" si="27"/>
        <v>0</v>
      </c>
      <c r="AW144" s="22"/>
      <c r="AX144" s="22">
        <f>IF('Submission Template'!$BU141&lt;&gt;"blank",IF('Submission Template'!BN141&lt;&gt;"",IF('Submission Template'!Q141="yes",AX143+1,AX143),AX143),"")</f>
        <v>0</v>
      </c>
      <c r="AY144" s="22">
        <f>IF('Submission Template'!$BU141&lt;&gt;"blank",IF('Submission Template'!BS141&lt;&gt;"",IF('Submission Template'!V141="yes",AY143+1,AY143),AY143),"")</f>
        <v>0</v>
      </c>
      <c r="AZ144" s="22"/>
      <c r="BA144" s="22" t="str">
        <f>IF('Submission Template'!BN141&lt;&gt;"",IF('Submission Template'!Q141="yes",1,0),"")</f>
        <v/>
      </c>
      <c r="BB144" s="22" t="str">
        <f>IF('Submission Template'!BS141&lt;&gt;"",IF('Submission Template'!V141="yes",1,0),"")</f>
        <v/>
      </c>
      <c r="BC144" s="22"/>
      <c r="BD144" s="22" t="str">
        <f>IF(AND('Submission Template'!Q141="yes",'Submission Template'!BN141&lt;&gt;""),'Submission Template'!BN141,"")</f>
        <v/>
      </c>
      <c r="BE144" s="22" t="str">
        <f>IF(AND('Submission Template'!V141="yes",'Submission Template'!BS141&lt;&gt;""),'Submission Template'!BS141,"")</f>
        <v/>
      </c>
      <c r="BF144" s="22"/>
      <c r="BG144" s="22"/>
      <c r="BH144" s="22"/>
      <c r="BI144" s="24"/>
      <c r="BJ144" s="22"/>
      <c r="BK144" s="35" t="str">
        <f>IF('Submission Template'!$AU$36=1,IF(AND('Submission Template'!Q141="yes",$AO144&gt;1,'Submission Template'!BN141&lt;&gt;""),ROUND((($AU144*$E144)/($D144-'Submission Template'!K$28))^2+1,1),""),"")</f>
        <v/>
      </c>
      <c r="BL144" s="35" t="str">
        <f>IF('Submission Template'!$AV$36=1,IF(AND('Submission Template'!V141="yes",$AP144&gt;1,'Submission Template'!BS141&lt;&gt;""),ROUND((($AV144*$O144)/($N144-'Submission Template'!R$28))^2+1,1),""),"")</f>
        <v/>
      </c>
      <c r="BM144" s="49">
        <f t="shared" si="28"/>
        <v>1</v>
      </c>
      <c r="BN144" s="6"/>
      <c r="BO144" s="136" t="str">
        <f>IF(D144="","",IF(E144="","",$D144-'Submission Template'!K$28))</f>
        <v/>
      </c>
      <c r="BP144" s="137" t="str">
        <f t="shared" si="40"/>
        <v/>
      </c>
      <c r="BQ144" s="137"/>
      <c r="BR144" s="137"/>
      <c r="BS144" s="137"/>
      <c r="BT144" s="137" t="str">
        <f>IF(N144="","",IF(E144="","",$N144-'Submission Template'!$BG$20))</f>
        <v/>
      </c>
      <c r="BU144" s="138" t="str">
        <f t="shared" si="41"/>
        <v/>
      </c>
      <c r="BV144" s="6"/>
      <c r="BW144" s="247" t="str">
        <f t="shared" si="32"/>
        <v/>
      </c>
      <c r="BX144" s="138" t="str">
        <f t="shared" si="33"/>
        <v/>
      </c>
      <c r="BY144" s="6"/>
      <c r="BZ144" s="6"/>
      <c r="CA144" s="6"/>
      <c r="CB144" s="6"/>
      <c r="CC144" s="6"/>
      <c r="CD144" s="6"/>
      <c r="CE144" s="6"/>
      <c r="CF144" s="247">
        <f>IF('Submission Template'!C167="invalid",1,0)</f>
        <v>0</v>
      </c>
      <c r="CG144" s="137" t="str">
        <f>IF(AND('Submission Template'!$C167="final",'Submission Template'!$Q167="yes"),$D170,"")</f>
        <v/>
      </c>
      <c r="CH144" s="137" t="str">
        <f>IF(AND('Submission Template'!$C167="final",'Submission Template'!$Q167="yes"),$C170,"")</f>
        <v/>
      </c>
      <c r="CI144" s="137" t="str">
        <f>IF(AND('Submission Template'!$C167="final",'Submission Template'!$V167="yes"),$N170,"")</f>
        <v/>
      </c>
      <c r="CJ144" s="138" t="str">
        <f>IF(AND('Submission Template'!$C167="final",'Submission Template'!$V167="yes"),$M170,"")</f>
        <v/>
      </c>
      <c r="CK144" s="6"/>
      <c r="CL144" s="6"/>
    </row>
    <row r="145" spans="1:90">
      <c r="A145" s="98"/>
      <c r="B145" s="304">
        <f>IF('Submission Template'!$AU$36=1,IF(AND('Submission Template'!$P$13="yes",$AX145&lt;&gt;""),MAX($AX145-1,0),$AX145),"")</f>
        <v>0</v>
      </c>
      <c r="C145" s="305" t="str">
        <f t="shared" si="22"/>
        <v/>
      </c>
      <c r="D145" s="306" t="str">
        <f>IF('Submission Template'!$AU$36&lt;&gt;1,"",IF(AL145&lt;&gt;"",AL145,IF(AND('Submission Template'!$P$13="no",'Submission Template'!Q142="yes",'Submission Template'!BN142&lt;&gt;""),AVERAGE(BD$37:BD145),IF(AND('Submission Template'!$P$13="yes",'Submission Template'!Q142="yes",'Submission Template'!BN142&lt;&gt;""),AVERAGE(BD$38:BD145),""))))</f>
        <v/>
      </c>
      <c r="E145" s="307" t="str">
        <f>IF('Submission Template'!$AU$36&lt;&gt;1,"",IF(AO145&lt;=1,"",IF(BW145&lt;&gt;"",BW145,IF(AND('Submission Template'!$P$13="no",'Submission Template'!Q142="yes",'Submission Template'!BN142&lt;&gt;""),STDEV(BD$37:BD145),IF(AND('Submission Template'!$P$13="yes",'Submission Template'!Q142="yes",'Submission Template'!BN142&lt;&gt;""),STDEV(BD$38:BD145),"")))))</f>
        <v/>
      </c>
      <c r="F145" s="308" t="str">
        <f>IF('Submission Template'!$AU$36=1,IF('Submission Template'!BN142&lt;&gt;"",G144,""),"")</f>
        <v/>
      </c>
      <c r="G145" s="308" t="str">
        <f>IF(AND('Submission Template'!$AU$36=1,'Submission Template'!$C142&lt;&gt;""),IF(OR($AO145=1,$AO145=0),0,IF('Submission Template'!$C142="initial",$G144,IF('Submission Template'!Q142="yes",MAX(($F145+'Submission Template'!BN142-('Submission Template'!K$28+0.25*$E145)),0),$G144))),"")</f>
        <v/>
      </c>
      <c r="H145" s="308" t="str">
        <f t="shared" si="35"/>
        <v/>
      </c>
      <c r="I145" s="309" t="str">
        <f t="shared" si="23"/>
        <v/>
      </c>
      <c r="J145" s="309" t="str">
        <f t="shared" si="36"/>
        <v/>
      </c>
      <c r="K145" s="310" t="str">
        <f>IF(G145&lt;&gt;"",IF($BA145=1,IF(AND(J145&lt;&gt;1,I145=1,D145&lt;='Submission Template'!K$28),1,0),K144),"")</f>
        <v/>
      </c>
      <c r="L145" s="304">
        <f>IF('Submission Template'!$AV$36=1,IF(AND('Submission Template'!$P$13="yes",$AY145&lt;&gt;""),MAX($AY145-1,0),$AY145),"")</f>
        <v>0</v>
      </c>
      <c r="M145" s="305" t="str">
        <f t="shared" si="37"/>
        <v/>
      </c>
      <c r="N145" s="306" t="str">
        <f>IF(AM145&lt;&gt;"",AM145,(IF(AND('Submission Template'!$P$13="no",'Submission Template'!V142="yes",'Submission Template'!BS142&lt;&gt;""),AVERAGE(BE$37:BE145),IF(AND('Submission Template'!$P$13="yes",'Submission Template'!V142="yes",'Submission Template'!BS142&lt;&gt;""),AVERAGE(BE$38:BE145),""))))</f>
        <v/>
      </c>
      <c r="O145" s="307" t="str">
        <f>IF(AP145&lt;=1,"",IF(BX145&lt;&gt;"",BX145,(IF(AND('Submission Template'!$P$13="no",'Submission Template'!V142="yes",'Submission Template'!BS142&lt;&gt;""),STDEV(BE$37:BE145),IF(AND('Submission Template'!$P$13="yes",'Submission Template'!V142="yes",'Submission Template'!BS142&lt;&gt;""),STDEV(BE$38:BE145),"")))))</f>
        <v/>
      </c>
      <c r="P145" s="308" t="str">
        <f>IF('Submission Template'!$AV$36=1,IF('Submission Template'!BS142&lt;&gt;"",Q144,""),"")</f>
        <v/>
      </c>
      <c r="Q145" s="308" t="str">
        <f>IF(AND('Submission Template'!$AV$36=1,'Submission Template'!$C142&lt;&gt;""),IF(OR($AP145=1,$AP145=0),0,IF('Submission Template'!$C142="initial",$Q144,IF('Submission Template'!V142="yes",MAX(($P145+'Submission Template'!BS142-('Submission Template'!R$28+0.25*$O145)),0),$Q144))),"")</f>
        <v/>
      </c>
      <c r="R145" s="308" t="str">
        <f t="shared" si="38"/>
        <v/>
      </c>
      <c r="S145" s="309" t="str">
        <f t="shared" si="25"/>
        <v/>
      </c>
      <c r="T145" s="309" t="str">
        <f t="shared" si="39"/>
        <v/>
      </c>
      <c r="U145" s="310" t="str">
        <f>IF(Q145&lt;&gt;"",IF($BB145=1,IF(AND(T145&lt;&gt;1,S145=1,N145&lt;='Submission Template'!R$28),1,0),U144),"")</f>
        <v/>
      </c>
      <c r="V145" s="102"/>
      <c r="W145" s="102"/>
      <c r="X145" s="102"/>
      <c r="Y145" s="102"/>
      <c r="Z145" s="102"/>
      <c r="AA145" s="102"/>
      <c r="AB145" s="102"/>
      <c r="AC145" s="102"/>
      <c r="AD145" s="102"/>
      <c r="AE145" s="102"/>
      <c r="AF145" s="311"/>
      <c r="AG145" s="312" t="str">
        <f>IF(AND(OR('Submission Template'!Q142="yes",AND('Submission Template'!V142="yes",'Submission Template'!$P$17="yes")),'Submission Template'!C142="invalid"),"Test cannot be invalid AND included in CumSum",IF(OR(AND($Q145&gt;$R145,$N145&lt;&gt;""),AND($G145&gt;H145,$D145&lt;&gt;"")),"Warning:  CumSum statistic exceeds the Action Limit.",""))</f>
        <v/>
      </c>
      <c r="AH145" s="156"/>
      <c r="AI145" s="156"/>
      <c r="AJ145" s="156"/>
      <c r="AK145" s="313"/>
      <c r="AL145" s="6" t="str">
        <f t="shared" si="34"/>
        <v/>
      </c>
      <c r="AM145" s="6" t="str">
        <f t="shared" si="31"/>
        <v/>
      </c>
      <c r="AN145"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lt;&gt;""),"DATA","")),"notCO")</f>
        <v>SKIP</v>
      </c>
      <c r="AO145" s="6">
        <f>IF('Submission Template'!$P$13="no",AX145,IF(AX145="","",IF('Submission Template'!$P$13="yes",IF(B145=0,1,IF(OR(B145=1,B145=2),2,B145)))))</f>
        <v>1</v>
      </c>
      <c r="AP145" s="6">
        <f>IF('Submission Template'!$P$13="no",AY145,IF(AY145="","",IF('Submission Template'!$P$13="yes",IF(L145=0,1,IF(OR(L145=1,L145=2),2,L145)))))</f>
        <v>1</v>
      </c>
      <c r="AQ145"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lt;&gt;""),"DATA","")),"notCO")</f>
        <v>SKIP</v>
      </c>
      <c r="AR145" s="22">
        <f>IF(AND('Submission Template'!BN142&lt;&gt;"",'Submission Template'!K$28&lt;&gt;"",'Submission Template'!Q142&lt;&gt;""),1,0)</f>
        <v>0</v>
      </c>
      <c r="AS145" s="22">
        <f>IF(AND('Submission Template'!BS142&lt;&gt;"",'Submission Template'!R$28&lt;&gt;"",'Submission Template'!V142&lt;&gt;""),1,0)</f>
        <v>0</v>
      </c>
      <c r="AT145" s="22"/>
      <c r="AU145" s="22">
        <f t="shared" si="26"/>
        <v>0</v>
      </c>
      <c r="AV145" s="22">
        <f t="shared" si="27"/>
        <v>0</v>
      </c>
      <c r="AW145" s="22"/>
      <c r="AX145" s="22">
        <f>IF('Submission Template'!$BU142&lt;&gt;"blank",IF('Submission Template'!BN142&lt;&gt;"",IF('Submission Template'!Q142="yes",AX144+1,AX144),AX144),"")</f>
        <v>0</v>
      </c>
      <c r="AY145" s="22">
        <f>IF('Submission Template'!$BU142&lt;&gt;"blank",IF('Submission Template'!BS142&lt;&gt;"",IF('Submission Template'!V142="yes",AY144+1,AY144),AY144),"")</f>
        <v>0</v>
      </c>
      <c r="AZ145" s="22"/>
      <c r="BA145" s="22" t="str">
        <f>IF('Submission Template'!BN142&lt;&gt;"",IF('Submission Template'!Q142="yes",1,0),"")</f>
        <v/>
      </c>
      <c r="BB145" s="22" t="str">
        <f>IF('Submission Template'!BS142&lt;&gt;"",IF('Submission Template'!V142="yes",1,0),"")</f>
        <v/>
      </c>
      <c r="BC145" s="22"/>
      <c r="BD145" s="22" t="str">
        <f>IF(AND('Submission Template'!Q142="yes",'Submission Template'!BN142&lt;&gt;""),'Submission Template'!BN142,"")</f>
        <v/>
      </c>
      <c r="BE145" s="22" t="str">
        <f>IF(AND('Submission Template'!V142="yes",'Submission Template'!BS142&lt;&gt;""),'Submission Template'!BS142,"")</f>
        <v/>
      </c>
      <c r="BF145" s="22"/>
      <c r="BG145" s="22"/>
      <c r="BH145" s="22"/>
      <c r="BI145" s="24"/>
      <c r="BJ145" s="22"/>
      <c r="BK145" s="35" t="str">
        <f>IF('Submission Template'!$AU$36=1,IF(AND('Submission Template'!Q142="yes",$AO145&gt;1,'Submission Template'!BN142&lt;&gt;""),ROUND((($AU145*$E145)/($D145-'Submission Template'!K$28))^2+1,1),""),"")</f>
        <v/>
      </c>
      <c r="BL145" s="35" t="str">
        <f>IF('Submission Template'!$AV$36=1,IF(AND('Submission Template'!V142="yes",$AP145&gt;1,'Submission Template'!BS142&lt;&gt;""),ROUND((($AV145*$O145)/($N145-'Submission Template'!R$28))^2+1,1),""),"")</f>
        <v/>
      </c>
      <c r="BM145" s="49">
        <f t="shared" si="28"/>
        <v>1</v>
      </c>
      <c r="BN145" s="6"/>
      <c r="BO145" s="136" t="str">
        <f>IF(D145="","",IF(E145="","",$D145-'Submission Template'!K$28))</f>
        <v/>
      </c>
      <c r="BP145" s="137" t="str">
        <f t="shared" si="40"/>
        <v/>
      </c>
      <c r="BQ145" s="137"/>
      <c r="BR145" s="137"/>
      <c r="BS145" s="137"/>
      <c r="BT145" s="137" t="str">
        <f>IF(N145="","",IF(E145="","",$N145-'Submission Template'!$BG$20))</f>
        <v/>
      </c>
      <c r="BU145" s="138" t="str">
        <f t="shared" si="41"/>
        <v/>
      </c>
      <c r="BV145" s="6"/>
      <c r="BW145" s="247" t="str">
        <f t="shared" si="32"/>
        <v/>
      </c>
      <c r="BX145" s="138" t="str">
        <f t="shared" si="33"/>
        <v/>
      </c>
      <c r="BY145" s="6"/>
      <c r="BZ145" s="6"/>
      <c r="CA145" s="6"/>
      <c r="CB145" s="6"/>
      <c r="CC145" s="6"/>
      <c r="CD145" s="6"/>
      <c r="CE145" s="6"/>
      <c r="CF145" s="247">
        <f>IF('Submission Template'!C168="invalid",1,0)</f>
        <v>0</v>
      </c>
      <c r="CG145" s="137" t="str">
        <f>IF(AND('Submission Template'!$C168="final",'Submission Template'!$Q168="yes"),$D171,"")</f>
        <v/>
      </c>
      <c r="CH145" s="137" t="str">
        <f>IF(AND('Submission Template'!$C168="final",'Submission Template'!$Q168="yes"),$C171,"")</f>
        <v/>
      </c>
      <c r="CI145" s="137" t="str">
        <f>IF(AND('Submission Template'!$C168="final",'Submission Template'!$V168="yes"),$N171,"")</f>
        <v/>
      </c>
      <c r="CJ145" s="138" t="str">
        <f>IF(AND('Submission Template'!$C168="final",'Submission Template'!$V168="yes"),$M171,"")</f>
        <v/>
      </c>
      <c r="CK145" s="6"/>
      <c r="CL145" s="6"/>
    </row>
    <row r="146" spans="1:90">
      <c r="A146" s="98"/>
      <c r="B146" s="304">
        <f>IF('Submission Template'!$AU$36=1,IF(AND('Submission Template'!$P$13="yes",$AX146&lt;&gt;""),MAX($AX146-1,0),$AX146),"")</f>
        <v>0</v>
      </c>
      <c r="C146" s="305" t="str">
        <f t="shared" si="22"/>
        <v/>
      </c>
      <c r="D146" s="306" t="str">
        <f>IF('Submission Template'!$AU$36&lt;&gt;1,"",IF(AL146&lt;&gt;"",AL146,IF(AND('Submission Template'!$P$13="no",'Submission Template'!Q143="yes",'Submission Template'!BN143&lt;&gt;""),AVERAGE(BD$37:BD146),IF(AND('Submission Template'!$P$13="yes",'Submission Template'!Q143="yes",'Submission Template'!BN143&lt;&gt;""),AVERAGE(BD$38:BD146),""))))</f>
        <v/>
      </c>
      <c r="E146" s="307" t="str">
        <f>IF('Submission Template'!$AU$36&lt;&gt;1,"",IF(AO146&lt;=1,"",IF(BW146&lt;&gt;"",BW146,IF(AND('Submission Template'!$P$13="no",'Submission Template'!Q143="yes",'Submission Template'!BN143&lt;&gt;""),STDEV(BD$37:BD146),IF(AND('Submission Template'!$P$13="yes",'Submission Template'!Q143="yes",'Submission Template'!BN143&lt;&gt;""),STDEV(BD$38:BD146),"")))))</f>
        <v/>
      </c>
      <c r="F146" s="308" t="str">
        <f>IF('Submission Template'!$AU$36=1,IF('Submission Template'!BN143&lt;&gt;"",G145,""),"")</f>
        <v/>
      </c>
      <c r="G146" s="308" t="str">
        <f>IF(AND('Submission Template'!$AU$36=1,'Submission Template'!$C143&lt;&gt;""),IF(OR($AO146=1,$AO146=0),0,IF('Submission Template'!$C143="initial",$G145,IF('Submission Template'!Q143="yes",MAX(($F146+'Submission Template'!BN143-('Submission Template'!K$28+0.25*$E146)),0),$G145))),"")</f>
        <v/>
      </c>
      <c r="H146" s="308" t="str">
        <f t="shared" si="35"/>
        <v/>
      </c>
      <c r="I146" s="309" t="str">
        <f t="shared" si="23"/>
        <v/>
      </c>
      <c r="J146" s="309" t="str">
        <f t="shared" si="36"/>
        <v/>
      </c>
      <c r="K146" s="310" t="str">
        <f>IF(G146&lt;&gt;"",IF($BA146=1,IF(AND(J146&lt;&gt;1,I146=1,D146&lt;='Submission Template'!K$28),1,0),K145),"")</f>
        <v/>
      </c>
      <c r="L146" s="304">
        <f>IF('Submission Template'!$AV$36=1,IF(AND('Submission Template'!$P$13="yes",$AY146&lt;&gt;""),MAX($AY146-1,0),$AY146),"")</f>
        <v>0</v>
      </c>
      <c r="M146" s="305" t="str">
        <f t="shared" si="37"/>
        <v/>
      </c>
      <c r="N146" s="306" t="str">
        <f>IF(AM146&lt;&gt;"",AM146,(IF(AND('Submission Template'!$P$13="no",'Submission Template'!V143="yes",'Submission Template'!BS143&lt;&gt;""),AVERAGE(BE$37:BE146),IF(AND('Submission Template'!$P$13="yes",'Submission Template'!V143="yes",'Submission Template'!BS143&lt;&gt;""),AVERAGE(BE$38:BE146),""))))</f>
        <v/>
      </c>
      <c r="O146" s="307" t="str">
        <f>IF(AP146&lt;=1,"",IF(BX146&lt;&gt;"",BX146,(IF(AND('Submission Template'!$P$13="no",'Submission Template'!V143="yes",'Submission Template'!BS143&lt;&gt;""),STDEV(BE$37:BE146),IF(AND('Submission Template'!$P$13="yes",'Submission Template'!V143="yes",'Submission Template'!BS143&lt;&gt;""),STDEV(BE$38:BE146),"")))))</f>
        <v/>
      </c>
      <c r="P146" s="308" t="str">
        <f>IF('Submission Template'!$AV$36=1,IF('Submission Template'!BS143&lt;&gt;"",Q145,""),"")</f>
        <v/>
      </c>
      <c r="Q146" s="308" t="str">
        <f>IF(AND('Submission Template'!$AV$36=1,'Submission Template'!$C143&lt;&gt;""),IF(OR($AP146=1,$AP146=0),0,IF('Submission Template'!$C143="initial",$Q145,IF('Submission Template'!V143="yes",MAX(($P146+'Submission Template'!BS143-('Submission Template'!R$28+0.25*$O146)),0),$Q145))),"")</f>
        <v/>
      </c>
      <c r="R146" s="308" t="str">
        <f t="shared" si="38"/>
        <v/>
      </c>
      <c r="S146" s="309" t="str">
        <f t="shared" si="25"/>
        <v/>
      </c>
      <c r="T146" s="309" t="str">
        <f t="shared" si="39"/>
        <v/>
      </c>
      <c r="U146" s="310" t="str">
        <f>IF(Q146&lt;&gt;"",IF($BB146=1,IF(AND(T146&lt;&gt;1,S146=1,N146&lt;='Submission Template'!R$28),1,0),U145),"")</f>
        <v/>
      </c>
      <c r="V146" s="102"/>
      <c r="W146" s="102"/>
      <c r="X146" s="102"/>
      <c r="Y146" s="102"/>
      <c r="Z146" s="102"/>
      <c r="AA146" s="102"/>
      <c r="AB146" s="102"/>
      <c r="AC146" s="102"/>
      <c r="AD146" s="102"/>
      <c r="AE146" s="102"/>
      <c r="AF146" s="311"/>
      <c r="AG146" s="312" t="str">
        <f>IF(AND(OR('Submission Template'!Q143="yes",AND('Submission Template'!V143="yes",'Submission Template'!$P$17="yes")),'Submission Template'!C143="invalid"),"Test cannot be invalid AND included in CumSum",IF(OR(AND($Q146&gt;$R146,$N146&lt;&gt;""),AND($G146&gt;H146,$D146&lt;&gt;"")),"Warning:  CumSum statistic exceeds the Action Limit.",""))</f>
        <v/>
      </c>
      <c r="AH146" s="156"/>
      <c r="AI146" s="156"/>
      <c r="AJ146" s="156"/>
      <c r="AK146" s="313"/>
      <c r="AL146" s="6" t="str">
        <f t="shared" si="34"/>
        <v/>
      </c>
      <c r="AM146" s="6" t="str">
        <f t="shared" si="31"/>
        <v/>
      </c>
      <c r="AN146"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lt;&gt;""),"DATA","")),"notCO")</f>
        <v>SKIP</v>
      </c>
      <c r="AO146" s="6">
        <f>IF('Submission Template'!$P$13="no",AX146,IF(AX146="","",IF('Submission Template'!$P$13="yes",IF(B146=0,1,IF(OR(B146=1,B146=2),2,B146)))))</f>
        <v>1</v>
      </c>
      <c r="AP146" s="6">
        <f>IF('Submission Template'!$P$13="no",AY146,IF(AY146="","",IF('Submission Template'!$P$13="yes",IF(L146=0,1,IF(OR(L146=1,L146=2),2,L146)))))</f>
        <v>1</v>
      </c>
      <c r="AQ146"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lt;&gt;""),"DATA","")),"notCO")</f>
        <v>SKIP</v>
      </c>
      <c r="AR146" s="22">
        <f>IF(AND('Submission Template'!BN143&lt;&gt;"",'Submission Template'!K$28&lt;&gt;"",'Submission Template'!Q143&lt;&gt;""),1,0)</f>
        <v>0</v>
      </c>
      <c r="AS146" s="22">
        <f>IF(AND('Submission Template'!BS143&lt;&gt;"",'Submission Template'!R$28&lt;&gt;"",'Submission Template'!V143&lt;&gt;""),1,0)</f>
        <v>0</v>
      </c>
      <c r="AT146" s="22"/>
      <c r="AU146" s="22">
        <f t="shared" si="26"/>
        <v>0</v>
      </c>
      <c r="AV146" s="22">
        <f t="shared" si="27"/>
        <v>0</v>
      </c>
      <c r="AW146" s="22"/>
      <c r="AX146" s="22">
        <f>IF('Submission Template'!$BU143&lt;&gt;"blank",IF('Submission Template'!BN143&lt;&gt;"",IF('Submission Template'!Q143="yes",AX145+1,AX145),AX145),"")</f>
        <v>0</v>
      </c>
      <c r="AY146" s="22">
        <f>IF('Submission Template'!$BU143&lt;&gt;"blank",IF('Submission Template'!BS143&lt;&gt;"",IF('Submission Template'!V143="yes",AY145+1,AY145),AY145),"")</f>
        <v>0</v>
      </c>
      <c r="AZ146" s="22"/>
      <c r="BA146" s="22" t="str">
        <f>IF('Submission Template'!BN143&lt;&gt;"",IF('Submission Template'!Q143="yes",1,0),"")</f>
        <v/>
      </c>
      <c r="BB146" s="22" t="str">
        <f>IF('Submission Template'!BS143&lt;&gt;"",IF('Submission Template'!V143="yes",1,0),"")</f>
        <v/>
      </c>
      <c r="BC146" s="22"/>
      <c r="BD146" s="22" t="str">
        <f>IF(AND('Submission Template'!Q143="yes",'Submission Template'!BN143&lt;&gt;""),'Submission Template'!BN143,"")</f>
        <v/>
      </c>
      <c r="BE146" s="22" t="str">
        <f>IF(AND('Submission Template'!V143="yes",'Submission Template'!BS143&lt;&gt;""),'Submission Template'!BS143,"")</f>
        <v/>
      </c>
      <c r="BF146" s="22"/>
      <c r="BG146" s="22"/>
      <c r="BH146" s="22"/>
      <c r="BI146" s="24"/>
      <c r="BJ146" s="22"/>
      <c r="BK146" s="35" t="str">
        <f>IF('Submission Template'!$AU$36=1,IF(AND('Submission Template'!Q143="yes",$AO146&gt;1,'Submission Template'!BN143&lt;&gt;""),ROUND((($AU146*$E146)/($D146-'Submission Template'!K$28))^2+1,1),""),"")</f>
        <v/>
      </c>
      <c r="BL146" s="35" t="str">
        <f>IF('Submission Template'!$AV$36=1,IF(AND('Submission Template'!V143="yes",$AP146&gt;1,'Submission Template'!BS143&lt;&gt;""),ROUND((($AV146*$O146)/($N146-'Submission Template'!R$28))^2+1,1),""),"")</f>
        <v/>
      </c>
      <c r="BM146" s="49">
        <f t="shared" si="28"/>
        <v>1</v>
      </c>
      <c r="BN146" s="6"/>
      <c r="BO146" s="136" t="str">
        <f>IF(D146="","",IF(E146="","",$D146-'Submission Template'!K$28))</f>
        <v/>
      </c>
      <c r="BP146" s="137" t="str">
        <f t="shared" si="40"/>
        <v/>
      </c>
      <c r="BQ146" s="137"/>
      <c r="BR146" s="137"/>
      <c r="BS146" s="137"/>
      <c r="BT146" s="137" t="str">
        <f>IF(N146="","",IF(E146="","",$N146-'Submission Template'!$BG$20))</f>
        <v/>
      </c>
      <c r="BU146" s="138" t="str">
        <f t="shared" si="41"/>
        <v/>
      </c>
      <c r="BV146" s="6"/>
      <c r="BW146" s="247" t="str">
        <f t="shared" si="32"/>
        <v/>
      </c>
      <c r="BX146" s="138" t="str">
        <f t="shared" si="33"/>
        <v/>
      </c>
      <c r="BY146" s="6"/>
      <c r="BZ146" s="6"/>
      <c r="CA146" s="6"/>
      <c r="CB146" s="6"/>
      <c r="CC146" s="6"/>
      <c r="CD146" s="6"/>
      <c r="CE146" s="6"/>
      <c r="CF146" s="247">
        <f>IF('Submission Template'!C169="invalid",1,0)</f>
        <v>0</v>
      </c>
      <c r="CG146" s="137" t="str">
        <f>IF(AND('Submission Template'!$C169="final",'Submission Template'!$Q169="yes"),$D172,"")</f>
        <v/>
      </c>
      <c r="CH146" s="137" t="str">
        <f>IF(AND('Submission Template'!$C169="final",'Submission Template'!$Q169="yes"),$C172,"")</f>
        <v/>
      </c>
      <c r="CI146" s="137" t="str">
        <f>IF(AND('Submission Template'!$C169="final",'Submission Template'!$V169="yes"),$N172,"")</f>
        <v/>
      </c>
      <c r="CJ146" s="138" t="str">
        <f>IF(AND('Submission Template'!$C169="final",'Submission Template'!$V169="yes"),$M172,"")</f>
        <v/>
      </c>
      <c r="CK146" s="6"/>
      <c r="CL146" s="6"/>
    </row>
    <row r="147" spans="1:90">
      <c r="A147" s="98"/>
      <c r="B147" s="304">
        <f>IF('Submission Template'!$AU$36=1,IF(AND('Submission Template'!$P$13="yes",$AX147&lt;&gt;""),MAX($AX147-1,0),$AX147),"")</f>
        <v>0</v>
      </c>
      <c r="C147" s="305" t="str">
        <f t="shared" si="22"/>
        <v/>
      </c>
      <c r="D147" s="306" t="str">
        <f>IF('Submission Template'!$AU$36&lt;&gt;1,"",IF(AL147&lt;&gt;"",AL147,IF(AND('Submission Template'!$P$13="no",'Submission Template'!Q144="yes",'Submission Template'!BN144&lt;&gt;""),AVERAGE(BD$37:BD147),IF(AND('Submission Template'!$P$13="yes",'Submission Template'!Q144="yes",'Submission Template'!BN144&lt;&gt;""),AVERAGE(BD$38:BD147),""))))</f>
        <v/>
      </c>
      <c r="E147" s="307" t="str">
        <f>IF('Submission Template'!$AU$36&lt;&gt;1,"",IF(AO147&lt;=1,"",IF(BW147&lt;&gt;"",BW147,IF(AND('Submission Template'!$P$13="no",'Submission Template'!Q144="yes",'Submission Template'!BN144&lt;&gt;""),STDEV(BD$37:BD147),IF(AND('Submission Template'!$P$13="yes",'Submission Template'!Q144="yes",'Submission Template'!BN144&lt;&gt;""),STDEV(BD$38:BD147),"")))))</f>
        <v/>
      </c>
      <c r="F147" s="308" t="str">
        <f>IF('Submission Template'!$AU$36=1,IF('Submission Template'!BN144&lt;&gt;"",G146,""),"")</f>
        <v/>
      </c>
      <c r="G147" s="308" t="str">
        <f>IF(AND('Submission Template'!$AU$36=1,'Submission Template'!$C144&lt;&gt;""),IF(OR($AO147=1,$AO147=0),0,IF('Submission Template'!$C144="initial",$G146,IF('Submission Template'!Q144="yes",MAX(($F147+'Submission Template'!BN144-('Submission Template'!K$28+0.25*$E147)),0),$G146))),"")</f>
        <v/>
      </c>
      <c r="H147" s="308" t="str">
        <f t="shared" si="35"/>
        <v/>
      </c>
      <c r="I147" s="309" t="str">
        <f t="shared" si="23"/>
        <v/>
      </c>
      <c r="J147" s="309" t="str">
        <f t="shared" si="36"/>
        <v/>
      </c>
      <c r="K147" s="310" t="str">
        <f>IF(G147&lt;&gt;"",IF($BA147=1,IF(AND(J147&lt;&gt;1,I147=1,D147&lt;='Submission Template'!K$28),1,0),K146),"")</f>
        <v/>
      </c>
      <c r="L147" s="304">
        <f>IF('Submission Template'!$AV$36=1,IF(AND('Submission Template'!$P$13="yes",$AY147&lt;&gt;""),MAX($AY147-1,0),$AY147),"")</f>
        <v>0</v>
      </c>
      <c r="M147" s="305" t="str">
        <f t="shared" si="37"/>
        <v/>
      </c>
      <c r="N147" s="306" t="str">
        <f>IF(AM147&lt;&gt;"",AM147,(IF(AND('Submission Template'!$P$13="no",'Submission Template'!V144="yes",'Submission Template'!BS144&lt;&gt;""),AVERAGE(BE$37:BE147),IF(AND('Submission Template'!$P$13="yes",'Submission Template'!V144="yes",'Submission Template'!BS144&lt;&gt;""),AVERAGE(BE$38:BE147),""))))</f>
        <v/>
      </c>
      <c r="O147" s="307" t="str">
        <f>IF(AP147&lt;=1,"",IF(BX147&lt;&gt;"",BX147,(IF(AND('Submission Template'!$P$13="no",'Submission Template'!V144="yes",'Submission Template'!BS144&lt;&gt;""),STDEV(BE$37:BE147),IF(AND('Submission Template'!$P$13="yes",'Submission Template'!V144="yes",'Submission Template'!BS144&lt;&gt;""),STDEV(BE$38:BE147),"")))))</f>
        <v/>
      </c>
      <c r="P147" s="308" t="str">
        <f>IF('Submission Template'!$AV$36=1,IF('Submission Template'!BS144&lt;&gt;"",Q146,""),"")</f>
        <v/>
      </c>
      <c r="Q147" s="308" t="str">
        <f>IF(AND('Submission Template'!$AV$36=1,'Submission Template'!$C144&lt;&gt;""),IF(OR($AP147=1,$AP147=0),0,IF('Submission Template'!$C144="initial",$Q146,IF('Submission Template'!V144="yes",MAX(($P147+'Submission Template'!BS144-('Submission Template'!R$28+0.25*$O147)),0),$Q146))),"")</f>
        <v/>
      </c>
      <c r="R147" s="308" t="str">
        <f t="shared" si="38"/>
        <v/>
      </c>
      <c r="S147" s="309" t="str">
        <f t="shared" si="25"/>
        <v/>
      </c>
      <c r="T147" s="309" t="str">
        <f t="shared" si="39"/>
        <v/>
      </c>
      <c r="U147" s="310" t="str">
        <f>IF(Q147&lt;&gt;"",IF($BB147=1,IF(AND(T147&lt;&gt;1,S147=1,N147&lt;='Submission Template'!R$28),1,0),U146),"")</f>
        <v/>
      </c>
      <c r="V147" s="102"/>
      <c r="W147" s="102"/>
      <c r="X147" s="102"/>
      <c r="Y147" s="102"/>
      <c r="Z147" s="102"/>
      <c r="AA147" s="102"/>
      <c r="AB147" s="102"/>
      <c r="AC147" s="102"/>
      <c r="AD147" s="102"/>
      <c r="AE147" s="102"/>
      <c r="AF147" s="311"/>
      <c r="AG147" s="312" t="str">
        <f>IF(AND(OR('Submission Template'!Q144="yes",AND('Submission Template'!V144="yes",'Submission Template'!$P$17="yes")),'Submission Template'!C144="invalid"),"Test cannot be invalid AND included in CumSum",IF(OR(AND($Q147&gt;$R147,$N147&lt;&gt;""),AND($G147&gt;H147,$D147&lt;&gt;"")),"Warning:  CumSum statistic exceeds the Action Limit.",""))</f>
        <v/>
      </c>
      <c r="AH147" s="156"/>
      <c r="AI147" s="156"/>
      <c r="AJ147" s="156"/>
      <c r="AK147" s="313"/>
      <c r="AL147" s="6" t="str">
        <f t="shared" si="34"/>
        <v/>
      </c>
      <c r="AM147" s="6" t="str">
        <f t="shared" si="31"/>
        <v/>
      </c>
      <c r="AN147"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lt;&gt;""),"DATA","")),"notCO")</f>
        <v>SKIP</v>
      </c>
      <c r="AO147" s="6">
        <f>IF('Submission Template'!$P$13="no",AX147,IF(AX147="","",IF('Submission Template'!$P$13="yes",IF(B147=0,1,IF(OR(B147=1,B147=2),2,B147)))))</f>
        <v>1</v>
      </c>
      <c r="AP147" s="6">
        <f>IF('Submission Template'!$P$13="no",AY147,IF(AY147="","",IF('Submission Template'!$P$13="yes",IF(L147=0,1,IF(OR(L147=1,L147=2),2,L147)))))</f>
        <v>1</v>
      </c>
      <c r="AQ147"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lt;&gt;""),"DATA","")),"notCO")</f>
        <v>SKIP</v>
      </c>
      <c r="AR147" s="22">
        <f>IF(AND('Submission Template'!BN144&lt;&gt;"",'Submission Template'!K$28&lt;&gt;"",'Submission Template'!Q144&lt;&gt;""),1,0)</f>
        <v>0</v>
      </c>
      <c r="AS147" s="22">
        <f>IF(AND('Submission Template'!BS144&lt;&gt;"",'Submission Template'!R$28&lt;&gt;"",'Submission Template'!V144&lt;&gt;""),1,0)</f>
        <v>0</v>
      </c>
      <c r="AT147" s="22"/>
      <c r="AU147" s="22">
        <f t="shared" si="26"/>
        <v>0</v>
      </c>
      <c r="AV147" s="22">
        <f t="shared" si="27"/>
        <v>0</v>
      </c>
      <c r="AW147" s="22"/>
      <c r="AX147" s="22">
        <f>IF('Submission Template'!$BU144&lt;&gt;"blank",IF('Submission Template'!BN144&lt;&gt;"",IF('Submission Template'!Q144="yes",AX146+1,AX146),AX146),"")</f>
        <v>0</v>
      </c>
      <c r="AY147" s="22">
        <f>IF('Submission Template'!$BU144&lt;&gt;"blank",IF('Submission Template'!BS144&lt;&gt;"",IF('Submission Template'!V144="yes",AY146+1,AY146),AY146),"")</f>
        <v>0</v>
      </c>
      <c r="AZ147" s="22"/>
      <c r="BA147" s="22" t="str">
        <f>IF('Submission Template'!BN144&lt;&gt;"",IF('Submission Template'!Q144="yes",1,0),"")</f>
        <v/>
      </c>
      <c r="BB147" s="22" t="str">
        <f>IF('Submission Template'!BS144&lt;&gt;"",IF('Submission Template'!V144="yes",1,0),"")</f>
        <v/>
      </c>
      <c r="BC147" s="22"/>
      <c r="BD147" s="22" t="str">
        <f>IF(AND('Submission Template'!Q144="yes",'Submission Template'!BN144&lt;&gt;""),'Submission Template'!BN144,"")</f>
        <v/>
      </c>
      <c r="BE147" s="22" t="str">
        <f>IF(AND('Submission Template'!V144="yes",'Submission Template'!BS144&lt;&gt;""),'Submission Template'!BS144,"")</f>
        <v/>
      </c>
      <c r="BF147" s="22"/>
      <c r="BG147" s="22"/>
      <c r="BH147" s="22"/>
      <c r="BI147" s="24"/>
      <c r="BJ147" s="22"/>
      <c r="BK147" s="35" t="str">
        <f>IF('Submission Template'!$AU$36=1,IF(AND('Submission Template'!Q144="yes",$AO147&gt;1,'Submission Template'!BN144&lt;&gt;""),ROUND((($AU147*$E147)/($D147-'Submission Template'!K$28))^2+1,1),""),"")</f>
        <v/>
      </c>
      <c r="BL147" s="35" t="str">
        <f>IF('Submission Template'!$AV$36=1,IF(AND('Submission Template'!V144="yes",$AP147&gt;1,'Submission Template'!BS144&lt;&gt;""),ROUND((($AV147*$O147)/($N147-'Submission Template'!R$28))^2+1,1),""),"")</f>
        <v/>
      </c>
      <c r="BM147" s="49">
        <f t="shared" si="28"/>
        <v>1</v>
      </c>
      <c r="BN147" s="6"/>
      <c r="BO147" s="136" t="str">
        <f>IF(D147="","",IF(E147="","",$D147-'Submission Template'!K$28))</f>
        <v/>
      </c>
      <c r="BP147" s="137" t="str">
        <f t="shared" si="40"/>
        <v/>
      </c>
      <c r="BQ147" s="137"/>
      <c r="BR147" s="137"/>
      <c r="BS147" s="137"/>
      <c r="BT147" s="137" t="str">
        <f>IF(N147="","",IF(E147="","",$N147-'Submission Template'!$BG$20))</f>
        <v/>
      </c>
      <c r="BU147" s="138" t="str">
        <f t="shared" si="41"/>
        <v/>
      </c>
      <c r="BV147" s="6"/>
      <c r="BW147" s="247" t="str">
        <f t="shared" si="32"/>
        <v/>
      </c>
      <c r="BX147" s="138" t="str">
        <f t="shared" si="33"/>
        <v/>
      </c>
      <c r="BY147" s="6"/>
      <c r="BZ147" s="6"/>
      <c r="CA147" s="6"/>
      <c r="CB147" s="6"/>
      <c r="CC147" s="6"/>
      <c r="CD147" s="6"/>
      <c r="CE147" s="6"/>
      <c r="CF147" s="247">
        <f>IF('Submission Template'!C170="invalid",1,0)</f>
        <v>0</v>
      </c>
      <c r="CG147" s="137" t="str">
        <f>IF(AND('Submission Template'!$C170="final",'Submission Template'!$Q170="yes"),$D173,"")</f>
        <v/>
      </c>
      <c r="CH147" s="137" t="str">
        <f>IF(AND('Submission Template'!$C170="final",'Submission Template'!$Q170="yes"),$C173,"")</f>
        <v/>
      </c>
      <c r="CI147" s="137" t="str">
        <f>IF(AND('Submission Template'!$C170="final",'Submission Template'!$V170="yes"),$N173,"")</f>
        <v/>
      </c>
      <c r="CJ147" s="138" t="str">
        <f>IF(AND('Submission Template'!$C170="final",'Submission Template'!$V170="yes"),$M173,"")</f>
        <v/>
      </c>
      <c r="CK147" s="6"/>
      <c r="CL147" s="6"/>
    </row>
    <row r="148" spans="1:90">
      <c r="A148" s="98"/>
      <c r="B148" s="304">
        <f>IF('Submission Template'!$AU$36=1,IF(AND('Submission Template'!$P$13="yes",$AX148&lt;&gt;""),MAX($AX148-1,0),$AX148),"")</f>
        <v>0</v>
      </c>
      <c r="C148" s="305" t="str">
        <f t="shared" si="22"/>
        <v/>
      </c>
      <c r="D148" s="306" t="str">
        <f>IF('Submission Template'!$AU$36&lt;&gt;1,"",IF(AL148&lt;&gt;"",AL148,IF(AND('Submission Template'!$P$13="no",'Submission Template'!Q145="yes",'Submission Template'!BN145&lt;&gt;""),AVERAGE(BD$37:BD148),IF(AND('Submission Template'!$P$13="yes",'Submission Template'!Q145="yes",'Submission Template'!BN145&lt;&gt;""),AVERAGE(BD$38:BD148),""))))</f>
        <v/>
      </c>
      <c r="E148" s="307" t="str">
        <f>IF('Submission Template'!$AU$36&lt;&gt;1,"",IF(AO148&lt;=1,"",IF(BW148&lt;&gt;"",BW148,IF(AND('Submission Template'!$P$13="no",'Submission Template'!Q145="yes",'Submission Template'!BN145&lt;&gt;""),STDEV(BD$37:BD148),IF(AND('Submission Template'!$P$13="yes",'Submission Template'!Q145="yes",'Submission Template'!BN145&lt;&gt;""),STDEV(BD$38:BD148),"")))))</f>
        <v/>
      </c>
      <c r="F148" s="308" t="str">
        <f>IF('Submission Template'!$AU$36=1,IF('Submission Template'!BN145&lt;&gt;"",G147,""),"")</f>
        <v/>
      </c>
      <c r="G148" s="308" t="str">
        <f>IF(AND('Submission Template'!$AU$36=1,'Submission Template'!$C145&lt;&gt;""),IF(OR($AO148=1,$AO148=0),0,IF('Submission Template'!$C145="initial",$G147,IF('Submission Template'!Q145="yes",MAX(($F148+'Submission Template'!BN145-('Submission Template'!K$28+0.25*$E148)),0),$G147))),"")</f>
        <v/>
      </c>
      <c r="H148" s="308" t="str">
        <f t="shared" si="35"/>
        <v/>
      </c>
      <c r="I148" s="309" t="str">
        <f t="shared" si="23"/>
        <v/>
      </c>
      <c r="J148" s="309" t="str">
        <f t="shared" si="36"/>
        <v/>
      </c>
      <c r="K148" s="310" t="str">
        <f>IF(G148&lt;&gt;"",IF($BA148=1,IF(AND(J148&lt;&gt;1,I148=1,D148&lt;='Submission Template'!K$28),1,0),K147),"")</f>
        <v/>
      </c>
      <c r="L148" s="304">
        <f>IF('Submission Template'!$AV$36=1,IF(AND('Submission Template'!$P$13="yes",$AY148&lt;&gt;""),MAX($AY148-1,0),$AY148),"")</f>
        <v>0</v>
      </c>
      <c r="M148" s="305" t="str">
        <f t="shared" si="37"/>
        <v/>
      </c>
      <c r="N148" s="306" t="str">
        <f>IF(AM148&lt;&gt;"",AM148,(IF(AND('Submission Template'!$P$13="no",'Submission Template'!V145="yes",'Submission Template'!BS145&lt;&gt;""),AVERAGE(BE$37:BE148),IF(AND('Submission Template'!$P$13="yes",'Submission Template'!V145="yes",'Submission Template'!BS145&lt;&gt;""),AVERAGE(BE$38:BE148),""))))</f>
        <v/>
      </c>
      <c r="O148" s="307" t="str">
        <f>IF(AP148&lt;=1,"",IF(BX148&lt;&gt;"",BX148,(IF(AND('Submission Template'!$P$13="no",'Submission Template'!V145="yes",'Submission Template'!BS145&lt;&gt;""),STDEV(BE$37:BE148),IF(AND('Submission Template'!$P$13="yes",'Submission Template'!V145="yes",'Submission Template'!BS145&lt;&gt;""),STDEV(BE$38:BE148),"")))))</f>
        <v/>
      </c>
      <c r="P148" s="308" t="str">
        <f>IF('Submission Template'!$AV$36=1,IF('Submission Template'!BS145&lt;&gt;"",Q147,""),"")</f>
        <v/>
      </c>
      <c r="Q148" s="308" t="str">
        <f>IF(AND('Submission Template'!$AV$36=1,'Submission Template'!$C145&lt;&gt;""),IF(OR($AP148=1,$AP148=0),0,IF('Submission Template'!$C145="initial",$Q147,IF('Submission Template'!V145="yes",MAX(($P148+'Submission Template'!BS145-('Submission Template'!R$28+0.25*$O148)),0),$Q147))),"")</f>
        <v/>
      </c>
      <c r="R148" s="308" t="str">
        <f t="shared" si="38"/>
        <v/>
      </c>
      <c r="S148" s="309" t="str">
        <f t="shared" si="25"/>
        <v/>
      </c>
      <c r="T148" s="309" t="str">
        <f t="shared" si="39"/>
        <v/>
      </c>
      <c r="U148" s="310" t="str">
        <f>IF(Q148&lt;&gt;"",IF($BB148=1,IF(AND(T148&lt;&gt;1,S148=1,N148&lt;='Submission Template'!R$28),1,0),U147),"")</f>
        <v/>
      </c>
      <c r="V148" s="102"/>
      <c r="W148" s="102"/>
      <c r="X148" s="102"/>
      <c r="Y148" s="102"/>
      <c r="Z148" s="102"/>
      <c r="AA148" s="102"/>
      <c r="AB148" s="102"/>
      <c r="AC148" s="102"/>
      <c r="AD148" s="102"/>
      <c r="AE148" s="102"/>
      <c r="AF148" s="311"/>
      <c r="AG148" s="312" t="str">
        <f>IF(AND(OR('Submission Template'!Q145="yes",AND('Submission Template'!V145="yes",'Submission Template'!$P$17="yes")),'Submission Template'!C145="invalid"),"Test cannot be invalid AND included in CumSum",IF(OR(AND($Q148&gt;$R148,$N148&lt;&gt;""),AND($G148&gt;H148,$D148&lt;&gt;"")),"Warning:  CumSum statistic exceeds the Action Limit.",""))</f>
        <v/>
      </c>
      <c r="AH148" s="156"/>
      <c r="AI148" s="156"/>
      <c r="AJ148" s="156"/>
      <c r="AK148" s="313"/>
      <c r="AL148" s="6" t="str">
        <f t="shared" si="34"/>
        <v/>
      </c>
      <c r="AM148" s="6" t="str">
        <f t="shared" si="31"/>
        <v/>
      </c>
      <c r="AN148"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lt;&gt;""),"DATA","")),"notCO")</f>
        <v>SKIP</v>
      </c>
      <c r="AO148" s="6">
        <f>IF('Submission Template'!$P$13="no",AX148,IF(AX148="","",IF('Submission Template'!$P$13="yes",IF(B148=0,1,IF(OR(B148=1,B148=2),2,B148)))))</f>
        <v>1</v>
      </c>
      <c r="AP148" s="6">
        <f>IF('Submission Template'!$P$13="no",AY148,IF(AY148="","",IF('Submission Template'!$P$13="yes",IF(L148=0,1,IF(OR(L148=1,L148=2),2,L148)))))</f>
        <v>1</v>
      </c>
      <c r="AQ148"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lt;&gt;""),"DATA","")),"notCO")</f>
        <v>SKIP</v>
      </c>
      <c r="AR148" s="22">
        <f>IF(AND('Submission Template'!BN145&lt;&gt;"",'Submission Template'!K$28&lt;&gt;"",'Submission Template'!Q145&lt;&gt;""),1,0)</f>
        <v>0</v>
      </c>
      <c r="AS148" s="22">
        <f>IF(AND('Submission Template'!BS145&lt;&gt;"",'Submission Template'!R$28&lt;&gt;"",'Submission Template'!V145&lt;&gt;""),1,0)</f>
        <v>0</v>
      </c>
      <c r="AT148" s="22"/>
      <c r="AU148" s="22">
        <f t="shared" si="26"/>
        <v>0</v>
      </c>
      <c r="AV148" s="22">
        <f t="shared" si="27"/>
        <v>0</v>
      </c>
      <c r="AW148" s="22"/>
      <c r="AX148" s="22">
        <f>IF('Submission Template'!$BU145&lt;&gt;"blank",IF('Submission Template'!BN145&lt;&gt;"",IF('Submission Template'!Q145="yes",AX147+1,AX147),AX147),"")</f>
        <v>0</v>
      </c>
      <c r="AY148" s="22">
        <f>IF('Submission Template'!$BU145&lt;&gt;"blank",IF('Submission Template'!BS145&lt;&gt;"",IF('Submission Template'!V145="yes",AY147+1,AY147),AY147),"")</f>
        <v>0</v>
      </c>
      <c r="AZ148" s="22"/>
      <c r="BA148" s="22" t="str">
        <f>IF('Submission Template'!BN145&lt;&gt;"",IF('Submission Template'!Q145="yes",1,0),"")</f>
        <v/>
      </c>
      <c r="BB148" s="22" t="str">
        <f>IF('Submission Template'!BS145&lt;&gt;"",IF('Submission Template'!V145="yes",1,0),"")</f>
        <v/>
      </c>
      <c r="BC148" s="22"/>
      <c r="BD148" s="22" t="str">
        <f>IF(AND('Submission Template'!Q145="yes",'Submission Template'!BN145&lt;&gt;""),'Submission Template'!BN145,"")</f>
        <v/>
      </c>
      <c r="BE148" s="22" t="str">
        <f>IF(AND('Submission Template'!V145="yes",'Submission Template'!BS145&lt;&gt;""),'Submission Template'!BS145,"")</f>
        <v/>
      </c>
      <c r="BF148" s="22"/>
      <c r="BG148" s="22"/>
      <c r="BH148" s="22"/>
      <c r="BI148" s="24"/>
      <c r="BJ148" s="22"/>
      <c r="BK148" s="35" t="str">
        <f>IF('Submission Template'!$AU$36=1,IF(AND('Submission Template'!Q145="yes",$AO148&gt;1,'Submission Template'!BN145&lt;&gt;""),ROUND((($AU148*$E148)/($D148-'Submission Template'!K$28))^2+1,1),""),"")</f>
        <v/>
      </c>
      <c r="BL148" s="35" t="str">
        <f>IF('Submission Template'!$AV$36=1,IF(AND('Submission Template'!V145="yes",$AP148&gt;1,'Submission Template'!BS145&lt;&gt;""),ROUND((($AV148*$O148)/($N148-'Submission Template'!R$28))^2+1,1),""),"")</f>
        <v/>
      </c>
      <c r="BM148" s="49">
        <f t="shared" si="28"/>
        <v>1</v>
      </c>
      <c r="BN148" s="6"/>
      <c r="BO148" s="136" t="str">
        <f>IF(D148="","",IF(E148="","",$D148-'Submission Template'!K$28))</f>
        <v/>
      </c>
      <c r="BP148" s="137" t="str">
        <f t="shared" si="40"/>
        <v/>
      </c>
      <c r="BQ148" s="137"/>
      <c r="BR148" s="137"/>
      <c r="BS148" s="137"/>
      <c r="BT148" s="137" t="str">
        <f>IF(N148="","",IF(E148="","",$N148-'Submission Template'!$BG$20))</f>
        <v/>
      </c>
      <c r="BU148" s="138" t="str">
        <f t="shared" si="41"/>
        <v/>
      </c>
      <c r="BV148" s="6"/>
      <c r="BW148" s="247" t="str">
        <f t="shared" si="32"/>
        <v/>
      </c>
      <c r="BX148" s="138" t="str">
        <f t="shared" si="33"/>
        <v/>
      </c>
      <c r="BY148" s="6"/>
      <c r="BZ148" s="6"/>
      <c r="CA148" s="6"/>
      <c r="CB148" s="6"/>
      <c r="CC148" s="6"/>
      <c r="CD148" s="6"/>
      <c r="CE148" s="6"/>
      <c r="CF148" s="247">
        <f>IF('Submission Template'!C171="invalid",1,0)</f>
        <v>0</v>
      </c>
      <c r="CG148" s="137" t="str">
        <f>IF(AND('Submission Template'!$C171="final",'Submission Template'!$Q171="yes"),$D174,"")</f>
        <v/>
      </c>
      <c r="CH148" s="137" t="str">
        <f>IF(AND('Submission Template'!$C171="final",'Submission Template'!$Q171="yes"),$C174,"")</f>
        <v/>
      </c>
      <c r="CI148" s="137" t="str">
        <f>IF(AND('Submission Template'!$C171="final",'Submission Template'!$V171="yes"),$N174,"")</f>
        <v/>
      </c>
      <c r="CJ148" s="138" t="str">
        <f>IF(AND('Submission Template'!$C171="final",'Submission Template'!$V171="yes"),$M174,"")</f>
        <v/>
      </c>
      <c r="CK148" s="6"/>
      <c r="CL148" s="6"/>
    </row>
    <row r="149" spans="1:90">
      <c r="A149" s="98"/>
      <c r="B149" s="304">
        <f>IF('Submission Template'!$AU$36=1,IF(AND('Submission Template'!$P$13="yes",$AX149&lt;&gt;""),MAX($AX149-1,0),$AX149),"")</f>
        <v>0</v>
      </c>
      <c r="C149" s="305" t="str">
        <f t="shared" si="22"/>
        <v/>
      </c>
      <c r="D149" s="306" t="str">
        <f>IF('Submission Template'!$AU$36&lt;&gt;1,"",IF(AL149&lt;&gt;"",AL149,IF(AND('Submission Template'!$P$13="no",'Submission Template'!Q146="yes",'Submission Template'!BN146&lt;&gt;""),AVERAGE(BD$37:BD149),IF(AND('Submission Template'!$P$13="yes",'Submission Template'!Q146="yes",'Submission Template'!BN146&lt;&gt;""),AVERAGE(BD$38:BD149),""))))</f>
        <v/>
      </c>
      <c r="E149" s="307" t="str">
        <f>IF('Submission Template'!$AU$36&lt;&gt;1,"",IF(AO149&lt;=1,"",IF(BW149&lt;&gt;"",BW149,IF(AND('Submission Template'!$P$13="no",'Submission Template'!Q146="yes",'Submission Template'!BN146&lt;&gt;""),STDEV(BD$37:BD149),IF(AND('Submission Template'!$P$13="yes",'Submission Template'!Q146="yes",'Submission Template'!BN146&lt;&gt;""),STDEV(BD$38:BD149),"")))))</f>
        <v/>
      </c>
      <c r="F149" s="308" t="str">
        <f>IF('Submission Template'!$AU$36=1,IF('Submission Template'!BN146&lt;&gt;"",G148,""),"")</f>
        <v/>
      </c>
      <c r="G149" s="308" t="str">
        <f>IF(AND('Submission Template'!$AU$36=1,'Submission Template'!$C146&lt;&gt;""),IF(OR($AO149=1,$AO149=0),0,IF('Submission Template'!$C146="initial",$G148,IF('Submission Template'!Q146="yes",MAX(($F149+'Submission Template'!BN146-('Submission Template'!K$28+0.25*$E149)),0),$G148))),"")</f>
        <v/>
      </c>
      <c r="H149" s="308" t="str">
        <f t="shared" si="35"/>
        <v/>
      </c>
      <c r="I149" s="309" t="str">
        <f t="shared" si="23"/>
        <v/>
      </c>
      <c r="J149" s="309" t="str">
        <f t="shared" si="36"/>
        <v/>
      </c>
      <c r="K149" s="310" t="str">
        <f>IF(G149&lt;&gt;"",IF($BA149=1,IF(AND(J149&lt;&gt;1,I149=1,D149&lt;='Submission Template'!K$28),1,0),K148),"")</f>
        <v/>
      </c>
      <c r="L149" s="304">
        <f>IF('Submission Template'!$AV$36=1,IF(AND('Submission Template'!$P$13="yes",$AY149&lt;&gt;""),MAX($AY149-1,0),$AY149),"")</f>
        <v>0</v>
      </c>
      <c r="M149" s="305" t="str">
        <f t="shared" si="37"/>
        <v/>
      </c>
      <c r="N149" s="306" t="str">
        <f>IF(AM149&lt;&gt;"",AM149,(IF(AND('Submission Template'!$P$13="no",'Submission Template'!V146="yes",'Submission Template'!BS146&lt;&gt;""),AVERAGE(BE$37:BE149),IF(AND('Submission Template'!$P$13="yes",'Submission Template'!V146="yes",'Submission Template'!BS146&lt;&gt;""),AVERAGE(BE$38:BE149),""))))</f>
        <v/>
      </c>
      <c r="O149" s="307" t="str">
        <f>IF(AP149&lt;=1,"",IF(BX149&lt;&gt;"",BX149,(IF(AND('Submission Template'!$P$13="no",'Submission Template'!V146="yes",'Submission Template'!BS146&lt;&gt;""),STDEV(BE$37:BE149),IF(AND('Submission Template'!$P$13="yes",'Submission Template'!V146="yes",'Submission Template'!BS146&lt;&gt;""),STDEV(BE$38:BE149),"")))))</f>
        <v/>
      </c>
      <c r="P149" s="308" t="str">
        <f>IF('Submission Template'!$AV$36=1,IF('Submission Template'!BS146&lt;&gt;"",Q148,""),"")</f>
        <v/>
      </c>
      <c r="Q149" s="308" t="str">
        <f>IF(AND('Submission Template'!$AV$36=1,'Submission Template'!$C146&lt;&gt;""),IF(OR($AP149=1,$AP149=0),0,IF('Submission Template'!$C146="initial",$Q148,IF('Submission Template'!V146="yes",MAX(($P149+'Submission Template'!BS146-('Submission Template'!R$28+0.25*$O149)),0),$Q148))),"")</f>
        <v/>
      </c>
      <c r="R149" s="308" t="str">
        <f t="shared" si="38"/>
        <v/>
      </c>
      <c r="S149" s="309" t="str">
        <f t="shared" si="25"/>
        <v/>
      </c>
      <c r="T149" s="309" t="str">
        <f t="shared" si="39"/>
        <v/>
      </c>
      <c r="U149" s="310" t="str">
        <f>IF(Q149&lt;&gt;"",IF($BB149=1,IF(AND(T149&lt;&gt;1,S149=1,N149&lt;='Submission Template'!R$28),1,0),U148),"")</f>
        <v/>
      </c>
      <c r="V149" s="102"/>
      <c r="W149" s="102"/>
      <c r="X149" s="102"/>
      <c r="Y149" s="102"/>
      <c r="Z149" s="102"/>
      <c r="AA149" s="102"/>
      <c r="AB149" s="102"/>
      <c r="AC149" s="102"/>
      <c r="AD149" s="102"/>
      <c r="AE149" s="102"/>
      <c r="AF149" s="311"/>
      <c r="AG149" s="312" t="str">
        <f>IF(AND(OR('Submission Template'!Q146="yes",AND('Submission Template'!V146="yes",'Submission Template'!$P$17="yes")),'Submission Template'!C146="invalid"),"Test cannot be invalid AND included in CumSum",IF(OR(AND($Q149&gt;$R149,$N149&lt;&gt;""),AND($G149&gt;H149,$D149&lt;&gt;"")),"Warning:  CumSum statistic exceeds the Action Limit.",""))</f>
        <v/>
      </c>
      <c r="AH149" s="156"/>
      <c r="AI149" s="156"/>
      <c r="AJ149" s="156"/>
      <c r="AK149" s="313"/>
      <c r="AL149" s="6" t="str">
        <f t="shared" si="34"/>
        <v/>
      </c>
      <c r="AM149" s="6" t="str">
        <f t="shared" si="31"/>
        <v/>
      </c>
      <c r="AN149"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lt;&gt;""),"DATA","")),"notCO")</f>
        <v>SKIP</v>
      </c>
      <c r="AO149" s="6">
        <f>IF('Submission Template'!$P$13="no",AX149,IF(AX149="","",IF('Submission Template'!$P$13="yes",IF(B149=0,1,IF(OR(B149=1,B149=2),2,B149)))))</f>
        <v>1</v>
      </c>
      <c r="AP149" s="6">
        <f>IF('Submission Template'!$P$13="no",AY149,IF(AY149="","",IF('Submission Template'!$P$13="yes",IF(L149=0,1,IF(OR(L149=1,L149=2),2,L149)))))</f>
        <v>1</v>
      </c>
      <c r="AQ149"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lt;&gt;""),"DATA","")),"notCO")</f>
        <v>SKIP</v>
      </c>
      <c r="AR149" s="22">
        <f>IF(AND('Submission Template'!BN146&lt;&gt;"",'Submission Template'!K$28&lt;&gt;"",'Submission Template'!Q146&lt;&gt;""),1,0)</f>
        <v>0</v>
      </c>
      <c r="AS149" s="22">
        <f>IF(AND('Submission Template'!BS146&lt;&gt;"",'Submission Template'!R$28&lt;&gt;"",'Submission Template'!V146&lt;&gt;""),1,0)</f>
        <v>0</v>
      </c>
      <c r="AT149" s="22"/>
      <c r="AU149" s="22">
        <f t="shared" si="26"/>
        <v>0</v>
      </c>
      <c r="AV149" s="22">
        <f t="shared" si="27"/>
        <v>0</v>
      </c>
      <c r="AW149" s="22"/>
      <c r="AX149" s="22">
        <f>IF('Submission Template'!$BU146&lt;&gt;"blank",IF('Submission Template'!BN146&lt;&gt;"",IF('Submission Template'!Q146="yes",AX148+1,AX148),AX148),"")</f>
        <v>0</v>
      </c>
      <c r="AY149" s="22">
        <f>IF('Submission Template'!$BU146&lt;&gt;"blank",IF('Submission Template'!BS146&lt;&gt;"",IF('Submission Template'!V146="yes",AY148+1,AY148),AY148),"")</f>
        <v>0</v>
      </c>
      <c r="AZ149" s="22"/>
      <c r="BA149" s="22" t="str">
        <f>IF('Submission Template'!BN146&lt;&gt;"",IF('Submission Template'!Q146="yes",1,0),"")</f>
        <v/>
      </c>
      <c r="BB149" s="22" t="str">
        <f>IF('Submission Template'!BS146&lt;&gt;"",IF('Submission Template'!V146="yes",1,0),"")</f>
        <v/>
      </c>
      <c r="BC149" s="22"/>
      <c r="BD149" s="22" t="str">
        <f>IF(AND('Submission Template'!Q146="yes",'Submission Template'!BN146&lt;&gt;""),'Submission Template'!BN146,"")</f>
        <v/>
      </c>
      <c r="BE149" s="22" t="str">
        <f>IF(AND('Submission Template'!V146="yes",'Submission Template'!BS146&lt;&gt;""),'Submission Template'!BS146,"")</f>
        <v/>
      </c>
      <c r="BF149" s="22"/>
      <c r="BG149" s="22"/>
      <c r="BH149" s="22"/>
      <c r="BI149" s="24"/>
      <c r="BJ149" s="22"/>
      <c r="BK149" s="35" t="str">
        <f>IF('Submission Template'!$AU$36=1,IF(AND('Submission Template'!Q146="yes",$AO149&gt;1,'Submission Template'!BN146&lt;&gt;""),ROUND((($AU149*$E149)/($D149-'Submission Template'!K$28))^2+1,1),""),"")</f>
        <v/>
      </c>
      <c r="BL149" s="35" t="str">
        <f>IF('Submission Template'!$AV$36=1,IF(AND('Submission Template'!V146="yes",$AP149&gt;1,'Submission Template'!BS146&lt;&gt;""),ROUND((($AV149*$O149)/($N149-'Submission Template'!R$28))^2+1,1),""),"")</f>
        <v/>
      </c>
      <c r="BM149" s="49">
        <f t="shared" si="28"/>
        <v>1</v>
      </c>
      <c r="BN149" s="6"/>
      <c r="BO149" s="136" t="str">
        <f>IF(D149="","",IF(E149="","",$D149-'Submission Template'!K$28))</f>
        <v/>
      </c>
      <c r="BP149" s="137" t="str">
        <f t="shared" si="40"/>
        <v/>
      </c>
      <c r="BQ149" s="137"/>
      <c r="BR149" s="137"/>
      <c r="BS149" s="137"/>
      <c r="BT149" s="137" t="str">
        <f>IF(N149="","",IF(E149="","",$N149-'Submission Template'!$BG$20))</f>
        <v/>
      </c>
      <c r="BU149" s="138" t="str">
        <f t="shared" si="41"/>
        <v/>
      </c>
      <c r="BV149" s="6"/>
      <c r="BW149" s="247" t="str">
        <f t="shared" si="32"/>
        <v/>
      </c>
      <c r="BX149" s="138" t="str">
        <f t="shared" si="33"/>
        <v/>
      </c>
      <c r="BY149" s="6"/>
      <c r="BZ149" s="6"/>
      <c r="CA149" s="6"/>
      <c r="CB149" s="6"/>
      <c r="CC149" s="6"/>
      <c r="CD149" s="6"/>
      <c r="CE149" s="6"/>
      <c r="CF149" s="247">
        <f>IF('Submission Template'!C172="invalid",1,0)</f>
        <v>0</v>
      </c>
      <c r="CG149" s="137" t="str">
        <f>IF(AND('Submission Template'!$C172="final",'Submission Template'!$Q172="yes"),$D175,"")</f>
        <v/>
      </c>
      <c r="CH149" s="137" t="str">
        <f>IF(AND('Submission Template'!$C172="final",'Submission Template'!$Q172="yes"),$C175,"")</f>
        <v/>
      </c>
      <c r="CI149" s="137" t="str">
        <f>IF(AND('Submission Template'!$C172="final",'Submission Template'!$V172="yes"),$N175,"")</f>
        <v/>
      </c>
      <c r="CJ149" s="138" t="str">
        <f>IF(AND('Submission Template'!$C172="final",'Submission Template'!$V172="yes"),$M175,"")</f>
        <v/>
      </c>
      <c r="CK149" s="6"/>
      <c r="CL149" s="6"/>
    </row>
    <row r="150" spans="1:90">
      <c r="A150" s="98"/>
      <c r="B150" s="304">
        <f>IF('Submission Template'!$AU$36=1,IF(AND('Submission Template'!$P$13="yes",$AX150&lt;&gt;""),MAX($AX150-1,0),$AX150),"")</f>
        <v>0</v>
      </c>
      <c r="C150" s="305" t="str">
        <f t="shared" si="22"/>
        <v/>
      </c>
      <c r="D150" s="306" t="str">
        <f>IF('Submission Template'!$AU$36&lt;&gt;1,"",IF(AL150&lt;&gt;"",AL150,IF(AND('Submission Template'!$P$13="no",'Submission Template'!Q147="yes",'Submission Template'!BN147&lt;&gt;""),AVERAGE(BD$37:BD150),IF(AND('Submission Template'!$P$13="yes",'Submission Template'!Q147="yes",'Submission Template'!BN147&lt;&gt;""),AVERAGE(BD$38:BD150),""))))</f>
        <v/>
      </c>
      <c r="E150" s="307" t="str">
        <f>IF('Submission Template'!$AU$36&lt;&gt;1,"",IF(AO150&lt;=1,"",IF(BW150&lt;&gt;"",BW150,IF(AND('Submission Template'!$P$13="no",'Submission Template'!Q147="yes",'Submission Template'!BN147&lt;&gt;""),STDEV(BD$37:BD150),IF(AND('Submission Template'!$P$13="yes",'Submission Template'!Q147="yes",'Submission Template'!BN147&lt;&gt;""),STDEV(BD$38:BD150),"")))))</f>
        <v/>
      </c>
      <c r="F150" s="308" t="str">
        <f>IF('Submission Template'!$AU$36=1,IF('Submission Template'!BN147&lt;&gt;"",G149,""),"")</f>
        <v/>
      </c>
      <c r="G150" s="308" t="str">
        <f>IF(AND('Submission Template'!$AU$36=1,'Submission Template'!$C147&lt;&gt;""),IF(OR($AO150=1,$AO150=0),0,IF('Submission Template'!$C147="initial",$G149,IF('Submission Template'!Q147="yes",MAX(($F150+'Submission Template'!BN147-('Submission Template'!K$28+0.25*$E150)),0),$G149))),"")</f>
        <v/>
      </c>
      <c r="H150" s="308" t="str">
        <f t="shared" si="35"/>
        <v/>
      </c>
      <c r="I150" s="309" t="str">
        <f t="shared" si="23"/>
        <v/>
      </c>
      <c r="J150" s="309" t="str">
        <f t="shared" si="36"/>
        <v/>
      </c>
      <c r="K150" s="310" t="str">
        <f>IF(G150&lt;&gt;"",IF($BA150=1,IF(AND(J150&lt;&gt;1,I150=1,D150&lt;='Submission Template'!K$28),1,0),K149),"")</f>
        <v/>
      </c>
      <c r="L150" s="304">
        <f>IF('Submission Template'!$AV$36=1,IF(AND('Submission Template'!$P$13="yes",$AY150&lt;&gt;""),MAX($AY150-1,0),$AY150),"")</f>
        <v>0</v>
      </c>
      <c r="M150" s="305" t="str">
        <f t="shared" si="37"/>
        <v/>
      </c>
      <c r="N150" s="306" t="str">
        <f>IF(AM150&lt;&gt;"",AM150,(IF(AND('Submission Template'!$P$13="no",'Submission Template'!V147="yes",'Submission Template'!BS147&lt;&gt;""),AVERAGE(BE$37:BE150),IF(AND('Submission Template'!$P$13="yes",'Submission Template'!V147="yes",'Submission Template'!BS147&lt;&gt;""),AVERAGE(BE$38:BE150),""))))</f>
        <v/>
      </c>
      <c r="O150" s="307" t="str">
        <f>IF(AP150&lt;=1,"",IF(BX150&lt;&gt;"",BX150,(IF(AND('Submission Template'!$P$13="no",'Submission Template'!V147="yes",'Submission Template'!BS147&lt;&gt;""),STDEV(BE$37:BE150),IF(AND('Submission Template'!$P$13="yes",'Submission Template'!V147="yes",'Submission Template'!BS147&lt;&gt;""),STDEV(BE$38:BE150),"")))))</f>
        <v/>
      </c>
      <c r="P150" s="308" t="str">
        <f>IF('Submission Template'!$AV$36=1,IF('Submission Template'!BS147&lt;&gt;"",Q149,""),"")</f>
        <v/>
      </c>
      <c r="Q150" s="308" t="str">
        <f>IF(AND('Submission Template'!$AV$36=1,'Submission Template'!$C147&lt;&gt;""),IF(OR($AP150=1,$AP150=0),0,IF('Submission Template'!$C147="initial",$Q149,IF('Submission Template'!V147="yes",MAX(($P150+'Submission Template'!BS147-('Submission Template'!R$28+0.25*$O150)),0),$Q149))),"")</f>
        <v/>
      </c>
      <c r="R150" s="308" t="str">
        <f t="shared" si="38"/>
        <v/>
      </c>
      <c r="S150" s="309" t="str">
        <f t="shared" si="25"/>
        <v/>
      </c>
      <c r="T150" s="309" t="str">
        <f t="shared" si="39"/>
        <v/>
      </c>
      <c r="U150" s="310" t="str">
        <f>IF(Q150&lt;&gt;"",IF($BB150=1,IF(AND(T150&lt;&gt;1,S150=1,N150&lt;='Submission Template'!R$28),1,0),U149),"")</f>
        <v/>
      </c>
      <c r="V150" s="102"/>
      <c r="W150" s="102"/>
      <c r="X150" s="102"/>
      <c r="Y150" s="102"/>
      <c r="Z150" s="102"/>
      <c r="AA150" s="102"/>
      <c r="AB150" s="102"/>
      <c r="AC150" s="102"/>
      <c r="AD150" s="102"/>
      <c r="AE150" s="102"/>
      <c r="AF150" s="311"/>
      <c r="AG150" s="312" t="str">
        <f>IF(AND(OR('Submission Template'!Q147="yes",AND('Submission Template'!V147="yes",'Submission Template'!$P$17="yes")),'Submission Template'!C147="invalid"),"Test cannot be invalid AND included in CumSum",IF(OR(AND($Q150&gt;$R150,$N150&lt;&gt;""),AND($G150&gt;H150,$D150&lt;&gt;"")),"Warning:  CumSum statistic exceeds the Action Limit.",""))</f>
        <v/>
      </c>
      <c r="AH150" s="156"/>
      <c r="AI150" s="156"/>
      <c r="AJ150" s="156"/>
      <c r="AK150" s="313"/>
      <c r="AL150" s="6" t="str">
        <f t="shared" si="34"/>
        <v/>
      </c>
      <c r="AM150" s="6" t="str">
        <f t="shared" si="31"/>
        <v/>
      </c>
      <c r="AN150"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lt;&gt;""),"DATA","")),"notCO")</f>
        <v>SKIP</v>
      </c>
      <c r="AO150" s="6">
        <f>IF('Submission Template'!$P$13="no",AX150,IF(AX150="","",IF('Submission Template'!$P$13="yes",IF(B150=0,1,IF(OR(B150=1,B150=2),2,B150)))))</f>
        <v>1</v>
      </c>
      <c r="AP150" s="6">
        <f>IF('Submission Template'!$P$13="no",AY150,IF(AY150="","",IF('Submission Template'!$P$13="yes",IF(L150=0,1,IF(OR(L150=1,L150=2),2,L150)))))</f>
        <v>1</v>
      </c>
      <c r="AQ150"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lt;&gt;""),"DATA","")),"notCO")</f>
        <v>SKIP</v>
      </c>
      <c r="AR150" s="22">
        <f>IF(AND('Submission Template'!BN147&lt;&gt;"",'Submission Template'!K$28&lt;&gt;"",'Submission Template'!Q147&lt;&gt;""),1,0)</f>
        <v>0</v>
      </c>
      <c r="AS150" s="22">
        <f>IF(AND('Submission Template'!BS147&lt;&gt;"",'Submission Template'!R$28&lt;&gt;"",'Submission Template'!V147&lt;&gt;""),1,0)</f>
        <v>0</v>
      </c>
      <c r="AT150" s="22"/>
      <c r="AU150" s="22">
        <f t="shared" si="26"/>
        <v>0</v>
      </c>
      <c r="AV150" s="22">
        <f t="shared" si="27"/>
        <v>0</v>
      </c>
      <c r="AW150" s="22"/>
      <c r="AX150" s="22">
        <f>IF('Submission Template'!$BU147&lt;&gt;"blank",IF('Submission Template'!BN147&lt;&gt;"",IF('Submission Template'!Q147="yes",AX149+1,AX149),AX149),"")</f>
        <v>0</v>
      </c>
      <c r="AY150" s="22">
        <f>IF('Submission Template'!$BU147&lt;&gt;"blank",IF('Submission Template'!BS147&lt;&gt;"",IF('Submission Template'!V147="yes",AY149+1,AY149),AY149),"")</f>
        <v>0</v>
      </c>
      <c r="AZ150" s="22"/>
      <c r="BA150" s="22" t="str">
        <f>IF('Submission Template'!BN147&lt;&gt;"",IF('Submission Template'!Q147="yes",1,0),"")</f>
        <v/>
      </c>
      <c r="BB150" s="22" t="str">
        <f>IF('Submission Template'!BS147&lt;&gt;"",IF('Submission Template'!V147="yes",1,0),"")</f>
        <v/>
      </c>
      <c r="BC150" s="22"/>
      <c r="BD150" s="22" t="str">
        <f>IF(AND('Submission Template'!Q147="yes",'Submission Template'!BN147&lt;&gt;""),'Submission Template'!BN147,"")</f>
        <v/>
      </c>
      <c r="BE150" s="22" t="str">
        <f>IF(AND('Submission Template'!V147="yes",'Submission Template'!BS147&lt;&gt;""),'Submission Template'!BS147,"")</f>
        <v/>
      </c>
      <c r="BF150" s="22"/>
      <c r="BG150" s="22"/>
      <c r="BH150" s="22"/>
      <c r="BI150" s="24"/>
      <c r="BJ150" s="22"/>
      <c r="BK150" s="35" t="str">
        <f>IF('Submission Template'!$AU$36=1,IF(AND('Submission Template'!Q147="yes",$AO150&gt;1,'Submission Template'!BN147&lt;&gt;""),ROUND((($AU150*$E150)/($D150-'Submission Template'!K$28))^2+1,1),""),"")</f>
        <v/>
      </c>
      <c r="BL150" s="35" t="str">
        <f>IF('Submission Template'!$AV$36=1,IF(AND('Submission Template'!V147="yes",$AP150&gt;1,'Submission Template'!BS147&lt;&gt;""),ROUND((($AV150*$O150)/($N150-'Submission Template'!R$28))^2+1,1),""),"")</f>
        <v/>
      </c>
      <c r="BM150" s="49">
        <f t="shared" si="28"/>
        <v>1</v>
      </c>
      <c r="BN150" s="6"/>
      <c r="BO150" s="136" t="str">
        <f>IF(D150="","",IF(E150="","",$D150-'Submission Template'!K$28))</f>
        <v/>
      </c>
      <c r="BP150" s="137" t="str">
        <f t="shared" si="40"/>
        <v/>
      </c>
      <c r="BQ150" s="137"/>
      <c r="BR150" s="137"/>
      <c r="BS150" s="137"/>
      <c r="BT150" s="137" t="str">
        <f>IF(N150="","",IF(E150="","",$N150-'Submission Template'!$BG$20))</f>
        <v/>
      </c>
      <c r="BU150" s="138" t="str">
        <f t="shared" si="41"/>
        <v/>
      </c>
      <c r="BV150" s="6"/>
      <c r="BW150" s="247" t="str">
        <f t="shared" si="32"/>
        <v/>
      </c>
      <c r="BX150" s="138" t="str">
        <f t="shared" si="33"/>
        <v/>
      </c>
      <c r="BY150" s="6"/>
      <c r="BZ150" s="6"/>
      <c r="CA150" s="6"/>
      <c r="CB150" s="6"/>
      <c r="CC150" s="6"/>
      <c r="CD150" s="6"/>
      <c r="CE150" s="6"/>
      <c r="CF150" s="247">
        <f>IF('Submission Template'!C173="invalid",1,0)</f>
        <v>0</v>
      </c>
      <c r="CG150" s="137" t="str">
        <f>IF(AND('Submission Template'!$C173="final",'Submission Template'!$Q173="yes"),$D176,"")</f>
        <v/>
      </c>
      <c r="CH150" s="137" t="str">
        <f>IF(AND('Submission Template'!$C173="final",'Submission Template'!$Q173="yes"),$C176,"")</f>
        <v/>
      </c>
      <c r="CI150" s="137" t="str">
        <f>IF(AND('Submission Template'!$C173="final",'Submission Template'!$V173="yes"),$N176,"")</f>
        <v/>
      </c>
      <c r="CJ150" s="138" t="str">
        <f>IF(AND('Submission Template'!$C173="final",'Submission Template'!$V173="yes"),$M176,"")</f>
        <v/>
      </c>
      <c r="CK150" s="6"/>
      <c r="CL150" s="6"/>
    </row>
    <row r="151" spans="1:90">
      <c r="A151" s="98"/>
      <c r="B151" s="304">
        <f>IF('Submission Template'!$AU$36=1,IF(AND('Submission Template'!$P$13="yes",$AX151&lt;&gt;""),MAX($AX151-1,0),$AX151),"")</f>
        <v>0</v>
      </c>
      <c r="C151" s="305" t="str">
        <f t="shared" si="22"/>
        <v/>
      </c>
      <c r="D151" s="306" t="str">
        <f>IF('Submission Template'!$AU$36&lt;&gt;1,"",IF(AL151&lt;&gt;"",AL151,IF(AND('Submission Template'!$P$13="no",'Submission Template'!Q148="yes",'Submission Template'!BN148&lt;&gt;""),AVERAGE(BD$37:BD151),IF(AND('Submission Template'!$P$13="yes",'Submission Template'!Q148="yes",'Submission Template'!BN148&lt;&gt;""),AVERAGE(BD$38:BD151),""))))</f>
        <v/>
      </c>
      <c r="E151" s="307" t="str">
        <f>IF('Submission Template'!$AU$36&lt;&gt;1,"",IF(AO151&lt;=1,"",IF(BW151&lt;&gt;"",BW151,IF(AND('Submission Template'!$P$13="no",'Submission Template'!Q148="yes",'Submission Template'!BN148&lt;&gt;""),STDEV(BD$37:BD151),IF(AND('Submission Template'!$P$13="yes",'Submission Template'!Q148="yes",'Submission Template'!BN148&lt;&gt;""),STDEV(BD$38:BD151),"")))))</f>
        <v/>
      </c>
      <c r="F151" s="308" t="str">
        <f>IF('Submission Template'!$AU$36=1,IF('Submission Template'!BN148&lt;&gt;"",G150,""),"")</f>
        <v/>
      </c>
      <c r="G151" s="308" t="str">
        <f>IF(AND('Submission Template'!$AU$36=1,'Submission Template'!$C148&lt;&gt;""),IF(OR($AO151=1,$AO151=0),0,IF('Submission Template'!$C148="initial",$G150,IF('Submission Template'!Q148="yes",MAX(($F151+'Submission Template'!BN148-('Submission Template'!K$28+0.25*$E151)),0),$G150))),"")</f>
        <v/>
      </c>
      <c r="H151" s="308" t="str">
        <f t="shared" si="35"/>
        <v/>
      </c>
      <c r="I151" s="309" t="str">
        <f t="shared" si="23"/>
        <v/>
      </c>
      <c r="J151" s="309" t="str">
        <f t="shared" si="36"/>
        <v/>
      </c>
      <c r="K151" s="310" t="str">
        <f>IF(G151&lt;&gt;"",IF($BA151=1,IF(AND(J151&lt;&gt;1,I151=1,D151&lt;='Submission Template'!K$28),1,0),K150),"")</f>
        <v/>
      </c>
      <c r="L151" s="304">
        <f>IF('Submission Template'!$AV$36=1,IF(AND('Submission Template'!$P$13="yes",$AY151&lt;&gt;""),MAX($AY151-1,0),$AY151),"")</f>
        <v>0</v>
      </c>
      <c r="M151" s="305" t="str">
        <f t="shared" si="37"/>
        <v/>
      </c>
      <c r="N151" s="306" t="str">
        <f>IF(AM151&lt;&gt;"",AM151,(IF(AND('Submission Template'!$P$13="no",'Submission Template'!V148="yes",'Submission Template'!BS148&lt;&gt;""),AVERAGE(BE$37:BE151),IF(AND('Submission Template'!$P$13="yes",'Submission Template'!V148="yes",'Submission Template'!BS148&lt;&gt;""),AVERAGE(BE$38:BE151),""))))</f>
        <v/>
      </c>
      <c r="O151" s="307" t="str">
        <f>IF(AP151&lt;=1,"",IF(BX151&lt;&gt;"",BX151,(IF(AND('Submission Template'!$P$13="no",'Submission Template'!V148="yes",'Submission Template'!BS148&lt;&gt;""),STDEV(BE$37:BE151),IF(AND('Submission Template'!$P$13="yes",'Submission Template'!V148="yes",'Submission Template'!BS148&lt;&gt;""),STDEV(BE$38:BE151),"")))))</f>
        <v/>
      </c>
      <c r="P151" s="308" t="str">
        <f>IF('Submission Template'!$AV$36=1,IF('Submission Template'!BS148&lt;&gt;"",Q150,""),"")</f>
        <v/>
      </c>
      <c r="Q151" s="308" t="str">
        <f>IF(AND('Submission Template'!$AV$36=1,'Submission Template'!$C148&lt;&gt;""),IF(OR($AP151=1,$AP151=0),0,IF('Submission Template'!$C148="initial",$Q150,IF('Submission Template'!V148="yes",MAX(($P151+'Submission Template'!BS148-('Submission Template'!R$28+0.25*$O151)),0),$Q150))),"")</f>
        <v/>
      </c>
      <c r="R151" s="308" t="str">
        <f t="shared" si="38"/>
        <v/>
      </c>
      <c r="S151" s="309" t="str">
        <f t="shared" si="25"/>
        <v/>
      </c>
      <c r="T151" s="309" t="str">
        <f t="shared" si="39"/>
        <v/>
      </c>
      <c r="U151" s="310" t="str">
        <f>IF(Q151&lt;&gt;"",IF($BB151=1,IF(AND(T151&lt;&gt;1,S151=1,N151&lt;='Submission Template'!R$28),1,0),U150),"")</f>
        <v/>
      </c>
      <c r="V151" s="102"/>
      <c r="W151" s="102"/>
      <c r="X151" s="102"/>
      <c r="Y151" s="102"/>
      <c r="Z151" s="102"/>
      <c r="AA151" s="102"/>
      <c r="AB151" s="102"/>
      <c r="AC151" s="102"/>
      <c r="AD151" s="102"/>
      <c r="AE151" s="102"/>
      <c r="AF151" s="311"/>
      <c r="AG151" s="312" t="str">
        <f>IF(AND(OR('Submission Template'!Q148="yes",AND('Submission Template'!V148="yes",'Submission Template'!$P$17="yes")),'Submission Template'!C148="invalid"),"Test cannot be invalid AND included in CumSum",IF(OR(AND($Q151&gt;$R151,$N151&lt;&gt;""),AND($G151&gt;H151,$D151&lt;&gt;"")),"Warning:  CumSum statistic exceeds the Action Limit.",""))</f>
        <v/>
      </c>
      <c r="AH151" s="156"/>
      <c r="AI151" s="156"/>
      <c r="AJ151" s="156"/>
      <c r="AK151" s="313"/>
      <c r="AL151" s="6" t="str">
        <f t="shared" si="34"/>
        <v/>
      </c>
      <c r="AM151" s="6" t="str">
        <f t="shared" si="31"/>
        <v/>
      </c>
      <c r="AN151"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lt;&gt;""),"DATA","")),"notCO")</f>
        <v>SKIP</v>
      </c>
      <c r="AO151" s="6">
        <f>IF('Submission Template'!$P$13="no",AX151,IF(AX151="","",IF('Submission Template'!$P$13="yes",IF(B151=0,1,IF(OR(B151=1,B151=2),2,B151)))))</f>
        <v>1</v>
      </c>
      <c r="AP151" s="6">
        <f>IF('Submission Template'!$P$13="no",AY151,IF(AY151="","",IF('Submission Template'!$P$13="yes",IF(L151=0,1,IF(OR(L151=1,L151=2),2,L151)))))</f>
        <v>1</v>
      </c>
      <c r="AQ151"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lt;&gt;""),"DATA","")),"notCO")</f>
        <v>SKIP</v>
      </c>
      <c r="AR151" s="22">
        <f>IF(AND('Submission Template'!BN148&lt;&gt;"",'Submission Template'!K$28&lt;&gt;"",'Submission Template'!Q148&lt;&gt;""),1,0)</f>
        <v>0</v>
      </c>
      <c r="AS151" s="22">
        <f>IF(AND('Submission Template'!BS148&lt;&gt;"",'Submission Template'!R$28&lt;&gt;"",'Submission Template'!V148&lt;&gt;""),1,0)</f>
        <v>0</v>
      </c>
      <c r="AT151" s="22"/>
      <c r="AU151" s="22">
        <f t="shared" si="26"/>
        <v>0</v>
      </c>
      <c r="AV151" s="22">
        <f t="shared" si="27"/>
        <v>0</v>
      </c>
      <c r="AW151" s="22"/>
      <c r="AX151" s="22">
        <f>IF('Submission Template'!$BU148&lt;&gt;"blank",IF('Submission Template'!BN148&lt;&gt;"",IF('Submission Template'!Q148="yes",AX150+1,AX150),AX150),"")</f>
        <v>0</v>
      </c>
      <c r="AY151" s="22">
        <f>IF('Submission Template'!$BU148&lt;&gt;"blank",IF('Submission Template'!BS148&lt;&gt;"",IF('Submission Template'!V148="yes",AY150+1,AY150),AY150),"")</f>
        <v>0</v>
      </c>
      <c r="AZ151" s="22"/>
      <c r="BA151" s="22" t="str">
        <f>IF('Submission Template'!BN148&lt;&gt;"",IF('Submission Template'!Q148="yes",1,0),"")</f>
        <v/>
      </c>
      <c r="BB151" s="22" t="str">
        <f>IF('Submission Template'!BS148&lt;&gt;"",IF('Submission Template'!V148="yes",1,0),"")</f>
        <v/>
      </c>
      <c r="BC151" s="22"/>
      <c r="BD151" s="22" t="str">
        <f>IF(AND('Submission Template'!Q148="yes",'Submission Template'!BN148&lt;&gt;""),'Submission Template'!BN148,"")</f>
        <v/>
      </c>
      <c r="BE151" s="22" t="str">
        <f>IF(AND('Submission Template'!V148="yes",'Submission Template'!BS148&lt;&gt;""),'Submission Template'!BS148,"")</f>
        <v/>
      </c>
      <c r="BF151" s="22"/>
      <c r="BG151" s="22"/>
      <c r="BH151" s="22"/>
      <c r="BI151" s="24"/>
      <c r="BJ151" s="22"/>
      <c r="BK151" s="35" t="str">
        <f>IF('Submission Template'!$AU$36=1,IF(AND('Submission Template'!Q148="yes",$AO151&gt;1,'Submission Template'!BN148&lt;&gt;""),ROUND((($AU151*$E151)/($D151-'Submission Template'!K$28))^2+1,1),""),"")</f>
        <v/>
      </c>
      <c r="BL151" s="35" t="str">
        <f>IF('Submission Template'!$AV$36=1,IF(AND('Submission Template'!V148="yes",$AP151&gt;1,'Submission Template'!BS148&lt;&gt;""),ROUND((($AV151*$O151)/($N151-'Submission Template'!R$28))^2+1,1),""),"")</f>
        <v/>
      </c>
      <c r="BM151" s="49">
        <f t="shared" si="28"/>
        <v>1</v>
      </c>
      <c r="BN151" s="6"/>
      <c r="BO151" s="136" t="str">
        <f>IF(D151="","",IF(E151="","",$D151-'Submission Template'!K$28))</f>
        <v/>
      </c>
      <c r="BP151" s="137" t="str">
        <f t="shared" si="40"/>
        <v/>
      </c>
      <c r="BQ151" s="137"/>
      <c r="BR151" s="137"/>
      <c r="BS151" s="137"/>
      <c r="BT151" s="137" t="str">
        <f>IF(N151="","",IF(E151="","",$N151-'Submission Template'!$BG$20))</f>
        <v/>
      </c>
      <c r="BU151" s="138" t="str">
        <f t="shared" si="41"/>
        <v/>
      </c>
      <c r="BV151" s="6"/>
      <c r="BW151" s="247" t="str">
        <f t="shared" si="32"/>
        <v/>
      </c>
      <c r="BX151" s="138" t="str">
        <f t="shared" si="33"/>
        <v/>
      </c>
      <c r="BY151" s="6"/>
      <c r="BZ151" s="6"/>
      <c r="CA151" s="6"/>
      <c r="CB151" s="6"/>
      <c r="CC151" s="6"/>
      <c r="CD151" s="6"/>
      <c r="CE151" s="6"/>
      <c r="CF151" s="247">
        <f>IF('Submission Template'!C174="invalid",1,0)</f>
        <v>0</v>
      </c>
      <c r="CG151" s="137" t="str">
        <f>IF(AND('Submission Template'!$C174="final",'Submission Template'!$Q174="yes"),$D177,"")</f>
        <v/>
      </c>
      <c r="CH151" s="137" t="str">
        <f>IF(AND('Submission Template'!$C174="final",'Submission Template'!$Q174="yes"),$C177,"")</f>
        <v/>
      </c>
      <c r="CI151" s="137" t="str">
        <f>IF(AND('Submission Template'!$C174="final",'Submission Template'!$V174="yes"),$N177,"")</f>
        <v/>
      </c>
      <c r="CJ151" s="138" t="str">
        <f>IF(AND('Submission Template'!$C174="final",'Submission Template'!$V174="yes"),$M177,"")</f>
        <v/>
      </c>
      <c r="CK151" s="6"/>
      <c r="CL151" s="6"/>
    </row>
    <row r="152" spans="1:90">
      <c r="A152" s="98"/>
      <c r="B152" s="304">
        <f>IF('Submission Template'!$AU$36=1,IF(AND('Submission Template'!$P$13="yes",$AX152&lt;&gt;""),MAX($AX152-1,0),$AX152),"")</f>
        <v>0</v>
      </c>
      <c r="C152" s="305" t="str">
        <f t="shared" si="22"/>
        <v/>
      </c>
      <c r="D152" s="306" t="str">
        <f>IF('Submission Template'!$AU$36&lt;&gt;1,"",IF(AL152&lt;&gt;"",AL152,IF(AND('Submission Template'!$P$13="no",'Submission Template'!Q149="yes",'Submission Template'!BN149&lt;&gt;""),AVERAGE(BD$37:BD152),IF(AND('Submission Template'!$P$13="yes",'Submission Template'!Q149="yes",'Submission Template'!BN149&lt;&gt;""),AVERAGE(BD$38:BD152),""))))</f>
        <v/>
      </c>
      <c r="E152" s="307" t="str">
        <f>IF('Submission Template'!$AU$36&lt;&gt;1,"",IF(AO152&lt;=1,"",IF(BW152&lt;&gt;"",BW152,IF(AND('Submission Template'!$P$13="no",'Submission Template'!Q149="yes",'Submission Template'!BN149&lt;&gt;""),STDEV(BD$37:BD152),IF(AND('Submission Template'!$P$13="yes",'Submission Template'!Q149="yes",'Submission Template'!BN149&lt;&gt;""),STDEV(BD$38:BD152),"")))))</f>
        <v/>
      </c>
      <c r="F152" s="308" t="str">
        <f>IF('Submission Template'!$AU$36=1,IF('Submission Template'!BN149&lt;&gt;"",G151,""),"")</f>
        <v/>
      </c>
      <c r="G152" s="308" t="str">
        <f>IF(AND('Submission Template'!$AU$36=1,'Submission Template'!$C149&lt;&gt;""),IF(OR($AO152=1,$AO152=0),0,IF('Submission Template'!$C149="initial",$G151,IF('Submission Template'!Q149="yes",MAX(($F152+'Submission Template'!BN149-('Submission Template'!K$28+0.25*$E152)),0),$G151))),"")</f>
        <v/>
      </c>
      <c r="H152" s="308" t="str">
        <f t="shared" si="35"/>
        <v/>
      </c>
      <c r="I152" s="309" t="str">
        <f t="shared" si="23"/>
        <v/>
      </c>
      <c r="J152" s="309" t="str">
        <f t="shared" si="36"/>
        <v/>
      </c>
      <c r="K152" s="310" t="str">
        <f>IF(G152&lt;&gt;"",IF($BA152=1,IF(AND(J152&lt;&gt;1,I152=1,D152&lt;='Submission Template'!K$28),1,0),K151),"")</f>
        <v/>
      </c>
      <c r="L152" s="304">
        <f>IF('Submission Template'!$AV$36=1,IF(AND('Submission Template'!$P$13="yes",$AY152&lt;&gt;""),MAX($AY152-1,0),$AY152),"")</f>
        <v>0</v>
      </c>
      <c r="M152" s="305" t="str">
        <f t="shared" si="37"/>
        <v/>
      </c>
      <c r="N152" s="306" t="str">
        <f>IF(AM152&lt;&gt;"",AM152,(IF(AND('Submission Template'!$P$13="no",'Submission Template'!V149="yes",'Submission Template'!BS149&lt;&gt;""),AVERAGE(BE$37:BE152),IF(AND('Submission Template'!$P$13="yes",'Submission Template'!V149="yes",'Submission Template'!BS149&lt;&gt;""),AVERAGE(BE$38:BE152),""))))</f>
        <v/>
      </c>
      <c r="O152" s="307" t="str">
        <f>IF(AP152&lt;=1,"",IF(BX152&lt;&gt;"",BX152,(IF(AND('Submission Template'!$P$13="no",'Submission Template'!V149="yes",'Submission Template'!BS149&lt;&gt;""),STDEV(BE$37:BE152),IF(AND('Submission Template'!$P$13="yes",'Submission Template'!V149="yes",'Submission Template'!BS149&lt;&gt;""),STDEV(BE$38:BE152),"")))))</f>
        <v/>
      </c>
      <c r="P152" s="308" t="str">
        <f>IF('Submission Template'!$AV$36=1,IF('Submission Template'!BS149&lt;&gt;"",Q151,""),"")</f>
        <v/>
      </c>
      <c r="Q152" s="308" t="str">
        <f>IF(AND('Submission Template'!$AV$36=1,'Submission Template'!$C149&lt;&gt;""),IF(OR($AP152=1,$AP152=0),0,IF('Submission Template'!$C149="initial",$Q151,IF('Submission Template'!V149="yes",MAX(($P152+'Submission Template'!BS149-('Submission Template'!R$28+0.25*$O152)),0),$Q151))),"")</f>
        <v/>
      </c>
      <c r="R152" s="308" t="str">
        <f t="shared" si="38"/>
        <v/>
      </c>
      <c r="S152" s="309" t="str">
        <f t="shared" si="25"/>
        <v/>
      </c>
      <c r="T152" s="309" t="str">
        <f t="shared" si="39"/>
        <v/>
      </c>
      <c r="U152" s="310" t="str">
        <f>IF(Q152&lt;&gt;"",IF($BB152=1,IF(AND(T152&lt;&gt;1,S152=1,N152&lt;='Submission Template'!R$28),1,0),U151),"")</f>
        <v/>
      </c>
      <c r="V152" s="102"/>
      <c r="W152" s="102"/>
      <c r="X152" s="102"/>
      <c r="Y152" s="102"/>
      <c r="Z152" s="102"/>
      <c r="AA152" s="102"/>
      <c r="AB152" s="102"/>
      <c r="AC152" s="102"/>
      <c r="AD152" s="102"/>
      <c r="AE152" s="102"/>
      <c r="AF152" s="311"/>
      <c r="AG152" s="312" t="str">
        <f>IF(AND(OR('Submission Template'!Q149="yes",AND('Submission Template'!V149="yes",'Submission Template'!$P$17="yes")),'Submission Template'!C149="invalid"),"Test cannot be invalid AND included in CumSum",IF(OR(AND($Q152&gt;$R152,$N152&lt;&gt;""),AND($G152&gt;H152,$D152&lt;&gt;"")),"Warning:  CumSum statistic exceeds the Action Limit.",""))</f>
        <v/>
      </c>
      <c r="AH152" s="156"/>
      <c r="AI152" s="156"/>
      <c r="AJ152" s="156"/>
      <c r="AK152" s="313"/>
      <c r="AL152" s="6" t="str">
        <f t="shared" si="34"/>
        <v/>
      </c>
      <c r="AM152" s="6" t="str">
        <f t="shared" si="31"/>
        <v/>
      </c>
      <c r="AN152"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lt;&gt;""),"DATA","")),"notCO")</f>
        <v>SKIP</v>
      </c>
      <c r="AO152" s="6">
        <f>IF('Submission Template'!$P$13="no",AX152,IF(AX152="","",IF('Submission Template'!$P$13="yes",IF(B152=0,1,IF(OR(B152=1,B152=2),2,B152)))))</f>
        <v>1</v>
      </c>
      <c r="AP152" s="6">
        <f>IF('Submission Template'!$P$13="no",AY152,IF(AY152="","",IF('Submission Template'!$P$13="yes",IF(L152=0,1,IF(OR(L152=1,L152=2),2,L152)))))</f>
        <v>1</v>
      </c>
      <c r="AQ152"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lt;&gt;""),"DATA","")),"notCO")</f>
        <v>SKIP</v>
      </c>
      <c r="AR152" s="22">
        <f>IF(AND('Submission Template'!BN149&lt;&gt;"",'Submission Template'!K$28&lt;&gt;"",'Submission Template'!Q149&lt;&gt;""),1,0)</f>
        <v>0</v>
      </c>
      <c r="AS152" s="22">
        <f>IF(AND('Submission Template'!BS149&lt;&gt;"",'Submission Template'!R$28&lt;&gt;"",'Submission Template'!V149&lt;&gt;""),1,0)</f>
        <v>0</v>
      </c>
      <c r="AT152" s="22"/>
      <c r="AU152" s="22">
        <f t="shared" si="26"/>
        <v>0</v>
      </c>
      <c r="AV152" s="22">
        <f t="shared" si="27"/>
        <v>0</v>
      </c>
      <c r="AW152" s="22"/>
      <c r="AX152" s="22">
        <f>IF('Submission Template'!$BU149&lt;&gt;"blank",IF('Submission Template'!BN149&lt;&gt;"",IF('Submission Template'!Q149="yes",AX151+1,AX151),AX151),"")</f>
        <v>0</v>
      </c>
      <c r="AY152" s="22">
        <f>IF('Submission Template'!$BU149&lt;&gt;"blank",IF('Submission Template'!BS149&lt;&gt;"",IF('Submission Template'!V149="yes",AY151+1,AY151),AY151),"")</f>
        <v>0</v>
      </c>
      <c r="AZ152" s="22"/>
      <c r="BA152" s="22" t="str">
        <f>IF('Submission Template'!BN149&lt;&gt;"",IF('Submission Template'!Q149="yes",1,0),"")</f>
        <v/>
      </c>
      <c r="BB152" s="22" t="str">
        <f>IF('Submission Template'!BS149&lt;&gt;"",IF('Submission Template'!V149="yes",1,0),"")</f>
        <v/>
      </c>
      <c r="BC152" s="22"/>
      <c r="BD152" s="22" t="str">
        <f>IF(AND('Submission Template'!Q149="yes",'Submission Template'!BN149&lt;&gt;""),'Submission Template'!BN149,"")</f>
        <v/>
      </c>
      <c r="BE152" s="22" t="str">
        <f>IF(AND('Submission Template'!V149="yes",'Submission Template'!BS149&lt;&gt;""),'Submission Template'!BS149,"")</f>
        <v/>
      </c>
      <c r="BF152" s="22"/>
      <c r="BG152" s="22"/>
      <c r="BH152" s="22"/>
      <c r="BI152" s="24"/>
      <c r="BJ152" s="22"/>
      <c r="BK152" s="35" t="str">
        <f>IF('Submission Template'!$AU$36=1,IF(AND('Submission Template'!Q149="yes",$AO152&gt;1,'Submission Template'!BN149&lt;&gt;""),ROUND((($AU152*$E152)/($D152-'Submission Template'!K$28))^2+1,1),""),"")</f>
        <v/>
      </c>
      <c r="BL152" s="35" t="str">
        <f>IF('Submission Template'!$AV$36=1,IF(AND('Submission Template'!V149="yes",$AP152&gt;1,'Submission Template'!BS149&lt;&gt;""),ROUND((($AV152*$O152)/($N152-'Submission Template'!R$28))^2+1,1),""),"")</f>
        <v/>
      </c>
      <c r="BM152" s="49">
        <f t="shared" si="28"/>
        <v>1</v>
      </c>
      <c r="BN152" s="6"/>
      <c r="BO152" s="136" t="str">
        <f>IF(D152="","",IF(E152="","",$D152-'Submission Template'!K$28))</f>
        <v/>
      </c>
      <c r="BP152" s="137" t="str">
        <f t="shared" si="40"/>
        <v/>
      </c>
      <c r="BQ152" s="137"/>
      <c r="BR152" s="137"/>
      <c r="BS152" s="137"/>
      <c r="BT152" s="137" t="str">
        <f>IF(N152="","",IF(E152="","",$N152-'Submission Template'!$BG$20))</f>
        <v/>
      </c>
      <c r="BU152" s="138" t="str">
        <f t="shared" si="41"/>
        <v/>
      </c>
      <c r="BV152" s="6"/>
      <c r="BW152" s="247" t="str">
        <f t="shared" si="32"/>
        <v/>
      </c>
      <c r="BX152" s="138" t="str">
        <f t="shared" si="33"/>
        <v/>
      </c>
      <c r="BY152" s="6"/>
      <c r="BZ152" s="6"/>
      <c r="CA152" s="6"/>
      <c r="CB152" s="6"/>
      <c r="CC152" s="6"/>
      <c r="CD152" s="6"/>
      <c r="CE152" s="6"/>
      <c r="CF152" s="247">
        <f>IF('Submission Template'!C175="invalid",1,0)</f>
        <v>0</v>
      </c>
      <c r="CG152" s="137" t="str">
        <f>IF(AND('Submission Template'!$C175="final",'Submission Template'!$Q175="yes"),$D178,"")</f>
        <v/>
      </c>
      <c r="CH152" s="137" t="str">
        <f>IF(AND('Submission Template'!$C175="final",'Submission Template'!$Q175="yes"),$C178,"")</f>
        <v/>
      </c>
      <c r="CI152" s="137" t="str">
        <f>IF(AND('Submission Template'!$C175="final",'Submission Template'!$V175="yes"),$N178,"")</f>
        <v/>
      </c>
      <c r="CJ152" s="138" t="str">
        <f>IF(AND('Submission Template'!$C175="final",'Submission Template'!$V175="yes"),$M178,"")</f>
        <v/>
      </c>
      <c r="CK152" s="6"/>
      <c r="CL152" s="6"/>
    </row>
    <row r="153" spans="1:90">
      <c r="A153" s="98"/>
      <c r="B153" s="304">
        <f>IF('Submission Template'!$AU$36=1,IF(AND('Submission Template'!$P$13="yes",$AX153&lt;&gt;""),MAX($AX153-1,0),$AX153),"")</f>
        <v>0</v>
      </c>
      <c r="C153" s="305" t="str">
        <f t="shared" si="22"/>
        <v/>
      </c>
      <c r="D153" s="306" t="str">
        <f>IF('Submission Template'!$AU$36&lt;&gt;1,"",IF(AL153&lt;&gt;"",AL153,IF(AND('Submission Template'!$P$13="no",'Submission Template'!Q150="yes",'Submission Template'!BN150&lt;&gt;""),AVERAGE(BD$37:BD153),IF(AND('Submission Template'!$P$13="yes",'Submission Template'!Q150="yes",'Submission Template'!BN150&lt;&gt;""),AVERAGE(BD$38:BD153),""))))</f>
        <v/>
      </c>
      <c r="E153" s="307" t="str">
        <f>IF('Submission Template'!$AU$36&lt;&gt;1,"",IF(AO153&lt;=1,"",IF(BW153&lt;&gt;"",BW153,IF(AND('Submission Template'!$P$13="no",'Submission Template'!Q150="yes",'Submission Template'!BN150&lt;&gt;""),STDEV(BD$37:BD153),IF(AND('Submission Template'!$P$13="yes",'Submission Template'!Q150="yes",'Submission Template'!BN150&lt;&gt;""),STDEV(BD$38:BD153),"")))))</f>
        <v/>
      </c>
      <c r="F153" s="308" t="str">
        <f>IF('Submission Template'!$AU$36=1,IF('Submission Template'!BN150&lt;&gt;"",G152,""),"")</f>
        <v/>
      </c>
      <c r="G153" s="308" t="str">
        <f>IF(AND('Submission Template'!$AU$36=1,'Submission Template'!$C150&lt;&gt;""),IF(OR($AO153=1,$AO153=0),0,IF('Submission Template'!$C150="initial",$G152,IF('Submission Template'!Q150="yes",MAX(($F153+'Submission Template'!BN150-('Submission Template'!K$28+0.25*$E153)),0),$G152))),"")</f>
        <v/>
      </c>
      <c r="H153" s="308" t="str">
        <f t="shared" si="35"/>
        <v/>
      </c>
      <c r="I153" s="309" t="str">
        <f t="shared" si="23"/>
        <v/>
      </c>
      <c r="J153" s="309" t="str">
        <f t="shared" si="36"/>
        <v/>
      </c>
      <c r="K153" s="310" t="str">
        <f>IF(G153&lt;&gt;"",IF($BA153=1,IF(AND(J153&lt;&gt;1,I153=1,D153&lt;='Submission Template'!K$28),1,0),K152),"")</f>
        <v/>
      </c>
      <c r="L153" s="304">
        <f>IF('Submission Template'!$AV$36=1,IF(AND('Submission Template'!$P$13="yes",$AY153&lt;&gt;""),MAX($AY153-1,0),$AY153),"")</f>
        <v>0</v>
      </c>
      <c r="M153" s="305" t="str">
        <f t="shared" si="37"/>
        <v/>
      </c>
      <c r="N153" s="306" t="str">
        <f>IF(AM153&lt;&gt;"",AM153,(IF(AND('Submission Template'!$P$13="no",'Submission Template'!V150="yes",'Submission Template'!BS150&lt;&gt;""),AVERAGE(BE$37:BE153),IF(AND('Submission Template'!$P$13="yes",'Submission Template'!V150="yes",'Submission Template'!BS150&lt;&gt;""),AVERAGE(BE$38:BE153),""))))</f>
        <v/>
      </c>
      <c r="O153" s="307" t="str">
        <f>IF(AP153&lt;=1,"",IF(BX153&lt;&gt;"",BX153,(IF(AND('Submission Template'!$P$13="no",'Submission Template'!V150="yes",'Submission Template'!BS150&lt;&gt;""),STDEV(BE$37:BE153),IF(AND('Submission Template'!$P$13="yes",'Submission Template'!V150="yes",'Submission Template'!BS150&lt;&gt;""),STDEV(BE$38:BE153),"")))))</f>
        <v/>
      </c>
      <c r="P153" s="308" t="str">
        <f>IF('Submission Template'!$AV$36=1,IF('Submission Template'!BS150&lt;&gt;"",Q152,""),"")</f>
        <v/>
      </c>
      <c r="Q153" s="308" t="str">
        <f>IF(AND('Submission Template'!$AV$36=1,'Submission Template'!$C150&lt;&gt;""),IF(OR($AP153=1,$AP153=0),0,IF('Submission Template'!$C150="initial",$Q152,IF('Submission Template'!V150="yes",MAX(($P153+'Submission Template'!BS150-('Submission Template'!R$28+0.25*$O153)),0),$Q152))),"")</f>
        <v/>
      </c>
      <c r="R153" s="308" t="str">
        <f t="shared" si="38"/>
        <v/>
      </c>
      <c r="S153" s="309" t="str">
        <f t="shared" si="25"/>
        <v/>
      </c>
      <c r="T153" s="309" t="str">
        <f t="shared" si="39"/>
        <v/>
      </c>
      <c r="U153" s="310" t="str">
        <f>IF(Q153&lt;&gt;"",IF($BB153=1,IF(AND(T153&lt;&gt;1,S153=1,N153&lt;='Submission Template'!R$28),1,0),U152),"")</f>
        <v/>
      </c>
      <c r="V153" s="102"/>
      <c r="W153" s="102"/>
      <c r="X153" s="102"/>
      <c r="Y153" s="102"/>
      <c r="Z153" s="102"/>
      <c r="AA153" s="102"/>
      <c r="AB153" s="102"/>
      <c r="AC153" s="102"/>
      <c r="AD153" s="102"/>
      <c r="AE153" s="102"/>
      <c r="AF153" s="311"/>
      <c r="AG153" s="312" t="str">
        <f>IF(AND(OR('Submission Template'!Q150="yes",AND('Submission Template'!V150="yes",'Submission Template'!$P$17="yes")),'Submission Template'!C150="invalid"),"Test cannot be invalid AND included in CumSum",IF(OR(AND($Q153&gt;$R153,$N153&lt;&gt;""),AND($G153&gt;H153,$D153&lt;&gt;"")),"Warning:  CumSum statistic exceeds the Action Limit.",""))</f>
        <v/>
      </c>
      <c r="AH153" s="156"/>
      <c r="AI153" s="156"/>
      <c r="AJ153" s="156"/>
      <c r="AK153" s="313"/>
      <c r="AL153" s="6" t="str">
        <f t="shared" si="34"/>
        <v/>
      </c>
      <c r="AM153" s="6" t="str">
        <f t="shared" si="31"/>
        <v/>
      </c>
      <c r="AN153"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lt;&gt;""),"DATA","")),"notCO")</f>
        <v>SKIP</v>
      </c>
      <c r="AO153" s="6">
        <f>IF('Submission Template'!$P$13="no",AX153,IF(AX153="","",IF('Submission Template'!$P$13="yes",IF(B153=0,1,IF(OR(B153=1,B153=2),2,B153)))))</f>
        <v>1</v>
      </c>
      <c r="AP153" s="6">
        <f>IF('Submission Template'!$P$13="no",AY153,IF(AY153="","",IF('Submission Template'!$P$13="yes",IF(L153=0,1,IF(OR(L153=1,L153=2),2,L153)))))</f>
        <v>1</v>
      </c>
      <c r="AQ153"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lt;&gt;""),"DATA","")),"notCO")</f>
        <v>SKIP</v>
      </c>
      <c r="AR153" s="22">
        <f>IF(AND('Submission Template'!BN150&lt;&gt;"",'Submission Template'!K$28&lt;&gt;"",'Submission Template'!Q150&lt;&gt;""),1,0)</f>
        <v>0</v>
      </c>
      <c r="AS153" s="22">
        <f>IF(AND('Submission Template'!BS150&lt;&gt;"",'Submission Template'!R$28&lt;&gt;"",'Submission Template'!V150&lt;&gt;""),1,0)</f>
        <v>0</v>
      </c>
      <c r="AT153" s="22"/>
      <c r="AU153" s="22">
        <f t="shared" si="26"/>
        <v>0</v>
      </c>
      <c r="AV153" s="22">
        <f t="shared" si="27"/>
        <v>0</v>
      </c>
      <c r="AW153" s="22"/>
      <c r="AX153" s="22">
        <f>IF('Submission Template'!$BU150&lt;&gt;"blank",IF('Submission Template'!BN150&lt;&gt;"",IF('Submission Template'!Q150="yes",AX152+1,AX152),AX152),"")</f>
        <v>0</v>
      </c>
      <c r="AY153" s="22">
        <f>IF('Submission Template'!$BU150&lt;&gt;"blank",IF('Submission Template'!BS150&lt;&gt;"",IF('Submission Template'!V150="yes",AY152+1,AY152),AY152),"")</f>
        <v>0</v>
      </c>
      <c r="AZ153" s="22"/>
      <c r="BA153" s="22" t="str">
        <f>IF('Submission Template'!BN150&lt;&gt;"",IF('Submission Template'!Q150="yes",1,0),"")</f>
        <v/>
      </c>
      <c r="BB153" s="22" t="str">
        <f>IF('Submission Template'!BS150&lt;&gt;"",IF('Submission Template'!V150="yes",1,0),"")</f>
        <v/>
      </c>
      <c r="BC153" s="22"/>
      <c r="BD153" s="22" t="str">
        <f>IF(AND('Submission Template'!Q150="yes",'Submission Template'!BN150&lt;&gt;""),'Submission Template'!BN150,"")</f>
        <v/>
      </c>
      <c r="BE153" s="22" t="str">
        <f>IF(AND('Submission Template'!V150="yes",'Submission Template'!BS150&lt;&gt;""),'Submission Template'!BS150,"")</f>
        <v/>
      </c>
      <c r="BF153" s="22"/>
      <c r="BG153" s="22"/>
      <c r="BH153" s="22"/>
      <c r="BI153" s="24"/>
      <c r="BJ153" s="22"/>
      <c r="BK153" s="35" t="str">
        <f>IF('Submission Template'!$AU$36=1,IF(AND('Submission Template'!Q150="yes",$AO153&gt;1,'Submission Template'!BN150&lt;&gt;""),ROUND((($AU153*$E153)/($D153-'Submission Template'!K$28))^2+1,1),""),"")</f>
        <v/>
      </c>
      <c r="BL153" s="35" t="str">
        <f>IF('Submission Template'!$AV$36=1,IF(AND('Submission Template'!V150="yes",$AP153&gt;1,'Submission Template'!BS150&lt;&gt;""),ROUND((($AV153*$O153)/($N153-'Submission Template'!R$28))^2+1,1),""),"")</f>
        <v/>
      </c>
      <c r="BM153" s="49">
        <f t="shared" si="28"/>
        <v>1</v>
      </c>
      <c r="BN153" s="6"/>
      <c r="BO153" s="136" t="str">
        <f>IF(D153="","",IF(E153="","",$D153-'Submission Template'!K$28))</f>
        <v/>
      </c>
      <c r="BP153" s="137" t="str">
        <f t="shared" si="40"/>
        <v/>
      </c>
      <c r="BQ153" s="137"/>
      <c r="BR153" s="137"/>
      <c r="BS153" s="137"/>
      <c r="BT153" s="137" t="str">
        <f>IF(N153="","",IF(E153="","",$N153-'Submission Template'!$BG$20))</f>
        <v/>
      </c>
      <c r="BU153" s="138" t="str">
        <f t="shared" si="41"/>
        <v/>
      </c>
      <c r="BV153" s="6"/>
      <c r="BW153" s="247" t="str">
        <f t="shared" si="32"/>
        <v/>
      </c>
      <c r="BX153" s="138" t="str">
        <f t="shared" si="33"/>
        <v/>
      </c>
      <c r="BY153" s="6"/>
      <c r="BZ153" s="6"/>
      <c r="CA153" s="6"/>
      <c r="CB153" s="6"/>
      <c r="CC153" s="6"/>
      <c r="CD153" s="6"/>
      <c r="CE153" s="6"/>
      <c r="CF153" s="247">
        <f>IF('Submission Template'!C176="invalid",1,0)</f>
        <v>0</v>
      </c>
      <c r="CG153" s="137" t="str">
        <f>IF(AND('Submission Template'!$C176="final",'Submission Template'!$Q176="yes"),$D179,"")</f>
        <v/>
      </c>
      <c r="CH153" s="137" t="str">
        <f>IF(AND('Submission Template'!$C176="final",'Submission Template'!$Q176="yes"),$C179,"")</f>
        <v/>
      </c>
      <c r="CI153" s="137" t="str">
        <f>IF(AND('Submission Template'!$C176="final",'Submission Template'!$V176="yes"),$N179,"")</f>
        <v/>
      </c>
      <c r="CJ153" s="138" t="str">
        <f>IF(AND('Submission Template'!$C176="final",'Submission Template'!$V176="yes"),$M179,"")</f>
        <v/>
      </c>
      <c r="CK153" s="6"/>
      <c r="CL153" s="6"/>
    </row>
    <row r="154" spans="1:90">
      <c r="A154" s="98"/>
      <c r="B154" s="304">
        <f>IF('Submission Template'!$AU$36=1,IF(AND('Submission Template'!$P$13="yes",$AX154&lt;&gt;""),MAX($AX154-1,0),$AX154),"")</f>
        <v>0</v>
      </c>
      <c r="C154" s="305" t="str">
        <f t="shared" si="22"/>
        <v/>
      </c>
      <c r="D154" s="306" t="str">
        <f>IF('Submission Template'!$AU$36&lt;&gt;1,"",IF(AL154&lt;&gt;"",AL154,IF(AND('Submission Template'!$P$13="no",'Submission Template'!Q151="yes",'Submission Template'!BN151&lt;&gt;""),AVERAGE(BD$37:BD154),IF(AND('Submission Template'!$P$13="yes",'Submission Template'!Q151="yes",'Submission Template'!BN151&lt;&gt;""),AVERAGE(BD$38:BD154),""))))</f>
        <v/>
      </c>
      <c r="E154" s="307" t="str">
        <f>IF('Submission Template'!$AU$36&lt;&gt;1,"",IF(AO154&lt;=1,"",IF(BW154&lt;&gt;"",BW154,IF(AND('Submission Template'!$P$13="no",'Submission Template'!Q151="yes",'Submission Template'!BN151&lt;&gt;""),STDEV(BD$37:BD154),IF(AND('Submission Template'!$P$13="yes",'Submission Template'!Q151="yes",'Submission Template'!BN151&lt;&gt;""),STDEV(BD$38:BD154),"")))))</f>
        <v/>
      </c>
      <c r="F154" s="308" t="str">
        <f>IF('Submission Template'!$AU$36=1,IF('Submission Template'!BN151&lt;&gt;"",G153,""),"")</f>
        <v/>
      </c>
      <c r="G154" s="308" t="str">
        <f>IF(AND('Submission Template'!$AU$36=1,'Submission Template'!$C151&lt;&gt;""),IF(OR($AO154=1,$AO154=0),0,IF('Submission Template'!$C151="initial",$G153,IF('Submission Template'!Q151="yes",MAX(($F154+'Submission Template'!BN151-('Submission Template'!K$28+0.25*$E154)),0),$G153))),"")</f>
        <v/>
      </c>
      <c r="H154" s="308" t="str">
        <f t="shared" si="35"/>
        <v/>
      </c>
      <c r="I154" s="309" t="str">
        <f t="shared" si="23"/>
        <v/>
      </c>
      <c r="J154" s="309" t="str">
        <f t="shared" si="36"/>
        <v/>
      </c>
      <c r="K154" s="310" t="str">
        <f>IF(G154&lt;&gt;"",IF($BA154=1,IF(AND(J154&lt;&gt;1,I154=1,D154&lt;='Submission Template'!K$28),1,0),K153),"")</f>
        <v/>
      </c>
      <c r="L154" s="304">
        <f>IF('Submission Template'!$AV$36=1,IF(AND('Submission Template'!$P$13="yes",$AY154&lt;&gt;""),MAX($AY154-1,0),$AY154),"")</f>
        <v>0</v>
      </c>
      <c r="M154" s="305" t="str">
        <f t="shared" si="37"/>
        <v/>
      </c>
      <c r="N154" s="306" t="str">
        <f>IF(AM154&lt;&gt;"",AM154,(IF(AND('Submission Template'!$P$13="no",'Submission Template'!V151="yes",'Submission Template'!BS151&lt;&gt;""),AVERAGE(BE$37:BE154),IF(AND('Submission Template'!$P$13="yes",'Submission Template'!V151="yes",'Submission Template'!BS151&lt;&gt;""),AVERAGE(BE$38:BE154),""))))</f>
        <v/>
      </c>
      <c r="O154" s="307" t="str">
        <f>IF(AP154&lt;=1,"",IF(BX154&lt;&gt;"",BX154,(IF(AND('Submission Template'!$P$13="no",'Submission Template'!V151="yes",'Submission Template'!BS151&lt;&gt;""),STDEV(BE$37:BE154),IF(AND('Submission Template'!$P$13="yes",'Submission Template'!V151="yes",'Submission Template'!BS151&lt;&gt;""),STDEV(BE$38:BE154),"")))))</f>
        <v/>
      </c>
      <c r="P154" s="308" t="str">
        <f>IF('Submission Template'!$AV$36=1,IF('Submission Template'!BS151&lt;&gt;"",Q153,""),"")</f>
        <v/>
      </c>
      <c r="Q154" s="308" t="str">
        <f>IF(AND('Submission Template'!$AV$36=1,'Submission Template'!$C151&lt;&gt;""),IF(OR($AP154=1,$AP154=0),0,IF('Submission Template'!$C151="initial",$Q153,IF('Submission Template'!V151="yes",MAX(($P154+'Submission Template'!BS151-('Submission Template'!R$28+0.25*$O154)),0),$Q153))),"")</f>
        <v/>
      </c>
      <c r="R154" s="308" t="str">
        <f t="shared" si="38"/>
        <v/>
      </c>
      <c r="S154" s="309" t="str">
        <f t="shared" si="25"/>
        <v/>
      </c>
      <c r="T154" s="309" t="str">
        <f t="shared" si="39"/>
        <v/>
      </c>
      <c r="U154" s="310" t="str">
        <f>IF(Q154&lt;&gt;"",IF($BB154=1,IF(AND(T154&lt;&gt;1,S154=1,N154&lt;='Submission Template'!R$28),1,0),U153),"")</f>
        <v/>
      </c>
      <c r="V154" s="102"/>
      <c r="W154" s="102"/>
      <c r="X154" s="102"/>
      <c r="Y154" s="102"/>
      <c r="Z154" s="102"/>
      <c r="AA154" s="102"/>
      <c r="AB154" s="102"/>
      <c r="AC154" s="102"/>
      <c r="AD154" s="102"/>
      <c r="AE154" s="102"/>
      <c r="AF154" s="311"/>
      <c r="AG154" s="312" t="str">
        <f>IF(AND(OR('Submission Template'!Q151="yes",AND('Submission Template'!V151="yes",'Submission Template'!$P$17="yes")),'Submission Template'!C151="invalid"),"Test cannot be invalid AND included in CumSum",IF(OR(AND($Q154&gt;$R154,$N154&lt;&gt;""),AND($G154&gt;H154,$D154&lt;&gt;"")),"Warning:  CumSum statistic exceeds the Action Limit.",""))</f>
        <v/>
      </c>
      <c r="AH154" s="156"/>
      <c r="AI154" s="156"/>
      <c r="AJ154" s="156"/>
      <c r="AK154" s="313"/>
      <c r="AL154" s="6" t="str">
        <f t="shared" si="34"/>
        <v/>
      </c>
      <c r="AM154" s="6" t="str">
        <f t="shared" si="31"/>
        <v/>
      </c>
      <c r="AN154"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lt;&gt;""),"DATA","")),"notCO")</f>
        <v>SKIP</v>
      </c>
      <c r="AO154" s="6">
        <f>IF('Submission Template'!$P$13="no",AX154,IF(AX154="","",IF('Submission Template'!$P$13="yes",IF(B154=0,1,IF(OR(B154=1,B154=2),2,B154)))))</f>
        <v>1</v>
      </c>
      <c r="AP154" s="6">
        <f>IF('Submission Template'!$P$13="no",AY154,IF(AY154="","",IF('Submission Template'!$P$13="yes",IF(L154=0,1,IF(OR(L154=1,L154=2),2,L154)))))</f>
        <v>1</v>
      </c>
      <c r="AQ154"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lt;&gt;""),"DATA","")),"notCO")</f>
        <v>SKIP</v>
      </c>
      <c r="AR154" s="22">
        <f>IF(AND('Submission Template'!BN151&lt;&gt;"",'Submission Template'!K$28&lt;&gt;"",'Submission Template'!Q151&lt;&gt;""),1,0)</f>
        <v>0</v>
      </c>
      <c r="AS154" s="22">
        <f>IF(AND('Submission Template'!BS151&lt;&gt;"",'Submission Template'!R$28&lt;&gt;"",'Submission Template'!V151&lt;&gt;""),1,0)</f>
        <v>0</v>
      </c>
      <c r="AT154" s="22"/>
      <c r="AU154" s="22">
        <f t="shared" si="26"/>
        <v>0</v>
      </c>
      <c r="AV154" s="22">
        <f t="shared" si="27"/>
        <v>0</v>
      </c>
      <c r="AW154" s="22"/>
      <c r="AX154" s="22">
        <f>IF('Submission Template'!$BU151&lt;&gt;"blank",IF('Submission Template'!BN151&lt;&gt;"",IF('Submission Template'!Q151="yes",AX153+1,AX153),AX153),"")</f>
        <v>0</v>
      </c>
      <c r="AY154" s="22">
        <f>IF('Submission Template'!$BU151&lt;&gt;"blank",IF('Submission Template'!BS151&lt;&gt;"",IF('Submission Template'!V151="yes",AY153+1,AY153),AY153),"")</f>
        <v>0</v>
      </c>
      <c r="AZ154" s="22"/>
      <c r="BA154" s="22" t="str">
        <f>IF('Submission Template'!BN151&lt;&gt;"",IF('Submission Template'!Q151="yes",1,0),"")</f>
        <v/>
      </c>
      <c r="BB154" s="22" t="str">
        <f>IF('Submission Template'!BS151&lt;&gt;"",IF('Submission Template'!V151="yes",1,0),"")</f>
        <v/>
      </c>
      <c r="BC154" s="22"/>
      <c r="BD154" s="22" t="str">
        <f>IF(AND('Submission Template'!Q151="yes",'Submission Template'!BN151&lt;&gt;""),'Submission Template'!BN151,"")</f>
        <v/>
      </c>
      <c r="BE154" s="22" t="str">
        <f>IF(AND('Submission Template'!V151="yes",'Submission Template'!BS151&lt;&gt;""),'Submission Template'!BS151,"")</f>
        <v/>
      </c>
      <c r="BF154" s="22"/>
      <c r="BG154" s="22"/>
      <c r="BH154" s="22"/>
      <c r="BI154" s="24"/>
      <c r="BJ154" s="22"/>
      <c r="BK154" s="35" t="str">
        <f>IF('Submission Template'!$AU$36=1,IF(AND('Submission Template'!Q151="yes",$AO154&gt;1,'Submission Template'!BN151&lt;&gt;""),ROUND((($AU154*$E154)/($D154-'Submission Template'!K$28))^2+1,1),""),"")</f>
        <v/>
      </c>
      <c r="BL154" s="35" t="str">
        <f>IF('Submission Template'!$AV$36=1,IF(AND('Submission Template'!V151="yes",$AP154&gt;1,'Submission Template'!BS151&lt;&gt;""),ROUND((($AV154*$O154)/($N154-'Submission Template'!R$28))^2+1,1),""),"")</f>
        <v/>
      </c>
      <c r="BM154" s="49">
        <f t="shared" si="28"/>
        <v>1</v>
      </c>
      <c r="BN154" s="6"/>
      <c r="BO154" s="136" t="str">
        <f>IF(D154="","",IF(E154="","",$D154-'Submission Template'!K$28))</f>
        <v/>
      </c>
      <c r="BP154" s="137" t="str">
        <f t="shared" si="40"/>
        <v/>
      </c>
      <c r="BQ154" s="137"/>
      <c r="BR154" s="137"/>
      <c r="BS154" s="137"/>
      <c r="BT154" s="137" t="str">
        <f>IF(N154="","",IF(E154="","",$N154-'Submission Template'!$BG$20))</f>
        <v/>
      </c>
      <c r="BU154" s="138" t="str">
        <f t="shared" si="41"/>
        <v/>
      </c>
      <c r="BV154" s="6"/>
      <c r="BW154" s="247" t="str">
        <f t="shared" si="32"/>
        <v/>
      </c>
      <c r="BX154" s="138" t="str">
        <f t="shared" si="33"/>
        <v/>
      </c>
      <c r="BY154" s="6"/>
      <c r="BZ154" s="6"/>
      <c r="CA154" s="6"/>
      <c r="CB154" s="6"/>
      <c r="CC154" s="6"/>
      <c r="CD154" s="6"/>
      <c r="CE154" s="6"/>
      <c r="CF154" s="247">
        <f>IF('Submission Template'!C177="invalid",1,0)</f>
        <v>0</v>
      </c>
      <c r="CG154" s="137" t="str">
        <f>IF(AND('Submission Template'!$C177="final",'Submission Template'!$Q177="yes"),$D180,"")</f>
        <v/>
      </c>
      <c r="CH154" s="137" t="str">
        <f>IF(AND('Submission Template'!$C177="final",'Submission Template'!$Q177="yes"),$C180,"")</f>
        <v/>
      </c>
      <c r="CI154" s="137" t="str">
        <f>IF(AND('Submission Template'!$C177="final",'Submission Template'!$V177="yes"),$N180,"")</f>
        <v/>
      </c>
      <c r="CJ154" s="138" t="str">
        <f>IF(AND('Submission Template'!$C177="final",'Submission Template'!$V177="yes"),$M180,"")</f>
        <v/>
      </c>
      <c r="CK154" s="6"/>
      <c r="CL154" s="6"/>
    </row>
    <row r="155" spans="1:90">
      <c r="A155" s="98"/>
      <c r="B155" s="304">
        <f>IF('Submission Template'!$AU$36=1,IF(AND('Submission Template'!$P$13="yes",$AX155&lt;&gt;""),MAX($AX155-1,0),$AX155),"")</f>
        <v>0</v>
      </c>
      <c r="C155" s="305" t="str">
        <f t="shared" si="22"/>
        <v/>
      </c>
      <c r="D155" s="306" t="str">
        <f>IF('Submission Template'!$AU$36&lt;&gt;1,"",IF(AL155&lt;&gt;"",AL155,IF(AND('Submission Template'!$P$13="no",'Submission Template'!Q152="yes",'Submission Template'!BN152&lt;&gt;""),AVERAGE(BD$37:BD155),IF(AND('Submission Template'!$P$13="yes",'Submission Template'!Q152="yes",'Submission Template'!BN152&lt;&gt;""),AVERAGE(BD$38:BD155),""))))</f>
        <v/>
      </c>
      <c r="E155" s="307" t="str">
        <f>IF('Submission Template'!$AU$36&lt;&gt;1,"",IF(AO155&lt;=1,"",IF(BW155&lt;&gt;"",BW155,IF(AND('Submission Template'!$P$13="no",'Submission Template'!Q152="yes",'Submission Template'!BN152&lt;&gt;""),STDEV(BD$37:BD155),IF(AND('Submission Template'!$P$13="yes",'Submission Template'!Q152="yes",'Submission Template'!BN152&lt;&gt;""),STDEV(BD$38:BD155),"")))))</f>
        <v/>
      </c>
      <c r="F155" s="308" t="str">
        <f>IF('Submission Template'!$AU$36=1,IF('Submission Template'!BN152&lt;&gt;"",G154,""),"")</f>
        <v/>
      </c>
      <c r="G155" s="308" t="str">
        <f>IF(AND('Submission Template'!$AU$36=1,'Submission Template'!$C152&lt;&gt;""),IF(OR($AO155=1,$AO155=0),0,IF('Submission Template'!$C152="initial",$G154,IF('Submission Template'!Q152="yes",MAX(($F155+'Submission Template'!BN152-('Submission Template'!K$28+0.25*$E155)),0),$G154))),"")</f>
        <v/>
      </c>
      <c r="H155" s="308" t="str">
        <f t="shared" si="35"/>
        <v/>
      </c>
      <c r="I155" s="309" t="str">
        <f t="shared" si="23"/>
        <v/>
      </c>
      <c r="J155" s="309" t="str">
        <f t="shared" si="36"/>
        <v/>
      </c>
      <c r="K155" s="310" t="str">
        <f>IF(G155&lt;&gt;"",IF($BA155=1,IF(AND(J155&lt;&gt;1,I155=1,D155&lt;='Submission Template'!K$28),1,0),K154),"")</f>
        <v/>
      </c>
      <c r="L155" s="304">
        <f>IF('Submission Template'!$AV$36=1,IF(AND('Submission Template'!$P$13="yes",$AY155&lt;&gt;""),MAX($AY155-1,0),$AY155),"")</f>
        <v>0</v>
      </c>
      <c r="M155" s="305" t="str">
        <f t="shared" si="37"/>
        <v/>
      </c>
      <c r="N155" s="306" t="str">
        <f>IF(AM155&lt;&gt;"",AM155,(IF(AND('Submission Template'!$P$13="no",'Submission Template'!V152="yes",'Submission Template'!BS152&lt;&gt;""),AVERAGE(BE$37:BE155),IF(AND('Submission Template'!$P$13="yes",'Submission Template'!V152="yes",'Submission Template'!BS152&lt;&gt;""),AVERAGE(BE$38:BE155),""))))</f>
        <v/>
      </c>
      <c r="O155" s="307" t="str">
        <f>IF(AP155&lt;=1,"",IF(BX155&lt;&gt;"",BX155,(IF(AND('Submission Template'!$P$13="no",'Submission Template'!V152="yes",'Submission Template'!BS152&lt;&gt;""),STDEV(BE$37:BE155),IF(AND('Submission Template'!$P$13="yes",'Submission Template'!V152="yes",'Submission Template'!BS152&lt;&gt;""),STDEV(BE$38:BE155),"")))))</f>
        <v/>
      </c>
      <c r="P155" s="308" t="str">
        <f>IF('Submission Template'!$AV$36=1,IF('Submission Template'!BS152&lt;&gt;"",Q154,""),"")</f>
        <v/>
      </c>
      <c r="Q155" s="308" t="str">
        <f>IF(AND('Submission Template'!$AV$36=1,'Submission Template'!$C152&lt;&gt;""),IF(OR($AP155=1,$AP155=0),0,IF('Submission Template'!$C152="initial",$Q154,IF('Submission Template'!V152="yes",MAX(($P155+'Submission Template'!BS152-('Submission Template'!R$28+0.25*$O155)),0),$Q154))),"")</f>
        <v/>
      </c>
      <c r="R155" s="308" t="str">
        <f t="shared" si="38"/>
        <v/>
      </c>
      <c r="S155" s="309" t="str">
        <f t="shared" si="25"/>
        <v/>
      </c>
      <c r="T155" s="309" t="str">
        <f t="shared" si="39"/>
        <v/>
      </c>
      <c r="U155" s="310" t="str">
        <f>IF(Q155&lt;&gt;"",IF($BB155=1,IF(AND(T155&lt;&gt;1,S155=1,N155&lt;='Submission Template'!R$28),1,0),U154),"")</f>
        <v/>
      </c>
      <c r="V155" s="102"/>
      <c r="W155" s="102"/>
      <c r="X155" s="102"/>
      <c r="Y155" s="102"/>
      <c r="Z155" s="102"/>
      <c r="AA155" s="102"/>
      <c r="AB155" s="102"/>
      <c r="AC155" s="102"/>
      <c r="AD155" s="102"/>
      <c r="AE155" s="102"/>
      <c r="AF155" s="311"/>
      <c r="AG155" s="312" t="str">
        <f>IF(AND(OR('Submission Template'!Q152="yes",AND('Submission Template'!V152="yes",'Submission Template'!$P$17="yes")),'Submission Template'!C152="invalid"),"Test cannot be invalid AND included in CumSum",IF(OR(AND($Q155&gt;$R155,$N155&lt;&gt;""),AND($G155&gt;H155,$D155&lt;&gt;"")),"Warning:  CumSum statistic exceeds the Action Limit.",""))</f>
        <v/>
      </c>
      <c r="AH155" s="156"/>
      <c r="AI155" s="156"/>
      <c r="AJ155" s="156"/>
      <c r="AK155" s="313"/>
      <c r="AL155" s="6" t="str">
        <f t="shared" si="34"/>
        <v/>
      </c>
      <c r="AM155" s="6" t="str">
        <f t="shared" si="31"/>
        <v/>
      </c>
      <c r="AN155"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lt;&gt;""),"DATA","")),"notCO")</f>
        <v>SKIP</v>
      </c>
      <c r="AO155" s="6">
        <f>IF('Submission Template'!$P$13="no",AX155,IF(AX155="","",IF('Submission Template'!$P$13="yes",IF(B155=0,1,IF(OR(B155=1,B155=2),2,B155)))))</f>
        <v>1</v>
      </c>
      <c r="AP155" s="6">
        <f>IF('Submission Template'!$P$13="no",AY155,IF(AY155="","",IF('Submission Template'!$P$13="yes",IF(L155=0,1,IF(OR(L155=1,L155=2),2,L155)))))</f>
        <v>1</v>
      </c>
      <c r="AQ155"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lt;&gt;""),"DATA","")),"notCO")</f>
        <v>SKIP</v>
      </c>
      <c r="AR155" s="22">
        <f>IF(AND('Submission Template'!BN152&lt;&gt;"",'Submission Template'!K$28&lt;&gt;"",'Submission Template'!Q152&lt;&gt;""),1,0)</f>
        <v>0</v>
      </c>
      <c r="AS155" s="22">
        <f>IF(AND('Submission Template'!BS152&lt;&gt;"",'Submission Template'!R$28&lt;&gt;"",'Submission Template'!V152&lt;&gt;""),1,0)</f>
        <v>0</v>
      </c>
      <c r="AT155" s="22"/>
      <c r="AU155" s="22">
        <f t="shared" si="26"/>
        <v>0</v>
      </c>
      <c r="AV155" s="22">
        <f t="shared" si="27"/>
        <v>0</v>
      </c>
      <c r="AW155" s="22"/>
      <c r="AX155" s="22">
        <f>IF('Submission Template'!$BU152&lt;&gt;"blank",IF('Submission Template'!BN152&lt;&gt;"",IF('Submission Template'!Q152="yes",AX154+1,AX154),AX154),"")</f>
        <v>0</v>
      </c>
      <c r="AY155" s="22">
        <f>IF('Submission Template'!$BU152&lt;&gt;"blank",IF('Submission Template'!BS152&lt;&gt;"",IF('Submission Template'!V152="yes",AY154+1,AY154),AY154),"")</f>
        <v>0</v>
      </c>
      <c r="AZ155" s="22"/>
      <c r="BA155" s="22" t="str">
        <f>IF('Submission Template'!BN152&lt;&gt;"",IF('Submission Template'!Q152="yes",1,0),"")</f>
        <v/>
      </c>
      <c r="BB155" s="22" t="str">
        <f>IF('Submission Template'!BS152&lt;&gt;"",IF('Submission Template'!V152="yes",1,0),"")</f>
        <v/>
      </c>
      <c r="BC155" s="22"/>
      <c r="BD155" s="22" t="str">
        <f>IF(AND('Submission Template'!Q152="yes",'Submission Template'!BN152&lt;&gt;""),'Submission Template'!BN152,"")</f>
        <v/>
      </c>
      <c r="BE155" s="22" t="str">
        <f>IF(AND('Submission Template'!V152="yes",'Submission Template'!BS152&lt;&gt;""),'Submission Template'!BS152,"")</f>
        <v/>
      </c>
      <c r="BF155" s="22"/>
      <c r="BG155" s="22"/>
      <c r="BH155" s="22"/>
      <c r="BI155" s="24"/>
      <c r="BJ155" s="22"/>
      <c r="BK155" s="35" t="str">
        <f>IF('Submission Template'!$AU$36=1,IF(AND('Submission Template'!Q152="yes",$AO155&gt;1,'Submission Template'!BN152&lt;&gt;""),ROUND((($AU155*$E155)/($D155-'Submission Template'!K$28))^2+1,1),""),"")</f>
        <v/>
      </c>
      <c r="BL155" s="35" t="str">
        <f>IF('Submission Template'!$AV$36=1,IF(AND('Submission Template'!V152="yes",$AP155&gt;1,'Submission Template'!BS152&lt;&gt;""),ROUND((($AV155*$O155)/($N155-'Submission Template'!R$28))^2+1,1),""),"")</f>
        <v/>
      </c>
      <c r="BM155" s="49">
        <f t="shared" si="28"/>
        <v>1</v>
      </c>
      <c r="BN155" s="6"/>
      <c r="BO155" s="136" t="str">
        <f>IF(D155="","",IF(E155="","",$D155-'Submission Template'!K$28))</f>
        <v/>
      </c>
      <c r="BP155" s="137" t="str">
        <f t="shared" si="40"/>
        <v/>
      </c>
      <c r="BQ155" s="137"/>
      <c r="BR155" s="137"/>
      <c r="BS155" s="137"/>
      <c r="BT155" s="137" t="str">
        <f>IF(N155="","",IF(E155="","",$N155-'Submission Template'!$BG$20))</f>
        <v/>
      </c>
      <c r="BU155" s="138" t="str">
        <f t="shared" si="41"/>
        <v/>
      </c>
      <c r="BV155" s="6"/>
      <c r="BW155" s="247" t="str">
        <f t="shared" si="32"/>
        <v/>
      </c>
      <c r="BX155" s="138" t="str">
        <f t="shared" si="33"/>
        <v/>
      </c>
      <c r="BY155" s="6"/>
      <c r="BZ155" s="6"/>
      <c r="CA155" s="6"/>
      <c r="CB155" s="6"/>
      <c r="CC155" s="6"/>
      <c r="CD155" s="6"/>
      <c r="CE155" s="6"/>
      <c r="CF155" s="247">
        <f>IF('Submission Template'!C178="invalid",1,0)</f>
        <v>0</v>
      </c>
      <c r="CG155" s="137" t="str">
        <f>IF(AND('Submission Template'!$C178="final",'Submission Template'!$Q178="yes"),$D181,"")</f>
        <v/>
      </c>
      <c r="CH155" s="137" t="str">
        <f>IF(AND('Submission Template'!$C178="final",'Submission Template'!$Q178="yes"),$C181,"")</f>
        <v/>
      </c>
      <c r="CI155" s="137" t="str">
        <f>IF(AND('Submission Template'!$C178="final",'Submission Template'!$V178="yes"),$N181,"")</f>
        <v/>
      </c>
      <c r="CJ155" s="138" t="str">
        <f>IF(AND('Submission Template'!$C178="final",'Submission Template'!$V178="yes"),$M181,"")</f>
        <v/>
      </c>
      <c r="CK155" s="6"/>
      <c r="CL155" s="6"/>
    </row>
    <row r="156" spans="1:90">
      <c r="A156" s="98"/>
      <c r="B156" s="304">
        <f>IF('Submission Template'!$AU$36=1,IF(AND('Submission Template'!$P$13="yes",$AX156&lt;&gt;""),MAX($AX156-1,0),$AX156),"")</f>
        <v>0</v>
      </c>
      <c r="C156" s="305" t="str">
        <f t="shared" si="22"/>
        <v/>
      </c>
      <c r="D156" s="306" t="str">
        <f>IF('Submission Template'!$AU$36&lt;&gt;1,"",IF(AL156&lt;&gt;"",AL156,IF(AND('Submission Template'!$P$13="no",'Submission Template'!Q153="yes",'Submission Template'!BN153&lt;&gt;""),AVERAGE(BD$37:BD156),IF(AND('Submission Template'!$P$13="yes",'Submission Template'!Q153="yes",'Submission Template'!BN153&lt;&gt;""),AVERAGE(BD$38:BD156),""))))</f>
        <v/>
      </c>
      <c r="E156" s="307" t="str">
        <f>IF('Submission Template'!$AU$36&lt;&gt;1,"",IF(AO156&lt;=1,"",IF(BW156&lt;&gt;"",BW156,IF(AND('Submission Template'!$P$13="no",'Submission Template'!Q153="yes",'Submission Template'!BN153&lt;&gt;""),STDEV(BD$37:BD156),IF(AND('Submission Template'!$P$13="yes",'Submission Template'!Q153="yes",'Submission Template'!BN153&lt;&gt;""),STDEV(BD$38:BD156),"")))))</f>
        <v/>
      </c>
      <c r="F156" s="308" t="str">
        <f>IF('Submission Template'!$AU$36=1,IF('Submission Template'!BN153&lt;&gt;"",G155,""),"")</f>
        <v/>
      </c>
      <c r="G156" s="308" t="str">
        <f>IF(AND('Submission Template'!$AU$36=1,'Submission Template'!$C153&lt;&gt;""),IF(OR($AO156=1,$AO156=0),0,IF('Submission Template'!$C153="initial",$G155,IF('Submission Template'!Q153="yes",MAX(($F156+'Submission Template'!BN153-('Submission Template'!K$28+0.25*$E156)),0),$G155))),"")</f>
        <v/>
      </c>
      <c r="H156" s="308" t="str">
        <f t="shared" si="35"/>
        <v/>
      </c>
      <c r="I156" s="309" t="str">
        <f t="shared" si="23"/>
        <v/>
      </c>
      <c r="J156" s="309" t="str">
        <f t="shared" si="36"/>
        <v/>
      </c>
      <c r="K156" s="310" t="str">
        <f>IF(G156&lt;&gt;"",IF($BA156=1,IF(AND(J156&lt;&gt;1,I156=1,D156&lt;='Submission Template'!K$28),1,0),K155),"")</f>
        <v/>
      </c>
      <c r="L156" s="304">
        <f>IF('Submission Template'!$AV$36=1,IF(AND('Submission Template'!$P$13="yes",$AY156&lt;&gt;""),MAX($AY156-1,0),$AY156),"")</f>
        <v>0</v>
      </c>
      <c r="M156" s="305" t="str">
        <f t="shared" si="37"/>
        <v/>
      </c>
      <c r="N156" s="306" t="str">
        <f>IF(AM156&lt;&gt;"",AM156,(IF(AND('Submission Template'!$P$13="no",'Submission Template'!V153="yes",'Submission Template'!BS153&lt;&gt;""),AVERAGE(BE$37:BE156),IF(AND('Submission Template'!$P$13="yes",'Submission Template'!V153="yes",'Submission Template'!BS153&lt;&gt;""),AVERAGE(BE$38:BE156),""))))</f>
        <v/>
      </c>
      <c r="O156" s="307" t="str">
        <f>IF(AP156&lt;=1,"",IF(BX156&lt;&gt;"",BX156,(IF(AND('Submission Template'!$P$13="no",'Submission Template'!V153="yes",'Submission Template'!BS153&lt;&gt;""),STDEV(BE$37:BE156),IF(AND('Submission Template'!$P$13="yes",'Submission Template'!V153="yes",'Submission Template'!BS153&lt;&gt;""),STDEV(BE$38:BE156),"")))))</f>
        <v/>
      </c>
      <c r="P156" s="308" t="str">
        <f>IF('Submission Template'!$AV$36=1,IF('Submission Template'!BS153&lt;&gt;"",Q155,""),"")</f>
        <v/>
      </c>
      <c r="Q156" s="308" t="str">
        <f>IF(AND('Submission Template'!$AV$36=1,'Submission Template'!$C153&lt;&gt;""),IF(OR($AP156=1,$AP156=0),0,IF('Submission Template'!$C153="initial",$Q155,IF('Submission Template'!V153="yes",MAX(($P156+'Submission Template'!BS153-('Submission Template'!R$28+0.25*$O156)),0),$Q155))),"")</f>
        <v/>
      </c>
      <c r="R156" s="308" t="str">
        <f t="shared" si="38"/>
        <v/>
      </c>
      <c r="S156" s="309" t="str">
        <f t="shared" si="25"/>
        <v/>
      </c>
      <c r="T156" s="309" t="str">
        <f t="shared" si="39"/>
        <v/>
      </c>
      <c r="U156" s="310" t="str">
        <f>IF(Q156&lt;&gt;"",IF($BB156=1,IF(AND(T156&lt;&gt;1,S156=1,N156&lt;='Submission Template'!R$28),1,0),U155),"")</f>
        <v/>
      </c>
      <c r="V156" s="102"/>
      <c r="W156" s="102"/>
      <c r="X156" s="102"/>
      <c r="Y156" s="102"/>
      <c r="Z156" s="102"/>
      <c r="AA156" s="102"/>
      <c r="AB156" s="102"/>
      <c r="AC156" s="102"/>
      <c r="AD156" s="102"/>
      <c r="AE156" s="102"/>
      <c r="AF156" s="311"/>
      <c r="AG156" s="312" t="str">
        <f>IF(AND(OR('Submission Template'!Q153="yes",AND('Submission Template'!V153="yes",'Submission Template'!$P$17="yes")),'Submission Template'!C153="invalid"),"Test cannot be invalid AND included in CumSum",IF(OR(AND($Q156&gt;$R156,$N156&lt;&gt;""),AND($G156&gt;H156,$D156&lt;&gt;"")),"Warning:  CumSum statistic exceeds the Action Limit.",""))</f>
        <v/>
      </c>
      <c r="AH156" s="156"/>
      <c r="AI156" s="156"/>
      <c r="AJ156" s="156"/>
      <c r="AK156" s="313"/>
      <c r="AL156" s="6" t="str">
        <f t="shared" si="34"/>
        <v/>
      </c>
      <c r="AM156" s="6" t="str">
        <f t="shared" si="31"/>
        <v/>
      </c>
      <c r="AN156"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lt;&gt;""),"DATA","")),"notCO")</f>
        <v>SKIP</v>
      </c>
      <c r="AO156" s="6">
        <f>IF('Submission Template'!$P$13="no",AX156,IF(AX156="","",IF('Submission Template'!$P$13="yes",IF(B156=0,1,IF(OR(B156=1,B156=2),2,B156)))))</f>
        <v>1</v>
      </c>
      <c r="AP156" s="6">
        <f>IF('Submission Template'!$P$13="no",AY156,IF(AY156="","",IF('Submission Template'!$P$13="yes",IF(L156=0,1,IF(OR(L156=1,L156=2),2,L156)))))</f>
        <v>1</v>
      </c>
      <c r="AQ156"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lt;&gt;""),"DATA","")),"notCO")</f>
        <v>SKIP</v>
      </c>
      <c r="AR156" s="22">
        <f>IF(AND('Submission Template'!BN153&lt;&gt;"",'Submission Template'!K$28&lt;&gt;"",'Submission Template'!Q153&lt;&gt;""),1,0)</f>
        <v>0</v>
      </c>
      <c r="AS156" s="22">
        <f>IF(AND('Submission Template'!BS153&lt;&gt;"",'Submission Template'!R$28&lt;&gt;"",'Submission Template'!V153&lt;&gt;""),1,0)</f>
        <v>0</v>
      </c>
      <c r="AT156" s="22"/>
      <c r="AU156" s="22">
        <f t="shared" si="26"/>
        <v>0</v>
      </c>
      <c r="AV156" s="22">
        <f t="shared" si="27"/>
        <v>0</v>
      </c>
      <c r="AW156" s="22"/>
      <c r="AX156" s="22">
        <f>IF('Submission Template'!$BU153&lt;&gt;"blank",IF('Submission Template'!BN153&lt;&gt;"",IF('Submission Template'!Q153="yes",AX155+1,AX155),AX155),"")</f>
        <v>0</v>
      </c>
      <c r="AY156" s="22">
        <f>IF('Submission Template'!$BU153&lt;&gt;"blank",IF('Submission Template'!BS153&lt;&gt;"",IF('Submission Template'!V153="yes",AY155+1,AY155),AY155),"")</f>
        <v>0</v>
      </c>
      <c r="AZ156" s="22"/>
      <c r="BA156" s="22" t="str">
        <f>IF('Submission Template'!BN153&lt;&gt;"",IF('Submission Template'!Q153="yes",1,0),"")</f>
        <v/>
      </c>
      <c r="BB156" s="22" t="str">
        <f>IF('Submission Template'!BS153&lt;&gt;"",IF('Submission Template'!V153="yes",1,0),"")</f>
        <v/>
      </c>
      <c r="BC156" s="22"/>
      <c r="BD156" s="22" t="str">
        <f>IF(AND('Submission Template'!Q153="yes",'Submission Template'!BN153&lt;&gt;""),'Submission Template'!BN153,"")</f>
        <v/>
      </c>
      <c r="BE156" s="22" t="str">
        <f>IF(AND('Submission Template'!V153="yes",'Submission Template'!BS153&lt;&gt;""),'Submission Template'!BS153,"")</f>
        <v/>
      </c>
      <c r="BF156" s="22"/>
      <c r="BG156" s="22"/>
      <c r="BH156" s="22"/>
      <c r="BI156" s="24"/>
      <c r="BJ156" s="22"/>
      <c r="BK156" s="35" t="str">
        <f>IF('Submission Template'!$AU$36=1,IF(AND('Submission Template'!Q153="yes",$AO156&gt;1,'Submission Template'!BN153&lt;&gt;""),ROUND((($AU156*$E156)/($D156-'Submission Template'!K$28))^2+1,1),""),"")</f>
        <v/>
      </c>
      <c r="BL156" s="35" t="str">
        <f>IF('Submission Template'!$AV$36=1,IF(AND('Submission Template'!V153="yes",$AP156&gt;1,'Submission Template'!BS153&lt;&gt;""),ROUND((($AV156*$O156)/($N156-'Submission Template'!R$28))^2+1,1),""),"")</f>
        <v/>
      </c>
      <c r="BM156" s="49">
        <f t="shared" si="28"/>
        <v>1</v>
      </c>
      <c r="BN156" s="6"/>
      <c r="BO156" s="136" t="str">
        <f>IF(D156="","",IF(E156="","",$D156-'Submission Template'!K$28))</f>
        <v/>
      </c>
      <c r="BP156" s="137" t="str">
        <f t="shared" si="40"/>
        <v/>
      </c>
      <c r="BQ156" s="137"/>
      <c r="BR156" s="137"/>
      <c r="BS156" s="137"/>
      <c r="BT156" s="137" t="str">
        <f>IF(N156="","",IF(E156="","",$N156-'Submission Template'!$BG$20))</f>
        <v/>
      </c>
      <c r="BU156" s="138" t="str">
        <f t="shared" si="41"/>
        <v/>
      </c>
      <c r="BV156" s="6"/>
      <c r="BW156" s="247" t="str">
        <f t="shared" si="32"/>
        <v/>
      </c>
      <c r="BX156" s="138" t="str">
        <f t="shared" si="33"/>
        <v/>
      </c>
      <c r="BY156" s="6"/>
      <c r="BZ156" s="6"/>
      <c r="CA156" s="6"/>
      <c r="CB156" s="6"/>
      <c r="CC156" s="6"/>
      <c r="CD156" s="6"/>
      <c r="CE156" s="6"/>
      <c r="CF156" s="247">
        <f>IF('Submission Template'!C179="invalid",1,0)</f>
        <v>0</v>
      </c>
      <c r="CG156" s="137" t="str">
        <f>IF(AND('Submission Template'!$C179="final",'Submission Template'!$Q179="yes"),$D182,"")</f>
        <v/>
      </c>
      <c r="CH156" s="137" t="str">
        <f>IF(AND('Submission Template'!$C179="final",'Submission Template'!$Q179="yes"),$C182,"")</f>
        <v/>
      </c>
      <c r="CI156" s="137" t="str">
        <f>IF(AND('Submission Template'!$C179="final",'Submission Template'!$V179="yes"),$N182,"")</f>
        <v/>
      </c>
      <c r="CJ156" s="138" t="str">
        <f>IF(AND('Submission Template'!$C179="final",'Submission Template'!$V179="yes"),$M182,"")</f>
        <v/>
      </c>
      <c r="CK156" s="6"/>
      <c r="CL156" s="6"/>
    </row>
    <row r="157" spans="1:90">
      <c r="A157" s="98"/>
      <c r="B157" s="304">
        <f>IF('Submission Template'!$AU$36=1,IF(AND('Submission Template'!$P$13="yes",$AX157&lt;&gt;""),MAX($AX157-1,0),$AX157),"")</f>
        <v>0</v>
      </c>
      <c r="C157" s="305" t="str">
        <f t="shared" si="22"/>
        <v/>
      </c>
      <c r="D157" s="306" t="str">
        <f>IF('Submission Template'!$AU$36&lt;&gt;1,"",IF(AL157&lt;&gt;"",AL157,IF(AND('Submission Template'!$P$13="no",'Submission Template'!Q154="yes",'Submission Template'!BN154&lt;&gt;""),AVERAGE(BD$37:BD157),IF(AND('Submission Template'!$P$13="yes",'Submission Template'!Q154="yes",'Submission Template'!BN154&lt;&gt;""),AVERAGE(BD$38:BD157),""))))</f>
        <v/>
      </c>
      <c r="E157" s="307" t="str">
        <f>IF('Submission Template'!$AU$36&lt;&gt;1,"",IF(AO157&lt;=1,"",IF(BW157&lt;&gt;"",BW157,IF(AND('Submission Template'!$P$13="no",'Submission Template'!Q154="yes",'Submission Template'!BN154&lt;&gt;""),STDEV(BD$37:BD157),IF(AND('Submission Template'!$P$13="yes",'Submission Template'!Q154="yes",'Submission Template'!BN154&lt;&gt;""),STDEV(BD$38:BD157),"")))))</f>
        <v/>
      </c>
      <c r="F157" s="308" t="str">
        <f>IF('Submission Template'!$AU$36=1,IF('Submission Template'!BN154&lt;&gt;"",G156,""),"")</f>
        <v/>
      </c>
      <c r="G157" s="308" t="str">
        <f>IF(AND('Submission Template'!$AU$36=1,'Submission Template'!$C154&lt;&gt;""),IF(OR($AO157=1,$AO157=0),0,IF('Submission Template'!$C154="initial",$G156,IF('Submission Template'!Q154="yes",MAX(($F157+'Submission Template'!BN154-('Submission Template'!K$28+0.25*$E157)),0),$G156))),"")</f>
        <v/>
      </c>
      <c r="H157" s="308" t="str">
        <f t="shared" si="35"/>
        <v/>
      </c>
      <c r="I157" s="309" t="str">
        <f t="shared" si="23"/>
        <v/>
      </c>
      <c r="J157" s="309" t="str">
        <f t="shared" si="36"/>
        <v/>
      </c>
      <c r="K157" s="310" t="str">
        <f>IF(G157&lt;&gt;"",IF($BA157=1,IF(AND(J157&lt;&gt;1,I157=1,D157&lt;='Submission Template'!K$28),1,0),K156),"")</f>
        <v/>
      </c>
      <c r="L157" s="304">
        <f>IF('Submission Template'!$AV$36=1,IF(AND('Submission Template'!$P$13="yes",$AY157&lt;&gt;""),MAX($AY157-1,0),$AY157),"")</f>
        <v>0</v>
      </c>
      <c r="M157" s="305" t="str">
        <f t="shared" si="37"/>
        <v/>
      </c>
      <c r="N157" s="306" t="str">
        <f>IF(AM157&lt;&gt;"",AM157,(IF(AND('Submission Template'!$P$13="no",'Submission Template'!V154="yes",'Submission Template'!BS154&lt;&gt;""),AVERAGE(BE$37:BE157),IF(AND('Submission Template'!$P$13="yes",'Submission Template'!V154="yes",'Submission Template'!BS154&lt;&gt;""),AVERAGE(BE$38:BE157),""))))</f>
        <v/>
      </c>
      <c r="O157" s="307" t="str">
        <f>IF(AP157&lt;=1,"",IF(BX157&lt;&gt;"",BX157,(IF(AND('Submission Template'!$P$13="no",'Submission Template'!V154="yes",'Submission Template'!BS154&lt;&gt;""),STDEV(BE$37:BE157),IF(AND('Submission Template'!$P$13="yes",'Submission Template'!V154="yes",'Submission Template'!BS154&lt;&gt;""),STDEV(BE$38:BE157),"")))))</f>
        <v/>
      </c>
      <c r="P157" s="308" t="str">
        <f>IF('Submission Template'!$AV$36=1,IF('Submission Template'!BS154&lt;&gt;"",Q156,""),"")</f>
        <v/>
      </c>
      <c r="Q157" s="308" t="str">
        <f>IF(AND('Submission Template'!$AV$36=1,'Submission Template'!$C154&lt;&gt;""),IF(OR($AP157=1,$AP157=0),0,IF('Submission Template'!$C154="initial",$Q156,IF('Submission Template'!V154="yes",MAX(($P157+'Submission Template'!BS154-('Submission Template'!R$28+0.25*$O157)),0),$Q156))),"")</f>
        <v/>
      </c>
      <c r="R157" s="308" t="str">
        <f t="shared" si="38"/>
        <v/>
      </c>
      <c r="S157" s="309" t="str">
        <f t="shared" si="25"/>
        <v/>
      </c>
      <c r="T157" s="309" t="str">
        <f t="shared" si="39"/>
        <v/>
      </c>
      <c r="U157" s="310" t="str">
        <f>IF(Q157&lt;&gt;"",IF($BB157=1,IF(AND(T157&lt;&gt;1,S157=1,N157&lt;='Submission Template'!R$28),1,0),U156),"")</f>
        <v/>
      </c>
      <c r="V157" s="102"/>
      <c r="W157" s="102"/>
      <c r="X157" s="102"/>
      <c r="Y157" s="102"/>
      <c r="Z157" s="102"/>
      <c r="AA157" s="102"/>
      <c r="AB157" s="102"/>
      <c r="AC157" s="102"/>
      <c r="AD157" s="102"/>
      <c r="AE157" s="102"/>
      <c r="AF157" s="311"/>
      <c r="AG157" s="312" t="str">
        <f>IF(AND(OR('Submission Template'!Q154="yes",AND('Submission Template'!V154="yes",'Submission Template'!$P$17="yes")),'Submission Template'!C154="invalid"),"Test cannot be invalid AND included in CumSum",IF(OR(AND($Q157&gt;$R157,$N157&lt;&gt;""),AND($G157&gt;H157,$D157&lt;&gt;"")),"Warning:  CumSum statistic exceeds the Action Limit.",""))</f>
        <v/>
      </c>
      <c r="AH157" s="156"/>
      <c r="AI157" s="156"/>
      <c r="AJ157" s="156"/>
      <c r="AK157" s="313"/>
      <c r="AL157" s="6" t="str">
        <f t="shared" si="34"/>
        <v/>
      </c>
      <c r="AM157" s="6" t="str">
        <f t="shared" si="31"/>
        <v/>
      </c>
      <c r="AN157"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lt;&gt;""),"DATA","")),"notCO")</f>
        <v>SKIP</v>
      </c>
      <c r="AO157" s="6">
        <f>IF('Submission Template'!$P$13="no",AX157,IF(AX157="","",IF('Submission Template'!$P$13="yes",IF(B157=0,1,IF(OR(B157=1,B157=2),2,B157)))))</f>
        <v>1</v>
      </c>
      <c r="AP157" s="6">
        <f>IF('Submission Template'!$P$13="no",AY157,IF(AY157="","",IF('Submission Template'!$P$13="yes",IF(L157=0,1,IF(OR(L157=1,L157=2),2,L157)))))</f>
        <v>1</v>
      </c>
      <c r="AQ157"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lt;&gt;""),"DATA","")),"notCO")</f>
        <v>SKIP</v>
      </c>
      <c r="AR157" s="22">
        <f>IF(AND('Submission Template'!BN154&lt;&gt;"",'Submission Template'!K$28&lt;&gt;"",'Submission Template'!Q154&lt;&gt;""),1,0)</f>
        <v>0</v>
      </c>
      <c r="AS157" s="22">
        <f>IF(AND('Submission Template'!BS154&lt;&gt;"",'Submission Template'!R$28&lt;&gt;"",'Submission Template'!V154&lt;&gt;""),1,0)</f>
        <v>0</v>
      </c>
      <c r="AT157" s="22"/>
      <c r="AU157" s="22">
        <f t="shared" si="26"/>
        <v>0</v>
      </c>
      <c r="AV157" s="22">
        <f t="shared" si="27"/>
        <v>0</v>
      </c>
      <c r="AW157" s="22"/>
      <c r="AX157" s="22">
        <f>IF('Submission Template'!$BU154&lt;&gt;"blank",IF('Submission Template'!BN154&lt;&gt;"",IF('Submission Template'!Q154="yes",AX156+1,AX156),AX156),"")</f>
        <v>0</v>
      </c>
      <c r="AY157" s="22">
        <f>IF('Submission Template'!$BU154&lt;&gt;"blank",IF('Submission Template'!BS154&lt;&gt;"",IF('Submission Template'!V154="yes",AY156+1,AY156),AY156),"")</f>
        <v>0</v>
      </c>
      <c r="AZ157" s="22"/>
      <c r="BA157" s="22" t="str">
        <f>IF('Submission Template'!BN154&lt;&gt;"",IF('Submission Template'!Q154="yes",1,0),"")</f>
        <v/>
      </c>
      <c r="BB157" s="22" t="str">
        <f>IF('Submission Template'!BS154&lt;&gt;"",IF('Submission Template'!V154="yes",1,0),"")</f>
        <v/>
      </c>
      <c r="BC157" s="22"/>
      <c r="BD157" s="22" t="str">
        <f>IF(AND('Submission Template'!Q154="yes",'Submission Template'!BN154&lt;&gt;""),'Submission Template'!BN154,"")</f>
        <v/>
      </c>
      <c r="BE157" s="22" t="str">
        <f>IF(AND('Submission Template'!V154="yes",'Submission Template'!BS154&lt;&gt;""),'Submission Template'!BS154,"")</f>
        <v/>
      </c>
      <c r="BF157" s="22"/>
      <c r="BG157" s="22"/>
      <c r="BH157" s="22"/>
      <c r="BI157" s="24"/>
      <c r="BJ157" s="22"/>
      <c r="BK157" s="35" t="str">
        <f>IF('Submission Template'!$AU$36=1,IF(AND('Submission Template'!Q154="yes",$AO157&gt;1,'Submission Template'!BN154&lt;&gt;""),ROUND((($AU157*$E157)/($D157-'Submission Template'!K$28))^2+1,1),""),"")</f>
        <v/>
      </c>
      <c r="BL157" s="35" t="str">
        <f>IF('Submission Template'!$AV$36=1,IF(AND('Submission Template'!V154="yes",$AP157&gt;1,'Submission Template'!BS154&lt;&gt;""),ROUND((($AV157*$O157)/($N157-'Submission Template'!R$28))^2+1,1),""),"")</f>
        <v/>
      </c>
      <c r="BM157" s="49">
        <f t="shared" si="28"/>
        <v>1</v>
      </c>
      <c r="BN157" s="6"/>
      <c r="BO157" s="136" t="str">
        <f>IF(D157="","",IF(E157="","",$D157-'Submission Template'!K$28))</f>
        <v/>
      </c>
      <c r="BP157" s="137" t="str">
        <f t="shared" si="40"/>
        <v/>
      </c>
      <c r="BQ157" s="137"/>
      <c r="BR157" s="137"/>
      <c r="BS157" s="137"/>
      <c r="BT157" s="137" t="str">
        <f>IF(N157="","",IF(E157="","",$N157-'Submission Template'!$BG$20))</f>
        <v/>
      </c>
      <c r="BU157" s="138" t="str">
        <f t="shared" si="41"/>
        <v/>
      </c>
      <c r="BV157" s="6"/>
      <c r="BW157" s="247" t="str">
        <f t="shared" si="32"/>
        <v/>
      </c>
      <c r="BX157" s="138" t="str">
        <f t="shared" si="33"/>
        <v/>
      </c>
      <c r="BY157" s="6"/>
      <c r="BZ157" s="6"/>
      <c r="CA157" s="6"/>
      <c r="CB157" s="6"/>
      <c r="CC157" s="6"/>
      <c r="CD157" s="6"/>
      <c r="CE157" s="6"/>
      <c r="CF157" s="247">
        <f>IF('Submission Template'!C180="invalid",1,0)</f>
        <v>0</v>
      </c>
      <c r="CG157" s="137" t="str">
        <f>IF(AND('Submission Template'!$C180="final",'Submission Template'!$Q180="yes"),$D183,"")</f>
        <v/>
      </c>
      <c r="CH157" s="137" t="str">
        <f>IF(AND('Submission Template'!$C180="final",'Submission Template'!$Q180="yes"),$C183,"")</f>
        <v/>
      </c>
      <c r="CI157" s="137" t="str">
        <f>IF(AND('Submission Template'!$C180="final",'Submission Template'!$V180="yes"),$N183,"")</f>
        <v/>
      </c>
      <c r="CJ157" s="138" t="str">
        <f>IF(AND('Submission Template'!$C180="final",'Submission Template'!$V180="yes"),$M183,"")</f>
        <v/>
      </c>
      <c r="CK157" s="6"/>
      <c r="CL157" s="6"/>
    </row>
    <row r="158" spans="1:90">
      <c r="A158" s="98"/>
      <c r="B158" s="304">
        <f>IF('Submission Template'!$AU$36=1,IF(AND('Submission Template'!$P$13="yes",$AX158&lt;&gt;""),MAX($AX158-1,0),$AX158),"")</f>
        <v>0</v>
      </c>
      <c r="C158" s="305" t="str">
        <f t="shared" si="22"/>
        <v/>
      </c>
      <c r="D158" s="306" t="str">
        <f>IF('Submission Template'!$AU$36&lt;&gt;1,"",IF(AL158&lt;&gt;"",AL158,IF(AND('Submission Template'!$P$13="no",'Submission Template'!Q155="yes",'Submission Template'!BN155&lt;&gt;""),AVERAGE(BD$37:BD158),IF(AND('Submission Template'!$P$13="yes",'Submission Template'!Q155="yes",'Submission Template'!BN155&lt;&gt;""),AVERAGE(BD$38:BD158),""))))</f>
        <v/>
      </c>
      <c r="E158" s="307" t="str">
        <f>IF('Submission Template'!$AU$36&lt;&gt;1,"",IF(AO158&lt;=1,"",IF(BW158&lt;&gt;"",BW158,IF(AND('Submission Template'!$P$13="no",'Submission Template'!Q155="yes",'Submission Template'!BN155&lt;&gt;""),STDEV(BD$37:BD158),IF(AND('Submission Template'!$P$13="yes",'Submission Template'!Q155="yes",'Submission Template'!BN155&lt;&gt;""),STDEV(BD$38:BD158),"")))))</f>
        <v/>
      </c>
      <c r="F158" s="308" t="str">
        <f>IF('Submission Template'!$AU$36=1,IF('Submission Template'!BN155&lt;&gt;"",G157,""),"")</f>
        <v/>
      </c>
      <c r="G158" s="308" t="str">
        <f>IF(AND('Submission Template'!$AU$36=1,'Submission Template'!$C155&lt;&gt;""),IF(OR($AO158=1,$AO158=0),0,IF('Submission Template'!$C155="initial",$G157,IF('Submission Template'!Q155="yes",MAX(($F158+'Submission Template'!BN155-('Submission Template'!K$28+0.25*$E158)),0),$G157))),"")</f>
        <v/>
      </c>
      <c r="H158" s="308" t="str">
        <f t="shared" si="35"/>
        <v/>
      </c>
      <c r="I158" s="309" t="str">
        <f t="shared" si="23"/>
        <v/>
      </c>
      <c r="J158" s="309" t="str">
        <f t="shared" si="36"/>
        <v/>
      </c>
      <c r="K158" s="310" t="str">
        <f>IF(G158&lt;&gt;"",IF($BA158=1,IF(AND(J158&lt;&gt;1,I158=1,D158&lt;='Submission Template'!K$28),1,0),K157),"")</f>
        <v/>
      </c>
      <c r="L158" s="304">
        <f>IF('Submission Template'!$AV$36=1,IF(AND('Submission Template'!$P$13="yes",$AY158&lt;&gt;""),MAX($AY158-1,0),$AY158),"")</f>
        <v>0</v>
      </c>
      <c r="M158" s="305" t="str">
        <f t="shared" si="37"/>
        <v/>
      </c>
      <c r="N158" s="306" t="str">
        <f>IF(AM158&lt;&gt;"",AM158,(IF(AND('Submission Template'!$P$13="no",'Submission Template'!V155="yes",'Submission Template'!BS155&lt;&gt;""),AVERAGE(BE$37:BE158),IF(AND('Submission Template'!$P$13="yes",'Submission Template'!V155="yes",'Submission Template'!BS155&lt;&gt;""),AVERAGE(BE$38:BE158),""))))</f>
        <v/>
      </c>
      <c r="O158" s="307" t="str">
        <f>IF(AP158&lt;=1,"",IF(BX158&lt;&gt;"",BX158,(IF(AND('Submission Template'!$P$13="no",'Submission Template'!V155="yes",'Submission Template'!BS155&lt;&gt;""),STDEV(BE$37:BE158),IF(AND('Submission Template'!$P$13="yes",'Submission Template'!V155="yes",'Submission Template'!BS155&lt;&gt;""),STDEV(BE$38:BE158),"")))))</f>
        <v/>
      </c>
      <c r="P158" s="308" t="str">
        <f>IF('Submission Template'!$AV$36=1,IF('Submission Template'!BS155&lt;&gt;"",Q157,""),"")</f>
        <v/>
      </c>
      <c r="Q158" s="308" t="str">
        <f>IF(AND('Submission Template'!$AV$36=1,'Submission Template'!$C155&lt;&gt;""),IF(OR($AP158=1,$AP158=0),0,IF('Submission Template'!$C155="initial",$Q157,IF('Submission Template'!V155="yes",MAX(($P158+'Submission Template'!BS155-('Submission Template'!R$28+0.25*$O158)),0),$Q157))),"")</f>
        <v/>
      </c>
      <c r="R158" s="308" t="str">
        <f t="shared" si="38"/>
        <v/>
      </c>
      <c r="S158" s="309" t="str">
        <f t="shared" si="25"/>
        <v/>
      </c>
      <c r="T158" s="309" t="str">
        <f t="shared" si="39"/>
        <v/>
      </c>
      <c r="U158" s="310" t="str">
        <f>IF(Q158&lt;&gt;"",IF($BB158=1,IF(AND(T158&lt;&gt;1,S158=1,N158&lt;='Submission Template'!R$28),1,0),U157),"")</f>
        <v/>
      </c>
      <c r="V158" s="102"/>
      <c r="W158" s="102"/>
      <c r="X158" s="102"/>
      <c r="Y158" s="102"/>
      <c r="Z158" s="102"/>
      <c r="AA158" s="102"/>
      <c r="AB158" s="102"/>
      <c r="AC158" s="102"/>
      <c r="AD158" s="102"/>
      <c r="AE158" s="102"/>
      <c r="AF158" s="311"/>
      <c r="AG158" s="312" t="str">
        <f>IF(AND(OR('Submission Template'!Q155="yes",AND('Submission Template'!V155="yes",'Submission Template'!$P$17="yes")),'Submission Template'!C155="invalid"),"Test cannot be invalid AND included in CumSum",IF(OR(AND($Q158&gt;$R158,$N158&lt;&gt;""),AND($G158&gt;H158,$D158&lt;&gt;"")),"Warning:  CumSum statistic exceeds the Action Limit.",""))</f>
        <v/>
      </c>
      <c r="AH158" s="156"/>
      <c r="AI158" s="156"/>
      <c r="AJ158" s="156"/>
      <c r="AK158" s="313"/>
      <c r="AL158" s="6" t="str">
        <f t="shared" si="34"/>
        <v/>
      </c>
      <c r="AM158" s="6" t="str">
        <f t="shared" si="31"/>
        <v/>
      </c>
      <c r="AN158"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lt;&gt;""),"DATA","")),"notCO")</f>
        <v>SKIP</v>
      </c>
      <c r="AO158" s="6">
        <f>IF('Submission Template'!$P$13="no",AX158,IF(AX158="","",IF('Submission Template'!$P$13="yes",IF(B158=0,1,IF(OR(B158=1,B158=2),2,B158)))))</f>
        <v>1</v>
      </c>
      <c r="AP158" s="6">
        <f>IF('Submission Template'!$P$13="no",AY158,IF(AY158="","",IF('Submission Template'!$P$13="yes",IF(L158=0,1,IF(OR(L158=1,L158=2),2,L158)))))</f>
        <v>1</v>
      </c>
      <c r="AQ158"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lt;&gt;""),"DATA","")),"notCO")</f>
        <v>SKIP</v>
      </c>
      <c r="AR158" s="22">
        <f>IF(AND('Submission Template'!BN155&lt;&gt;"",'Submission Template'!K$28&lt;&gt;"",'Submission Template'!Q155&lt;&gt;""),1,0)</f>
        <v>0</v>
      </c>
      <c r="AS158" s="22">
        <f>IF(AND('Submission Template'!BS155&lt;&gt;"",'Submission Template'!R$28&lt;&gt;"",'Submission Template'!V155&lt;&gt;""),1,0)</f>
        <v>0</v>
      </c>
      <c r="AT158" s="22"/>
      <c r="AU158" s="22">
        <f t="shared" si="26"/>
        <v>0</v>
      </c>
      <c r="AV158" s="22">
        <f t="shared" si="27"/>
        <v>0</v>
      </c>
      <c r="AW158" s="22"/>
      <c r="AX158" s="22">
        <f>IF('Submission Template'!$BU155&lt;&gt;"blank",IF('Submission Template'!BN155&lt;&gt;"",IF('Submission Template'!Q155="yes",AX157+1,AX157),AX157),"")</f>
        <v>0</v>
      </c>
      <c r="AY158" s="22">
        <f>IF('Submission Template'!$BU155&lt;&gt;"blank",IF('Submission Template'!BS155&lt;&gt;"",IF('Submission Template'!V155="yes",AY157+1,AY157),AY157),"")</f>
        <v>0</v>
      </c>
      <c r="AZ158" s="22"/>
      <c r="BA158" s="22" t="str">
        <f>IF('Submission Template'!BN155&lt;&gt;"",IF('Submission Template'!Q155="yes",1,0),"")</f>
        <v/>
      </c>
      <c r="BB158" s="22" t="str">
        <f>IF('Submission Template'!BS155&lt;&gt;"",IF('Submission Template'!V155="yes",1,0),"")</f>
        <v/>
      </c>
      <c r="BC158" s="22"/>
      <c r="BD158" s="22" t="str">
        <f>IF(AND('Submission Template'!Q155="yes",'Submission Template'!BN155&lt;&gt;""),'Submission Template'!BN155,"")</f>
        <v/>
      </c>
      <c r="BE158" s="22" t="str">
        <f>IF(AND('Submission Template'!V155="yes",'Submission Template'!BS155&lt;&gt;""),'Submission Template'!BS155,"")</f>
        <v/>
      </c>
      <c r="BF158" s="22"/>
      <c r="BG158" s="22"/>
      <c r="BH158" s="22"/>
      <c r="BI158" s="24"/>
      <c r="BJ158" s="22"/>
      <c r="BK158" s="35" t="str">
        <f>IF('Submission Template'!$AU$36=1,IF(AND('Submission Template'!Q155="yes",$AO158&gt;1,'Submission Template'!BN155&lt;&gt;""),ROUND((($AU158*$E158)/($D158-'Submission Template'!K$28))^2+1,1),""),"")</f>
        <v/>
      </c>
      <c r="BL158" s="35" t="str">
        <f>IF('Submission Template'!$AV$36=1,IF(AND('Submission Template'!V155="yes",$AP158&gt;1,'Submission Template'!BS155&lt;&gt;""),ROUND((($AV158*$O158)/($N158-'Submission Template'!R$28))^2+1,1),""),"")</f>
        <v/>
      </c>
      <c r="BM158" s="49">
        <f t="shared" si="28"/>
        <v>1</v>
      </c>
      <c r="BN158" s="6"/>
      <c r="BO158" s="136" t="str">
        <f>IF(D158="","",IF(E158="","",$D158-'Submission Template'!K$28))</f>
        <v/>
      </c>
      <c r="BP158" s="137" t="str">
        <f t="shared" si="40"/>
        <v/>
      </c>
      <c r="BQ158" s="137"/>
      <c r="BR158" s="137"/>
      <c r="BS158" s="137"/>
      <c r="BT158" s="137" t="str">
        <f>IF(N158="","",IF(E158="","",$N158-'Submission Template'!$BG$20))</f>
        <v/>
      </c>
      <c r="BU158" s="138" t="str">
        <f t="shared" si="41"/>
        <v/>
      </c>
      <c r="BV158" s="6"/>
      <c r="BW158" s="247" t="str">
        <f t="shared" si="32"/>
        <v/>
      </c>
      <c r="BX158" s="138" t="str">
        <f t="shared" si="33"/>
        <v/>
      </c>
      <c r="BY158" s="6"/>
      <c r="BZ158" s="6"/>
      <c r="CA158" s="6"/>
      <c r="CB158" s="6"/>
      <c r="CC158" s="6"/>
      <c r="CD158" s="6"/>
      <c r="CE158" s="6"/>
      <c r="CF158" s="247">
        <f>IF('Submission Template'!C181="invalid",1,0)</f>
        <v>0</v>
      </c>
      <c r="CG158" s="137" t="str">
        <f>IF(AND('Submission Template'!$C181="final",'Submission Template'!$Q181="yes"),$D184,"")</f>
        <v/>
      </c>
      <c r="CH158" s="137" t="str">
        <f>IF(AND('Submission Template'!$C181="final",'Submission Template'!$Q181="yes"),$C184,"")</f>
        <v/>
      </c>
      <c r="CI158" s="137" t="str">
        <f>IF(AND('Submission Template'!$C181="final",'Submission Template'!$V181="yes"),$N184,"")</f>
        <v/>
      </c>
      <c r="CJ158" s="138" t="str">
        <f>IF(AND('Submission Template'!$C181="final",'Submission Template'!$V181="yes"),$M184,"")</f>
        <v/>
      </c>
      <c r="CK158" s="6"/>
      <c r="CL158" s="6"/>
    </row>
    <row r="159" spans="1:90">
      <c r="A159" s="98"/>
      <c r="B159" s="304">
        <f>IF('Submission Template'!$AU$36=1,IF(AND('Submission Template'!$P$13="yes",$AX159&lt;&gt;""),MAX($AX159-1,0),$AX159),"")</f>
        <v>0</v>
      </c>
      <c r="C159" s="305" t="str">
        <f t="shared" si="22"/>
        <v/>
      </c>
      <c r="D159" s="306" t="str">
        <f>IF('Submission Template'!$AU$36&lt;&gt;1,"",IF(AL159&lt;&gt;"",AL159,IF(AND('Submission Template'!$P$13="no",'Submission Template'!Q156="yes",'Submission Template'!BN156&lt;&gt;""),AVERAGE(BD$37:BD159),IF(AND('Submission Template'!$P$13="yes",'Submission Template'!Q156="yes",'Submission Template'!BN156&lt;&gt;""),AVERAGE(BD$38:BD159),""))))</f>
        <v/>
      </c>
      <c r="E159" s="307" t="str">
        <f>IF('Submission Template'!$AU$36&lt;&gt;1,"",IF(AO159&lt;=1,"",IF(BW159&lt;&gt;"",BW159,IF(AND('Submission Template'!$P$13="no",'Submission Template'!Q156="yes",'Submission Template'!BN156&lt;&gt;""),STDEV(BD$37:BD159),IF(AND('Submission Template'!$P$13="yes",'Submission Template'!Q156="yes",'Submission Template'!BN156&lt;&gt;""),STDEV(BD$38:BD159),"")))))</f>
        <v/>
      </c>
      <c r="F159" s="308" t="str">
        <f>IF('Submission Template'!$AU$36=1,IF('Submission Template'!BN156&lt;&gt;"",G158,""),"")</f>
        <v/>
      </c>
      <c r="G159" s="308" t="str">
        <f>IF(AND('Submission Template'!$AU$36=1,'Submission Template'!$C156&lt;&gt;""),IF(OR($AO159=1,$AO159=0),0,IF('Submission Template'!$C156="initial",$G158,IF('Submission Template'!Q156="yes",MAX(($F159+'Submission Template'!BN156-('Submission Template'!K$28+0.25*$E159)),0),$G158))),"")</f>
        <v/>
      </c>
      <c r="H159" s="308" t="str">
        <f t="shared" si="35"/>
        <v/>
      </c>
      <c r="I159" s="309" t="str">
        <f t="shared" si="23"/>
        <v/>
      </c>
      <c r="J159" s="309" t="str">
        <f t="shared" si="36"/>
        <v/>
      </c>
      <c r="K159" s="310" t="str">
        <f>IF(G159&lt;&gt;"",IF($BA159=1,IF(AND(J159&lt;&gt;1,I159=1,D159&lt;='Submission Template'!K$28),1,0),K158),"")</f>
        <v/>
      </c>
      <c r="L159" s="304">
        <f>IF('Submission Template'!$AV$36=1,IF(AND('Submission Template'!$P$13="yes",$AY159&lt;&gt;""),MAX($AY159-1,0),$AY159),"")</f>
        <v>0</v>
      </c>
      <c r="M159" s="305" t="str">
        <f t="shared" si="37"/>
        <v/>
      </c>
      <c r="N159" s="306" t="str">
        <f>IF(AM159&lt;&gt;"",AM159,(IF(AND('Submission Template'!$P$13="no",'Submission Template'!V156="yes",'Submission Template'!BS156&lt;&gt;""),AVERAGE(BE$37:BE159),IF(AND('Submission Template'!$P$13="yes",'Submission Template'!V156="yes",'Submission Template'!BS156&lt;&gt;""),AVERAGE(BE$38:BE159),""))))</f>
        <v/>
      </c>
      <c r="O159" s="307" t="str">
        <f>IF(AP159&lt;=1,"",IF(BX159&lt;&gt;"",BX159,(IF(AND('Submission Template'!$P$13="no",'Submission Template'!V156="yes",'Submission Template'!BS156&lt;&gt;""),STDEV(BE$37:BE159),IF(AND('Submission Template'!$P$13="yes",'Submission Template'!V156="yes",'Submission Template'!BS156&lt;&gt;""),STDEV(BE$38:BE159),"")))))</f>
        <v/>
      </c>
      <c r="P159" s="308" t="str">
        <f>IF('Submission Template'!$AV$36=1,IF('Submission Template'!BS156&lt;&gt;"",Q158,""),"")</f>
        <v/>
      </c>
      <c r="Q159" s="308" t="str">
        <f>IF(AND('Submission Template'!$AV$36=1,'Submission Template'!$C156&lt;&gt;""),IF(OR($AP159=1,$AP159=0),0,IF('Submission Template'!$C156="initial",$Q158,IF('Submission Template'!V156="yes",MAX(($P159+'Submission Template'!BS156-('Submission Template'!R$28+0.25*$O159)),0),$Q158))),"")</f>
        <v/>
      </c>
      <c r="R159" s="308" t="str">
        <f t="shared" si="38"/>
        <v/>
      </c>
      <c r="S159" s="309" t="str">
        <f t="shared" si="25"/>
        <v/>
      </c>
      <c r="T159" s="309" t="str">
        <f t="shared" si="39"/>
        <v/>
      </c>
      <c r="U159" s="310" t="str">
        <f>IF(Q159&lt;&gt;"",IF($BB159=1,IF(AND(T159&lt;&gt;1,S159=1,N159&lt;='Submission Template'!R$28),1,0),U158),"")</f>
        <v/>
      </c>
      <c r="V159" s="102"/>
      <c r="W159" s="102"/>
      <c r="X159" s="102"/>
      <c r="Y159" s="102"/>
      <c r="Z159" s="102"/>
      <c r="AA159" s="102"/>
      <c r="AB159" s="102"/>
      <c r="AC159" s="102"/>
      <c r="AD159" s="102"/>
      <c r="AE159" s="102"/>
      <c r="AF159" s="311"/>
      <c r="AG159" s="312" t="str">
        <f>IF(AND(OR('Submission Template'!Q156="yes",AND('Submission Template'!V156="yes",'Submission Template'!$P$17="yes")),'Submission Template'!C156="invalid"),"Test cannot be invalid AND included in CumSum",IF(OR(AND($Q159&gt;$R159,$N159&lt;&gt;""),AND($G159&gt;H159,$D159&lt;&gt;"")),"Warning:  CumSum statistic exceeds the Action Limit.",""))</f>
        <v/>
      </c>
      <c r="AH159" s="156"/>
      <c r="AI159" s="156"/>
      <c r="AJ159" s="156"/>
      <c r="AK159" s="313"/>
      <c r="AL159" s="6" t="str">
        <f t="shared" si="34"/>
        <v/>
      </c>
      <c r="AM159" s="6" t="str">
        <f t="shared" si="31"/>
        <v/>
      </c>
      <c r="AN159"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lt;&gt;""),"DATA","")),"notCO")</f>
        <v>SKIP</v>
      </c>
      <c r="AO159" s="6">
        <f>IF('Submission Template'!$P$13="no",AX159,IF(AX159="","",IF('Submission Template'!$P$13="yes",IF(B159=0,1,IF(OR(B159=1,B159=2),2,B159)))))</f>
        <v>1</v>
      </c>
      <c r="AP159" s="6">
        <f>IF('Submission Template'!$P$13="no",AY159,IF(AY159="","",IF('Submission Template'!$P$13="yes",IF(L159=0,1,IF(OR(L159=1,L159=2),2,L159)))))</f>
        <v>1</v>
      </c>
      <c r="AQ159"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lt;&gt;""),"DATA","")),"notCO")</f>
        <v>SKIP</v>
      </c>
      <c r="AR159" s="22">
        <f>IF(AND('Submission Template'!BN156&lt;&gt;"",'Submission Template'!K$28&lt;&gt;"",'Submission Template'!Q156&lt;&gt;""),1,0)</f>
        <v>0</v>
      </c>
      <c r="AS159" s="22">
        <f>IF(AND('Submission Template'!BS156&lt;&gt;"",'Submission Template'!R$28&lt;&gt;"",'Submission Template'!V156&lt;&gt;""),1,0)</f>
        <v>0</v>
      </c>
      <c r="AT159" s="22"/>
      <c r="AU159" s="22">
        <f t="shared" si="26"/>
        <v>0</v>
      </c>
      <c r="AV159" s="22">
        <f t="shared" si="27"/>
        <v>0</v>
      </c>
      <c r="AW159" s="22"/>
      <c r="AX159" s="22">
        <f>IF('Submission Template'!$BU156&lt;&gt;"blank",IF('Submission Template'!BN156&lt;&gt;"",IF('Submission Template'!Q156="yes",AX158+1,AX158),AX158),"")</f>
        <v>0</v>
      </c>
      <c r="AY159" s="22">
        <f>IF('Submission Template'!$BU156&lt;&gt;"blank",IF('Submission Template'!BS156&lt;&gt;"",IF('Submission Template'!V156="yes",AY158+1,AY158),AY158),"")</f>
        <v>0</v>
      </c>
      <c r="AZ159" s="22"/>
      <c r="BA159" s="22" t="str">
        <f>IF('Submission Template'!BN156&lt;&gt;"",IF('Submission Template'!Q156="yes",1,0),"")</f>
        <v/>
      </c>
      <c r="BB159" s="22" t="str">
        <f>IF('Submission Template'!BS156&lt;&gt;"",IF('Submission Template'!V156="yes",1,0),"")</f>
        <v/>
      </c>
      <c r="BC159" s="22"/>
      <c r="BD159" s="22" t="str">
        <f>IF(AND('Submission Template'!Q156="yes",'Submission Template'!BN156&lt;&gt;""),'Submission Template'!BN156,"")</f>
        <v/>
      </c>
      <c r="BE159" s="22" t="str">
        <f>IF(AND('Submission Template'!V156="yes",'Submission Template'!BS156&lt;&gt;""),'Submission Template'!BS156,"")</f>
        <v/>
      </c>
      <c r="BF159" s="22"/>
      <c r="BG159" s="22"/>
      <c r="BH159" s="22"/>
      <c r="BI159" s="24"/>
      <c r="BJ159" s="22"/>
      <c r="BK159" s="35" t="str">
        <f>IF('Submission Template'!$AU$36=1,IF(AND('Submission Template'!Q156="yes",$AO159&gt;1,'Submission Template'!BN156&lt;&gt;""),ROUND((($AU159*$E159)/($D159-'Submission Template'!K$28))^2+1,1),""),"")</f>
        <v/>
      </c>
      <c r="BL159" s="35" t="str">
        <f>IF('Submission Template'!$AV$36=1,IF(AND('Submission Template'!V156="yes",$AP159&gt;1,'Submission Template'!BS156&lt;&gt;""),ROUND((($AV159*$O159)/($N159-'Submission Template'!R$28))^2+1,1),""),"")</f>
        <v/>
      </c>
      <c r="BM159" s="49">
        <f t="shared" si="28"/>
        <v>1</v>
      </c>
      <c r="BN159" s="6"/>
      <c r="BO159" s="136" t="str">
        <f>IF(D159="","",IF(E159="","",$D159-'Submission Template'!K$28))</f>
        <v/>
      </c>
      <c r="BP159" s="137" t="str">
        <f t="shared" si="40"/>
        <v/>
      </c>
      <c r="BQ159" s="137"/>
      <c r="BR159" s="137"/>
      <c r="BS159" s="137"/>
      <c r="BT159" s="137" t="str">
        <f>IF(N159="","",IF(E159="","",$N159-'Submission Template'!$BG$20))</f>
        <v/>
      </c>
      <c r="BU159" s="138" t="str">
        <f t="shared" si="41"/>
        <v/>
      </c>
      <c r="BV159" s="6"/>
      <c r="BW159" s="247" t="str">
        <f t="shared" si="32"/>
        <v/>
      </c>
      <c r="BX159" s="138" t="str">
        <f t="shared" si="33"/>
        <v/>
      </c>
      <c r="BY159" s="6"/>
      <c r="BZ159" s="6"/>
      <c r="CA159" s="6"/>
      <c r="CB159" s="6"/>
      <c r="CC159" s="6"/>
      <c r="CD159" s="6"/>
      <c r="CE159" s="6"/>
      <c r="CF159" s="247">
        <f>IF('Submission Template'!C182="invalid",1,0)</f>
        <v>0</v>
      </c>
      <c r="CG159" s="137" t="str">
        <f>IF(AND('Submission Template'!$C182="final",'Submission Template'!$Q182="yes"),$D185,"")</f>
        <v/>
      </c>
      <c r="CH159" s="137" t="str">
        <f>IF(AND('Submission Template'!$C182="final",'Submission Template'!$Q182="yes"),$C185,"")</f>
        <v/>
      </c>
      <c r="CI159" s="137" t="str">
        <f>IF(AND('Submission Template'!$C182="final",'Submission Template'!$V182="yes"),$N185,"")</f>
        <v/>
      </c>
      <c r="CJ159" s="138" t="str">
        <f>IF(AND('Submission Template'!$C182="final",'Submission Template'!$V182="yes"),$M185,"")</f>
        <v/>
      </c>
      <c r="CK159" s="6"/>
      <c r="CL159" s="6"/>
    </row>
    <row r="160" spans="1:90">
      <c r="A160" s="98"/>
      <c r="B160" s="304">
        <f>IF('Submission Template'!$AU$36=1,IF(AND('Submission Template'!$P$13="yes",$AX160&lt;&gt;""),MAX($AX160-1,0),$AX160),"")</f>
        <v>0</v>
      </c>
      <c r="C160" s="305" t="str">
        <f t="shared" si="22"/>
        <v/>
      </c>
      <c r="D160" s="306" t="str">
        <f>IF('Submission Template'!$AU$36&lt;&gt;1,"",IF(AL160&lt;&gt;"",AL160,IF(AND('Submission Template'!$P$13="no",'Submission Template'!Q157="yes",'Submission Template'!BN157&lt;&gt;""),AVERAGE(BD$37:BD160),IF(AND('Submission Template'!$P$13="yes",'Submission Template'!Q157="yes",'Submission Template'!BN157&lt;&gt;""),AVERAGE(BD$38:BD160),""))))</f>
        <v/>
      </c>
      <c r="E160" s="307" t="str">
        <f>IF('Submission Template'!$AU$36&lt;&gt;1,"",IF(AO160&lt;=1,"",IF(BW160&lt;&gt;"",BW160,IF(AND('Submission Template'!$P$13="no",'Submission Template'!Q157="yes",'Submission Template'!BN157&lt;&gt;""),STDEV(BD$37:BD160),IF(AND('Submission Template'!$P$13="yes",'Submission Template'!Q157="yes",'Submission Template'!BN157&lt;&gt;""),STDEV(BD$38:BD160),"")))))</f>
        <v/>
      </c>
      <c r="F160" s="308" t="str">
        <f>IF('Submission Template'!$AU$36=1,IF('Submission Template'!BN157&lt;&gt;"",G159,""),"")</f>
        <v/>
      </c>
      <c r="G160" s="308" t="str">
        <f>IF(AND('Submission Template'!$AU$36=1,'Submission Template'!$C157&lt;&gt;""),IF(OR($AO160=1,$AO160=0),0,IF('Submission Template'!$C157="initial",$G159,IF('Submission Template'!Q157="yes",MAX(($F160+'Submission Template'!BN157-('Submission Template'!K$28+0.25*$E160)),0),$G159))),"")</f>
        <v/>
      </c>
      <c r="H160" s="308" t="str">
        <f t="shared" si="35"/>
        <v/>
      </c>
      <c r="I160" s="309" t="str">
        <f t="shared" si="23"/>
        <v/>
      </c>
      <c r="J160" s="309" t="str">
        <f t="shared" si="36"/>
        <v/>
      </c>
      <c r="K160" s="310" t="str">
        <f>IF(G160&lt;&gt;"",IF($BA160=1,IF(AND(J160&lt;&gt;1,I160=1,D160&lt;='Submission Template'!K$28),1,0),K159),"")</f>
        <v/>
      </c>
      <c r="L160" s="304">
        <f>IF('Submission Template'!$AV$36=1,IF(AND('Submission Template'!$P$13="yes",$AY160&lt;&gt;""),MAX($AY160-1,0),$AY160),"")</f>
        <v>0</v>
      </c>
      <c r="M160" s="305" t="str">
        <f t="shared" si="37"/>
        <v/>
      </c>
      <c r="N160" s="306" t="str">
        <f>IF(AM160&lt;&gt;"",AM160,(IF(AND('Submission Template'!$P$13="no",'Submission Template'!V157="yes",'Submission Template'!BS157&lt;&gt;""),AVERAGE(BE$37:BE160),IF(AND('Submission Template'!$P$13="yes",'Submission Template'!V157="yes",'Submission Template'!BS157&lt;&gt;""),AVERAGE(BE$38:BE160),""))))</f>
        <v/>
      </c>
      <c r="O160" s="307" t="str">
        <f>IF(AP160&lt;=1,"",IF(BX160&lt;&gt;"",BX160,(IF(AND('Submission Template'!$P$13="no",'Submission Template'!V157="yes",'Submission Template'!BS157&lt;&gt;""),STDEV(BE$37:BE160),IF(AND('Submission Template'!$P$13="yes",'Submission Template'!V157="yes",'Submission Template'!BS157&lt;&gt;""),STDEV(BE$38:BE160),"")))))</f>
        <v/>
      </c>
      <c r="P160" s="308" t="str">
        <f>IF('Submission Template'!$AV$36=1,IF('Submission Template'!BS157&lt;&gt;"",Q159,""),"")</f>
        <v/>
      </c>
      <c r="Q160" s="308" t="str">
        <f>IF(AND('Submission Template'!$AV$36=1,'Submission Template'!$C157&lt;&gt;""),IF(OR($AP160=1,$AP160=0),0,IF('Submission Template'!$C157="initial",$Q159,IF('Submission Template'!V157="yes",MAX(($P160+'Submission Template'!BS157-('Submission Template'!R$28+0.25*$O160)),0),$Q159))),"")</f>
        <v/>
      </c>
      <c r="R160" s="308" t="str">
        <f t="shared" si="38"/>
        <v/>
      </c>
      <c r="S160" s="309" t="str">
        <f t="shared" si="25"/>
        <v/>
      </c>
      <c r="T160" s="309" t="str">
        <f t="shared" si="39"/>
        <v/>
      </c>
      <c r="U160" s="310" t="str">
        <f>IF(Q160&lt;&gt;"",IF($BB160=1,IF(AND(T160&lt;&gt;1,S160=1,N160&lt;='Submission Template'!R$28),1,0),U159),"")</f>
        <v/>
      </c>
      <c r="V160" s="102"/>
      <c r="W160" s="102"/>
      <c r="X160" s="102"/>
      <c r="Y160" s="102"/>
      <c r="Z160" s="102"/>
      <c r="AA160" s="102"/>
      <c r="AB160" s="102"/>
      <c r="AC160" s="102"/>
      <c r="AD160" s="102"/>
      <c r="AE160" s="102"/>
      <c r="AF160" s="311"/>
      <c r="AG160" s="312" t="str">
        <f>IF(AND(OR('Submission Template'!Q157="yes",AND('Submission Template'!V157="yes",'Submission Template'!$P$17="yes")),'Submission Template'!C157="invalid"),"Test cannot be invalid AND included in CumSum",IF(OR(AND($Q160&gt;$R160,$N160&lt;&gt;""),AND($G160&gt;H160,$D160&lt;&gt;"")),"Warning:  CumSum statistic exceeds the Action Limit.",""))</f>
        <v/>
      </c>
      <c r="AH160" s="156"/>
      <c r="AI160" s="156"/>
      <c r="AJ160" s="156"/>
      <c r="AK160" s="313"/>
      <c r="AL160" s="6" t="str">
        <f t="shared" si="34"/>
        <v/>
      </c>
      <c r="AM160" s="6" t="str">
        <f t="shared" si="31"/>
        <v/>
      </c>
      <c r="AN160"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lt;&gt;""),"DATA","")),"notCO")</f>
        <v>SKIP</v>
      </c>
      <c r="AO160" s="6">
        <f>IF('Submission Template'!$P$13="no",AX160,IF(AX160="","",IF('Submission Template'!$P$13="yes",IF(B160=0,1,IF(OR(B160=1,B160=2),2,B160)))))</f>
        <v>1</v>
      </c>
      <c r="AP160" s="6">
        <f>IF('Submission Template'!$P$13="no",AY160,IF(AY160="","",IF('Submission Template'!$P$13="yes",IF(L160=0,1,IF(OR(L160=1,L160=2),2,L160)))))</f>
        <v>1</v>
      </c>
      <c r="AQ160"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lt;&gt;""),"DATA","")),"notCO")</f>
        <v>SKIP</v>
      </c>
      <c r="AR160" s="22">
        <f>IF(AND('Submission Template'!BN157&lt;&gt;"",'Submission Template'!K$28&lt;&gt;"",'Submission Template'!Q157&lt;&gt;""),1,0)</f>
        <v>0</v>
      </c>
      <c r="AS160" s="22">
        <f>IF(AND('Submission Template'!BS157&lt;&gt;"",'Submission Template'!R$28&lt;&gt;"",'Submission Template'!V157&lt;&gt;""),1,0)</f>
        <v>0</v>
      </c>
      <c r="AT160" s="22"/>
      <c r="AU160" s="22">
        <f t="shared" si="26"/>
        <v>0</v>
      </c>
      <c r="AV160" s="22">
        <f t="shared" si="27"/>
        <v>0</v>
      </c>
      <c r="AW160" s="22"/>
      <c r="AX160" s="22">
        <f>IF('Submission Template'!$BU157&lt;&gt;"blank",IF('Submission Template'!BN157&lt;&gt;"",IF('Submission Template'!Q157="yes",AX159+1,AX159),AX159),"")</f>
        <v>0</v>
      </c>
      <c r="AY160" s="22">
        <f>IF('Submission Template'!$BU157&lt;&gt;"blank",IF('Submission Template'!BS157&lt;&gt;"",IF('Submission Template'!V157="yes",AY159+1,AY159),AY159),"")</f>
        <v>0</v>
      </c>
      <c r="AZ160" s="22"/>
      <c r="BA160" s="22" t="str">
        <f>IF('Submission Template'!BN157&lt;&gt;"",IF('Submission Template'!Q157="yes",1,0),"")</f>
        <v/>
      </c>
      <c r="BB160" s="22" t="str">
        <f>IF('Submission Template'!BS157&lt;&gt;"",IF('Submission Template'!V157="yes",1,0),"")</f>
        <v/>
      </c>
      <c r="BC160" s="22"/>
      <c r="BD160" s="22" t="str">
        <f>IF(AND('Submission Template'!Q157="yes",'Submission Template'!BN157&lt;&gt;""),'Submission Template'!BN157,"")</f>
        <v/>
      </c>
      <c r="BE160" s="22" t="str">
        <f>IF(AND('Submission Template'!V157="yes",'Submission Template'!BS157&lt;&gt;""),'Submission Template'!BS157,"")</f>
        <v/>
      </c>
      <c r="BF160" s="22"/>
      <c r="BG160" s="22"/>
      <c r="BH160" s="22"/>
      <c r="BI160" s="24"/>
      <c r="BJ160" s="22"/>
      <c r="BK160" s="35" t="str">
        <f>IF('Submission Template'!$AU$36=1,IF(AND('Submission Template'!Q157="yes",$AO160&gt;1,'Submission Template'!BN157&lt;&gt;""),ROUND((($AU160*$E160)/($D160-'Submission Template'!K$28))^2+1,1),""),"")</f>
        <v/>
      </c>
      <c r="BL160" s="35" t="str">
        <f>IF('Submission Template'!$AV$36=1,IF(AND('Submission Template'!V157="yes",$AP160&gt;1,'Submission Template'!BS157&lt;&gt;""),ROUND((($AV160*$O160)/($N160-'Submission Template'!R$28))^2+1,1),""),"")</f>
        <v/>
      </c>
      <c r="BM160" s="49">
        <f t="shared" si="28"/>
        <v>1</v>
      </c>
      <c r="BN160" s="6"/>
      <c r="BO160" s="136" t="str">
        <f>IF(D160="","",IF(E160="","",$D160-'Submission Template'!K$28))</f>
        <v/>
      </c>
      <c r="BP160" s="137" t="str">
        <f t="shared" si="40"/>
        <v/>
      </c>
      <c r="BQ160" s="137"/>
      <c r="BR160" s="137"/>
      <c r="BS160" s="137"/>
      <c r="BT160" s="137" t="str">
        <f>IF(N160="","",IF(E160="","",$N160-'Submission Template'!$BG$20))</f>
        <v/>
      </c>
      <c r="BU160" s="138" t="str">
        <f t="shared" si="41"/>
        <v/>
      </c>
      <c r="BV160" s="6"/>
      <c r="BW160" s="247" t="str">
        <f t="shared" si="32"/>
        <v/>
      </c>
      <c r="BX160" s="138" t="str">
        <f t="shared" si="33"/>
        <v/>
      </c>
      <c r="BY160" s="6"/>
      <c r="BZ160" s="6"/>
      <c r="CA160" s="6"/>
      <c r="CB160" s="6"/>
      <c r="CC160" s="6"/>
      <c r="CD160" s="6"/>
      <c r="CE160" s="6"/>
      <c r="CF160" s="247">
        <f>IF('Submission Template'!C183="invalid",1,0)</f>
        <v>0</v>
      </c>
      <c r="CG160" s="137" t="str">
        <f>IF(AND('Submission Template'!$C183="final",'Submission Template'!$Q183="yes"),$D186,"")</f>
        <v/>
      </c>
      <c r="CH160" s="137" t="str">
        <f>IF(AND('Submission Template'!$C183="final",'Submission Template'!$Q183="yes"),$C186,"")</f>
        <v/>
      </c>
      <c r="CI160" s="137" t="str">
        <f>IF(AND('Submission Template'!$C183="final",'Submission Template'!$V183="yes"),$N186,"")</f>
        <v/>
      </c>
      <c r="CJ160" s="138" t="str">
        <f>IF(AND('Submission Template'!$C183="final",'Submission Template'!$V183="yes"),$M186,"")</f>
        <v/>
      </c>
      <c r="CK160" s="6"/>
      <c r="CL160" s="6"/>
    </row>
    <row r="161" spans="1:90">
      <c r="A161" s="98"/>
      <c r="B161" s="304">
        <f>IF('Submission Template'!$AU$36=1,IF(AND('Submission Template'!$P$13="yes",$AX161&lt;&gt;""),MAX($AX161-1,0),$AX161),"")</f>
        <v>0</v>
      </c>
      <c r="C161" s="305" t="str">
        <f t="shared" si="22"/>
        <v/>
      </c>
      <c r="D161" s="306" t="str">
        <f>IF('Submission Template'!$AU$36&lt;&gt;1,"",IF(AL161&lt;&gt;"",AL161,IF(AND('Submission Template'!$P$13="no",'Submission Template'!Q158="yes",'Submission Template'!BN158&lt;&gt;""),AVERAGE(BD$37:BD161),IF(AND('Submission Template'!$P$13="yes",'Submission Template'!Q158="yes",'Submission Template'!BN158&lt;&gt;""),AVERAGE(BD$38:BD161),""))))</f>
        <v/>
      </c>
      <c r="E161" s="307" t="str">
        <f>IF('Submission Template'!$AU$36&lt;&gt;1,"",IF(AO161&lt;=1,"",IF(BW161&lt;&gt;"",BW161,IF(AND('Submission Template'!$P$13="no",'Submission Template'!Q158="yes",'Submission Template'!BN158&lt;&gt;""),STDEV(BD$37:BD161),IF(AND('Submission Template'!$P$13="yes",'Submission Template'!Q158="yes",'Submission Template'!BN158&lt;&gt;""),STDEV(BD$38:BD161),"")))))</f>
        <v/>
      </c>
      <c r="F161" s="308" t="str">
        <f>IF('Submission Template'!$AU$36=1,IF('Submission Template'!BN158&lt;&gt;"",G160,""),"")</f>
        <v/>
      </c>
      <c r="G161" s="308" t="str">
        <f>IF(AND('Submission Template'!$AU$36=1,'Submission Template'!$C158&lt;&gt;""),IF(OR($AO161=1,$AO161=0),0,IF('Submission Template'!$C158="initial",$G160,IF('Submission Template'!Q158="yes",MAX(($F161+'Submission Template'!BN158-('Submission Template'!K$28+0.25*$E161)),0),$G160))),"")</f>
        <v/>
      </c>
      <c r="H161" s="308" t="str">
        <f t="shared" si="35"/>
        <v/>
      </c>
      <c r="I161" s="309" t="str">
        <f t="shared" si="23"/>
        <v/>
      </c>
      <c r="J161" s="309" t="str">
        <f t="shared" si="36"/>
        <v/>
      </c>
      <c r="K161" s="310" t="str">
        <f>IF(G161&lt;&gt;"",IF($BA161=1,IF(AND(J161&lt;&gt;1,I161=1,D161&lt;='Submission Template'!K$28),1,0),K160),"")</f>
        <v/>
      </c>
      <c r="L161" s="304">
        <f>IF('Submission Template'!$AV$36=1,IF(AND('Submission Template'!$P$13="yes",$AY161&lt;&gt;""),MAX($AY161-1,0),$AY161),"")</f>
        <v>0</v>
      </c>
      <c r="M161" s="305" t="str">
        <f t="shared" si="37"/>
        <v/>
      </c>
      <c r="N161" s="306" t="str">
        <f>IF(AM161&lt;&gt;"",AM161,(IF(AND('Submission Template'!$P$13="no",'Submission Template'!V158="yes",'Submission Template'!BS158&lt;&gt;""),AVERAGE(BE$37:BE161),IF(AND('Submission Template'!$P$13="yes",'Submission Template'!V158="yes",'Submission Template'!BS158&lt;&gt;""),AVERAGE(BE$38:BE161),""))))</f>
        <v/>
      </c>
      <c r="O161" s="307" t="str">
        <f>IF(AP161&lt;=1,"",IF(BX161&lt;&gt;"",BX161,(IF(AND('Submission Template'!$P$13="no",'Submission Template'!V158="yes",'Submission Template'!BS158&lt;&gt;""),STDEV(BE$37:BE161),IF(AND('Submission Template'!$P$13="yes",'Submission Template'!V158="yes",'Submission Template'!BS158&lt;&gt;""),STDEV(BE$38:BE161),"")))))</f>
        <v/>
      </c>
      <c r="P161" s="308" t="str">
        <f>IF('Submission Template'!$AV$36=1,IF('Submission Template'!BS158&lt;&gt;"",Q160,""),"")</f>
        <v/>
      </c>
      <c r="Q161" s="308" t="str">
        <f>IF(AND('Submission Template'!$AV$36=1,'Submission Template'!$C158&lt;&gt;""),IF(OR($AP161=1,$AP161=0),0,IF('Submission Template'!$C158="initial",$Q160,IF('Submission Template'!V158="yes",MAX(($P161+'Submission Template'!BS158-('Submission Template'!R$28+0.25*$O161)),0),$Q160))),"")</f>
        <v/>
      </c>
      <c r="R161" s="308" t="str">
        <f t="shared" si="38"/>
        <v/>
      </c>
      <c r="S161" s="309" t="str">
        <f t="shared" si="25"/>
        <v/>
      </c>
      <c r="T161" s="309" t="str">
        <f t="shared" si="39"/>
        <v/>
      </c>
      <c r="U161" s="310" t="str">
        <f>IF(Q161&lt;&gt;"",IF($BB161=1,IF(AND(T161&lt;&gt;1,S161=1,N161&lt;='Submission Template'!R$28),1,0),U160),"")</f>
        <v/>
      </c>
      <c r="V161" s="102"/>
      <c r="W161" s="102"/>
      <c r="X161" s="102"/>
      <c r="Y161" s="102"/>
      <c r="Z161" s="102"/>
      <c r="AA161" s="102"/>
      <c r="AB161" s="102"/>
      <c r="AC161" s="102"/>
      <c r="AD161" s="102"/>
      <c r="AE161" s="102"/>
      <c r="AF161" s="311"/>
      <c r="AG161" s="312" t="str">
        <f>IF(AND(OR('Submission Template'!Q158="yes",AND('Submission Template'!V158="yes",'Submission Template'!$P$17="yes")),'Submission Template'!C158="invalid"),"Test cannot be invalid AND included in CumSum",IF(OR(AND($Q161&gt;$R161,$N161&lt;&gt;""),AND($G161&gt;H161,$D161&lt;&gt;"")),"Warning:  CumSum statistic exceeds the Action Limit.",""))</f>
        <v/>
      </c>
      <c r="AH161" s="156"/>
      <c r="AI161" s="156"/>
      <c r="AJ161" s="156"/>
      <c r="AK161" s="313"/>
      <c r="AL161" s="6" t="str">
        <f t="shared" si="34"/>
        <v/>
      </c>
      <c r="AM161" s="6" t="str">
        <f t="shared" si="31"/>
        <v/>
      </c>
      <c r="AN161"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lt;&gt;""),"DATA","")),"notCO")</f>
        <v>SKIP</v>
      </c>
      <c r="AO161" s="6">
        <f>IF('Submission Template'!$P$13="no",AX161,IF(AX161="","",IF('Submission Template'!$P$13="yes",IF(B161=0,1,IF(OR(B161=1,B161=2),2,B161)))))</f>
        <v>1</v>
      </c>
      <c r="AP161" s="6">
        <f>IF('Submission Template'!$P$13="no",AY161,IF(AY161="","",IF('Submission Template'!$P$13="yes",IF(L161=0,1,IF(OR(L161=1,L161=2),2,L161)))))</f>
        <v>1</v>
      </c>
      <c r="AQ161"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lt;&gt;""),"DATA","")),"notCO")</f>
        <v>SKIP</v>
      </c>
      <c r="AR161" s="22">
        <f>IF(AND('Submission Template'!BN158&lt;&gt;"",'Submission Template'!K$28&lt;&gt;"",'Submission Template'!Q158&lt;&gt;""),1,0)</f>
        <v>0</v>
      </c>
      <c r="AS161" s="22">
        <f>IF(AND('Submission Template'!BS158&lt;&gt;"",'Submission Template'!R$28&lt;&gt;"",'Submission Template'!V158&lt;&gt;""),1,0)</f>
        <v>0</v>
      </c>
      <c r="AT161" s="22"/>
      <c r="AU161" s="22">
        <f t="shared" si="26"/>
        <v>0</v>
      </c>
      <c r="AV161" s="22">
        <f t="shared" si="27"/>
        <v>0</v>
      </c>
      <c r="AW161" s="22"/>
      <c r="AX161" s="22">
        <f>IF('Submission Template'!$BU158&lt;&gt;"blank",IF('Submission Template'!BN158&lt;&gt;"",IF('Submission Template'!Q158="yes",AX160+1,AX160),AX160),"")</f>
        <v>0</v>
      </c>
      <c r="AY161" s="22">
        <f>IF('Submission Template'!$BU158&lt;&gt;"blank",IF('Submission Template'!BS158&lt;&gt;"",IF('Submission Template'!V158="yes",AY160+1,AY160),AY160),"")</f>
        <v>0</v>
      </c>
      <c r="AZ161" s="22"/>
      <c r="BA161" s="22" t="str">
        <f>IF('Submission Template'!BN158&lt;&gt;"",IF('Submission Template'!Q158="yes",1,0),"")</f>
        <v/>
      </c>
      <c r="BB161" s="22" t="str">
        <f>IF('Submission Template'!BS158&lt;&gt;"",IF('Submission Template'!V158="yes",1,0),"")</f>
        <v/>
      </c>
      <c r="BC161" s="22"/>
      <c r="BD161" s="22" t="str">
        <f>IF(AND('Submission Template'!Q158="yes",'Submission Template'!BN158&lt;&gt;""),'Submission Template'!BN158,"")</f>
        <v/>
      </c>
      <c r="BE161" s="22" t="str">
        <f>IF(AND('Submission Template'!V158="yes",'Submission Template'!BS158&lt;&gt;""),'Submission Template'!BS158,"")</f>
        <v/>
      </c>
      <c r="BF161" s="22"/>
      <c r="BG161" s="22"/>
      <c r="BH161" s="22"/>
      <c r="BI161" s="24"/>
      <c r="BJ161" s="22"/>
      <c r="BK161" s="35" t="str">
        <f>IF('Submission Template'!$AU$36=1,IF(AND('Submission Template'!Q158="yes",$AO161&gt;1,'Submission Template'!BN158&lt;&gt;""),ROUND((($AU161*$E161)/($D161-'Submission Template'!K$28))^2+1,1),""),"")</f>
        <v/>
      </c>
      <c r="BL161" s="35" t="str">
        <f>IF('Submission Template'!$AV$36=1,IF(AND('Submission Template'!V158="yes",$AP161&gt;1,'Submission Template'!BS158&lt;&gt;""),ROUND((($AV161*$O161)/($N161-'Submission Template'!R$28))^2+1,1),""),"")</f>
        <v/>
      </c>
      <c r="BM161" s="49">
        <f t="shared" si="28"/>
        <v>1</v>
      </c>
      <c r="BN161" s="6"/>
      <c r="BO161" s="136" t="str">
        <f>IF(D161="","",IF(E161="","",$D161-'Submission Template'!K$28))</f>
        <v/>
      </c>
      <c r="BP161" s="137" t="str">
        <f t="shared" si="40"/>
        <v/>
      </c>
      <c r="BQ161" s="137"/>
      <c r="BR161" s="137"/>
      <c r="BS161" s="137"/>
      <c r="BT161" s="137" t="str">
        <f>IF(N161="","",IF(E161="","",$N161-'Submission Template'!$BG$20))</f>
        <v/>
      </c>
      <c r="BU161" s="138" t="str">
        <f t="shared" si="41"/>
        <v/>
      </c>
      <c r="BV161" s="6"/>
      <c r="BW161" s="247" t="str">
        <f t="shared" si="32"/>
        <v/>
      </c>
      <c r="BX161" s="138" t="str">
        <f t="shared" si="33"/>
        <v/>
      </c>
      <c r="BY161" s="6"/>
      <c r="BZ161" s="6"/>
      <c r="CA161" s="6"/>
      <c r="CB161" s="6"/>
      <c r="CC161" s="6"/>
      <c r="CD161" s="6"/>
      <c r="CE161" s="6"/>
      <c r="CF161" s="247">
        <f>IF('Submission Template'!C184="invalid",1,0)</f>
        <v>0</v>
      </c>
      <c r="CG161" s="137" t="str">
        <f>IF(AND('Submission Template'!$C184="final",'Submission Template'!$Q184="yes"),$D187,"")</f>
        <v/>
      </c>
      <c r="CH161" s="137" t="str">
        <f>IF(AND('Submission Template'!$C184="final",'Submission Template'!$Q184="yes"),$C187,"")</f>
        <v/>
      </c>
      <c r="CI161" s="137" t="str">
        <f>IF(AND('Submission Template'!$C184="final",'Submission Template'!$V184="yes"),$N187,"")</f>
        <v/>
      </c>
      <c r="CJ161" s="138" t="str">
        <f>IF(AND('Submission Template'!$C184="final",'Submission Template'!$V184="yes"),$M187,"")</f>
        <v/>
      </c>
      <c r="CK161" s="6"/>
      <c r="CL161" s="6"/>
    </row>
    <row r="162" spans="1:90">
      <c r="A162" s="98"/>
      <c r="B162" s="304">
        <f>IF('Submission Template'!$AU$36=1,IF(AND('Submission Template'!$P$13="yes",$AX162&lt;&gt;""),MAX($AX162-1,0),$AX162),"")</f>
        <v>0</v>
      </c>
      <c r="C162" s="305" t="str">
        <f t="shared" si="22"/>
        <v/>
      </c>
      <c r="D162" s="306" t="str">
        <f>IF('Submission Template'!$AU$36&lt;&gt;1,"",IF(AL162&lt;&gt;"",AL162,IF(AND('Submission Template'!$P$13="no",'Submission Template'!Q159="yes",'Submission Template'!BN159&lt;&gt;""),AVERAGE(BD$37:BD162),IF(AND('Submission Template'!$P$13="yes",'Submission Template'!Q159="yes",'Submission Template'!BN159&lt;&gt;""),AVERAGE(BD$38:BD162),""))))</f>
        <v/>
      </c>
      <c r="E162" s="307" t="str">
        <f>IF('Submission Template'!$AU$36&lt;&gt;1,"",IF(AO162&lt;=1,"",IF(BW162&lt;&gt;"",BW162,IF(AND('Submission Template'!$P$13="no",'Submission Template'!Q159="yes",'Submission Template'!BN159&lt;&gt;""),STDEV(BD$37:BD162),IF(AND('Submission Template'!$P$13="yes",'Submission Template'!Q159="yes",'Submission Template'!BN159&lt;&gt;""),STDEV(BD$38:BD162),"")))))</f>
        <v/>
      </c>
      <c r="F162" s="308" t="str">
        <f>IF('Submission Template'!$AU$36=1,IF('Submission Template'!BN159&lt;&gt;"",G161,""),"")</f>
        <v/>
      </c>
      <c r="G162" s="308" t="str">
        <f>IF(AND('Submission Template'!$AU$36=1,'Submission Template'!$C159&lt;&gt;""),IF(OR($AO162=1,$AO162=0),0,IF('Submission Template'!$C159="initial",$G161,IF('Submission Template'!Q159="yes",MAX(($F162+'Submission Template'!BN159-('Submission Template'!K$28+0.25*$E162)),0),$G161))),"")</f>
        <v/>
      </c>
      <c r="H162" s="308" t="str">
        <f t="shared" si="35"/>
        <v/>
      </c>
      <c r="I162" s="309" t="str">
        <f t="shared" si="23"/>
        <v/>
      </c>
      <c r="J162" s="309" t="str">
        <f t="shared" si="36"/>
        <v/>
      </c>
      <c r="K162" s="310" t="str">
        <f>IF(G162&lt;&gt;"",IF($BA162=1,IF(AND(J162&lt;&gt;1,I162=1,D162&lt;='Submission Template'!K$28),1,0),K161),"")</f>
        <v/>
      </c>
      <c r="L162" s="304">
        <f>IF('Submission Template'!$AV$36=1,IF(AND('Submission Template'!$P$13="yes",$AY162&lt;&gt;""),MAX($AY162-1,0),$AY162),"")</f>
        <v>0</v>
      </c>
      <c r="M162" s="305" t="str">
        <f t="shared" si="37"/>
        <v/>
      </c>
      <c r="N162" s="306" t="str">
        <f>IF(AM162&lt;&gt;"",AM162,(IF(AND('Submission Template'!$P$13="no",'Submission Template'!V159="yes",'Submission Template'!BS159&lt;&gt;""),AVERAGE(BE$37:BE162),IF(AND('Submission Template'!$P$13="yes",'Submission Template'!V159="yes",'Submission Template'!BS159&lt;&gt;""),AVERAGE(BE$38:BE162),""))))</f>
        <v/>
      </c>
      <c r="O162" s="307" t="str">
        <f>IF(AP162&lt;=1,"",IF(BX162&lt;&gt;"",BX162,(IF(AND('Submission Template'!$P$13="no",'Submission Template'!V159="yes",'Submission Template'!BS159&lt;&gt;""),STDEV(BE$37:BE162),IF(AND('Submission Template'!$P$13="yes",'Submission Template'!V159="yes",'Submission Template'!BS159&lt;&gt;""),STDEV(BE$38:BE162),"")))))</f>
        <v/>
      </c>
      <c r="P162" s="308" t="str">
        <f>IF('Submission Template'!$AV$36=1,IF('Submission Template'!BS159&lt;&gt;"",Q161,""),"")</f>
        <v/>
      </c>
      <c r="Q162" s="308" t="str">
        <f>IF(AND('Submission Template'!$AV$36=1,'Submission Template'!$C159&lt;&gt;""),IF(OR($AP162=1,$AP162=0),0,IF('Submission Template'!$C159="initial",$Q161,IF('Submission Template'!V159="yes",MAX(($P162+'Submission Template'!BS159-('Submission Template'!R$28+0.25*$O162)),0),$Q161))),"")</f>
        <v/>
      </c>
      <c r="R162" s="308" t="str">
        <f t="shared" si="38"/>
        <v/>
      </c>
      <c r="S162" s="309" t="str">
        <f t="shared" si="25"/>
        <v/>
      </c>
      <c r="T162" s="309" t="str">
        <f t="shared" si="39"/>
        <v/>
      </c>
      <c r="U162" s="310" t="str">
        <f>IF(Q162&lt;&gt;"",IF($BB162=1,IF(AND(T162&lt;&gt;1,S162=1,N162&lt;='Submission Template'!R$28),1,0),U161),"")</f>
        <v/>
      </c>
      <c r="V162" s="102"/>
      <c r="W162" s="102"/>
      <c r="X162" s="102"/>
      <c r="Y162" s="102"/>
      <c r="Z162" s="102"/>
      <c r="AA162" s="102"/>
      <c r="AB162" s="102"/>
      <c r="AC162" s="102"/>
      <c r="AD162" s="102"/>
      <c r="AE162" s="102"/>
      <c r="AF162" s="311"/>
      <c r="AG162" s="312" t="str">
        <f>IF(AND(OR('Submission Template'!Q159="yes",AND('Submission Template'!V159="yes",'Submission Template'!$P$17="yes")),'Submission Template'!C159="invalid"),"Test cannot be invalid AND included in CumSum",IF(OR(AND($Q162&gt;$R162,$N162&lt;&gt;""),AND($G162&gt;H162,$D162&lt;&gt;"")),"Warning:  CumSum statistic exceeds the Action Limit.",""))</f>
        <v/>
      </c>
      <c r="AH162" s="156"/>
      <c r="AI162" s="156"/>
      <c r="AJ162" s="156"/>
      <c r="AK162" s="313"/>
      <c r="AL162" s="6" t="str">
        <f t="shared" si="34"/>
        <v/>
      </c>
      <c r="AM162" s="6" t="str">
        <f t="shared" si="31"/>
        <v/>
      </c>
      <c r="AN162"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lt;&gt;""),"DATA","")),"notCO")</f>
        <v>SKIP</v>
      </c>
      <c r="AO162" s="6">
        <f>IF('Submission Template'!$P$13="no",AX162,IF(AX162="","",IF('Submission Template'!$P$13="yes",IF(B162=0,1,IF(OR(B162=1,B162=2),2,B162)))))</f>
        <v>1</v>
      </c>
      <c r="AP162" s="6">
        <f>IF('Submission Template'!$P$13="no",AY162,IF(AY162="","",IF('Submission Template'!$P$13="yes",IF(L162=0,1,IF(OR(L162=1,L162=2),2,L162)))))</f>
        <v>1</v>
      </c>
      <c r="AQ162"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lt;&gt;""),"DATA","")),"notCO")</f>
        <v>SKIP</v>
      </c>
      <c r="AR162" s="22">
        <f>IF(AND('Submission Template'!BN159&lt;&gt;"",'Submission Template'!K$28&lt;&gt;"",'Submission Template'!Q159&lt;&gt;""),1,0)</f>
        <v>0</v>
      </c>
      <c r="AS162" s="22">
        <f>IF(AND('Submission Template'!BS159&lt;&gt;"",'Submission Template'!R$28&lt;&gt;"",'Submission Template'!V159&lt;&gt;""),1,0)</f>
        <v>0</v>
      </c>
      <c r="AT162" s="22"/>
      <c r="AU162" s="22">
        <f t="shared" si="26"/>
        <v>0</v>
      </c>
      <c r="AV162" s="22">
        <f t="shared" si="27"/>
        <v>0</v>
      </c>
      <c r="AW162" s="22"/>
      <c r="AX162" s="22">
        <f>IF('Submission Template'!$BU159&lt;&gt;"blank",IF('Submission Template'!BN159&lt;&gt;"",IF('Submission Template'!Q159="yes",AX161+1,AX161),AX161),"")</f>
        <v>0</v>
      </c>
      <c r="AY162" s="22">
        <f>IF('Submission Template'!$BU159&lt;&gt;"blank",IF('Submission Template'!BS159&lt;&gt;"",IF('Submission Template'!V159="yes",AY161+1,AY161),AY161),"")</f>
        <v>0</v>
      </c>
      <c r="AZ162" s="22"/>
      <c r="BA162" s="22" t="str">
        <f>IF('Submission Template'!BN159&lt;&gt;"",IF('Submission Template'!Q159="yes",1,0),"")</f>
        <v/>
      </c>
      <c r="BB162" s="22" t="str">
        <f>IF('Submission Template'!BS159&lt;&gt;"",IF('Submission Template'!V159="yes",1,0),"")</f>
        <v/>
      </c>
      <c r="BC162" s="22"/>
      <c r="BD162" s="22" t="str">
        <f>IF(AND('Submission Template'!Q159="yes",'Submission Template'!BN159&lt;&gt;""),'Submission Template'!BN159,"")</f>
        <v/>
      </c>
      <c r="BE162" s="22" t="str">
        <f>IF(AND('Submission Template'!V159="yes",'Submission Template'!BS159&lt;&gt;""),'Submission Template'!BS159,"")</f>
        <v/>
      </c>
      <c r="BF162" s="22"/>
      <c r="BG162" s="22"/>
      <c r="BH162" s="22"/>
      <c r="BI162" s="24"/>
      <c r="BJ162" s="22"/>
      <c r="BK162" s="35" t="str">
        <f>IF('Submission Template'!$AU$36=1,IF(AND('Submission Template'!Q159="yes",$AO162&gt;1,'Submission Template'!BN159&lt;&gt;""),ROUND((($AU162*$E162)/($D162-'Submission Template'!K$28))^2+1,1),""),"")</f>
        <v/>
      </c>
      <c r="BL162" s="35" t="str">
        <f>IF('Submission Template'!$AV$36=1,IF(AND('Submission Template'!V159="yes",$AP162&gt;1,'Submission Template'!BS159&lt;&gt;""),ROUND((($AV162*$O162)/($N162-'Submission Template'!R$28))^2+1,1),""),"")</f>
        <v/>
      </c>
      <c r="BM162" s="49">
        <f t="shared" si="28"/>
        <v>1</v>
      </c>
      <c r="BN162" s="6"/>
      <c r="BO162" s="136" t="str">
        <f>IF(D162="","",IF(E162="","",$D162-'Submission Template'!K$28))</f>
        <v/>
      </c>
      <c r="BP162" s="137" t="str">
        <f t="shared" si="40"/>
        <v/>
      </c>
      <c r="BQ162" s="137"/>
      <c r="BR162" s="137"/>
      <c r="BS162" s="137"/>
      <c r="BT162" s="137" t="str">
        <f>IF(N162="","",IF(E162="","",$N162-'Submission Template'!$BG$20))</f>
        <v/>
      </c>
      <c r="BU162" s="138" t="str">
        <f t="shared" si="41"/>
        <v/>
      </c>
      <c r="BV162" s="6"/>
      <c r="BW162" s="247" t="str">
        <f t="shared" si="32"/>
        <v/>
      </c>
      <c r="BX162" s="138" t="str">
        <f t="shared" si="33"/>
        <v/>
      </c>
      <c r="BY162" s="6"/>
      <c r="BZ162" s="6"/>
      <c r="CA162" s="6"/>
      <c r="CB162" s="6"/>
      <c r="CC162" s="6"/>
      <c r="CD162" s="6"/>
      <c r="CE162" s="6"/>
      <c r="CF162" s="247">
        <f>IF('Submission Template'!C185="invalid",1,0)</f>
        <v>0</v>
      </c>
      <c r="CG162" s="137" t="str">
        <f>IF(AND('Submission Template'!$C185="final",'Submission Template'!$Q185="yes"),$D188,"")</f>
        <v/>
      </c>
      <c r="CH162" s="137" t="str">
        <f>IF(AND('Submission Template'!$C185="final",'Submission Template'!$Q185="yes"),$C188,"")</f>
        <v/>
      </c>
      <c r="CI162" s="137" t="str">
        <f>IF(AND('Submission Template'!$C185="final",'Submission Template'!$V185="yes"),$N188,"")</f>
        <v/>
      </c>
      <c r="CJ162" s="138" t="str">
        <f>IF(AND('Submission Template'!$C185="final",'Submission Template'!$V185="yes"),$M188,"")</f>
        <v/>
      </c>
      <c r="CK162" s="6"/>
      <c r="CL162" s="6"/>
    </row>
    <row r="163" spans="1:90">
      <c r="A163" s="98"/>
      <c r="B163" s="304">
        <f>IF('Submission Template'!$AU$36=1,IF(AND('Submission Template'!$P$13="yes",$AX163&lt;&gt;""),MAX($AX163-1,0),$AX163),"")</f>
        <v>0</v>
      </c>
      <c r="C163" s="305" t="str">
        <f t="shared" si="22"/>
        <v/>
      </c>
      <c r="D163" s="306" t="str">
        <f>IF('Submission Template'!$AU$36&lt;&gt;1,"",IF(AL163&lt;&gt;"",AL163,IF(AND('Submission Template'!$P$13="no",'Submission Template'!Q160="yes",'Submission Template'!BN160&lt;&gt;""),AVERAGE(BD$37:BD163),IF(AND('Submission Template'!$P$13="yes",'Submission Template'!Q160="yes",'Submission Template'!BN160&lt;&gt;""),AVERAGE(BD$38:BD163),""))))</f>
        <v/>
      </c>
      <c r="E163" s="307" t="str">
        <f>IF('Submission Template'!$AU$36&lt;&gt;1,"",IF(AO163&lt;=1,"",IF(BW163&lt;&gt;"",BW163,IF(AND('Submission Template'!$P$13="no",'Submission Template'!Q160="yes",'Submission Template'!BN160&lt;&gt;""),STDEV(BD$37:BD163),IF(AND('Submission Template'!$P$13="yes",'Submission Template'!Q160="yes",'Submission Template'!BN160&lt;&gt;""),STDEV(BD$38:BD163),"")))))</f>
        <v/>
      </c>
      <c r="F163" s="308" t="str">
        <f>IF('Submission Template'!$AU$36=1,IF('Submission Template'!BN160&lt;&gt;"",G162,""),"")</f>
        <v/>
      </c>
      <c r="G163" s="308" t="str">
        <f>IF(AND('Submission Template'!$AU$36=1,'Submission Template'!$C160&lt;&gt;""),IF(OR($AO163=1,$AO163=0),0,IF('Submission Template'!$C160="initial",$G162,IF('Submission Template'!Q160="yes",MAX(($F163+'Submission Template'!BN160-('Submission Template'!K$28+0.25*$E163)),0),$G162))),"")</f>
        <v/>
      </c>
      <c r="H163" s="308" t="str">
        <f t="shared" si="35"/>
        <v/>
      </c>
      <c r="I163" s="309" t="str">
        <f t="shared" si="23"/>
        <v/>
      </c>
      <c r="J163" s="309" t="str">
        <f t="shared" si="36"/>
        <v/>
      </c>
      <c r="K163" s="310" t="str">
        <f>IF(G163&lt;&gt;"",IF($BA163=1,IF(AND(J163&lt;&gt;1,I163=1,D163&lt;='Submission Template'!K$28),1,0),K162),"")</f>
        <v/>
      </c>
      <c r="L163" s="304">
        <f>IF('Submission Template'!$AV$36=1,IF(AND('Submission Template'!$P$13="yes",$AY163&lt;&gt;""),MAX($AY163-1,0),$AY163),"")</f>
        <v>0</v>
      </c>
      <c r="M163" s="305" t="str">
        <f t="shared" si="37"/>
        <v/>
      </c>
      <c r="N163" s="306" t="str">
        <f>IF(AM163&lt;&gt;"",AM163,(IF(AND('Submission Template'!$P$13="no",'Submission Template'!V160="yes",'Submission Template'!BS160&lt;&gt;""),AVERAGE(BE$37:BE163),IF(AND('Submission Template'!$P$13="yes",'Submission Template'!V160="yes",'Submission Template'!BS160&lt;&gt;""),AVERAGE(BE$38:BE163),""))))</f>
        <v/>
      </c>
      <c r="O163" s="307" t="str">
        <f>IF(AP163&lt;=1,"",IF(BX163&lt;&gt;"",BX163,(IF(AND('Submission Template'!$P$13="no",'Submission Template'!V160="yes",'Submission Template'!BS160&lt;&gt;""),STDEV(BE$37:BE163),IF(AND('Submission Template'!$P$13="yes",'Submission Template'!V160="yes",'Submission Template'!BS160&lt;&gt;""),STDEV(BE$38:BE163),"")))))</f>
        <v/>
      </c>
      <c r="P163" s="308" t="str">
        <f>IF('Submission Template'!$AV$36=1,IF('Submission Template'!BS160&lt;&gt;"",Q162,""),"")</f>
        <v/>
      </c>
      <c r="Q163" s="308" t="str">
        <f>IF(AND('Submission Template'!$AV$36=1,'Submission Template'!$C160&lt;&gt;""),IF(OR($AP163=1,$AP163=0),0,IF('Submission Template'!$C160="initial",$Q162,IF('Submission Template'!V160="yes",MAX(($P163+'Submission Template'!BS160-('Submission Template'!R$28+0.25*$O163)),0),$Q162))),"")</f>
        <v/>
      </c>
      <c r="R163" s="308" t="str">
        <f t="shared" si="38"/>
        <v/>
      </c>
      <c r="S163" s="309" t="str">
        <f t="shared" si="25"/>
        <v/>
      </c>
      <c r="T163" s="309" t="str">
        <f t="shared" si="39"/>
        <v/>
      </c>
      <c r="U163" s="310" t="str">
        <f>IF(Q163&lt;&gt;"",IF($BB163=1,IF(AND(T163&lt;&gt;1,S163=1,N163&lt;='Submission Template'!R$28),1,0),U162),"")</f>
        <v/>
      </c>
      <c r="V163" s="102"/>
      <c r="W163" s="102"/>
      <c r="X163" s="102"/>
      <c r="Y163" s="102"/>
      <c r="Z163" s="102"/>
      <c r="AA163" s="102"/>
      <c r="AB163" s="102"/>
      <c r="AC163" s="102"/>
      <c r="AD163" s="102"/>
      <c r="AE163" s="102"/>
      <c r="AF163" s="311"/>
      <c r="AG163" s="312" t="str">
        <f>IF(AND(OR('Submission Template'!Q160="yes",AND('Submission Template'!V160="yes",'Submission Template'!$P$17="yes")),'Submission Template'!C160="invalid"),"Test cannot be invalid AND included in CumSum",IF(OR(AND($Q163&gt;$R163,$N163&lt;&gt;""),AND($G163&gt;H163,$D163&lt;&gt;"")),"Warning:  CumSum statistic exceeds the Action Limit.",""))</f>
        <v/>
      </c>
      <c r="AH163" s="156"/>
      <c r="AI163" s="156"/>
      <c r="AJ163" s="156"/>
      <c r="AK163" s="313"/>
      <c r="AL163" s="6" t="str">
        <f t="shared" si="34"/>
        <v/>
      </c>
      <c r="AM163" s="6" t="str">
        <f t="shared" si="31"/>
        <v/>
      </c>
      <c r="AN163"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lt;&gt;""),"DATA","")),"notCO")</f>
        <v>SKIP</v>
      </c>
      <c r="AO163" s="6">
        <f>IF('Submission Template'!$P$13="no",AX163,IF(AX163="","",IF('Submission Template'!$P$13="yes",IF(B163=0,1,IF(OR(B163=1,B163=2),2,B163)))))</f>
        <v>1</v>
      </c>
      <c r="AP163" s="6">
        <f>IF('Submission Template'!$P$13="no",AY163,IF(AY163="","",IF('Submission Template'!$P$13="yes",IF(L163=0,1,IF(OR(L163=1,L163=2),2,L163)))))</f>
        <v>1</v>
      </c>
      <c r="AQ163"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lt;&gt;""),"DATA","")),"notCO")</f>
        <v>SKIP</v>
      </c>
      <c r="AR163" s="22">
        <f>IF(AND('Submission Template'!BN160&lt;&gt;"",'Submission Template'!K$28&lt;&gt;"",'Submission Template'!Q160&lt;&gt;""),1,0)</f>
        <v>0</v>
      </c>
      <c r="AS163" s="22">
        <f>IF(AND('Submission Template'!BS160&lt;&gt;"",'Submission Template'!R$28&lt;&gt;"",'Submission Template'!V160&lt;&gt;""),1,0)</f>
        <v>0</v>
      </c>
      <c r="AT163" s="22"/>
      <c r="AU163" s="22">
        <f t="shared" si="26"/>
        <v>0</v>
      </c>
      <c r="AV163" s="22">
        <f t="shared" si="27"/>
        <v>0</v>
      </c>
      <c r="AW163" s="22"/>
      <c r="AX163" s="22">
        <f>IF('Submission Template'!$BU160&lt;&gt;"blank",IF('Submission Template'!BN160&lt;&gt;"",IF('Submission Template'!Q160="yes",AX162+1,AX162),AX162),"")</f>
        <v>0</v>
      </c>
      <c r="AY163" s="22">
        <f>IF('Submission Template'!$BU160&lt;&gt;"blank",IF('Submission Template'!BS160&lt;&gt;"",IF('Submission Template'!V160="yes",AY162+1,AY162),AY162),"")</f>
        <v>0</v>
      </c>
      <c r="AZ163" s="22"/>
      <c r="BA163" s="22" t="str">
        <f>IF('Submission Template'!BN160&lt;&gt;"",IF('Submission Template'!Q160="yes",1,0),"")</f>
        <v/>
      </c>
      <c r="BB163" s="22" t="str">
        <f>IF('Submission Template'!BS160&lt;&gt;"",IF('Submission Template'!V160="yes",1,0),"")</f>
        <v/>
      </c>
      <c r="BC163" s="22"/>
      <c r="BD163" s="22" t="str">
        <f>IF(AND('Submission Template'!Q160="yes",'Submission Template'!BN160&lt;&gt;""),'Submission Template'!BN160,"")</f>
        <v/>
      </c>
      <c r="BE163" s="22" t="str">
        <f>IF(AND('Submission Template'!V160="yes",'Submission Template'!BS160&lt;&gt;""),'Submission Template'!BS160,"")</f>
        <v/>
      </c>
      <c r="BF163" s="22"/>
      <c r="BG163" s="22"/>
      <c r="BH163" s="22"/>
      <c r="BI163" s="24"/>
      <c r="BJ163" s="22"/>
      <c r="BK163" s="35" t="str">
        <f>IF('Submission Template'!$AU$36=1,IF(AND('Submission Template'!Q160="yes",$AO163&gt;1,'Submission Template'!BN160&lt;&gt;""),ROUND((($AU163*$E163)/($D163-'Submission Template'!K$28))^2+1,1),""),"")</f>
        <v/>
      </c>
      <c r="BL163" s="35" t="str">
        <f>IF('Submission Template'!$AV$36=1,IF(AND('Submission Template'!V160="yes",$AP163&gt;1,'Submission Template'!BS160&lt;&gt;""),ROUND((($AV163*$O163)/($N163-'Submission Template'!R$28))^2+1,1),""),"")</f>
        <v/>
      </c>
      <c r="BM163" s="49">
        <f t="shared" si="28"/>
        <v>1</v>
      </c>
      <c r="BN163" s="6"/>
      <c r="BO163" s="136" t="str">
        <f>IF(D163="","",IF(E163="","",$D163-'Submission Template'!K$28))</f>
        <v/>
      </c>
      <c r="BP163" s="137" t="str">
        <f t="shared" si="40"/>
        <v/>
      </c>
      <c r="BQ163" s="137"/>
      <c r="BR163" s="137"/>
      <c r="BS163" s="137"/>
      <c r="BT163" s="137" t="str">
        <f>IF(N163="","",IF(E163="","",$N163-'Submission Template'!$BG$20))</f>
        <v/>
      </c>
      <c r="BU163" s="138" t="str">
        <f t="shared" si="41"/>
        <v/>
      </c>
      <c r="BV163" s="6"/>
      <c r="BW163" s="247" t="str">
        <f t="shared" si="32"/>
        <v/>
      </c>
      <c r="BX163" s="138" t="str">
        <f t="shared" si="33"/>
        <v/>
      </c>
      <c r="BY163" s="6"/>
      <c r="BZ163" s="6"/>
      <c r="CA163" s="6"/>
      <c r="CB163" s="6"/>
      <c r="CC163" s="6"/>
      <c r="CD163" s="6"/>
      <c r="CE163" s="6"/>
      <c r="CF163" s="247">
        <f>IF('Submission Template'!C186="invalid",1,0)</f>
        <v>0</v>
      </c>
      <c r="CG163" s="137" t="str">
        <f>IF(AND('Submission Template'!$C186="final",'Submission Template'!$Q186="yes"),$D189,"")</f>
        <v/>
      </c>
      <c r="CH163" s="137" t="str">
        <f>IF(AND('Submission Template'!$C186="final",'Submission Template'!$Q186="yes"),$C189,"")</f>
        <v/>
      </c>
      <c r="CI163" s="137" t="str">
        <f>IF(AND('Submission Template'!$C186="final",'Submission Template'!$V186="yes"),$N189,"")</f>
        <v/>
      </c>
      <c r="CJ163" s="138" t="str">
        <f>IF(AND('Submission Template'!$C186="final",'Submission Template'!$V186="yes"),$M189,"")</f>
        <v/>
      </c>
      <c r="CK163" s="6"/>
      <c r="CL163" s="6"/>
    </row>
    <row r="164" spans="1:90">
      <c r="A164" s="98"/>
      <c r="B164" s="304">
        <f>IF('Submission Template'!$AU$36=1,IF(AND('Submission Template'!$P$13="yes",$AX164&lt;&gt;""),MAX($AX164-1,0),$AX164),"")</f>
        <v>0</v>
      </c>
      <c r="C164" s="305" t="str">
        <f t="shared" si="22"/>
        <v/>
      </c>
      <c r="D164" s="306" t="str">
        <f>IF('Submission Template'!$AU$36&lt;&gt;1,"",IF(AL164&lt;&gt;"",AL164,IF(AND('Submission Template'!$P$13="no",'Submission Template'!Q161="yes",'Submission Template'!BN161&lt;&gt;""),AVERAGE(BD$37:BD164),IF(AND('Submission Template'!$P$13="yes",'Submission Template'!Q161="yes",'Submission Template'!BN161&lt;&gt;""),AVERAGE(BD$38:BD164),""))))</f>
        <v/>
      </c>
      <c r="E164" s="307" t="str">
        <f>IF('Submission Template'!$AU$36&lt;&gt;1,"",IF(AO164&lt;=1,"",IF(BW164&lt;&gt;"",BW164,IF(AND('Submission Template'!$P$13="no",'Submission Template'!Q161="yes",'Submission Template'!BN161&lt;&gt;""),STDEV(BD$37:BD164),IF(AND('Submission Template'!$P$13="yes",'Submission Template'!Q161="yes",'Submission Template'!BN161&lt;&gt;""),STDEV(BD$38:BD164),"")))))</f>
        <v/>
      </c>
      <c r="F164" s="308" t="str">
        <f>IF('Submission Template'!$AU$36=1,IF('Submission Template'!BN161&lt;&gt;"",G163,""),"")</f>
        <v/>
      </c>
      <c r="G164" s="308" t="str">
        <f>IF(AND('Submission Template'!$AU$36=1,'Submission Template'!$C161&lt;&gt;""),IF(OR($AO164=1,$AO164=0),0,IF('Submission Template'!$C161="initial",$G163,IF('Submission Template'!Q161="yes",MAX(($F164+'Submission Template'!BN161-('Submission Template'!K$28+0.25*$E164)),0),$G163))),"")</f>
        <v/>
      </c>
      <c r="H164" s="308" t="str">
        <f t="shared" si="35"/>
        <v/>
      </c>
      <c r="I164" s="309" t="str">
        <f t="shared" si="23"/>
        <v/>
      </c>
      <c r="J164" s="309" t="str">
        <f t="shared" si="36"/>
        <v/>
      </c>
      <c r="K164" s="310" t="str">
        <f>IF(G164&lt;&gt;"",IF($BA164=1,IF(AND(J164&lt;&gt;1,I164=1,D164&lt;='Submission Template'!K$28),1,0),K163),"")</f>
        <v/>
      </c>
      <c r="L164" s="304">
        <f>IF('Submission Template'!$AV$36=1,IF(AND('Submission Template'!$P$13="yes",$AY164&lt;&gt;""),MAX($AY164-1,0),$AY164),"")</f>
        <v>0</v>
      </c>
      <c r="M164" s="305" t="str">
        <f t="shared" si="37"/>
        <v/>
      </c>
      <c r="N164" s="306" t="str">
        <f>IF(AM164&lt;&gt;"",AM164,(IF(AND('Submission Template'!$P$13="no",'Submission Template'!V161="yes",'Submission Template'!BS161&lt;&gt;""),AVERAGE(BE$37:BE164),IF(AND('Submission Template'!$P$13="yes",'Submission Template'!V161="yes",'Submission Template'!BS161&lt;&gt;""),AVERAGE(BE$38:BE164),""))))</f>
        <v/>
      </c>
      <c r="O164" s="307" t="str">
        <f>IF(AP164&lt;=1,"",IF(BX164&lt;&gt;"",BX164,(IF(AND('Submission Template'!$P$13="no",'Submission Template'!V161="yes",'Submission Template'!BS161&lt;&gt;""),STDEV(BE$37:BE164),IF(AND('Submission Template'!$P$13="yes",'Submission Template'!V161="yes",'Submission Template'!BS161&lt;&gt;""),STDEV(BE$38:BE164),"")))))</f>
        <v/>
      </c>
      <c r="P164" s="308" t="str">
        <f>IF('Submission Template'!$AV$36=1,IF('Submission Template'!BS161&lt;&gt;"",Q163,""),"")</f>
        <v/>
      </c>
      <c r="Q164" s="308" t="str">
        <f>IF(AND('Submission Template'!$AV$36=1,'Submission Template'!$C161&lt;&gt;""),IF(OR($AP164=1,$AP164=0),0,IF('Submission Template'!$C161="initial",$Q163,IF('Submission Template'!V161="yes",MAX(($P164+'Submission Template'!BS161-('Submission Template'!R$28+0.25*$O164)),0),$Q163))),"")</f>
        <v/>
      </c>
      <c r="R164" s="308" t="str">
        <f t="shared" si="38"/>
        <v/>
      </c>
      <c r="S164" s="309" t="str">
        <f t="shared" si="25"/>
        <v/>
      </c>
      <c r="T164" s="309" t="str">
        <f t="shared" si="39"/>
        <v/>
      </c>
      <c r="U164" s="310" t="str">
        <f>IF(Q164&lt;&gt;"",IF($BB164=1,IF(AND(T164&lt;&gt;1,S164=1,N164&lt;='Submission Template'!R$28),1,0),U163),"")</f>
        <v/>
      </c>
      <c r="V164" s="102"/>
      <c r="W164" s="102"/>
      <c r="X164" s="102"/>
      <c r="Y164" s="102"/>
      <c r="Z164" s="102"/>
      <c r="AA164" s="102"/>
      <c r="AB164" s="102"/>
      <c r="AC164" s="102"/>
      <c r="AD164" s="102"/>
      <c r="AE164" s="102"/>
      <c r="AF164" s="311"/>
      <c r="AG164" s="312" t="str">
        <f>IF(AND(OR('Submission Template'!Q161="yes",AND('Submission Template'!V161="yes",'Submission Template'!$P$17="yes")),'Submission Template'!C161="invalid"),"Test cannot be invalid AND included in CumSum",IF(OR(AND($Q164&gt;$R164,$N164&lt;&gt;""),AND($G164&gt;H164,$D164&lt;&gt;"")),"Warning:  CumSum statistic exceeds the Action Limit.",""))</f>
        <v/>
      </c>
      <c r="AH164" s="156"/>
      <c r="AI164" s="156"/>
      <c r="AJ164" s="156"/>
      <c r="AK164" s="313"/>
      <c r="AL164" s="6" t="str">
        <f t="shared" si="34"/>
        <v/>
      </c>
      <c r="AM164" s="6" t="str">
        <f t="shared" si="31"/>
        <v/>
      </c>
      <c r="AN164"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lt;&gt;""),"DATA","")),"notCO")</f>
        <v>SKIP</v>
      </c>
      <c r="AO164" s="6">
        <f>IF('Submission Template'!$P$13="no",AX164,IF(AX164="","",IF('Submission Template'!$P$13="yes",IF(B164=0,1,IF(OR(B164=1,B164=2),2,B164)))))</f>
        <v>1</v>
      </c>
      <c r="AP164" s="6">
        <f>IF('Submission Template'!$P$13="no",AY164,IF(AY164="","",IF('Submission Template'!$P$13="yes",IF(L164=0,1,IF(OR(L164=1,L164=2),2,L164)))))</f>
        <v>1</v>
      </c>
      <c r="AQ164"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lt;&gt;""),"DATA","")),"notCO")</f>
        <v>SKIP</v>
      </c>
      <c r="AR164" s="22">
        <f>IF(AND('Submission Template'!BN161&lt;&gt;"",'Submission Template'!K$28&lt;&gt;"",'Submission Template'!Q161&lt;&gt;""),1,0)</f>
        <v>0</v>
      </c>
      <c r="AS164" s="22">
        <f>IF(AND('Submission Template'!BS161&lt;&gt;"",'Submission Template'!R$28&lt;&gt;"",'Submission Template'!V161&lt;&gt;""),1,0)</f>
        <v>0</v>
      </c>
      <c r="AT164" s="22"/>
      <c r="AU164" s="22">
        <f t="shared" si="26"/>
        <v>0</v>
      </c>
      <c r="AV164" s="22">
        <f t="shared" si="27"/>
        <v>0</v>
      </c>
      <c r="AW164" s="22"/>
      <c r="AX164" s="22">
        <f>IF('Submission Template'!$BU161&lt;&gt;"blank",IF('Submission Template'!BN161&lt;&gt;"",IF('Submission Template'!Q161="yes",AX163+1,AX163),AX163),"")</f>
        <v>0</v>
      </c>
      <c r="AY164" s="22">
        <f>IF('Submission Template'!$BU161&lt;&gt;"blank",IF('Submission Template'!BS161&lt;&gt;"",IF('Submission Template'!V161="yes",AY163+1,AY163),AY163),"")</f>
        <v>0</v>
      </c>
      <c r="AZ164" s="22"/>
      <c r="BA164" s="22" t="str">
        <f>IF('Submission Template'!BN161&lt;&gt;"",IF('Submission Template'!Q161="yes",1,0),"")</f>
        <v/>
      </c>
      <c r="BB164" s="22" t="str">
        <f>IF('Submission Template'!BS161&lt;&gt;"",IF('Submission Template'!V161="yes",1,0),"")</f>
        <v/>
      </c>
      <c r="BC164" s="22"/>
      <c r="BD164" s="22" t="str">
        <f>IF(AND('Submission Template'!Q161="yes",'Submission Template'!BN161&lt;&gt;""),'Submission Template'!BN161,"")</f>
        <v/>
      </c>
      <c r="BE164" s="22" t="str">
        <f>IF(AND('Submission Template'!V161="yes",'Submission Template'!BS161&lt;&gt;""),'Submission Template'!BS161,"")</f>
        <v/>
      </c>
      <c r="BF164" s="22"/>
      <c r="BG164" s="22"/>
      <c r="BH164" s="22"/>
      <c r="BI164" s="24"/>
      <c r="BJ164" s="22"/>
      <c r="BK164" s="35" t="str">
        <f>IF('Submission Template'!$AU$36=1,IF(AND('Submission Template'!Q161="yes",$AO164&gt;1,'Submission Template'!BN161&lt;&gt;""),ROUND((($AU164*$E164)/($D164-'Submission Template'!K$28))^2+1,1),""),"")</f>
        <v/>
      </c>
      <c r="BL164" s="35" t="str">
        <f>IF('Submission Template'!$AV$36=1,IF(AND('Submission Template'!V161="yes",$AP164&gt;1,'Submission Template'!BS161&lt;&gt;""),ROUND((($AV164*$O164)/($N164-'Submission Template'!R$28))^2+1,1),""),"")</f>
        <v/>
      </c>
      <c r="BM164" s="49">
        <f t="shared" si="28"/>
        <v>1</v>
      </c>
      <c r="BN164" s="6"/>
      <c r="BO164" s="136" t="str">
        <f>IF(D164="","",IF(E164="","",$D164-'Submission Template'!K$28))</f>
        <v/>
      </c>
      <c r="BP164" s="137" t="str">
        <f t="shared" si="40"/>
        <v/>
      </c>
      <c r="BQ164" s="137"/>
      <c r="BR164" s="137"/>
      <c r="BS164" s="137"/>
      <c r="BT164" s="137" t="str">
        <f>IF(N164="","",IF(E164="","",$N164-'Submission Template'!$BG$20))</f>
        <v/>
      </c>
      <c r="BU164" s="138" t="str">
        <f t="shared" si="41"/>
        <v/>
      </c>
      <c r="BV164" s="6"/>
      <c r="BW164" s="247" t="str">
        <f t="shared" si="32"/>
        <v/>
      </c>
      <c r="BX164" s="138" t="str">
        <f t="shared" si="33"/>
        <v/>
      </c>
      <c r="BY164" s="6"/>
      <c r="BZ164" s="6"/>
      <c r="CA164" s="6"/>
      <c r="CB164" s="6"/>
      <c r="CC164" s="6"/>
      <c r="CD164" s="6"/>
      <c r="CE164" s="6"/>
      <c r="CF164" s="247">
        <f>IF('Submission Template'!C187="invalid",1,0)</f>
        <v>0</v>
      </c>
      <c r="CG164" s="137" t="str">
        <f>IF(AND('Submission Template'!$C187="final",'Submission Template'!$Q187="yes"),$D190,"")</f>
        <v/>
      </c>
      <c r="CH164" s="137" t="str">
        <f>IF(AND('Submission Template'!$C187="final",'Submission Template'!$Q187="yes"),$C190,"")</f>
        <v/>
      </c>
      <c r="CI164" s="137" t="str">
        <f>IF(AND('Submission Template'!$C187="final",'Submission Template'!$V187="yes"),$N190,"")</f>
        <v/>
      </c>
      <c r="CJ164" s="138" t="str">
        <f>IF(AND('Submission Template'!$C187="final",'Submission Template'!$V187="yes"),$M190,"")</f>
        <v/>
      </c>
      <c r="CK164" s="6"/>
      <c r="CL164" s="6"/>
    </row>
    <row r="165" spans="1:90">
      <c r="A165" s="98"/>
      <c r="B165" s="304">
        <f>IF('Submission Template'!$AU$36=1,IF(AND('Submission Template'!$P$13="yes",$AX165&lt;&gt;""),MAX($AX165-1,0),$AX165),"")</f>
        <v>0</v>
      </c>
      <c r="C165" s="305" t="str">
        <f t="shared" si="22"/>
        <v/>
      </c>
      <c r="D165" s="306" t="str">
        <f>IF('Submission Template'!$AU$36&lt;&gt;1,"",IF(AL165&lt;&gt;"",AL165,IF(AND('Submission Template'!$P$13="no",'Submission Template'!Q162="yes",'Submission Template'!BN162&lt;&gt;""),AVERAGE(BD$37:BD165),IF(AND('Submission Template'!$P$13="yes",'Submission Template'!Q162="yes",'Submission Template'!BN162&lt;&gt;""),AVERAGE(BD$38:BD165),""))))</f>
        <v/>
      </c>
      <c r="E165" s="307" t="str">
        <f>IF('Submission Template'!$AU$36&lt;&gt;1,"",IF(AO165&lt;=1,"",IF(BW165&lt;&gt;"",BW165,IF(AND('Submission Template'!$P$13="no",'Submission Template'!Q162="yes",'Submission Template'!BN162&lt;&gt;""),STDEV(BD$37:BD165),IF(AND('Submission Template'!$P$13="yes",'Submission Template'!Q162="yes",'Submission Template'!BN162&lt;&gt;""),STDEV(BD$38:BD165),"")))))</f>
        <v/>
      </c>
      <c r="F165" s="308" t="str">
        <f>IF('Submission Template'!$AU$36=1,IF('Submission Template'!BN162&lt;&gt;"",G164,""),"")</f>
        <v/>
      </c>
      <c r="G165" s="308" t="str">
        <f>IF(AND('Submission Template'!$AU$36=1,'Submission Template'!$C162&lt;&gt;""),IF(OR($AO165=1,$AO165=0),0,IF('Submission Template'!$C162="initial",$G164,IF('Submission Template'!Q162="yes",MAX(($F165+'Submission Template'!BN162-('Submission Template'!K$28+0.25*$E165)),0),$G164))),"")</f>
        <v/>
      </c>
      <c r="H165" s="308" t="str">
        <f t="shared" si="35"/>
        <v/>
      </c>
      <c r="I165" s="309" t="str">
        <f t="shared" si="23"/>
        <v/>
      </c>
      <c r="J165" s="309" t="str">
        <f t="shared" si="36"/>
        <v/>
      </c>
      <c r="K165" s="310" t="str">
        <f>IF(G165&lt;&gt;"",IF($BA165=1,IF(AND(J165&lt;&gt;1,I165=1,D165&lt;='Submission Template'!K$28),1,0),K164),"")</f>
        <v/>
      </c>
      <c r="L165" s="304">
        <f>IF('Submission Template'!$AV$36=1,IF(AND('Submission Template'!$P$13="yes",$AY165&lt;&gt;""),MAX($AY165-1,0),$AY165),"")</f>
        <v>0</v>
      </c>
      <c r="M165" s="305" t="str">
        <f t="shared" si="37"/>
        <v/>
      </c>
      <c r="N165" s="306" t="str">
        <f>IF(AM165&lt;&gt;"",AM165,(IF(AND('Submission Template'!$P$13="no",'Submission Template'!V162="yes",'Submission Template'!BS162&lt;&gt;""),AVERAGE(BE$37:BE165),IF(AND('Submission Template'!$P$13="yes",'Submission Template'!V162="yes",'Submission Template'!BS162&lt;&gt;""),AVERAGE(BE$38:BE165),""))))</f>
        <v/>
      </c>
      <c r="O165" s="307" t="str">
        <f>IF(AP165&lt;=1,"",IF(BX165&lt;&gt;"",BX165,(IF(AND('Submission Template'!$P$13="no",'Submission Template'!V162="yes",'Submission Template'!BS162&lt;&gt;""),STDEV(BE$37:BE165),IF(AND('Submission Template'!$P$13="yes",'Submission Template'!V162="yes",'Submission Template'!BS162&lt;&gt;""),STDEV(BE$38:BE165),"")))))</f>
        <v/>
      </c>
      <c r="P165" s="308" t="str">
        <f>IF('Submission Template'!$AV$36=1,IF('Submission Template'!BS162&lt;&gt;"",Q164,""),"")</f>
        <v/>
      </c>
      <c r="Q165" s="308" t="str">
        <f>IF(AND('Submission Template'!$AV$36=1,'Submission Template'!$C162&lt;&gt;""),IF(OR($AP165=1,$AP165=0),0,IF('Submission Template'!$C162="initial",$Q164,IF('Submission Template'!V162="yes",MAX(($P165+'Submission Template'!BS162-('Submission Template'!R$28+0.25*$O165)),0),$Q164))),"")</f>
        <v/>
      </c>
      <c r="R165" s="308" t="str">
        <f t="shared" si="38"/>
        <v/>
      </c>
      <c r="S165" s="309" t="str">
        <f t="shared" si="25"/>
        <v/>
      </c>
      <c r="T165" s="309" t="str">
        <f t="shared" si="39"/>
        <v/>
      </c>
      <c r="U165" s="310" t="str">
        <f>IF(Q165&lt;&gt;"",IF($BB165=1,IF(AND(T165&lt;&gt;1,S165=1,N165&lt;='Submission Template'!R$28),1,0),U164),"")</f>
        <v/>
      </c>
      <c r="V165" s="102"/>
      <c r="W165" s="102"/>
      <c r="X165" s="102"/>
      <c r="Y165" s="102"/>
      <c r="Z165" s="102"/>
      <c r="AA165" s="102"/>
      <c r="AB165" s="102"/>
      <c r="AC165" s="102"/>
      <c r="AD165" s="102"/>
      <c r="AE165" s="102"/>
      <c r="AF165" s="311"/>
      <c r="AG165" s="312" t="str">
        <f>IF(AND(OR('Submission Template'!Q162="yes",AND('Submission Template'!V162="yes",'Submission Template'!$P$17="yes")),'Submission Template'!C162="invalid"),"Test cannot be invalid AND included in CumSum",IF(OR(AND($Q165&gt;$R165,$N165&lt;&gt;""),AND($G165&gt;H165,$D165&lt;&gt;"")),"Warning:  CumSum statistic exceeds the Action Limit.",""))</f>
        <v/>
      </c>
      <c r="AH165" s="156"/>
      <c r="AI165" s="156"/>
      <c r="AJ165" s="156"/>
      <c r="AK165" s="313"/>
      <c r="AL165" s="6" t="str">
        <f t="shared" si="34"/>
        <v/>
      </c>
      <c r="AM165" s="6" t="str">
        <f t="shared" si="31"/>
        <v/>
      </c>
      <c r="AN165"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lt;&gt;""),"DATA","")),"notCO")</f>
        <v>SKIP</v>
      </c>
      <c r="AO165" s="6">
        <f>IF('Submission Template'!$P$13="no",AX165,IF(AX165="","",IF('Submission Template'!$P$13="yes",IF(B165=0,1,IF(OR(B165=1,B165=2),2,B165)))))</f>
        <v>1</v>
      </c>
      <c r="AP165" s="6">
        <f>IF('Submission Template'!$P$13="no",AY165,IF(AY165="","",IF('Submission Template'!$P$13="yes",IF(L165=0,1,IF(OR(L165=1,L165=2),2,L165)))))</f>
        <v>1</v>
      </c>
      <c r="AQ165"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lt;&gt;""),"DATA","")),"notCO")</f>
        <v>SKIP</v>
      </c>
      <c r="AR165" s="22">
        <f>IF(AND('Submission Template'!BN162&lt;&gt;"",'Submission Template'!K$28&lt;&gt;"",'Submission Template'!Q162&lt;&gt;""),1,0)</f>
        <v>0</v>
      </c>
      <c r="AS165" s="22">
        <f>IF(AND('Submission Template'!BS162&lt;&gt;"",'Submission Template'!R$28&lt;&gt;"",'Submission Template'!V162&lt;&gt;""),1,0)</f>
        <v>0</v>
      </c>
      <c r="AT165" s="22"/>
      <c r="AU165" s="22">
        <f t="shared" si="26"/>
        <v>0</v>
      </c>
      <c r="AV165" s="22">
        <f t="shared" si="27"/>
        <v>0</v>
      </c>
      <c r="AW165" s="22"/>
      <c r="AX165" s="22">
        <f>IF('Submission Template'!$BU162&lt;&gt;"blank",IF('Submission Template'!BN162&lt;&gt;"",IF('Submission Template'!Q162="yes",AX164+1,AX164),AX164),"")</f>
        <v>0</v>
      </c>
      <c r="AY165" s="22">
        <f>IF('Submission Template'!$BU162&lt;&gt;"blank",IF('Submission Template'!BS162&lt;&gt;"",IF('Submission Template'!V162="yes",AY164+1,AY164),AY164),"")</f>
        <v>0</v>
      </c>
      <c r="AZ165" s="22"/>
      <c r="BA165" s="22" t="str">
        <f>IF('Submission Template'!BN162&lt;&gt;"",IF('Submission Template'!Q162="yes",1,0),"")</f>
        <v/>
      </c>
      <c r="BB165" s="22" t="str">
        <f>IF('Submission Template'!BS162&lt;&gt;"",IF('Submission Template'!V162="yes",1,0),"")</f>
        <v/>
      </c>
      <c r="BC165" s="22"/>
      <c r="BD165" s="22" t="str">
        <f>IF(AND('Submission Template'!Q162="yes",'Submission Template'!BN162&lt;&gt;""),'Submission Template'!BN162,"")</f>
        <v/>
      </c>
      <c r="BE165" s="22" t="str">
        <f>IF(AND('Submission Template'!V162="yes",'Submission Template'!BS162&lt;&gt;""),'Submission Template'!BS162,"")</f>
        <v/>
      </c>
      <c r="BF165" s="22"/>
      <c r="BG165" s="22"/>
      <c r="BH165" s="22"/>
      <c r="BI165" s="24"/>
      <c r="BJ165" s="22"/>
      <c r="BK165" s="35" t="str">
        <f>IF('Submission Template'!$AU$36=1,IF(AND('Submission Template'!Q162="yes",$AO165&gt;1,'Submission Template'!BN162&lt;&gt;""),ROUND((($AU165*$E165)/($D165-'Submission Template'!K$28))^2+1,1),""),"")</f>
        <v/>
      </c>
      <c r="BL165" s="35" t="str">
        <f>IF('Submission Template'!$AV$36=1,IF(AND('Submission Template'!V162="yes",$AP165&gt;1,'Submission Template'!BS162&lt;&gt;""),ROUND((($AV165*$O165)/($N165-'Submission Template'!R$28))^2+1,1),""),"")</f>
        <v/>
      </c>
      <c r="BM165" s="49">
        <f t="shared" si="28"/>
        <v>1</v>
      </c>
      <c r="BN165" s="6"/>
      <c r="BO165" s="136" t="str">
        <f>IF(D165="","",IF(E165="","",$D165-'Submission Template'!K$28))</f>
        <v/>
      </c>
      <c r="BP165" s="137" t="str">
        <f t="shared" si="40"/>
        <v/>
      </c>
      <c r="BQ165" s="137"/>
      <c r="BR165" s="137"/>
      <c r="BS165" s="137"/>
      <c r="BT165" s="137" t="str">
        <f>IF(N165="","",IF(E165="","",$N165-'Submission Template'!$BG$20))</f>
        <v/>
      </c>
      <c r="BU165" s="138" t="str">
        <f t="shared" si="41"/>
        <v/>
      </c>
      <c r="BV165" s="6"/>
      <c r="BW165" s="247" t="str">
        <f t="shared" si="32"/>
        <v/>
      </c>
      <c r="BX165" s="138" t="str">
        <f t="shared" si="33"/>
        <v/>
      </c>
      <c r="BY165" s="6"/>
      <c r="BZ165" s="6"/>
      <c r="CA165" s="6"/>
      <c r="CB165" s="6"/>
      <c r="CC165" s="6"/>
      <c r="CD165" s="6"/>
      <c r="CE165" s="6"/>
      <c r="CF165" s="247">
        <f>IF('Submission Template'!C188="invalid",1,0)</f>
        <v>0</v>
      </c>
      <c r="CG165" s="137" t="str">
        <f>IF(AND('Submission Template'!$C188="final",'Submission Template'!$Q188="yes"),$D191,"")</f>
        <v/>
      </c>
      <c r="CH165" s="137" t="str">
        <f>IF(AND('Submission Template'!$C188="final",'Submission Template'!$Q188="yes"),$C191,"")</f>
        <v/>
      </c>
      <c r="CI165" s="137" t="str">
        <f>IF(AND('Submission Template'!$C188="final",'Submission Template'!$V188="yes"),$N191,"")</f>
        <v/>
      </c>
      <c r="CJ165" s="138" t="str">
        <f>IF(AND('Submission Template'!$C188="final",'Submission Template'!$V188="yes"),$M191,"")</f>
        <v/>
      </c>
      <c r="CK165" s="6"/>
      <c r="CL165" s="6"/>
    </row>
    <row r="166" spans="1:90">
      <c r="A166" s="98"/>
      <c r="B166" s="304">
        <f>IF('Submission Template'!$AU$36=1,IF(AND('Submission Template'!$P$13="yes",$AX166&lt;&gt;""),MAX($AX166-1,0),$AX166),"")</f>
        <v>0</v>
      </c>
      <c r="C166" s="305" t="str">
        <f t="shared" si="22"/>
        <v/>
      </c>
      <c r="D166" s="306" t="str">
        <f>IF('Submission Template'!$AU$36&lt;&gt;1,"",IF(AL166&lt;&gt;"",AL166,IF(AND('Submission Template'!$P$13="no",'Submission Template'!Q163="yes",'Submission Template'!BN163&lt;&gt;""),AVERAGE(BD$37:BD166),IF(AND('Submission Template'!$P$13="yes",'Submission Template'!Q163="yes",'Submission Template'!BN163&lt;&gt;""),AVERAGE(BD$38:BD166),""))))</f>
        <v/>
      </c>
      <c r="E166" s="307" t="str">
        <f>IF('Submission Template'!$AU$36&lt;&gt;1,"",IF(AO166&lt;=1,"",IF(BW166&lt;&gt;"",BW166,IF(AND('Submission Template'!$P$13="no",'Submission Template'!Q163="yes",'Submission Template'!BN163&lt;&gt;""),STDEV(BD$37:BD166),IF(AND('Submission Template'!$P$13="yes",'Submission Template'!Q163="yes",'Submission Template'!BN163&lt;&gt;""),STDEV(BD$38:BD166),"")))))</f>
        <v/>
      </c>
      <c r="F166" s="308" t="str">
        <f>IF('Submission Template'!$AU$36=1,IF('Submission Template'!BN163&lt;&gt;"",G165,""),"")</f>
        <v/>
      </c>
      <c r="G166" s="308" t="str">
        <f>IF(AND('Submission Template'!$AU$36=1,'Submission Template'!$C163&lt;&gt;""),IF(OR($AO166=1,$AO166=0),0,IF('Submission Template'!$C163="initial",$G165,IF('Submission Template'!Q163="yes",MAX(($F166+'Submission Template'!BN163-('Submission Template'!K$28+0.25*$E166)),0),$G165))),"")</f>
        <v/>
      </c>
      <c r="H166" s="308" t="str">
        <f t="shared" si="35"/>
        <v/>
      </c>
      <c r="I166" s="309" t="str">
        <f t="shared" ref="I166:I229" si="42">IF(G166&lt;&gt;"",IF(B166&gt;=C166,1,0),"")</f>
        <v/>
      </c>
      <c r="J166" s="309" t="str">
        <f t="shared" si="36"/>
        <v/>
      </c>
      <c r="K166" s="310" t="str">
        <f>IF(G166&lt;&gt;"",IF($BA166=1,IF(AND(J166&lt;&gt;1,I166=1,D166&lt;='Submission Template'!K$28),1,0),K165),"")</f>
        <v/>
      </c>
      <c r="L166" s="304">
        <f>IF('Submission Template'!$AV$36=1,IF(AND('Submission Template'!$P$13="yes",$AY166&lt;&gt;""),MAX($AY166-1,0),$AY166),"")</f>
        <v>0</v>
      </c>
      <c r="M166" s="305" t="str">
        <f t="shared" si="37"/>
        <v/>
      </c>
      <c r="N166" s="306" t="str">
        <f>IF(AM166&lt;&gt;"",AM166,(IF(AND('Submission Template'!$P$13="no",'Submission Template'!V163="yes",'Submission Template'!BS163&lt;&gt;""),AVERAGE(BE$37:BE166),IF(AND('Submission Template'!$P$13="yes",'Submission Template'!V163="yes",'Submission Template'!BS163&lt;&gt;""),AVERAGE(BE$38:BE166),""))))</f>
        <v/>
      </c>
      <c r="O166" s="307" t="str">
        <f>IF(AP166&lt;=1,"",IF(BX166&lt;&gt;"",BX166,(IF(AND('Submission Template'!$P$13="no",'Submission Template'!V163="yes",'Submission Template'!BS163&lt;&gt;""),STDEV(BE$37:BE166),IF(AND('Submission Template'!$P$13="yes",'Submission Template'!V163="yes",'Submission Template'!BS163&lt;&gt;""),STDEV(BE$38:BE166),"")))))</f>
        <v/>
      </c>
      <c r="P166" s="308" t="str">
        <f>IF('Submission Template'!$AV$36=1,IF('Submission Template'!BS163&lt;&gt;"",Q165,""),"")</f>
        <v/>
      </c>
      <c r="Q166" s="308" t="str">
        <f>IF(AND('Submission Template'!$AV$36=1,'Submission Template'!$C163&lt;&gt;""),IF(OR($AP166=1,$AP166=0),0,IF('Submission Template'!$C163="initial",$Q165,IF('Submission Template'!V163="yes",MAX(($P166+'Submission Template'!BS163-('Submission Template'!R$28+0.25*$O166)),0),$Q165))),"")</f>
        <v/>
      </c>
      <c r="R166" s="308" t="str">
        <f t="shared" si="38"/>
        <v/>
      </c>
      <c r="S166" s="309" t="str">
        <f t="shared" ref="S166:S229" si="43">IF(Q166&lt;&gt;"",IF(L166&gt;=$M166,1,0),"")</f>
        <v/>
      </c>
      <c r="T166" s="309" t="str">
        <f t="shared" si="39"/>
        <v/>
      </c>
      <c r="U166" s="310" t="str">
        <f>IF(Q166&lt;&gt;"",IF($BB166=1,IF(AND(T166&lt;&gt;1,S166=1,N166&lt;='Submission Template'!R$28),1,0),U165),"")</f>
        <v/>
      </c>
      <c r="V166" s="102"/>
      <c r="W166" s="102"/>
      <c r="X166" s="102"/>
      <c r="Y166" s="102"/>
      <c r="Z166" s="102"/>
      <c r="AA166" s="102"/>
      <c r="AB166" s="102"/>
      <c r="AC166" s="102"/>
      <c r="AD166" s="102"/>
      <c r="AE166" s="102"/>
      <c r="AF166" s="311"/>
      <c r="AG166" s="312" t="str">
        <f>IF(AND(OR('Submission Template'!Q163="yes",AND('Submission Template'!V163="yes",'Submission Template'!$P$17="yes")),'Submission Template'!C163="invalid"),"Test cannot be invalid AND included in CumSum",IF(OR(AND($Q166&gt;$R166,$N166&lt;&gt;""),AND($G166&gt;H166,$D166&lt;&gt;"")),"Warning:  CumSum statistic exceeds the Action Limit.",""))</f>
        <v/>
      </c>
      <c r="AH166" s="156"/>
      <c r="AI166" s="156"/>
      <c r="AJ166" s="156"/>
      <c r="AK166" s="313"/>
      <c r="AL166" s="6" t="str">
        <f t="shared" si="34"/>
        <v/>
      </c>
      <c r="AM166" s="6" t="str">
        <f t="shared" si="31"/>
        <v/>
      </c>
      <c r="AN166"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lt;&gt;""),"DATA","")),"notCO")</f>
        <v>SKIP</v>
      </c>
      <c r="AO166" s="6">
        <f>IF('Submission Template'!$P$13="no",AX166,IF(AX166="","",IF('Submission Template'!$P$13="yes",IF(B166=0,1,IF(OR(B166=1,B166=2),2,B166)))))</f>
        <v>1</v>
      </c>
      <c r="AP166" s="6">
        <f>IF('Submission Template'!$P$13="no",AY166,IF(AY166="","",IF('Submission Template'!$P$13="yes",IF(L166=0,1,IF(OR(L166=1,L166=2),2,L166)))))</f>
        <v>1</v>
      </c>
      <c r="AQ166"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lt;&gt;""),"DATA","")),"notCO")</f>
        <v>SKIP</v>
      </c>
      <c r="AR166" s="22">
        <f>IF(AND('Submission Template'!BN163&lt;&gt;"",'Submission Template'!K$28&lt;&gt;"",'Submission Template'!Q163&lt;&gt;""),1,0)</f>
        <v>0</v>
      </c>
      <c r="AS166" s="22">
        <f>IF(AND('Submission Template'!BS163&lt;&gt;"",'Submission Template'!R$28&lt;&gt;"",'Submission Template'!V163&lt;&gt;""),1,0)</f>
        <v>0</v>
      </c>
      <c r="AT166" s="22"/>
      <c r="AU166" s="22">
        <f t="shared" si="26"/>
        <v>0</v>
      </c>
      <c r="AV166" s="22">
        <f t="shared" si="27"/>
        <v>0</v>
      </c>
      <c r="AW166" s="22"/>
      <c r="AX166" s="22">
        <f>IF('Submission Template'!$BU163&lt;&gt;"blank",IF('Submission Template'!BN163&lt;&gt;"",IF('Submission Template'!Q163="yes",AX165+1,AX165),AX165),"")</f>
        <v>0</v>
      </c>
      <c r="AY166" s="22">
        <f>IF('Submission Template'!$BU163&lt;&gt;"blank",IF('Submission Template'!BS163&lt;&gt;"",IF('Submission Template'!V163="yes",AY165+1,AY165),AY165),"")</f>
        <v>0</v>
      </c>
      <c r="AZ166" s="22"/>
      <c r="BA166" s="22" t="str">
        <f>IF('Submission Template'!BN163&lt;&gt;"",IF('Submission Template'!Q163="yes",1,0),"")</f>
        <v/>
      </c>
      <c r="BB166" s="22" t="str">
        <f>IF('Submission Template'!BS163&lt;&gt;"",IF('Submission Template'!V163="yes",1,0),"")</f>
        <v/>
      </c>
      <c r="BC166" s="22"/>
      <c r="BD166" s="22" t="str">
        <f>IF(AND('Submission Template'!Q163="yes",'Submission Template'!BN163&lt;&gt;""),'Submission Template'!BN163,"")</f>
        <v/>
      </c>
      <c r="BE166" s="22" t="str">
        <f>IF(AND('Submission Template'!V163="yes",'Submission Template'!BS163&lt;&gt;""),'Submission Template'!BS163,"")</f>
        <v/>
      </c>
      <c r="BF166" s="22"/>
      <c r="BG166" s="22"/>
      <c r="BH166" s="22"/>
      <c r="BI166" s="24"/>
      <c r="BJ166" s="22"/>
      <c r="BK166" s="35" t="str">
        <f>IF('Submission Template'!$AU$36=1,IF(AND('Submission Template'!Q163="yes",$AO166&gt;1,'Submission Template'!BN163&lt;&gt;""),ROUND((($AU166*$E166)/($D166-'Submission Template'!K$28))^2+1,1),""),"")</f>
        <v/>
      </c>
      <c r="BL166" s="35" t="str">
        <f>IF('Submission Template'!$AV$36=1,IF(AND('Submission Template'!V163="yes",$AP166&gt;1,'Submission Template'!BS163&lt;&gt;""),ROUND((($AV166*$O166)/($N166-'Submission Template'!R$28))^2+1,1),""),"")</f>
        <v/>
      </c>
      <c r="BM166" s="49">
        <f t="shared" si="28"/>
        <v>1</v>
      </c>
      <c r="BN166" s="6"/>
      <c r="BO166" s="136" t="str">
        <f>IF(D166="","",IF(E166="","",$D166-'Submission Template'!K$28))</f>
        <v/>
      </c>
      <c r="BP166" s="137" t="str">
        <f t="shared" si="40"/>
        <v/>
      </c>
      <c r="BQ166" s="137"/>
      <c r="BR166" s="137"/>
      <c r="BS166" s="137"/>
      <c r="BT166" s="137" t="str">
        <f>IF(N166="","",IF(E166="","",$N166-'Submission Template'!$BG$20))</f>
        <v/>
      </c>
      <c r="BU166" s="138" t="str">
        <f t="shared" si="41"/>
        <v/>
      </c>
      <c r="BV166" s="6"/>
      <c r="BW166" s="247" t="str">
        <f t="shared" si="32"/>
        <v/>
      </c>
      <c r="BX166" s="138" t="str">
        <f t="shared" si="33"/>
        <v/>
      </c>
      <c r="BY166" s="6"/>
      <c r="BZ166" s="6"/>
      <c r="CA166" s="6"/>
      <c r="CB166" s="6"/>
      <c r="CC166" s="6"/>
      <c r="CD166" s="6"/>
      <c r="CE166" s="6"/>
      <c r="CF166" s="247">
        <f>IF('Submission Template'!C189="invalid",1,0)</f>
        <v>0</v>
      </c>
      <c r="CG166" s="137" t="str">
        <f>IF(AND('Submission Template'!$C189="final",'Submission Template'!$Q189="yes"),$D192,"")</f>
        <v/>
      </c>
      <c r="CH166" s="137" t="str">
        <f>IF(AND('Submission Template'!$C189="final",'Submission Template'!$Q189="yes"),$C192,"")</f>
        <v/>
      </c>
      <c r="CI166" s="137" t="str">
        <f>IF(AND('Submission Template'!$C189="final",'Submission Template'!$V189="yes"),$N192,"")</f>
        <v/>
      </c>
      <c r="CJ166" s="138" t="str">
        <f>IF(AND('Submission Template'!$C189="final",'Submission Template'!$V189="yes"),$M192,"")</f>
        <v/>
      </c>
      <c r="CK166" s="6"/>
      <c r="CL166" s="6"/>
    </row>
    <row r="167" spans="1:90">
      <c r="A167" s="98"/>
      <c r="B167" s="304">
        <f>IF('Submission Template'!$AU$36=1,IF(AND('Submission Template'!$P$13="yes",$AX167&lt;&gt;""),MAX($AX167-1,0),$AX167),"")</f>
        <v>0</v>
      </c>
      <c r="C167" s="305" t="str">
        <f t="shared" si="22"/>
        <v/>
      </c>
      <c r="D167" s="306" t="str">
        <f>IF('Submission Template'!$AU$36&lt;&gt;1,"",IF(AL167&lt;&gt;"",AL167,IF(AND('Submission Template'!$P$13="no",'Submission Template'!Q164="yes",'Submission Template'!BN164&lt;&gt;""),AVERAGE(BD$37:BD167),IF(AND('Submission Template'!$P$13="yes",'Submission Template'!Q164="yes",'Submission Template'!BN164&lt;&gt;""),AVERAGE(BD$38:BD167),""))))</f>
        <v/>
      </c>
      <c r="E167" s="307" t="str">
        <f>IF('Submission Template'!$AU$36&lt;&gt;1,"",IF(AO167&lt;=1,"",IF(BW167&lt;&gt;"",BW167,IF(AND('Submission Template'!$P$13="no",'Submission Template'!Q164="yes",'Submission Template'!BN164&lt;&gt;""),STDEV(BD$37:BD167),IF(AND('Submission Template'!$P$13="yes",'Submission Template'!Q164="yes",'Submission Template'!BN164&lt;&gt;""),STDEV(BD$38:BD167),"")))))</f>
        <v/>
      </c>
      <c r="F167" s="308" t="str">
        <f>IF('Submission Template'!$AU$36=1,IF('Submission Template'!BN164&lt;&gt;"",G166,""),"")</f>
        <v/>
      </c>
      <c r="G167" s="308" t="str">
        <f>IF(AND('Submission Template'!$AU$36=1,'Submission Template'!$C164&lt;&gt;""),IF(OR($AO167=1,$AO167=0),0,IF('Submission Template'!$C164="initial",$G166,IF('Submission Template'!Q164="yes",MAX(($F167+'Submission Template'!BN164-('Submission Template'!K$28+0.25*$E167)),0),$G166))),"")</f>
        <v/>
      </c>
      <c r="H167" s="308" t="str">
        <f t="shared" si="35"/>
        <v/>
      </c>
      <c r="I167" s="309" t="str">
        <f t="shared" si="42"/>
        <v/>
      </c>
      <c r="J167" s="309" t="str">
        <f t="shared" si="36"/>
        <v/>
      </c>
      <c r="K167" s="310" t="str">
        <f>IF(G167&lt;&gt;"",IF($BA167=1,IF(AND(J167&lt;&gt;1,I167=1,D167&lt;='Submission Template'!K$28),1,0),K166),"")</f>
        <v/>
      </c>
      <c r="L167" s="304">
        <f>IF('Submission Template'!$AV$36=1,IF(AND('Submission Template'!$P$13="yes",$AY167&lt;&gt;""),MAX($AY167-1,0),$AY167),"")</f>
        <v>0</v>
      </c>
      <c r="M167" s="305" t="str">
        <f t="shared" si="37"/>
        <v/>
      </c>
      <c r="N167" s="306" t="str">
        <f>IF(AM167&lt;&gt;"",AM167,(IF(AND('Submission Template'!$P$13="no",'Submission Template'!V164="yes",'Submission Template'!BS164&lt;&gt;""),AVERAGE(BE$37:BE167),IF(AND('Submission Template'!$P$13="yes",'Submission Template'!V164="yes",'Submission Template'!BS164&lt;&gt;""),AVERAGE(BE$38:BE167),""))))</f>
        <v/>
      </c>
      <c r="O167" s="307" t="str">
        <f>IF(AP167&lt;=1,"",IF(BX167&lt;&gt;"",BX167,(IF(AND('Submission Template'!$P$13="no",'Submission Template'!V164="yes",'Submission Template'!BS164&lt;&gt;""),STDEV(BE$37:BE167),IF(AND('Submission Template'!$P$13="yes",'Submission Template'!V164="yes",'Submission Template'!BS164&lt;&gt;""),STDEV(BE$38:BE167),"")))))</f>
        <v/>
      </c>
      <c r="P167" s="308" t="str">
        <f>IF('Submission Template'!$AV$36=1,IF('Submission Template'!BS164&lt;&gt;"",Q166,""),"")</f>
        <v/>
      </c>
      <c r="Q167" s="308" t="str">
        <f>IF(AND('Submission Template'!$AV$36=1,'Submission Template'!$C164&lt;&gt;""),IF(OR($AP167=1,$AP167=0),0,IF('Submission Template'!$C164="initial",$Q166,IF('Submission Template'!V164="yes",MAX(($P167+'Submission Template'!BS164-('Submission Template'!R$28+0.25*$O167)),0),$Q166))),"")</f>
        <v/>
      </c>
      <c r="R167" s="308" t="str">
        <f t="shared" si="38"/>
        <v/>
      </c>
      <c r="S167" s="309" t="str">
        <f t="shared" si="43"/>
        <v/>
      </c>
      <c r="T167" s="309" t="str">
        <f t="shared" si="39"/>
        <v/>
      </c>
      <c r="U167" s="310" t="str">
        <f>IF(Q167&lt;&gt;"",IF($BB167=1,IF(AND(T167&lt;&gt;1,S167=1,N167&lt;='Submission Template'!R$28),1,0),U166),"")</f>
        <v/>
      </c>
      <c r="V167" s="102"/>
      <c r="W167" s="102"/>
      <c r="X167" s="102"/>
      <c r="Y167" s="102"/>
      <c r="Z167" s="102"/>
      <c r="AA167" s="102"/>
      <c r="AB167" s="102"/>
      <c r="AC167" s="102"/>
      <c r="AD167" s="102"/>
      <c r="AE167" s="102"/>
      <c r="AF167" s="311"/>
      <c r="AG167" s="312" t="str">
        <f>IF(AND(OR('Submission Template'!Q164="yes",AND('Submission Template'!V164="yes",'Submission Template'!$P$17="yes")),'Submission Template'!C164="invalid"),"Test cannot be invalid AND included in CumSum",IF(OR(AND($Q167&gt;$R167,$N167&lt;&gt;""),AND($G167&gt;H167,$D167&lt;&gt;"")),"Warning:  CumSum statistic exceeds the Action Limit.",""))</f>
        <v/>
      </c>
      <c r="AH167" s="156"/>
      <c r="AI167" s="156"/>
      <c r="AJ167" s="156"/>
      <c r="AK167" s="313"/>
      <c r="AL167" s="6" t="str">
        <f t="shared" si="34"/>
        <v/>
      </c>
      <c r="AM167" s="6" t="str">
        <f t="shared" ref="AM167:AM230" si="44">IF(AQ167="SKIP","",IF(AQ167="DATA",AVERAGE($BE$37,BE167),""))</f>
        <v/>
      </c>
      <c r="AN167"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lt;&gt;""),"DATA","")),"notCO")</f>
        <v>SKIP</v>
      </c>
      <c r="AO167" s="6">
        <f>IF('Submission Template'!$P$13="no",AX167,IF(AX167="","",IF('Submission Template'!$P$13="yes",IF(B167=0,1,IF(OR(B167=1,B167=2),2,B167)))))</f>
        <v>1</v>
      </c>
      <c r="AP167" s="6">
        <f>IF('Submission Template'!$P$13="no",AY167,IF(AY167="","",IF('Submission Template'!$P$13="yes",IF(L167=0,1,IF(OR(L167=1,L167=2),2,L167)))))</f>
        <v>1</v>
      </c>
      <c r="AQ167"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lt;&gt;""),"DATA","")),"notCO")</f>
        <v>SKIP</v>
      </c>
      <c r="AR167" s="22">
        <f>IF(AND('Submission Template'!BN164&lt;&gt;"",'Submission Template'!K$28&lt;&gt;"",'Submission Template'!Q164&lt;&gt;""),1,0)</f>
        <v>0</v>
      </c>
      <c r="AS167" s="22">
        <f>IF(AND('Submission Template'!BS164&lt;&gt;"",'Submission Template'!R$28&lt;&gt;"",'Submission Template'!V164&lt;&gt;""),1,0)</f>
        <v>0</v>
      </c>
      <c r="AT167" s="22"/>
      <c r="AU167" s="22">
        <f t="shared" si="26"/>
        <v>0</v>
      </c>
      <c r="AV167" s="22">
        <f t="shared" si="27"/>
        <v>0</v>
      </c>
      <c r="AW167" s="22"/>
      <c r="AX167" s="22">
        <f>IF('Submission Template'!$BU164&lt;&gt;"blank",IF('Submission Template'!BN164&lt;&gt;"",IF('Submission Template'!Q164="yes",AX166+1,AX166),AX166),"")</f>
        <v>0</v>
      </c>
      <c r="AY167" s="22">
        <f>IF('Submission Template'!$BU164&lt;&gt;"blank",IF('Submission Template'!BS164&lt;&gt;"",IF('Submission Template'!V164="yes",AY166+1,AY166),AY166),"")</f>
        <v>0</v>
      </c>
      <c r="AZ167" s="22"/>
      <c r="BA167" s="22" t="str">
        <f>IF('Submission Template'!BN164&lt;&gt;"",IF('Submission Template'!Q164="yes",1,0),"")</f>
        <v/>
      </c>
      <c r="BB167" s="22" t="str">
        <f>IF('Submission Template'!BS164&lt;&gt;"",IF('Submission Template'!V164="yes",1,0),"")</f>
        <v/>
      </c>
      <c r="BC167" s="22"/>
      <c r="BD167" s="22" t="str">
        <f>IF(AND('Submission Template'!Q164="yes",'Submission Template'!BN164&lt;&gt;""),'Submission Template'!BN164,"")</f>
        <v/>
      </c>
      <c r="BE167" s="22" t="str">
        <f>IF(AND('Submission Template'!V164="yes",'Submission Template'!BS164&lt;&gt;""),'Submission Template'!BS164,"")</f>
        <v/>
      </c>
      <c r="BF167" s="22"/>
      <c r="BG167" s="22"/>
      <c r="BH167" s="22"/>
      <c r="BI167" s="24"/>
      <c r="BJ167" s="22"/>
      <c r="BK167" s="35" t="str">
        <f>IF('Submission Template'!$AU$36=1,IF(AND('Submission Template'!Q164="yes",$AO167&gt;1,'Submission Template'!BN164&lt;&gt;""),ROUND((($AU167*$E167)/($D167-'Submission Template'!K$28))^2+1,1),""),"")</f>
        <v/>
      </c>
      <c r="BL167" s="35" t="str">
        <f>IF('Submission Template'!$AV$36=1,IF(AND('Submission Template'!V164="yes",$AP167&gt;1,'Submission Template'!BS164&lt;&gt;""),ROUND((($AV167*$O167)/($N167-'Submission Template'!R$28))^2+1,1),""),"")</f>
        <v/>
      </c>
      <c r="BM167" s="49">
        <f t="shared" si="28"/>
        <v>1</v>
      </c>
      <c r="BN167" s="6"/>
      <c r="BO167" s="136" t="str">
        <f>IF(D167="","",IF(E167="","",$D167-'Submission Template'!K$28))</f>
        <v/>
      </c>
      <c r="BP167" s="137" t="str">
        <f t="shared" si="40"/>
        <v/>
      </c>
      <c r="BQ167" s="137"/>
      <c r="BR167" s="137"/>
      <c r="BS167" s="137"/>
      <c r="BT167" s="137" t="str">
        <f>IF(N167="","",IF(E167="","",$N167-'Submission Template'!$BG$20))</f>
        <v/>
      </c>
      <c r="BU167" s="138" t="str">
        <f t="shared" si="41"/>
        <v/>
      </c>
      <c r="BV167" s="6"/>
      <c r="BW167" s="247" t="str">
        <f t="shared" ref="BW167:BW230" si="45">IF(AN167="SKIP","",IF(AN167="DATA",STDEV($BD$37,BD167),""))</f>
        <v/>
      </c>
      <c r="BX167" s="138" t="str">
        <f t="shared" ref="BX167:BX230" si="46">IF(AQ167="SKIP","",IF(AQ167="DATA",STDEV($BE$37,BE167),""))</f>
        <v/>
      </c>
      <c r="BY167" s="6"/>
      <c r="BZ167" s="6"/>
      <c r="CA167" s="6"/>
      <c r="CB167" s="6"/>
      <c r="CC167" s="6"/>
      <c r="CD167" s="6"/>
      <c r="CE167" s="6"/>
      <c r="CF167" s="247">
        <f>IF('Submission Template'!C190="invalid",1,0)</f>
        <v>0</v>
      </c>
      <c r="CG167" s="137" t="str">
        <f>IF(AND('Submission Template'!$C190="final",'Submission Template'!$Q190="yes"),$D193,"")</f>
        <v/>
      </c>
      <c r="CH167" s="137" t="str">
        <f>IF(AND('Submission Template'!$C190="final",'Submission Template'!$Q190="yes"),$C193,"")</f>
        <v/>
      </c>
      <c r="CI167" s="137" t="str">
        <f>IF(AND('Submission Template'!$C190="final",'Submission Template'!$V190="yes"),$N193,"")</f>
        <v/>
      </c>
      <c r="CJ167" s="138" t="str">
        <f>IF(AND('Submission Template'!$C190="final",'Submission Template'!$V190="yes"),$M193,"")</f>
        <v/>
      </c>
      <c r="CK167" s="6"/>
      <c r="CL167" s="6"/>
    </row>
    <row r="168" spans="1:90">
      <c r="A168" s="98"/>
      <c r="B168" s="304">
        <f>IF('Submission Template'!$AU$36=1,IF(AND('Submission Template'!$P$13="yes",$AX168&lt;&gt;""),MAX($AX168-1,0),$AX168),"")</f>
        <v>0</v>
      </c>
      <c r="C168" s="305" t="str">
        <f t="shared" si="22"/>
        <v/>
      </c>
      <c r="D168" s="306" t="str">
        <f>IF('Submission Template'!$AU$36&lt;&gt;1,"",IF(AL168&lt;&gt;"",AL168,IF(AND('Submission Template'!$P$13="no",'Submission Template'!Q165="yes",'Submission Template'!BN165&lt;&gt;""),AVERAGE(BD$37:BD168),IF(AND('Submission Template'!$P$13="yes",'Submission Template'!Q165="yes",'Submission Template'!BN165&lt;&gt;""),AVERAGE(BD$38:BD168),""))))</f>
        <v/>
      </c>
      <c r="E168" s="307" t="str">
        <f>IF('Submission Template'!$AU$36&lt;&gt;1,"",IF(AO168&lt;=1,"",IF(BW168&lt;&gt;"",BW168,IF(AND('Submission Template'!$P$13="no",'Submission Template'!Q165="yes",'Submission Template'!BN165&lt;&gt;""),STDEV(BD$37:BD168),IF(AND('Submission Template'!$P$13="yes",'Submission Template'!Q165="yes",'Submission Template'!BN165&lt;&gt;""),STDEV(BD$38:BD168),"")))))</f>
        <v/>
      </c>
      <c r="F168" s="308" t="str">
        <f>IF('Submission Template'!$AU$36=1,IF('Submission Template'!BN165&lt;&gt;"",G167,""),"")</f>
        <v/>
      </c>
      <c r="G168" s="308" t="str">
        <f>IF(AND('Submission Template'!$AU$36=1,'Submission Template'!$C165&lt;&gt;""),IF(OR($AO168=1,$AO168=0),0,IF('Submission Template'!$C165="initial",$G167,IF('Submission Template'!Q165="yes",MAX(($F168+'Submission Template'!BN165-('Submission Template'!K$28+0.25*$E168)),0),$G167))),"")</f>
        <v/>
      </c>
      <c r="H168" s="308" t="str">
        <f t="shared" si="35"/>
        <v/>
      </c>
      <c r="I168" s="309" t="str">
        <f t="shared" si="42"/>
        <v/>
      </c>
      <c r="J168" s="309" t="str">
        <f t="shared" si="36"/>
        <v/>
      </c>
      <c r="K168" s="310" t="str">
        <f>IF(G168&lt;&gt;"",IF($BA168=1,IF(AND(J168&lt;&gt;1,I168=1,D168&lt;='Submission Template'!K$28),1,0),K167),"")</f>
        <v/>
      </c>
      <c r="L168" s="304">
        <f>IF('Submission Template'!$AV$36=1,IF(AND('Submission Template'!$P$13="yes",$AY168&lt;&gt;""),MAX($AY168-1,0),$AY168),"")</f>
        <v>0</v>
      </c>
      <c r="M168" s="305" t="str">
        <f t="shared" si="37"/>
        <v/>
      </c>
      <c r="N168" s="306" t="str">
        <f>IF(AM168&lt;&gt;"",AM168,(IF(AND('Submission Template'!$P$13="no",'Submission Template'!V165="yes",'Submission Template'!BS165&lt;&gt;""),AVERAGE(BE$37:BE168),IF(AND('Submission Template'!$P$13="yes",'Submission Template'!V165="yes",'Submission Template'!BS165&lt;&gt;""),AVERAGE(BE$38:BE168),""))))</f>
        <v/>
      </c>
      <c r="O168" s="307" t="str">
        <f>IF(AP168&lt;=1,"",IF(BX168&lt;&gt;"",BX168,(IF(AND('Submission Template'!$P$13="no",'Submission Template'!V165="yes",'Submission Template'!BS165&lt;&gt;""),STDEV(BE$37:BE168),IF(AND('Submission Template'!$P$13="yes",'Submission Template'!V165="yes",'Submission Template'!BS165&lt;&gt;""),STDEV(BE$38:BE168),"")))))</f>
        <v/>
      </c>
      <c r="P168" s="308" t="str">
        <f>IF('Submission Template'!$AV$36=1,IF('Submission Template'!BS165&lt;&gt;"",Q167,""),"")</f>
        <v/>
      </c>
      <c r="Q168" s="308" t="str">
        <f>IF(AND('Submission Template'!$AV$36=1,'Submission Template'!$C165&lt;&gt;""),IF(OR($AP168=1,$AP168=0),0,IF('Submission Template'!$C165="initial",$Q167,IF('Submission Template'!V165="yes",MAX(($P168+'Submission Template'!BS165-('Submission Template'!R$28+0.25*$O168)),0),$Q167))),"")</f>
        <v/>
      </c>
      <c r="R168" s="308" t="str">
        <f t="shared" si="38"/>
        <v/>
      </c>
      <c r="S168" s="309" t="str">
        <f t="shared" si="43"/>
        <v/>
      </c>
      <c r="T168" s="309" t="str">
        <f t="shared" si="39"/>
        <v/>
      </c>
      <c r="U168" s="310" t="str">
        <f>IF(Q168&lt;&gt;"",IF($BB168=1,IF(AND(T168&lt;&gt;1,S168=1,N168&lt;='Submission Template'!R$28),1,0),U167),"")</f>
        <v/>
      </c>
      <c r="V168" s="102"/>
      <c r="W168" s="102"/>
      <c r="X168" s="102"/>
      <c r="Y168" s="102"/>
      <c r="Z168" s="102"/>
      <c r="AA168" s="102"/>
      <c r="AB168" s="102"/>
      <c r="AC168" s="102"/>
      <c r="AD168" s="102"/>
      <c r="AE168" s="102"/>
      <c r="AF168" s="311"/>
      <c r="AG168" s="312" t="str">
        <f>IF(AND(OR('Submission Template'!Q165="yes",AND('Submission Template'!V165="yes",'Submission Template'!$P$17="yes")),'Submission Template'!C165="invalid"),"Test cannot be invalid AND included in CumSum",IF(OR(AND($Q168&gt;$R168,$N168&lt;&gt;""),AND($G168&gt;H168,$D168&lt;&gt;"")),"Warning:  CumSum statistic exceeds the Action Limit.",""))</f>
        <v/>
      </c>
      <c r="AH168" s="156"/>
      <c r="AI168" s="156"/>
      <c r="AJ168" s="156"/>
      <c r="AK168" s="313"/>
      <c r="AL168" s="6" t="str">
        <f t="shared" si="34"/>
        <v/>
      </c>
      <c r="AM168" s="6" t="str">
        <f t="shared" si="44"/>
        <v/>
      </c>
      <c r="AN168"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lt;&gt;""),"DATA","")),"notCO")</f>
        <v>SKIP</v>
      </c>
      <c r="AO168" s="6">
        <f>IF('Submission Template'!$P$13="no",AX168,IF(AX168="","",IF('Submission Template'!$P$13="yes",IF(B168=0,1,IF(OR(B168=1,B168=2),2,B168)))))</f>
        <v>1</v>
      </c>
      <c r="AP168" s="6">
        <f>IF('Submission Template'!$P$13="no",AY168,IF(AY168="","",IF('Submission Template'!$P$13="yes",IF(L168=0,1,IF(OR(L168=1,L168=2),2,L168)))))</f>
        <v>1</v>
      </c>
      <c r="AQ168"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lt;&gt;""),"DATA","")),"notCO")</f>
        <v>SKIP</v>
      </c>
      <c r="AR168" s="22">
        <f>IF(AND('Submission Template'!BN165&lt;&gt;"",'Submission Template'!K$28&lt;&gt;"",'Submission Template'!Q165&lt;&gt;""),1,0)</f>
        <v>0</v>
      </c>
      <c r="AS168" s="22">
        <f>IF(AND('Submission Template'!BS165&lt;&gt;"",'Submission Template'!R$28&lt;&gt;"",'Submission Template'!V165&lt;&gt;""),1,0)</f>
        <v>0</v>
      </c>
      <c r="AT168" s="22"/>
      <c r="AU168" s="22">
        <f t="shared" si="26"/>
        <v>0</v>
      </c>
      <c r="AV168" s="22">
        <f t="shared" si="27"/>
        <v>0</v>
      </c>
      <c r="AW168" s="22"/>
      <c r="AX168" s="22">
        <f>IF('Submission Template'!$BU165&lt;&gt;"blank",IF('Submission Template'!BN165&lt;&gt;"",IF('Submission Template'!Q165="yes",AX167+1,AX167),AX167),"")</f>
        <v>0</v>
      </c>
      <c r="AY168" s="22">
        <f>IF('Submission Template'!$BU165&lt;&gt;"blank",IF('Submission Template'!BS165&lt;&gt;"",IF('Submission Template'!V165="yes",AY167+1,AY167),AY167),"")</f>
        <v>0</v>
      </c>
      <c r="AZ168" s="22"/>
      <c r="BA168" s="22" t="str">
        <f>IF('Submission Template'!BN165&lt;&gt;"",IF('Submission Template'!Q165="yes",1,0),"")</f>
        <v/>
      </c>
      <c r="BB168" s="22" t="str">
        <f>IF('Submission Template'!BS165&lt;&gt;"",IF('Submission Template'!V165="yes",1,0),"")</f>
        <v/>
      </c>
      <c r="BC168" s="22"/>
      <c r="BD168" s="22" t="str">
        <f>IF(AND('Submission Template'!Q165="yes",'Submission Template'!BN165&lt;&gt;""),'Submission Template'!BN165,"")</f>
        <v/>
      </c>
      <c r="BE168" s="22" t="str">
        <f>IF(AND('Submission Template'!V165="yes",'Submission Template'!BS165&lt;&gt;""),'Submission Template'!BS165,"")</f>
        <v/>
      </c>
      <c r="BF168" s="22"/>
      <c r="BG168" s="22"/>
      <c r="BH168" s="22"/>
      <c r="BI168" s="24"/>
      <c r="BJ168" s="22"/>
      <c r="BK168" s="35" t="str">
        <f>IF('Submission Template'!$AU$36=1,IF(AND('Submission Template'!Q165="yes",$AO168&gt;1,'Submission Template'!BN165&lt;&gt;""),ROUND((($AU168*$E168)/($D168-'Submission Template'!K$28))^2+1,1),""),"")</f>
        <v/>
      </c>
      <c r="BL168" s="35" t="str">
        <f>IF('Submission Template'!$AV$36=1,IF(AND('Submission Template'!V165="yes",$AP168&gt;1,'Submission Template'!BS165&lt;&gt;""),ROUND((($AV168*$O168)/($N168-'Submission Template'!R$28))^2+1,1),""),"")</f>
        <v/>
      </c>
      <c r="BM168" s="49">
        <f t="shared" si="28"/>
        <v>1</v>
      </c>
      <c r="BN168" s="6"/>
      <c r="BO168" s="136" t="str">
        <f>IF(D168="","",IF(E168="","",$D168-'Submission Template'!K$28))</f>
        <v/>
      </c>
      <c r="BP168" s="137" t="str">
        <f t="shared" si="40"/>
        <v/>
      </c>
      <c r="BQ168" s="137"/>
      <c r="BR168" s="137"/>
      <c r="BS168" s="137"/>
      <c r="BT168" s="137" t="str">
        <f>IF(N168="","",IF(E168="","",$N168-'Submission Template'!$BG$20))</f>
        <v/>
      </c>
      <c r="BU168" s="138" t="str">
        <f t="shared" si="41"/>
        <v/>
      </c>
      <c r="BV168" s="6"/>
      <c r="BW168" s="247" t="str">
        <f t="shared" si="45"/>
        <v/>
      </c>
      <c r="BX168" s="138" t="str">
        <f t="shared" si="46"/>
        <v/>
      </c>
      <c r="BY168" s="6"/>
      <c r="BZ168" s="6"/>
      <c r="CA168" s="6"/>
      <c r="CB168" s="6"/>
      <c r="CC168" s="6"/>
      <c r="CD168" s="6"/>
      <c r="CE168" s="6"/>
      <c r="CF168" s="247">
        <f>IF('Submission Template'!C191="invalid",1,0)</f>
        <v>0</v>
      </c>
      <c r="CG168" s="137" t="str">
        <f>IF(AND('Submission Template'!$C191="final",'Submission Template'!$Q191="yes"),$D194,"")</f>
        <v/>
      </c>
      <c r="CH168" s="137" t="str">
        <f>IF(AND('Submission Template'!$C191="final",'Submission Template'!$Q191="yes"),$C194,"")</f>
        <v/>
      </c>
      <c r="CI168" s="137" t="str">
        <f>IF(AND('Submission Template'!$C191="final",'Submission Template'!$V191="yes"),$N194,"")</f>
        <v/>
      </c>
      <c r="CJ168" s="138" t="str">
        <f>IF(AND('Submission Template'!$C191="final",'Submission Template'!$V191="yes"),$M194,"")</f>
        <v/>
      </c>
      <c r="CK168" s="6"/>
      <c r="CL168" s="6"/>
    </row>
    <row r="169" spans="1:90">
      <c r="A169" s="98"/>
      <c r="B169" s="304">
        <f>IF('Submission Template'!$AU$36=1,IF(AND('Submission Template'!$P$13="yes",$AX169&lt;&gt;""),MAX($AX169-1,0),$AX169),"")</f>
        <v>0</v>
      </c>
      <c r="C169" s="305" t="str">
        <f t="shared" si="22"/>
        <v/>
      </c>
      <c r="D169" s="306" t="str">
        <f>IF('Submission Template'!$AU$36&lt;&gt;1,"",IF(AL169&lt;&gt;"",AL169,IF(AND('Submission Template'!$P$13="no",'Submission Template'!Q166="yes",'Submission Template'!BN166&lt;&gt;""),AVERAGE(BD$37:BD169),IF(AND('Submission Template'!$P$13="yes",'Submission Template'!Q166="yes",'Submission Template'!BN166&lt;&gt;""),AVERAGE(BD$38:BD169),""))))</f>
        <v/>
      </c>
      <c r="E169" s="307" t="str">
        <f>IF('Submission Template'!$AU$36&lt;&gt;1,"",IF(AO169&lt;=1,"",IF(BW169&lt;&gt;"",BW169,IF(AND('Submission Template'!$P$13="no",'Submission Template'!Q166="yes",'Submission Template'!BN166&lt;&gt;""),STDEV(BD$37:BD169),IF(AND('Submission Template'!$P$13="yes",'Submission Template'!Q166="yes",'Submission Template'!BN166&lt;&gt;""),STDEV(BD$38:BD169),"")))))</f>
        <v/>
      </c>
      <c r="F169" s="308" t="str">
        <f>IF('Submission Template'!$AU$36=1,IF('Submission Template'!BN166&lt;&gt;"",G168,""),"")</f>
        <v/>
      </c>
      <c r="G169" s="308" t="str">
        <f>IF(AND('Submission Template'!$AU$36=1,'Submission Template'!$C166&lt;&gt;""),IF(OR($AO169=1,$AO169=0),0,IF('Submission Template'!$C166="initial",$G168,IF('Submission Template'!Q166="yes",MAX(($F169+'Submission Template'!BN166-('Submission Template'!K$28+0.25*$E169)),0),$G168))),"")</f>
        <v/>
      </c>
      <c r="H169" s="308" t="str">
        <f t="shared" si="35"/>
        <v/>
      </c>
      <c r="I169" s="309" t="str">
        <f t="shared" si="42"/>
        <v/>
      </c>
      <c r="J169" s="309" t="str">
        <f t="shared" si="36"/>
        <v/>
      </c>
      <c r="K169" s="310" t="str">
        <f>IF(G169&lt;&gt;"",IF($BA169=1,IF(AND(J169&lt;&gt;1,I169=1,D169&lt;='Submission Template'!K$28),1,0),K168),"")</f>
        <v/>
      </c>
      <c r="L169" s="304">
        <f>IF('Submission Template'!$AV$36=1,IF(AND('Submission Template'!$P$13="yes",$AY169&lt;&gt;""),MAX($AY169-1,0),$AY169),"")</f>
        <v>0</v>
      </c>
      <c r="M169" s="305" t="str">
        <f t="shared" si="37"/>
        <v/>
      </c>
      <c r="N169" s="306" t="str">
        <f>IF(AM169&lt;&gt;"",AM169,(IF(AND('Submission Template'!$P$13="no",'Submission Template'!V166="yes",'Submission Template'!BS166&lt;&gt;""),AVERAGE(BE$37:BE169),IF(AND('Submission Template'!$P$13="yes",'Submission Template'!V166="yes",'Submission Template'!BS166&lt;&gt;""),AVERAGE(BE$38:BE169),""))))</f>
        <v/>
      </c>
      <c r="O169" s="307" t="str">
        <f>IF(AP169&lt;=1,"",IF(BX169&lt;&gt;"",BX169,(IF(AND('Submission Template'!$P$13="no",'Submission Template'!V166="yes",'Submission Template'!BS166&lt;&gt;""),STDEV(BE$37:BE169),IF(AND('Submission Template'!$P$13="yes",'Submission Template'!V166="yes",'Submission Template'!BS166&lt;&gt;""),STDEV(BE$38:BE169),"")))))</f>
        <v/>
      </c>
      <c r="P169" s="308" t="str">
        <f>IF('Submission Template'!$AV$36=1,IF('Submission Template'!BS166&lt;&gt;"",Q168,""),"")</f>
        <v/>
      </c>
      <c r="Q169" s="308" t="str">
        <f>IF(AND('Submission Template'!$AV$36=1,'Submission Template'!$C166&lt;&gt;""),IF(OR($AP169=1,$AP169=0),0,IF('Submission Template'!$C166="initial",$Q168,IF('Submission Template'!V166="yes",MAX(($P169+'Submission Template'!BS166-('Submission Template'!R$28+0.25*$O169)),0),$Q168))),"")</f>
        <v/>
      </c>
      <c r="R169" s="308" t="str">
        <f t="shared" si="38"/>
        <v/>
      </c>
      <c r="S169" s="309" t="str">
        <f t="shared" si="43"/>
        <v/>
      </c>
      <c r="T169" s="309" t="str">
        <f t="shared" si="39"/>
        <v/>
      </c>
      <c r="U169" s="310" t="str">
        <f>IF(Q169&lt;&gt;"",IF($BB169=1,IF(AND(T169&lt;&gt;1,S169=1,N169&lt;='Submission Template'!R$28),1,0),U168),"")</f>
        <v/>
      </c>
      <c r="V169" s="102"/>
      <c r="W169" s="102"/>
      <c r="X169" s="102"/>
      <c r="Y169" s="102"/>
      <c r="Z169" s="102"/>
      <c r="AA169" s="102"/>
      <c r="AB169" s="102"/>
      <c r="AC169" s="102"/>
      <c r="AD169" s="102"/>
      <c r="AE169" s="102"/>
      <c r="AF169" s="311"/>
      <c r="AG169" s="312" t="str">
        <f>IF(AND(OR('Submission Template'!Q166="yes",AND('Submission Template'!V166="yes",'Submission Template'!$P$17="yes")),'Submission Template'!C166="invalid"),"Test cannot be invalid AND included in CumSum",IF(OR(AND($Q169&gt;$R169,$N169&lt;&gt;""),AND($G169&gt;H169,$D169&lt;&gt;"")),"Warning:  CumSum statistic exceeds the Action Limit.",""))</f>
        <v/>
      </c>
      <c r="AH169" s="156"/>
      <c r="AI169" s="156"/>
      <c r="AJ169" s="156"/>
      <c r="AK169" s="313"/>
      <c r="AL169" s="6" t="str">
        <f t="shared" si="34"/>
        <v/>
      </c>
      <c r="AM169" s="6" t="str">
        <f t="shared" si="44"/>
        <v/>
      </c>
      <c r="AN169"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lt;&gt;""),"DATA","")),"notCO")</f>
        <v>SKIP</v>
      </c>
      <c r="AO169" s="6">
        <f>IF('Submission Template'!$P$13="no",AX169,IF(AX169="","",IF('Submission Template'!$P$13="yes",IF(B169=0,1,IF(OR(B169=1,B169=2),2,B169)))))</f>
        <v>1</v>
      </c>
      <c r="AP169" s="6">
        <f>IF('Submission Template'!$P$13="no",AY169,IF(AY169="","",IF('Submission Template'!$P$13="yes",IF(L169=0,1,IF(OR(L169=1,L169=2),2,L169)))))</f>
        <v>1</v>
      </c>
      <c r="AQ169"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lt;&gt;""),"DATA","")),"notCO")</f>
        <v>SKIP</v>
      </c>
      <c r="AR169" s="22">
        <f>IF(AND('Submission Template'!BN166&lt;&gt;"",'Submission Template'!K$28&lt;&gt;"",'Submission Template'!Q166&lt;&gt;""),1,0)</f>
        <v>0</v>
      </c>
      <c r="AS169" s="22">
        <f>IF(AND('Submission Template'!BS166&lt;&gt;"",'Submission Template'!R$28&lt;&gt;"",'Submission Template'!V166&lt;&gt;""),1,0)</f>
        <v>0</v>
      </c>
      <c r="AT169" s="22"/>
      <c r="AU169" s="22">
        <f t="shared" si="26"/>
        <v>0</v>
      </c>
      <c r="AV169" s="22">
        <f t="shared" si="27"/>
        <v>0</v>
      </c>
      <c r="AW169" s="22"/>
      <c r="AX169" s="22">
        <f>IF('Submission Template'!$BU166&lt;&gt;"blank",IF('Submission Template'!BN166&lt;&gt;"",IF('Submission Template'!Q166="yes",AX168+1,AX168),AX168),"")</f>
        <v>0</v>
      </c>
      <c r="AY169" s="22">
        <f>IF('Submission Template'!$BU166&lt;&gt;"blank",IF('Submission Template'!BS166&lt;&gt;"",IF('Submission Template'!V166="yes",AY168+1,AY168),AY168),"")</f>
        <v>0</v>
      </c>
      <c r="AZ169" s="22"/>
      <c r="BA169" s="22" t="str">
        <f>IF('Submission Template'!BN166&lt;&gt;"",IF('Submission Template'!Q166="yes",1,0),"")</f>
        <v/>
      </c>
      <c r="BB169" s="22" t="str">
        <f>IF('Submission Template'!BS166&lt;&gt;"",IF('Submission Template'!V166="yes",1,0),"")</f>
        <v/>
      </c>
      <c r="BC169" s="22"/>
      <c r="BD169" s="22" t="str">
        <f>IF(AND('Submission Template'!Q166="yes",'Submission Template'!BN166&lt;&gt;""),'Submission Template'!BN166,"")</f>
        <v/>
      </c>
      <c r="BE169" s="22" t="str">
        <f>IF(AND('Submission Template'!V166="yes",'Submission Template'!BS166&lt;&gt;""),'Submission Template'!BS166,"")</f>
        <v/>
      </c>
      <c r="BF169" s="22"/>
      <c r="BG169" s="22"/>
      <c r="BH169" s="22"/>
      <c r="BI169" s="24"/>
      <c r="BJ169" s="22"/>
      <c r="BK169" s="35" t="str">
        <f>IF('Submission Template'!$AU$36=1,IF(AND('Submission Template'!Q166="yes",$AO169&gt;1,'Submission Template'!BN166&lt;&gt;""),ROUND((($AU169*$E169)/($D169-'Submission Template'!K$28))^2+1,1),""),"")</f>
        <v/>
      </c>
      <c r="BL169" s="35" t="str">
        <f>IF('Submission Template'!$AV$36=1,IF(AND('Submission Template'!V166="yes",$AP169&gt;1,'Submission Template'!BS166&lt;&gt;""),ROUND((($AV169*$O169)/($N169-'Submission Template'!R$28))^2+1,1),""),"")</f>
        <v/>
      </c>
      <c r="BM169" s="49">
        <f t="shared" si="28"/>
        <v>1</v>
      </c>
      <c r="BN169" s="6"/>
      <c r="BO169" s="136" t="str">
        <f>IF(D169="","",IF(E169="","",$D169-'Submission Template'!K$28))</f>
        <v/>
      </c>
      <c r="BP169" s="137" t="str">
        <f t="shared" si="40"/>
        <v/>
      </c>
      <c r="BQ169" s="137"/>
      <c r="BR169" s="137"/>
      <c r="BS169" s="137"/>
      <c r="BT169" s="137" t="str">
        <f>IF(N169="","",IF(E169="","",$N169-'Submission Template'!$BG$20))</f>
        <v/>
      </c>
      <c r="BU169" s="138" t="str">
        <f t="shared" si="41"/>
        <v/>
      </c>
      <c r="BV169" s="6"/>
      <c r="BW169" s="247" t="str">
        <f t="shared" si="45"/>
        <v/>
      </c>
      <c r="BX169" s="138" t="str">
        <f t="shared" si="46"/>
        <v/>
      </c>
      <c r="BY169" s="6"/>
      <c r="BZ169" s="6"/>
      <c r="CA169" s="6"/>
      <c r="CB169" s="6"/>
      <c r="CC169" s="6"/>
      <c r="CD169" s="6"/>
      <c r="CE169" s="6"/>
      <c r="CF169" s="247">
        <f>IF('Submission Template'!C192="invalid",1,0)</f>
        <v>0</v>
      </c>
      <c r="CG169" s="137" t="str">
        <f>IF(AND('Submission Template'!$C192="final",'Submission Template'!$Q192="yes"),$D195,"")</f>
        <v/>
      </c>
      <c r="CH169" s="137" t="str">
        <f>IF(AND('Submission Template'!$C192="final",'Submission Template'!$Q192="yes"),$C195,"")</f>
        <v/>
      </c>
      <c r="CI169" s="137" t="str">
        <f>IF(AND('Submission Template'!$C192="final",'Submission Template'!$V192="yes"),$N195,"")</f>
        <v/>
      </c>
      <c r="CJ169" s="138" t="str">
        <f>IF(AND('Submission Template'!$C192="final",'Submission Template'!$V192="yes"),$M195,"")</f>
        <v/>
      </c>
      <c r="CK169" s="6"/>
      <c r="CL169" s="6"/>
    </row>
    <row r="170" spans="1:90">
      <c r="A170" s="98"/>
      <c r="B170" s="304">
        <f>IF('Submission Template'!$AU$36=1,IF(AND('Submission Template'!$P$13="yes",$AX170&lt;&gt;""),MAX($AX170-1,0),$AX170),"")</f>
        <v>0</v>
      </c>
      <c r="C170" s="305" t="str">
        <f t="shared" si="22"/>
        <v/>
      </c>
      <c r="D170" s="306" t="str">
        <f>IF('Submission Template'!$AU$36&lt;&gt;1,"",IF(AL170&lt;&gt;"",AL170,IF(AND('Submission Template'!$P$13="no",'Submission Template'!Q167="yes",'Submission Template'!BN167&lt;&gt;""),AVERAGE(BD$37:BD170),IF(AND('Submission Template'!$P$13="yes",'Submission Template'!Q167="yes",'Submission Template'!BN167&lt;&gt;""),AVERAGE(BD$38:BD170),""))))</f>
        <v/>
      </c>
      <c r="E170" s="307" t="str">
        <f>IF('Submission Template'!$AU$36&lt;&gt;1,"",IF(AO170&lt;=1,"",IF(BW170&lt;&gt;"",BW170,IF(AND('Submission Template'!$P$13="no",'Submission Template'!Q167="yes",'Submission Template'!BN167&lt;&gt;""),STDEV(BD$37:BD170),IF(AND('Submission Template'!$P$13="yes",'Submission Template'!Q167="yes",'Submission Template'!BN167&lt;&gt;""),STDEV(BD$38:BD170),"")))))</f>
        <v/>
      </c>
      <c r="F170" s="308" t="str">
        <f>IF('Submission Template'!$AU$36=1,IF('Submission Template'!BN167&lt;&gt;"",G169,""),"")</f>
        <v/>
      </c>
      <c r="G170" s="308" t="str">
        <f>IF(AND('Submission Template'!$AU$36=1,'Submission Template'!$C167&lt;&gt;""),IF(OR($AO170=1,$AO170=0),0,IF('Submission Template'!$C167="initial",$G169,IF('Submission Template'!Q167="yes",MAX(($F170+'Submission Template'!BN167-('Submission Template'!K$28+0.25*$E170)),0),$G169))),"")</f>
        <v/>
      </c>
      <c r="H170" s="308" t="str">
        <f t="shared" si="35"/>
        <v/>
      </c>
      <c r="I170" s="309" t="str">
        <f t="shared" si="42"/>
        <v/>
      </c>
      <c r="J170" s="309" t="str">
        <f t="shared" si="36"/>
        <v/>
      </c>
      <c r="K170" s="310" t="str">
        <f>IF(G170&lt;&gt;"",IF($BA170=1,IF(AND(J170&lt;&gt;1,I170=1,D170&lt;='Submission Template'!K$28),1,0),K169),"")</f>
        <v/>
      </c>
      <c r="L170" s="304">
        <f>IF('Submission Template'!$AV$36=1,IF(AND('Submission Template'!$P$13="yes",$AY170&lt;&gt;""),MAX($AY170-1,0),$AY170),"")</f>
        <v>0</v>
      </c>
      <c r="M170" s="305" t="str">
        <f t="shared" si="37"/>
        <v/>
      </c>
      <c r="N170" s="306" t="str">
        <f>IF(AM170&lt;&gt;"",AM170,(IF(AND('Submission Template'!$P$13="no",'Submission Template'!V167="yes",'Submission Template'!BS167&lt;&gt;""),AVERAGE(BE$37:BE170),IF(AND('Submission Template'!$P$13="yes",'Submission Template'!V167="yes",'Submission Template'!BS167&lt;&gt;""),AVERAGE(BE$38:BE170),""))))</f>
        <v/>
      </c>
      <c r="O170" s="307" t="str">
        <f>IF(AP170&lt;=1,"",IF(BX170&lt;&gt;"",BX170,(IF(AND('Submission Template'!$P$13="no",'Submission Template'!V167="yes",'Submission Template'!BS167&lt;&gt;""),STDEV(BE$37:BE170),IF(AND('Submission Template'!$P$13="yes",'Submission Template'!V167="yes",'Submission Template'!BS167&lt;&gt;""),STDEV(BE$38:BE170),"")))))</f>
        <v/>
      </c>
      <c r="P170" s="308" t="str">
        <f>IF('Submission Template'!$AV$36=1,IF('Submission Template'!BS167&lt;&gt;"",Q169,""),"")</f>
        <v/>
      </c>
      <c r="Q170" s="308" t="str">
        <f>IF(AND('Submission Template'!$AV$36=1,'Submission Template'!$C167&lt;&gt;""),IF(OR($AP170=1,$AP170=0),0,IF('Submission Template'!$C167="initial",$Q169,IF('Submission Template'!V167="yes",MAX(($P170+'Submission Template'!BS167-('Submission Template'!R$28+0.25*$O170)),0),$Q169))),"")</f>
        <v/>
      </c>
      <c r="R170" s="308" t="str">
        <f t="shared" si="38"/>
        <v/>
      </c>
      <c r="S170" s="309" t="str">
        <f t="shared" si="43"/>
        <v/>
      </c>
      <c r="T170" s="309" t="str">
        <f t="shared" si="39"/>
        <v/>
      </c>
      <c r="U170" s="310" t="str">
        <f>IF(Q170&lt;&gt;"",IF($BB170=1,IF(AND(T170&lt;&gt;1,S170=1,N170&lt;='Submission Template'!R$28),1,0),U169),"")</f>
        <v/>
      </c>
      <c r="V170" s="102"/>
      <c r="W170" s="102"/>
      <c r="X170" s="102"/>
      <c r="Y170" s="102"/>
      <c r="Z170" s="102"/>
      <c r="AA170" s="102"/>
      <c r="AB170" s="102"/>
      <c r="AC170" s="102"/>
      <c r="AD170" s="102"/>
      <c r="AE170" s="102"/>
      <c r="AF170" s="311"/>
      <c r="AG170" s="312" t="str">
        <f>IF(AND(OR('Submission Template'!Q167="yes",AND('Submission Template'!V167="yes",'Submission Template'!$P$17="yes")),'Submission Template'!C167="invalid"),"Test cannot be invalid AND included in CumSum",IF(OR(AND($Q170&gt;$R170,$N170&lt;&gt;""),AND($G170&gt;H170,$D170&lt;&gt;"")),"Warning:  CumSum statistic exceeds the Action Limit.",""))</f>
        <v/>
      </c>
      <c r="AH170" s="156"/>
      <c r="AI170" s="156"/>
      <c r="AJ170" s="156"/>
      <c r="AK170" s="313"/>
      <c r="AL170" s="6" t="str">
        <f t="shared" si="34"/>
        <v/>
      </c>
      <c r="AM170" s="6" t="str">
        <f t="shared" si="44"/>
        <v/>
      </c>
      <c r="AN170"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lt;&gt;""),"DATA","")),"notCO")</f>
        <v>SKIP</v>
      </c>
      <c r="AO170" s="6">
        <f>IF('Submission Template'!$P$13="no",AX170,IF(AX170="","",IF('Submission Template'!$P$13="yes",IF(B170=0,1,IF(OR(B170=1,B170=2),2,B170)))))</f>
        <v>1</v>
      </c>
      <c r="AP170" s="6">
        <f>IF('Submission Template'!$P$13="no",AY170,IF(AY170="","",IF('Submission Template'!$P$13="yes",IF(L170=0,1,IF(OR(L170=1,L170=2),2,L170)))))</f>
        <v>1</v>
      </c>
      <c r="AQ170"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lt;&gt;""),"DATA","")),"notCO")</f>
        <v>SKIP</v>
      </c>
      <c r="AR170" s="22">
        <f>IF(AND('Submission Template'!BN167&lt;&gt;"",'Submission Template'!K$28&lt;&gt;"",'Submission Template'!Q167&lt;&gt;""),1,0)</f>
        <v>0</v>
      </c>
      <c r="AS170" s="22">
        <f>IF(AND('Submission Template'!BS167&lt;&gt;"",'Submission Template'!R$28&lt;&gt;"",'Submission Template'!V167&lt;&gt;""),1,0)</f>
        <v>0</v>
      </c>
      <c r="AT170" s="22"/>
      <c r="AU170" s="22">
        <f t="shared" si="26"/>
        <v>0</v>
      </c>
      <c r="AV170" s="22">
        <f t="shared" si="27"/>
        <v>0</v>
      </c>
      <c r="AW170" s="22"/>
      <c r="AX170" s="22">
        <f>IF('Submission Template'!$BU167&lt;&gt;"blank",IF('Submission Template'!BN167&lt;&gt;"",IF('Submission Template'!Q167="yes",AX169+1,AX169),AX169),"")</f>
        <v>0</v>
      </c>
      <c r="AY170" s="22">
        <f>IF('Submission Template'!$BU167&lt;&gt;"blank",IF('Submission Template'!BS167&lt;&gt;"",IF('Submission Template'!V167="yes",AY169+1,AY169),AY169),"")</f>
        <v>0</v>
      </c>
      <c r="AZ170" s="22"/>
      <c r="BA170" s="22" t="str">
        <f>IF('Submission Template'!BN167&lt;&gt;"",IF('Submission Template'!Q167="yes",1,0),"")</f>
        <v/>
      </c>
      <c r="BB170" s="22" t="str">
        <f>IF('Submission Template'!BS167&lt;&gt;"",IF('Submission Template'!V167="yes",1,0),"")</f>
        <v/>
      </c>
      <c r="BC170" s="22"/>
      <c r="BD170" s="22" t="str">
        <f>IF(AND('Submission Template'!Q167="yes",'Submission Template'!BN167&lt;&gt;""),'Submission Template'!BN167,"")</f>
        <v/>
      </c>
      <c r="BE170" s="22" t="str">
        <f>IF(AND('Submission Template'!V167="yes",'Submission Template'!BS167&lt;&gt;""),'Submission Template'!BS167,"")</f>
        <v/>
      </c>
      <c r="BF170" s="22"/>
      <c r="BG170" s="22"/>
      <c r="BH170" s="22"/>
      <c r="BI170" s="24"/>
      <c r="BJ170" s="22"/>
      <c r="BK170" s="35" t="str">
        <f>IF('Submission Template'!$AU$36=1,IF(AND('Submission Template'!Q167="yes",$AO170&gt;1,'Submission Template'!BN167&lt;&gt;""),ROUND((($AU170*$E170)/($D170-'Submission Template'!K$28))^2+1,1),""),"")</f>
        <v/>
      </c>
      <c r="BL170" s="35" t="str">
        <f>IF('Submission Template'!$AV$36=1,IF(AND('Submission Template'!V167="yes",$AP170&gt;1,'Submission Template'!BS167&lt;&gt;""),ROUND((($AV170*$O170)/($N170-'Submission Template'!R$28))^2+1,1),""),"")</f>
        <v/>
      </c>
      <c r="BM170" s="49">
        <f t="shared" si="28"/>
        <v>1</v>
      </c>
      <c r="BN170" s="6"/>
      <c r="BO170" s="136" t="str">
        <f>IF(D170="","",IF(E170="","",$D170-'Submission Template'!K$28))</f>
        <v/>
      </c>
      <c r="BP170" s="137" t="str">
        <f t="shared" si="40"/>
        <v/>
      </c>
      <c r="BQ170" s="137"/>
      <c r="BR170" s="137"/>
      <c r="BS170" s="137"/>
      <c r="BT170" s="137" t="str">
        <f>IF(N170="","",IF(E170="","",$N170-'Submission Template'!$BG$20))</f>
        <v/>
      </c>
      <c r="BU170" s="138" t="str">
        <f t="shared" si="41"/>
        <v/>
      </c>
      <c r="BV170" s="6"/>
      <c r="BW170" s="247" t="str">
        <f t="shared" si="45"/>
        <v/>
      </c>
      <c r="BX170" s="138" t="str">
        <f t="shared" si="46"/>
        <v/>
      </c>
      <c r="BY170" s="6"/>
      <c r="BZ170" s="6"/>
      <c r="CA170" s="6"/>
      <c r="CB170" s="6"/>
      <c r="CC170" s="6"/>
      <c r="CD170" s="6"/>
      <c r="CE170" s="6"/>
      <c r="CF170" s="247">
        <f>IF('Submission Template'!C193="invalid",1,0)</f>
        <v>0</v>
      </c>
      <c r="CG170" s="137" t="str">
        <f>IF(AND('Submission Template'!$C193="final",'Submission Template'!$Q193="yes"),$D196,"")</f>
        <v/>
      </c>
      <c r="CH170" s="137" t="str">
        <f>IF(AND('Submission Template'!$C193="final",'Submission Template'!$Q193="yes"),$C196,"")</f>
        <v/>
      </c>
      <c r="CI170" s="137" t="str">
        <f>IF(AND('Submission Template'!$C193="final",'Submission Template'!$V193="yes"),$N196,"")</f>
        <v/>
      </c>
      <c r="CJ170" s="138" t="str">
        <f>IF(AND('Submission Template'!$C193="final",'Submission Template'!$V193="yes"),$M196,"")</f>
        <v/>
      </c>
      <c r="CK170" s="6"/>
      <c r="CL170" s="6"/>
    </row>
    <row r="171" spans="1:90">
      <c r="A171" s="98"/>
      <c r="B171" s="304">
        <f>IF('Submission Template'!$AU$36=1,IF(AND('Submission Template'!$P$13="yes",$AX171&lt;&gt;""),MAX($AX171-1,0),$AX171),"")</f>
        <v>0</v>
      </c>
      <c r="C171" s="305" t="str">
        <f t="shared" si="22"/>
        <v/>
      </c>
      <c r="D171" s="306" t="str">
        <f>IF('Submission Template'!$AU$36&lt;&gt;1,"",IF(AL171&lt;&gt;"",AL171,IF(AND('Submission Template'!$P$13="no",'Submission Template'!Q168="yes",'Submission Template'!BN168&lt;&gt;""),AVERAGE(BD$37:BD171),IF(AND('Submission Template'!$P$13="yes",'Submission Template'!Q168="yes",'Submission Template'!BN168&lt;&gt;""),AVERAGE(BD$38:BD171),""))))</f>
        <v/>
      </c>
      <c r="E171" s="307" t="str">
        <f>IF('Submission Template'!$AU$36&lt;&gt;1,"",IF(AO171&lt;=1,"",IF(BW171&lt;&gt;"",BW171,IF(AND('Submission Template'!$P$13="no",'Submission Template'!Q168="yes",'Submission Template'!BN168&lt;&gt;""),STDEV(BD$37:BD171),IF(AND('Submission Template'!$P$13="yes",'Submission Template'!Q168="yes",'Submission Template'!BN168&lt;&gt;""),STDEV(BD$38:BD171),"")))))</f>
        <v/>
      </c>
      <c r="F171" s="308" t="str">
        <f>IF('Submission Template'!$AU$36=1,IF('Submission Template'!BN168&lt;&gt;"",G170,""),"")</f>
        <v/>
      </c>
      <c r="G171" s="308" t="str">
        <f>IF(AND('Submission Template'!$AU$36=1,'Submission Template'!$C168&lt;&gt;""),IF(OR($AO171=1,$AO171=0),0,IF('Submission Template'!$C168="initial",$G170,IF('Submission Template'!Q168="yes",MAX(($F171+'Submission Template'!BN168-('Submission Template'!K$28+0.25*$E171)),0),$G170))),"")</f>
        <v/>
      </c>
      <c r="H171" s="308" t="str">
        <f t="shared" si="35"/>
        <v/>
      </c>
      <c r="I171" s="309" t="str">
        <f t="shared" si="42"/>
        <v/>
      </c>
      <c r="J171" s="309" t="str">
        <f t="shared" si="36"/>
        <v/>
      </c>
      <c r="K171" s="310" t="str">
        <f>IF(G171&lt;&gt;"",IF($BA171=1,IF(AND(J171&lt;&gt;1,I171=1,D171&lt;='Submission Template'!K$28),1,0),K170),"")</f>
        <v/>
      </c>
      <c r="L171" s="304">
        <f>IF('Submission Template'!$AV$36=1,IF(AND('Submission Template'!$P$13="yes",$AY171&lt;&gt;""),MAX($AY171-1,0),$AY171),"")</f>
        <v>0</v>
      </c>
      <c r="M171" s="305" t="str">
        <f t="shared" si="37"/>
        <v/>
      </c>
      <c r="N171" s="306" t="str">
        <f>IF(AM171&lt;&gt;"",AM171,(IF(AND('Submission Template'!$P$13="no",'Submission Template'!V168="yes",'Submission Template'!BS168&lt;&gt;""),AVERAGE(BE$37:BE171),IF(AND('Submission Template'!$P$13="yes",'Submission Template'!V168="yes",'Submission Template'!BS168&lt;&gt;""),AVERAGE(BE$38:BE171),""))))</f>
        <v/>
      </c>
      <c r="O171" s="307" t="str">
        <f>IF(AP171&lt;=1,"",IF(BX171&lt;&gt;"",BX171,(IF(AND('Submission Template'!$P$13="no",'Submission Template'!V168="yes",'Submission Template'!BS168&lt;&gt;""),STDEV(BE$37:BE171),IF(AND('Submission Template'!$P$13="yes",'Submission Template'!V168="yes",'Submission Template'!BS168&lt;&gt;""),STDEV(BE$38:BE171),"")))))</f>
        <v/>
      </c>
      <c r="P171" s="308" t="str">
        <f>IF('Submission Template'!$AV$36=1,IF('Submission Template'!BS168&lt;&gt;"",Q170,""),"")</f>
        <v/>
      </c>
      <c r="Q171" s="308" t="str">
        <f>IF(AND('Submission Template'!$AV$36=1,'Submission Template'!$C168&lt;&gt;""),IF(OR($AP171=1,$AP171=0),0,IF('Submission Template'!$C168="initial",$Q170,IF('Submission Template'!V168="yes",MAX(($P171+'Submission Template'!BS168-('Submission Template'!R$28+0.25*$O171)),0),$Q170))),"")</f>
        <v/>
      </c>
      <c r="R171" s="308" t="str">
        <f t="shared" si="38"/>
        <v/>
      </c>
      <c r="S171" s="309" t="str">
        <f t="shared" si="43"/>
        <v/>
      </c>
      <c r="T171" s="309" t="str">
        <f t="shared" si="39"/>
        <v/>
      </c>
      <c r="U171" s="310" t="str">
        <f>IF(Q171&lt;&gt;"",IF($BB171=1,IF(AND(T171&lt;&gt;1,S171=1,N171&lt;='Submission Template'!R$28),1,0),U170),"")</f>
        <v/>
      </c>
      <c r="V171" s="102"/>
      <c r="W171" s="102"/>
      <c r="X171" s="102"/>
      <c r="Y171" s="102"/>
      <c r="Z171" s="102"/>
      <c r="AA171" s="102"/>
      <c r="AB171" s="102"/>
      <c r="AC171" s="102"/>
      <c r="AD171" s="102"/>
      <c r="AE171" s="102"/>
      <c r="AF171" s="311"/>
      <c r="AG171" s="312" t="str">
        <f>IF(AND(OR('Submission Template'!Q168="yes",AND('Submission Template'!V168="yes",'Submission Template'!$P$17="yes")),'Submission Template'!C168="invalid"),"Test cannot be invalid AND included in CumSum",IF(OR(AND($Q171&gt;$R171,$N171&lt;&gt;""),AND($G171&gt;H171,$D171&lt;&gt;"")),"Warning:  CumSum statistic exceeds the Action Limit.",""))</f>
        <v/>
      </c>
      <c r="AH171" s="156"/>
      <c r="AI171" s="156"/>
      <c r="AJ171" s="156"/>
      <c r="AK171" s="313"/>
      <c r="AL171" s="6" t="str">
        <f t="shared" ref="AL171:AL234" si="47">IF(AN171="SKIP","",IF(AN171="DATA",AVERAGE($BD$37,BD171),""))</f>
        <v/>
      </c>
      <c r="AM171" s="6" t="str">
        <f t="shared" si="44"/>
        <v/>
      </c>
      <c r="AN171"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lt;&gt;""),"DATA","")),"notCO")</f>
        <v>SKIP</v>
      </c>
      <c r="AO171" s="6">
        <f>IF('Submission Template'!$P$13="no",AX171,IF(AX171="","",IF('Submission Template'!$P$13="yes",IF(B171=0,1,IF(OR(B171=1,B171=2),2,B171)))))</f>
        <v>1</v>
      </c>
      <c r="AP171" s="6">
        <f>IF('Submission Template'!$P$13="no",AY171,IF(AY171="","",IF('Submission Template'!$P$13="yes",IF(L171=0,1,IF(OR(L171=1,L171=2),2,L171)))))</f>
        <v>1</v>
      </c>
      <c r="AQ171"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lt;&gt;""),"DATA","")),"notCO")</f>
        <v>SKIP</v>
      </c>
      <c r="AR171" s="22">
        <f>IF(AND('Submission Template'!BN168&lt;&gt;"",'Submission Template'!K$28&lt;&gt;"",'Submission Template'!Q168&lt;&gt;""),1,0)</f>
        <v>0</v>
      </c>
      <c r="AS171" s="22">
        <f>IF(AND('Submission Template'!BS168&lt;&gt;"",'Submission Template'!R$28&lt;&gt;"",'Submission Template'!V168&lt;&gt;""),1,0)</f>
        <v>0</v>
      </c>
      <c r="AT171" s="22"/>
      <c r="AU171" s="22">
        <f t="shared" si="26"/>
        <v>0</v>
      </c>
      <c r="AV171" s="22">
        <f t="shared" si="27"/>
        <v>0</v>
      </c>
      <c r="AW171" s="22"/>
      <c r="AX171" s="22">
        <f>IF('Submission Template'!$BU168&lt;&gt;"blank",IF('Submission Template'!BN168&lt;&gt;"",IF('Submission Template'!Q168="yes",AX170+1,AX170),AX170),"")</f>
        <v>0</v>
      </c>
      <c r="AY171" s="22">
        <f>IF('Submission Template'!$BU168&lt;&gt;"blank",IF('Submission Template'!BS168&lt;&gt;"",IF('Submission Template'!V168="yes",AY170+1,AY170),AY170),"")</f>
        <v>0</v>
      </c>
      <c r="AZ171" s="22"/>
      <c r="BA171" s="22" t="str">
        <f>IF('Submission Template'!BN168&lt;&gt;"",IF('Submission Template'!Q168="yes",1,0),"")</f>
        <v/>
      </c>
      <c r="BB171" s="22" t="str">
        <f>IF('Submission Template'!BS168&lt;&gt;"",IF('Submission Template'!V168="yes",1,0),"")</f>
        <v/>
      </c>
      <c r="BC171" s="22"/>
      <c r="BD171" s="22" t="str">
        <f>IF(AND('Submission Template'!Q168="yes",'Submission Template'!BN168&lt;&gt;""),'Submission Template'!BN168,"")</f>
        <v/>
      </c>
      <c r="BE171" s="22" t="str">
        <f>IF(AND('Submission Template'!V168="yes",'Submission Template'!BS168&lt;&gt;""),'Submission Template'!BS168,"")</f>
        <v/>
      </c>
      <c r="BF171" s="22"/>
      <c r="BG171" s="22"/>
      <c r="BH171" s="22"/>
      <c r="BI171" s="24"/>
      <c r="BJ171" s="22"/>
      <c r="BK171" s="35" t="str">
        <f>IF('Submission Template'!$AU$36=1,IF(AND('Submission Template'!Q168="yes",$AO171&gt;1,'Submission Template'!BN168&lt;&gt;""),ROUND((($AU171*$E171)/($D171-'Submission Template'!K$28))^2+1,1),""),"")</f>
        <v/>
      </c>
      <c r="BL171" s="35" t="str">
        <f>IF('Submission Template'!$AV$36=1,IF(AND('Submission Template'!V168="yes",$AP171&gt;1,'Submission Template'!BS168&lt;&gt;""),ROUND((($AV171*$O171)/($N171-'Submission Template'!R$28))^2+1,1),""),"")</f>
        <v/>
      </c>
      <c r="BM171" s="49">
        <f t="shared" si="28"/>
        <v>1</v>
      </c>
      <c r="BN171" s="6"/>
      <c r="BO171" s="136" t="str">
        <f>IF(D171="","",IF(E171="","",$D171-'Submission Template'!K$28))</f>
        <v/>
      </c>
      <c r="BP171" s="137" t="str">
        <f t="shared" si="40"/>
        <v/>
      </c>
      <c r="BQ171" s="137"/>
      <c r="BR171" s="137"/>
      <c r="BS171" s="137"/>
      <c r="BT171" s="137" t="str">
        <f>IF(N171="","",IF(E171="","",$N171-'Submission Template'!$BG$20))</f>
        <v/>
      </c>
      <c r="BU171" s="138" t="str">
        <f t="shared" si="41"/>
        <v/>
      </c>
      <c r="BV171" s="6"/>
      <c r="BW171" s="247" t="str">
        <f t="shared" si="45"/>
        <v/>
      </c>
      <c r="BX171" s="138" t="str">
        <f t="shared" si="46"/>
        <v/>
      </c>
      <c r="BY171" s="6"/>
      <c r="BZ171" s="6"/>
      <c r="CA171" s="6"/>
      <c r="CB171" s="6"/>
      <c r="CC171" s="6"/>
      <c r="CD171" s="6"/>
      <c r="CE171" s="6"/>
      <c r="CF171" s="247">
        <f>IF('Submission Template'!C194="invalid",1,0)</f>
        <v>0</v>
      </c>
      <c r="CG171" s="137" t="str">
        <f>IF(AND('Submission Template'!$C194="final",'Submission Template'!$Q194="yes"),$D197,"")</f>
        <v/>
      </c>
      <c r="CH171" s="137" t="str">
        <f>IF(AND('Submission Template'!$C194="final",'Submission Template'!$Q194="yes"),$C197,"")</f>
        <v/>
      </c>
      <c r="CI171" s="137" t="str">
        <f>IF(AND('Submission Template'!$C194="final",'Submission Template'!$V194="yes"),$N197,"")</f>
        <v/>
      </c>
      <c r="CJ171" s="138" t="str">
        <f>IF(AND('Submission Template'!$C194="final",'Submission Template'!$V194="yes"),$M197,"")</f>
        <v/>
      </c>
      <c r="CK171" s="6"/>
      <c r="CL171" s="6"/>
    </row>
    <row r="172" spans="1:90">
      <c r="A172" s="98"/>
      <c r="B172" s="304">
        <f>IF('Submission Template'!$AU$36=1,IF(AND('Submission Template'!$P$13="yes",$AX172&lt;&gt;""),MAX($AX172-1,0),$AX172),"")</f>
        <v>0</v>
      </c>
      <c r="C172" s="305" t="str">
        <f t="shared" si="22"/>
        <v/>
      </c>
      <c r="D172" s="306" t="str">
        <f>IF('Submission Template'!$AU$36&lt;&gt;1,"",IF(AL172&lt;&gt;"",AL172,IF(AND('Submission Template'!$P$13="no",'Submission Template'!Q169="yes",'Submission Template'!BN169&lt;&gt;""),AVERAGE(BD$37:BD172),IF(AND('Submission Template'!$P$13="yes",'Submission Template'!Q169="yes",'Submission Template'!BN169&lt;&gt;""),AVERAGE(BD$38:BD172),""))))</f>
        <v/>
      </c>
      <c r="E172" s="307" t="str">
        <f>IF('Submission Template'!$AU$36&lt;&gt;1,"",IF(AO172&lt;=1,"",IF(BW172&lt;&gt;"",BW172,IF(AND('Submission Template'!$P$13="no",'Submission Template'!Q169="yes",'Submission Template'!BN169&lt;&gt;""),STDEV(BD$37:BD172),IF(AND('Submission Template'!$P$13="yes",'Submission Template'!Q169="yes",'Submission Template'!BN169&lt;&gt;""),STDEV(BD$38:BD172),"")))))</f>
        <v/>
      </c>
      <c r="F172" s="308" t="str">
        <f>IF('Submission Template'!$AU$36=1,IF('Submission Template'!BN169&lt;&gt;"",G171,""),"")</f>
        <v/>
      </c>
      <c r="G172" s="308" t="str">
        <f>IF(AND('Submission Template'!$AU$36=1,'Submission Template'!$C169&lt;&gt;""),IF(OR($AO172=1,$AO172=0),0,IF('Submission Template'!$C169="initial",$G171,IF('Submission Template'!Q169="yes",MAX(($F172+'Submission Template'!BN169-('Submission Template'!K$28+0.25*$E172)),0),$G171))),"")</f>
        <v/>
      </c>
      <c r="H172" s="308" t="str">
        <f t="shared" si="35"/>
        <v/>
      </c>
      <c r="I172" s="309" t="str">
        <f t="shared" si="42"/>
        <v/>
      </c>
      <c r="J172" s="309" t="str">
        <f t="shared" si="36"/>
        <v/>
      </c>
      <c r="K172" s="310" t="str">
        <f>IF(G172&lt;&gt;"",IF($BA172=1,IF(AND(J172&lt;&gt;1,I172=1,D172&lt;='Submission Template'!K$28),1,0),K171),"")</f>
        <v/>
      </c>
      <c r="L172" s="304">
        <f>IF('Submission Template'!$AV$36=1,IF(AND('Submission Template'!$P$13="yes",$AY172&lt;&gt;""),MAX($AY172-1,0),$AY172),"")</f>
        <v>0</v>
      </c>
      <c r="M172" s="305" t="str">
        <f t="shared" si="37"/>
        <v/>
      </c>
      <c r="N172" s="306" t="str">
        <f>IF(AM172&lt;&gt;"",AM172,(IF(AND('Submission Template'!$P$13="no",'Submission Template'!V169="yes",'Submission Template'!BS169&lt;&gt;""),AVERAGE(BE$37:BE172),IF(AND('Submission Template'!$P$13="yes",'Submission Template'!V169="yes",'Submission Template'!BS169&lt;&gt;""),AVERAGE(BE$38:BE172),""))))</f>
        <v/>
      </c>
      <c r="O172" s="307" t="str">
        <f>IF(AP172&lt;=1,"",IF(BX172&lt;&gt;"",BX172,(IF(AND('Submission Template'!$P$13="no",'Submission Template'!V169="yes",'Submission Template'!BS169&lt;&gt;""),STDEV(BE$37:BE172),IF(AND('Submission Template'!$P$13="yes",'Submission Template'!V169="yes",'Submission Template'!BS169&lt;&gt;""),STDEV(BE$38:BE172),"")))))</f>
        <v/>
      </c>
      <c r="P172" s="308" t="str">
        <f>IF('Submission Template'!$AV$36=1,IF('Submission Template'!BS169&lt;&gt;"",Q171,""),"")</f>
        <v/>
      </c>
      <c r="Q172" s="308" t="str">
        <f>IF(AND('Submission Template'!$AV$36=1,'Submission Template'!$C169&lt;&gt;""),IF(OR($AP172=1,$AP172=0),0,IF('Submission Template'!$C169="initial",$Q171,IF('Submission Template'!V169="yes",MAX(($P172+'Submission Template'!BS169-('Submission Template'!R$28+0.25*$O172)),0),$Q171))),"")</f>
        <v/>
      </c>
      <c r="R172" s="308" t="str">
        <f t="shared" si="38"/>
        <v/>
      </c>
      <c r="S172" s="309" t="str">
        <f t="shared" si="43"/>
        <v/>
      </c>
      <c r="T172" s="309" t="str">
        <f t="shared" si="39"/>
        <v/>
      </c>
      <c r="U172" s="310" t="str">
        <f>IF(Q172&lt;&gt;"",IF($BB172=1,IF(AND(T172&lt;&gt;1,S172=1,N172&lt;='Submission Template'!R$28),1,0),U171),"")</f>
        <v/>
      </c>
      <c r="V172" s="102"/>
      <c r="W172" s="102"/>
      <c r="X172" s="102"/>
      <c r="Y172" s="102"/>
      <c r="Z172" s="102"/>
      <c r="AA172" s="102"/>
      <c r="AB172" s="102"/>
      <c r="AC172" s="102"/>
      <c r="AD172" s="102"/>
      <c r="AE172" s="102"/>
      <c r="AF172" s="311"/>
      <c r="AG172" s="312" t="str">
        <f>IF(AND(OR('Submission Template'!Q169="yes",AND('Submission Template'!V169="yes",'Submission Template'!$P$17="yes")),'Submission Template'!C169="invalid"),"Test cannot be invalid AND included in CumSum",IF(OR(AND($Q172&gt;$R172,$N172&lt;&gt;""),AND($G172&gt;H172,$D172&lt;&gt;"")),"Warning:  CumSum statistic exceeds the Action Limit.",""))</f>
        <v/>
      </c>
      <c r="AH172" s="156"/>
      <c r="AI172" s="156"/>
      <c r="AJ172" s="156"/>
      <c r="AK172" s="313"/>
      <c r="AL172" s="6" t="str">
        <f t="shared" si="47"/>
        <v/>
      </c>
      <c r="AM172" s="6" t="str">
        <f t="shared" si="44"/>
        <v/>
      </c>
      <c r="AN172"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lt;&gt;""),"DATA","")),"notCO")</f>
        <v>SKIP</v>
      </c>
      <c r="AO172" s="6">
        <f>IF('Submission Template'!$P$13="no",AX172,IF(AX172="","",IF('Submission Template'!$P$13="yes",IF(B172=0,1,IF(OR(B172=1,B172=2),2,B172)))))</f>
        <v>1</v>
      </c>
      <c r="AP172" s="6">
        <f>IF('Submission Template'!$P$13="no",AY172,IF(AY172="","",IF('Submission Template'!$P$13="yes",IF(L172=0,1,IF(OR(L172=1,L172=2),2,L172)))))</f>
        <v>1</v>
      </c>
      <c r="AQ172"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lt;&gt;""),"DATA","")),"notCO")</f>
        <v>SKIP</v>
      </c>
      <c r="AR172" s="22">
        <f>IF(AND('Submission Template'!BN169&lt;&gt;"",'Submission Template'!K$28&lt;&gt;"",'Submission Template'!Q169&lt;&gt;""),1,0)</f>
        <v>0</v>
      </c>
      <c r="AS172" s="22">
        <f>IF(AND('Submission Template'!BS169&lt;&gt;"",'Submission Template'!R$28&lt;&gt;"",'Submission Template'!V169&lt;&gt;""),1,0)</f>
        <v>0</v>
      </c>
      <c r="AT172" s="22"/>
      <c r="AU172" s="22">
        <f t="shared" si="26"/>
        <v>0</v>
      </c>
      <c r="AV172" s="22">
        <f t="shared" si="27"/>
        <v>0</v>
      </c>
      <c r="AW172" s="22"/>
      <c r="AX172" s="22">
        <f>IF('Submission Template'!$BU169&lt;&gt;"blank",IF('Submission Template'!BN169&lt;&gt;"",IF('Submission Template'!Q169="yes",AX171+1,AX171),AX171),"")</f>
        <v>0</v>
      </c>
      <c r="AY172" s="22">
        <f>IF('Submission Template'!$BU169&lt;&gt;"blank",IF('Submission Template'!BS169&lt;&gt;"",IF('Submission Template'!V169="yes",AY171+1,AY171),AY171),"")</f>
        <v>0</v>
      </c>
      <c r="AZ172" s="22"/>
      <c r="BA172" s="22" t="str">
        <f>IF('Submission Template'!BN169&lt;&gt;"",IF('Submission Template'!Q169="yes",1,0),"")</f>
        <v/>
      </c>
      <c r="BB172" s="22" t="str">
        <f>IF('Submission Template'!BS169&lt;&gt;"",IF('Submission Template'!V169="yes",1,0),"")</f>
        <v/>
      </c>
      <c r="BC172" s="22"/>
      <c r="BD172" s="22" t="str">
        <f>IF(AND('Submission Template'!Q169="yes",'Submission Template'!BN169&lt;&gt;""),'Submission Template'!BN169,"")</f>
        <v/>
      </c>
      <c r="BE172" s="22" t="str">
        <f>IF(AND('Submission Template'!V169="yes",'Submission Template'!BS169&lt;&gt;""),'Submission Template'!BS169,"")</f>
        <v/>
      </c>
      <c r="BF172" s="22"/>
      <c r="BG172" s="22"/>
      <c r="BH172" s="22"/>
      <c r="BI172" s="24"/>
      <c r="BJ172" s="22"/>
      <c r="BK172" s="35" t="str">
        <f>IF('Submission Template'!$AU$36=1,IF(AND('Submission Template'!Q169="yes",$AO172&gt;1,'Submission Template'!BN169&lt;&gt;""),ROUND((($AU172*$E172)/($D172-'Submission Template'!K$28))^2+1,1),""),"")</f>
        <v/>
      </c>
      <c r="BL172" s="35" t="str">
        <f>IF('Submission Template'!$AV$36=1,IF(AND('Submission Template'!V169="yes",$AP172&gt;1,'Submission Template'!BS169&lt;&gt;""),ROUND((($AV172*$O172)/($N172-'Submission Template'!R$28))^2+1,1),""),"")</f>
        <v/>
      </c>
      <c r="BM172" s="49">
        <f t="shared" si="28"/>
        <v>1</v>
      </c>
      <c r="BN172" s="6"/>
      <c r="BO172" s="136" t="str">
        <f>IF(D172="","",IF(E172="","",$D172-'Submission Template'!K$28))</f>
        <v/>
      </c>
      <c r="BP172" s="137" t="str">
        <f t="shared" si="40"/>
        <v/>
      </c>
      <c r="BQ172" s="137"/>
      <c r="BR172" s="137"/>
      <c r="BS172" s="137"/>
      <c r="BT172" s="137" t="str">
        <f>IF(N172="","",IF(E172="","",$N172-'Submission Template'!$BG$20))</f>
        <v/>
      </c>
      <c r="BU172" s="138" t="str">
        <f t="shared" si="41"/>
        <v/>
      </c>
      <c r="BV172" s="6"/>
      <c r="BW172" s="247" t="str">
        <f t="shared" si="45"/>
        <v/>
      </c>
      <c r="BX172" s="138" t="str">
        <f t="shared" si="46"/>
        <v/>
      </c>
      <c r="BY172" s="6"/>
      <c r="BZ172" s="6"/>
      <c r="CA172" s="6"/>
      <c r="CB172" s="6"/>
      <c r="CC172" s="6"/>
      <c r="CD172" s="6"/>
      <c r="CE172" s="6"/>
      <c r="CF172" s="247">
        <f>IF('Submission Template'!C195="invalid",1,0)</f>
        <v>0</v>
      </c>
      <c r="CG172" s="137" t="str">
        <f>IF(AND('Submission Template'!$C195="final",'Submission Template'!$Q195="yes"),$D198,"")</f>
        <v/>
      </c>
      <c r="CH172" s="137" t="str">
        <f>IF(AND('Submission Template'!$C195="final",'Submission Template'!$Q195="yes"),$C198,"")</f>
        <v/>
      </c>
      <c r="CI172" s="137" t="str">
        <f>IF(AND('Submission Template'!$C195="final",'Submission Template'!$V195="yes"),$N198,"")</f>
        <v/>
      </c>
      <c r="CJ172" s="138" t="str">
        <f>IF(AND('Submission Template'!$C195="final",'Submission Template'!$V195="yes"),$M198,"")</f>
        <v/>
      </c>
      <c r="CK172" s="6"/>
      <c r="CL172" s="6"/>
    </row>
    <row r="173" spans="1:90">
      <c r="A173" s="98"/>
      <c r="B173" s="304">
        <f>IF('Submission Template'!$AU$36=1,IF(AND('Submission Template'!$P$13="yes",$AX173&lt;&gt;""),MAX($AX173-1,0),$AX173),"")</f>
        <v>0</v>
      </c>
      <c r="C173" s="305" t="str">
        <f t="shared" si="22"/>
        <v/>
      </c>
      <c r="D173" s="306" t="str">
        <f>IF('Submission Template'!$AU$36&lt;&gt;1,"",IF(AL173&lt;&gt;"",AL173,IF(AND('Submission Template'!$P$13="no",'Submission Template'!Q170="yes",'Submission Template'!BN170&lt;&gt;""),AVERAGE(BD$37:BD173),IF(AND('Submission Template'!$P$13="yes",'Submission Template'!Q170="yes",'Submission Template'!BN170&lt;&gt;""),AVERAGE(BD$38:BD173),""))))</f>
        <v/>
      </c>
      <c r="E173" s="307" t="str">
        <f>IF('Submission Template'!$AU$36&lt;&gt;1,"",IF(AO173&lt;=1,"",IF(BW173&lt;&gt;"",BW173,IF(AND('Submission Template'!$P$13="no",'Submission Template'!Q170="yes",'Submission Template'!BN170&lt;&gt;""),STDEV(BD$37:BD173),IF(AND('Submission Template'!$P$13="yes",'Submission Template'!Q170="yes",'Submission Template'!BN170&lt;&gt;""),STDEV(BD$38:BD173),"")))))</f>
        <v/>
      </c>
      <c r="F173" s="308" t="str">
        <f>IF('Submission Template'!$AU$36=1,IF('Submission Template'!BN170&lt;&gt;"",G172,""),"")</f>
        <v/>
      </c>
      <c r="G173" s="308" t="str">
        <f>IF(AND('Submission Template'!$AU$36=1,'Submission Template'!$C170&lt;&gt;""),IF(OR($AO173=1,$AO173=0),0,IF('Submission Template'!$C170="initial",$G172,IF('Submission Template'!Q170="yes",MAX(($F173+'Submission Template'!BN170-('Submission Template'!K$28+0.25*$E173)),0),$G172))),"")</f>
        <v/>
      </c>
      <c r="H173" s="308" t="str">
        <f t="shared" si="35"/>
        <v/>
      </c>
      <c r="I173" s="309" t="str">
        <f t="shared" si="42"/>
        <v/>
      </c>
      <c r="J173" s="309" t="str">
        <f t="shared" si="36"/>
        <v/>
      </c>
      <c r="K173" s="310" t="str">
        <f>IF(G173&lt;&gt;"",IF($BA173=1,IF(AND(J173&lt;&gt;1,I173=1,D173&lt;='Submission Template'!K$28),1,0),K172),"")</f>
        <v/>
      </c>
      <c r="L173" s="304">
        <f>IF('Submission Template'!$AV$36=1,IF(AND('Submission Template'!$P$13="yes",$AY173&lt;&gt;""),MAX($AY173-1,0),$AY173),"")</f>
        <v>0</v>
      </c>
      <c r="M173" s="305" t="str">
        <f t="shared" si="37"/>
        <v/>
      </c>
      <c r="N173" s="306" t="str">
        <f>IF(AM173&lt;&gt;"",AM173,(IF(AND('Submission Template'!$P$13="no",'Submission Template'!V170="yes",'Submission Template'!BS170&lt;&gt;""),AVERAGE(BE$37:BE173),IF(AND('Submission Template'!$P$13="yes",'Submission Template'!V170="yes",'Submission Template'!BS170&lt;&gt;""),AVERAGE(BE$38:BE173),""))))</f>
        <v/>
      </c>
      <c r="O173" s="307" t="str">
        <f>IF(AP173&lt;=1,"",IF(BX173&lt;&gt;"",BX173,(IF(AND('Submission Template'!$P$13="no",'Submission Template'!V170="yes",'Submission Template'!BS170&lt;&gt;""),STDEV(BE$37:BE173),IF(AND('Submission Template'!$P$13="yes",'Submission Template'!V170="yes",'Submission Template'!BS170&lt;&gt;""),STDEV(BE$38:BE173),"")))))</f>
        <v/>
      </c>
      <c r="P173" s="308" t="str">
        <f>IF('Submission Template'!$AV$36=1,IF('Submission Template'!BS170&lt;&gt;"",Q172,""),"")</f>
        <v/>
      </c>
      <c r="Q173" s="308" t="str">
        <f>IF(AND('Submission Template'!$AV$36=1,'Submission Template'!$C170&lt;&gt;""),IF(OR($AP173=1,$AP173=0),0,IF('Submission Template'!$C170="initial",$Q172,IF('Submission Template'!V170="yes",MAX(($P173+'Submission Template'!BS170-('Submission Template'!R$28+0.25*$O173)),0),$Q172))),"")</f>
        <v/>
      </c>
      <c r="R173" s="308" t="str">
        <f t="shared" si="38"/>
        <v/>
      </c>
      <c r="S173" s="309" t="str">
        <f t="shared" si="43"/>
        <v/>
      </c>
      <c r="T173" s="309" t="str">
        <f t="shared" si="39"/>
        <v/>
      </c>
      <c r="U173" s="310" t="str">
        <f>IF(Q173&lt;&gt;"",IF($BB173=1,IF(AND(T173&lt;&gt;1,S173=1,N173&lt;='Submission Template'!R$28),1,0),U172),"")</f>
        <v/>
      </c>
      <c r="V173" s="102"/>
      <c r="W173" s="102"/>
      <c r="X173" s="102"/>
      <c r="Y173" s="102"/>
      <c r="Z173" s="102"/>
      <c r="AA173" s="102"/>
      <c r="AB173" s="102"/>
      <c r="AC173" s="102"/>
      <c r="AD173" s="102"/>
      <c r="AE173" s="102"/>
      <c r="AF173" s="311"/>
      <c r="AG173" s="312" t="str">
        <f>IF(AND(OR('Submission Template'!Q170="yes",AND('Submission Template'!V170="yes",'Submission Template'!$P$17="yes")),'Submission Template'!C170="invalid"),"Test cannot be invalid AND included in CumSum",IF(OR(AND($Q173&gt;$R173,$N173&lt;&gt;""),AND($G173&gt;H173,$D173&lt;&gt;"")),"Warning:  CumSum statistic exceeds the Action Limit.",""))</f>
        <v/>
      </c>
      <c r="AH173" s="156"/>
      <c r="AI173" s="156"/>
      <c r="AJ173" s="156"/>
      <c r="AK173" s="313"/>
      <c r="AL173" s="6" t="str">
        <f t="shared" si="47"/>
        <v/>
      </c>
      <c r="AM173" s="6" t="str">
        <f t="shared" si="44"/>
        <v/>
      </c>
      <c r="AN173"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lt;&gt;""),"DATA","")),"notCO")</f>
        <v>SKIP</v>
      </c>
      <c r="AO173" s="6">
        <f>IF('Submission Template'!$P$13="no",AX173,IF(AX173="","",IF('Submission Template'!$P$13="yes",IF(B173=0,1,IF(OR(B173=1,B173=2),2,B173)))))</f>
        <v>1</v>
      </c>
      <c r="AP173" s="6">
        <f>IF('Submission Template'!$P$13="no",AY173,IF(AY173="","",IF('Submission Template'!$P$13="yes",IF(L173=0,1,IF(OR(L173=1,L173=2),2,L173)))))</f>
        <v>1</v>
      </c>
      <c r="AQ173"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lt;&gt;""),"DATA","")),"notCO")</f>
        <v>SKIP</v>
      </c>
      <c r="AR173" s="22">
        <f>IF(AND('Submission Template'!BN170&lt;&gt;"",'Submission Template'!K$28&lt;&gt;"",'Submission Template'!Q170&lt;&gt;""),1,0)</f>
        <v>0</v>
      </c>
      <c r="AS173" s="22">
        <f>IF(AND('Submission Template'!BS170&lt;&gt;"",'Submission Template'!R$28&lt;&gt;"",'Submission Template'!V170&lt;&gt;""),1,0)</f>
        <v>0</v>
      </c>
      <c r="AT173" s="22"/>
      <c r="AU173" s="22">
        <f t="shared" si="26"/>
        <v>0</v>
      </c>
      <c r="AV173" s="22">
        <f t="shared" si="27"/>
        <v>0</v>
      </c>
      <c r="AW173" s="22"/>
      <c r="AX173" s="22">
        <f>IF('Submission Template'!$BU170&lt;&gt;"blank",IF('Submission Template'!BN170&lt;&gt;"",IF('Submission Template'!Q170="yes",AX172+1,AX172),AX172),"")</f>
        <v>0</v>
      </c>
      <c r="AY173" s="22">
        <f>IF('Submission Template'!$BU170&lt;&gt;"blank",IF('Submission Template'!BS170&lt;&gt;"",IF('Submission Template'!V170="yes",AY172+1,AY172),AY172),"")</f>
        <v>0</v>
      </c>
      <c r="AZ173" s="22"/>
      <c r="BA173" s="22" t="str">
        <f>IF('Submission Template'!BN170&lt;&gt;"",IF('Submission Template'!Q170="yes",1,0),"")</f>
        <v/>
      </c>
      <c r="BB173" s="22" t="str">
        <f>IF('Submission Template'!BS170&lt;&gt;"",IF('Submission Template'!V170="yes",1,0),"")</f>
        <v/>
      </c>
      <c r="BC173" s="22"/>
      <c r="BD173" s="22" t="str">
        <f>IF(AND('Submission Template'!Q170="yes",'Submission Template'!BN170&lt;&gt;""),'Submission Template'!BN170,"")</f>
        <v/>
      </c>
      <c r="BE173" s="22" t="str">
        <f>IF(AND('Submission Template'!V170="yes",'Submission Template'!BS170&lt;&gt;""),'Submission Template'!BS170,"")</f>
        <v/>
      </c>
      <c r="BF173" s="22"/>
      <c r="BG173" s="22"/>
      <c r="BH173" s="22"/>
      <c r="BI173" s="24"/>
      <c r="BJ173" s="22"/>
      <c r="BK173" s="35" t="str">
        <f>IF('Submission Template'!$AU$36=1,IF(AND('Submission Template'!Q170="yes",$AO173&gt;1,'Submission Template'!BN170&lt;&gt;""),ROUND((($AU173*$E173)/($D173-'Submission Template'!K$28))^2+1,1),""),"")</f>
        <v/>
      </c>
      <c r="BL173" s="35" t="str">
        <f>IF('Submission Template'!$AV$36=1,IF(AND('Submission Template'!V170="yes",$AP173&gt;1,'Submission Template'!BS170&lt;&gt;""),ROUND((($AV173*$O173)/($N173-'Submission Template'!R$28))^2+1,1),""),"")</f>
        <v/>
      </c>
      <c r="BM173" s="49">
        <f t="shared" si="28"/>
        <v>1</v>
      </c>
      <c r="BN173" s="6"/>
      <c r="BO173" s="136" t="str">
        <f>IF(D173="","",IF(E173="","",$D173-'Submission Template'!K$28))</f>
        <v/>
      </c>
      <c r="BP173" s="137" t="str">
        <f t="shared" si="40"/>
        <v/>
      </c>
      <c r="BQ173" s="137"/>
      <c r="BR173" s="137"/>
      <c r="BS173" s="137"/>
      <c r="BT173" s="137" t="str">
        <f>IF(N173="","",IF(E173="","",$N173-'Submission Template'!$BG$20))</f>
        <v/>
      </c>
      <c r="BU173" s="138" t="str">
        <f t="shared" si="41"/>
        <v/>
      </c>
      <c r="BV173" s="6"/>
      <c r="BW173" s="247" t="str">
        <f t="shared" si="45"/>
        <v/>
      </c>
      <c r="BX173" s="138" t="str">
        <f t="shared" si="46"/>
        <v/>
      </c>
      <c r="BY173" s="6"/>
      <c r="BZ173" s="6"/>
      <c r="CA173" s="6"/>
      <c r="CB173" s="6"/>
      <c r="CC173" s="6"/>
      <c r="CD173" s="6"/>
      <c r="CE173" s="6"/>
      <c r="CF173" s="247">
        <f>IF('Submission Template'!C196="invalid",1,0)</f>
        <v>0</v>
      </c>
      <c r="CG173" s="137" t="str">
        <f>IF(AND('Submission Template'!$C196="final",'Submission Template'!$Q196="yes"),$D199,"")</f>
        <v/>
      </c>
      <c r="CH173" s="137" t="str">
        <f>IF(AND('Submission Template'!$C196="final",'Submission Template'!$Q196="yes"),$C199,"")</f>
        <v/>
      </c>
      <c r="CI173" s="137" t="str">
        <f>IF(AND('Submission Template'!$C196="final",'Submission Template'!$V196="yes"),$N199,"")</f>
        <v/>
      </c>
      <c r="CJ173" s="138" t="str">
        <f>IF(AND('Submission Template'!$C196="final",'Submission Template'!$V196="yes"),$M199,"")</f>
        <v/>
      </c>
      <c r="CK173" s="6"/>
      <c r="CL173" s="6"/>
    </row>
    <row r="174" spans="1:90">
      <c r="A174" s="98"/>
      <c r="B174" s="304">
        <f>IF('Submission Template'!$AU$36=1,IF(AND('Submission Template'!$P$13="yes",$AX174&lt;&gt;""),MAX($AX174-1,0),$AX174),"")</f>
        <v>0</v>
      </c>
      <c r="C174" s="305" t="str">
        <f t="shared" si="22"/>
        <v/>
      </c>
      <c r="D174" s="306" t="str">
        <f>IF('Submission Template'!$AU$36&lt;&gt;1,"",IF(AL174&lt;&gt;"",AL174,IF(AND('Submission Template'!$P$13="no",'Submission Template'!Q171="yes",'Submission Template'!BN171&lt;&gt;""),AVERAGE(BD$37:BD174),IF(AND('Submission Template'!$P$13="yes",'Submission Template'!Q171="yes",'Submission Template'!BN171&lt;&gt;""),AVERAGE(BD$38:BD174),""))))</f>
        <v/>
      </c>
      <c r="E174" s="307" t="str">
        <f>IF('Submission Template'!$AU$36&lt;&gt;1,"",IF(AO174&lt;=1,"",IF(BW174&lt;&gt;"",BW174,IF(AND('Submission Template'!$P$13="no",'Submission Template'!Q171="yes",'Submission Template'!BN171&lt;&gt;""),STDEV(BD$37:BD174),IF(AND('Submission Template'!$P$13="yes",'Submission Template'!Q171="yes",'Submission Template'!BN171&lt;&gt;""),STDEV(BD$38:BD174),"")))))</f>
        <v/>
      </c>
      <c r="F174" s="308" t="str">
        <f>IF('Submission Template'!$AU$36=1,IF('Submission Template'!BN171&lt;&gt;"",G173,""),"")</f>
        <v/>
      </c>
      <c r="G174" s="308" t="str">
        <f>IF(AND('Submission Template'!$AU$36=1,'Submission Template'!$C171&lt;&gt;""),IF(OR($AO174=1,$AO174=0),0,IF('Submission Template'!$C171="initial",$G173,IF('Submission Template'!Q171="yes",MAX(($F174+'Submission Template'!BN171-('Submission Template'!K$28+0.25*$E174)),0),$G173))),"")</f>
        <v/>
      </c>
      <c r="H174" s="308" t="str">
        <f t="shared" si="35"/>
        <v/>
      </c>
      <c r="I174" s="309" t="str">
        <f t="shared" si="42"/>
        <v/>
      </c>
      <c r="J174" s="309" t="str">
        <f t="shared" si="36"/>
        <v/>
      </c>
      <c r="K174" s="310" t="str">
        <f>IF(G174&lt;&gt;"",IF($BA174=1,IF(AND(J174&lt;&gt;1,I174=1,D174&lt;='Submission Template'!K$28),1,0),K173),"")</f>
        <v/>
      </c>
      <c r="L174" s="304">
        <f>IF('Submission Template'!$AV$36=1,IF(AND('Submission Template'!$P$13="yes",$AY174&lt;&gt;""),MAX($AY174-1,0),$AY174),"")</f>
        <v>0</v>
      </c>
      <c r="M174" s="305" t="str">
        <f t="shared" si="37"/>
        <v/>
      </c>
      <c r="N174" s="306" t="str">
        <f>IF(AM174&lt;&gt;"",AM174,(IF(AND('Submission Template'!$P$13="no",'Submission Template'!V171="yes",'Submission Template'!BS171&lt;&gt;""),AVERAGE(BE$37:BE174),IF(AND('Submission Template'!$P$13="yes",'Submission Template'!V171="yes",'Submission Template'!BS171&lt;&gt;""),AVERAGE(BE$38:BE174),""))))</f>
        <v/>
      </c>
      <c r="O174" s="307" t="str">
        <f>IF(AP174&lt;=1,"",IF(BX174&lt;&gt;"",BX174,(IF(AND('Submission Template'!$P$13="no",'Submission Template'!V171="yes",'Submission Template'!BS171&lt;&gt;""),STDEV(BE$37:BE174),IF(AND('Submission Template'!$P$13="yes",'Submission Template'!V171="yes",'Submission Template'!BS171&lt;&gt;""),STDEV(BE$38:BE174),"")))))</f>
        <v/>
      </c>
      <c r="P174" s="308" t="str">
        <f>IF('Submission Template'!$AV$36=1,IF('Submission Template'!BS171&lt;&gt;"",Q173,""),"")</f>
        <v/>
      </c>
      <c r="Q174" s="308" t="str">
        <f>IF(AND('Submission Template'!$AV$36=1,'Submission Template'!$C171&lt;&gt;""),IF(OR($AP174=1,$AP174=0),0,IF('Submission Template'!$C171="initial",$Q173,IF('Submission Template'!V171="yes",MAX(($P174+'Submission Template'!BS171-('Submission Template'!R$28+0.25*$O174)),0),$Q173))),"")</f>
        <v/>
      </c>
      <c r="R174" s="308" t="str">
        <f t="shared" si="38"/>
        <v/>
      </c>
      <c r="S174" s="309" t="str">
        <f t="shared" si="43"/>
        <v/>
      </c>
      <c r="T174" s="309" t="str">
        <f t="shared" si="39"/>
        <v/>
      </c>
      <c r="U174" s="310" t="str">
        <f>IF(Q174&lt;&gt;"",IF($BB174=1,IF(AND(T174&lt;&gt;1,S174=1,N174&lt;='Submission Template'!R$28),1,0),U173),"")</f>
        <v/>
      </c>
      <c r="V174" s="102"/>
      <c r="W174" s="102"/>
      <c r="X174" s="102"/>
      <c r="Y174" s="102"/>
      <c r="Z174" s="102"/>
      <c r="AA174" s="102"/>
      <c r="AB174" s="102"/>
      <c r="AC174" s="102"/>
      <c r="AD174" s="102"/>
      <c r="AE174" s="102"/>
      <c r="AF174" s="311"/>
      <c r="AG174" s="312" t="str">
        <f>IF(AND(OR('Submission Template'!Q171="yes",AND('Submission Template'!V171="yes",'Submission Template'!$P$17="yes")),'Submission Template'!C171="invalid"),"Test cannot be invalid AND included in CumSum",IF(OR(AND($Q174&gt;$R174,$N174&lt;&gt;""),AND($G174&gt;H174,$D174&lt;&gt;"")),"Warning:  CumSum statistic exceeds the Action Limit.",""))</f>
        <v/>
      </c>
      <c r="AH174" s="156"/>
      <c r="AI174" s="156"/>
      <c r="AJ174" s="156"/>
      <c r="AK174" s="313"/>
      <c r="AL174" s="6" t="str">
        <f t="shared" si="47"/>
        <v/>
      </c>
      <c r="AM174" s="6" t="str">
        <f t="shared" si="44"/>
        <v/>
      </c>
      <c r="AN174"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lt;&gt;""),"DATA","")),"notCO")</f>
        <v>SKIP</v>
      </c>
      <c r="AO174" s="6">
        <f>IF('Submission Template'!$P$13="no",AX174,IF(AX174="","",IF('Submission Template'!$P$13="yes",IF(B174=0,1,IF(OR(B174=1,B174=2),2,B174)))))</f>
        <v>1</v>
      </c>
      <c r="AP174" s="6">
        <f>IF('Submission Template'!$P$13="no",AY174,IF(AY174="","",IF('Submission Template'!$P$13="yes",IF(L174=0,1,IF(OR(L174=1,L174=2),2,L174)))))</f>
        <v>1</v>
      </c>
      <c r="AQ174"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lt;&gt;""),"DATA","")),"notCO")</f>
        <v>SKIP</v>
      </c>
      <c r="AR174" s="22">
        <f>IF(AND('Submission Template'!BN171&lt;&gt;"",'Submission Template'!K$28&lt;&gt;"",'Submission Template'!Q171&lt;&gt;""),1,0)</f>
        <v>0</v>
      </c>
      <c r="AS174" s="22">
        <f>IF(AND('Submission Template'!BS171&lt;&gt;"",'Submission Template'!R$28&lt;&gt;"",'Submission Template'!V171&lt;&gt;""),1,0)</f>
        <v>0</v>
      </c>
      <c r="AT174" s="22"/>
      <c r="AU174" s="22">
        <f t="shared" si="26"/>
        <v>0</v>
      </c>
      <c r="AV174" s="22">
        <f t="shared" si="27"/>
        <v>0</v>
      </c>
      <c r="AW174" s="22"/>
      <c r="AX174" s="22">
        <f>IF('Submission Template'!$BU171&lt;&gt;"blank",IF('Submission Template'!BN171&lt;&gt;"",IF('Submission Template'!Q171="yes",AX173+1,AX173),AX173),"")</f>
        <v>0</v>
      </c>
      <c r="AY174" s="22">
        <f>IF('Submission Template'!$BU171&lt;&gt;"blank",IF('Submission Template'!BS171&lt;&gt;"",IF('Submission Template'!V171="yes",AY173+1,AY173),AY173),"")</f>
        <v>0</v>
      </c>
      <c r="AZ174" s="22"/>
      <c r="BA174" s="22" t="str">
        <f>IF('Submission Template'!BN171&lt;&gt;"",IF('Submission Template'!Q171="yes",1,0),"")</f>
        <v/>
      </c>
      <c r="BB174" s="22" t="str">
        <f>IF('Submission Template'!BS171&lt;&gt;"",IF('Submission Template'!V171="yes",1,0),"")</f>
        <v/>
      </c>
      <c r="BC174" s="22"/>
      <c r="BD174" s="22" t="str">
        <f>IF(AND('Submission Template'!Q171="yes",'Submission Template'!BN171&lt;&gt;""),'Submission Template'!BN171,"")</f>
        <v/>
      </c>
      <c r="BE174" s="22" t="str">
        <f>IF(AND('Submission Template'!V171="yes",'Submission Template'!BS171&lt;&gt;""),'Submission Template'!BS171,"")</f>
        <v/>
      </c>
      <c r="BF174" s="22"/>
      <c r="BG174" s="22"/>
      <c r="BH174" s="22"/>
      <c r="BI174" s="24"/>
      <c r="BJ174" s="22"/>
      <c r="BK174" s="35" t="str">
        <f>IF('Submission Template'!$AU$36=1,IF(AND('Submission Template'!Q171="yes",$AO174&gt;1,'Submission Template'!BN171&lt;&gt;""),ROUND((($AU174*$E174)/($D174-'Submission Template'!K$28))^2+1,1),""),"")</f>
        <v/>
      </c>
      <c r="BL174" s="35" t="str">
        <f>IF('Submission Template'!$AV$36=1,IF(AND('Submission Template'!V171="yes",$AP174&gt;1,'Submission Template'!BS171&lt;&gt;""),ROUND((($AV174*$O174)/($N174-'Submission Template'!R$28))^2+1,1),""),"")</f>
        <v/>
      </c>
      <c r="BM174" s="49">
        <f t="shared" si="28"/>
        <v>1</v>
      </c>
      <c r="BN174" s="6"/>
      <c r="BO174" s="136" t="str">
        <f>IF(D174="","",IF(E174="","",$D174-'Submission Template'!K$28))</f>
        <v/>
      </c>
      <c r="BP174" s="137" t="str">
        <f t="shared" si="40"/>
        <v/>
      </c>
      <c r="BQ174" s="137"/>
      <c r="BR174" s="137"/>
      <c r="BS174" s="137"/>
      <c r="BT174" s="137" t="str">
        <f>IF(N174="","",IF(E174="","",$N174-'Submission Template'!$BG$20))</f>
        <v/>
      </c>
      <c r="BU174" s="138" t="str">
        <f t="shared" si="41"/>
        <v/>
      </c>
      <c r="BV174" s="6"/>
      <c r="BW174" s="247" t="str">
        <f t="shared" si="45"/>
        <v/>
      </c>
      <c r="BX174" s="138" t="str">
        <f t="shared" si="46"/>
        <v/>
      </c>
      <c r="BY174" s="6"/>
      <c r="BZ174" s="6"/>
      <c r="CA174" s="6"/>
      <c r="CB174" s="6"/>
      <c r="CC174" s="6"/>
      <c r="CD174" s="6"/>
      <c r="CE174" s="6"/>
      <c r="CF174" s="247">
        <f>IF('Submission Template'!C197="invalid",1,0)</f>
        <v>0</v>
      </c>
      <c r="CG174" s="137" t="str">
        <f>IF(AND('Submission Template'!$C197="final",'Submission Template'!$Q197="yes"),$D200,"")</f>
        <v/>
      </c>
      <c r="CH174" s="137" t="str">
        <f>IF(AND('Submission Template'!$C197="final",'Submission Template'!$Q197="yes"),$C200,"")</f>
        <v/>
      </c>
      <c r="CI174" s="137" t="str">
        <f>IF(AND('Submission Template'!$C197="final",'Submission Template'!$V197="yes"),$N200,"")</f>
        <v/>
      </c>
      <c r="CJ174" s="138" t="str">
        <f>IF(AND('Submission Template'!$C197="final",'Submission Template'!$V197="yes"),$M200,"")</f>
        <v/>
      </c>
      <c r="CK174" s="6"/>
      <c r="CL174" s="6"/>
    </row>
    <row r="175" spans="1:90">
      <c r="A175" s="98"/>
      <c r="B175" s="304">
        <f>IF('Submission Template'!$AU$36=1,IF(AND('Submission Template'!$P$13="yes",$AX175&lt;&gt;""),MAX($AX175-1,0),$AX175),"")</f>
        <v>0</v>
      </c>
      <c r="C175" s="305" t="str">
        <f t="shared" si="22"/>
        <v/>
      </c>
      <c r="D175" s="306" t="str">
        <f>IF('Submission Template'!$AU$36&lt;&gt;1,"",IF(AL175&lt;&gt;"",AL175,IF(AND('Submission Template'!$P$13="no",'Submission Template'!Q172="yes",'Submission Template'!BN172&lt;&gt;""),AVERAGE(BD$37:BD175),IF(AND('Submission Template'!$P$13="yes",'Submission Template'!Q172="yes",'Submission Template'!BN172&lt;&gt;""),AVERAGE(BD$38:BD175),""))))</f>
        <v/>
      </c>
      <c r="E175" s="307" t="str">
        <f>IF('Submission Template'!$AU$36&lt;&gt;1,"",IF(AO175&lt;=1,"",IF(BW175&lt;&gt;"",BW175,IF(AND('Submission Template'!$P$13="no",'Submission Template'!Q172="yes",'Submission Template'!BN172&lt;&gt;""),STDEV(BD$37:BD175),IF(AND('Submission Template'!$P$13="yes",'Submission Template'!Q172="yes",'Submission Template'!BN172&lt;&gt;""),STDEV(BD$38:BD175),"")))))</f>
        <v/>
      </c>
      <c r="F175" s="308" t="str">
        <f>IF('Submission Template'!$AU$36=1,IF('Submission Template'!BN172&lt;&gt;"",G174,""),"")</f>
        <v/>
      </c>
      <c r="G175" s="308" t="str">
        <f>IF(AND('Submission Template'!$AU$36=1,'Submission Template'!$C172&lt;&gt;""),IF(OR($AO175=1,$AO175=0),0,IF('Submission Template'!$C172="initial",$G174,IF('Submission Template'!Q172="yes",MAX(($F175+'Submission Template'!BN172-('Submission Template'!K$28+0.25*$E175)),0),$G174))),"")</f>
        <v/>
      </c>
      <c r="H175" s="308" t="str">
        <f t="shared" si="35"/>
        <v/>
      </c>
      <c r="I175" s="309" t="str">
        <f t="shared" si="42"/>
        <v/>
      </c>
      <c r="J175" s="309" t="str">
        <f t="shared" si="36"/>
        <v/>
      </c>
      <c r="K175" s="310" t="str">
        <f>IF(G175&lt;&gt;"",IF($BA175=1,IF(AND(J175&lt;&gt;1,I175=1,D175&lt;='Submission Template'!K$28),1,0),K174),"")</f>
        <v/>
      </c>
      <c r="L175" s="304">
        <f>IF('Submission Template'!$AV$36=1,IF(AND('Submission Template'!$P$13="yes",$AY175&lt;&gt;""),MAX($AY175-1,0),$AY175),"")</f>
        <v>0</v>
      </c>
      <c r="M175" s="305" t="str">
        <f t="shared" si="37"/>
        <v/>
      </c>
      <c r="N175" s="306" t="str">
        <f>IF(AM175&lt;&gt;"",AM175,(IF(AND('Submission Template'!$P$13="no",'Submission Template'!V172="yes",'Submission Template'!BS172&lt;&gt;""),AVERAGE(BE$37:BE175),IF(AND('Submission Template'!$P$13="yes",'Submission Template'!V172="yes",'Submission Template'!BS172&lt;&gt;""),AVERAGE(BE$38:BE175),""))))</f>
        <v/>
      </c>
      <c r="O175" s="307" t="str">
        <f>IF(AP175&lt;=1,"",IF(BX175&lt;&gt;"",BX175,(IF(AND('Submission Template'!$P$13="no",'Submission Template'!V172="yes",'Submission Template'!BS172&lt;&gt;""),STDEV(BE$37:BE175),IF(AND('Submission Template'!$P$13="yes",'Submission Template'!V172="yes",'Submission Template'!BS172&lt;&gt;""),STDEV(BE$38:BE175),"")))))</f>
        <v/>
      </c>
      <c r="P175" s="308" t="str">
        <f>IF('Submission Template'!$AV$36=1,IF('Submission Template'!BS172&lt;&gt;"",Q174,""),"")</f>
        <v/>
      </c>
      <c r="Q175" s="308" t="str">
        <f>IF(AND('Submission Template'!$AV$36=1,'Submission Template'!$C172&lt;&gt;""),IF(OR($AP175=1,$AP175=0),0,IF('Submission Template'!$C172="initial",$Q174,IF('Submission Template'!V172="yes",MAX(($P175+'Submission Template'!BS172-('Submission Template'!R$28+0.25*$O175)),0),$Q174))),"")</f>
        <v/>
      </c>
      <c r="R175" s="308" t="str">
        <f t="shared" si="38"/>
        <v/>
      </c>
      <c r="S175" s="309" t="str">
        <f t="shared" si="43"/>
        <v/>
      </c>
      <c r="T175" s="309" t="str">
        <f t="shared" si="39"/>
        <v/>
      </c>
      <c r="U175" s="310" t="str">
        <f>IF(Q175&lt;&gt;"",IF($BB175=1,IF(AND(T175&lt;&gt;1,S175=1,N175&lt;='Submission Template'!R$28),1,0),U174),"")</f>
        <v/>
      </c>
      <c r="V175" s="102"/>
      <c r="W175" s="102"/>
      <c r="X175" s="102"/>
      <c r="Y175" s="102"/>
      <c r="Z175" s="102"/>
      <c r="AA175" s="102"/>
      <c r="AB175" s="102"/>
      <c r="AC175" s="102"/>
      <c r="AD175" s="102"/>
      <c r="AE175" s="102"/>
      <c r="AF175" s="311"/>
      <c r="AG175" s="312" t="str">
        <f>IF(AND(OR('Submission Template'!Q172="yes",AND('Submission Template'!V172="yes",'Submission Template'!$P$17="yes")),'Submission Template'!C172="invalid"),"Test cannot be invalid AND included in CumSum",IF(OR(AND($Q175&gt;$R175,$N175&lt;&gt;""),AND($G175&gt;H175,$D175&lt;&gt;"")),"Warning:  CumSum statistic exceeds the Action Limit.",""))</f>
        <v/>
      </c>
      <c r="AH175" s="156"/>
      <c r="AI175" s="156"/>
      <c r="AJ175" s="156"/>
      <c r="AK175" s="313"/>
      <c r="AL175" s="6" t="str">
        <f t="shared" si="47"/>
        <v/>
      </c>
      <c r="AM175" s="6" t="str">
        <f t="shared" si="44"/>
        <v/>
      </c>
      <c r="AN175"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lt;&gt;""),"DATA","")),"notCO")</f>
        <v>SKIP</v>
      </c>
      <c r="AO175" s="6">
        <f>IF('Submission Template'!$P$13="no",AX175,IF(AX175="","",IF('Submission Template'!$P$13="yes",IF(B175=0,1,IF(OR(B175=1,B175=2),2,B175)))))</f>
        <v>1</v>
      </c>
      <c r="AP175" s="6">
        <f>IF('Submission Template'!$P$13="no",AY175,IF(AY175="","",IF('Submission Template'!$P$13="yes",IF(L175=0,1,IF(OR(L175=1,L175=2),2,L175)))))</f>
        <v>1</v>
      </c>
      <c r="AQ175"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lt;&gt;""),"DATA","")),"notCO")</f>
        <v>SKIP</v>
      </c>
      <c r="AR175" s="22">
        <f>IF(AND('Submission Template'!BN172&lt;&gt;"",'Submission Template'!K$28&lt;&gt;"",'Submission Template'!Q172&lt;&gt;""),1,0)</f>
        <v>0</v>
      </c>
      <c r="AS175" s="22">
        <f>IF(AND('Submission Template'!BS172&lt;&gt;"",'Submission Template'!R$28&lt;&gt;"",'Submission Template'!V172&lt;&gt;""),1,0)</f>
        <v>0</v>
      </c>
      <c r="AT175" s="22"/>
      <c r="AU175" s="22">
        <f t="shared" si="26"/>
        <v>0</v>
      </c>
      <c r="AV175" s="22">
        <f t="shared" si="27"/>
        <v>0</v>
      </c>
      <c r="AW175" s="22"/>
      <c r="AX175" s="22">
        <f>IF('Submission Template'!$BU172&lt;&gt;"blank",IF('Submission Template'!BN172&lt;&gt;"",IF('Submission Template'!Q172="yes",AX174+1,AX174),AX174),"")</f>
        <v>0</v>
      </c>
      <c r="AY175" s="22">
        <f>IF('Submission Template'!$BU172&lt;&gt;"blank",IF('Submission Template'!BS172&lt;&gt;"",IF('Submission Template'!V172="yes",AY174+1,AY174),AY174),"")</f>
        <v>0</v>
      </c>
      <c r="AZ175" s="22"/>
      <c r="BA175" s="22" t="str">
        <f>IF('Submission Template'!BN172&lt;&gt;"",IF('Submission Template'!Q172="yes",1,0),"")</f>
        <v/>
      </c>
      <c r="BB175" s="22" t="str">
        <f>IF('Submission Template'!BS172&lt;&gt;"",IF('Submission Template'!V172="yes",1,0),"")</f>
        <v/>
      </c>
      <c r="BC175" s="22"/>
      <c r="BD175" s="22" t="str">
        <f>IF(AND('Submission Template'!Q172="yes",'Submission Template'!BN172&lt;&gt;""),'Submission Template'!BN172,"")</f>
        <v/>
      </c>
      <c r="BE175" s="22" t="str">
        <f>IF(AND('Submission Template'!V172="yes",'Submission Template'!BS172&lt;&gt;""),'Submission Template'!BS172,"")</f>
        <v/>
      </c>
      <c r="BF175" s="22"/>
      <c r="BG175" s="22"/>
      <c r="BH175" s="22"/>
      <c r="BI175" s="24"/>
      <c r="BJ175" s="22"/>
      <c r="BK175" s="35" t="str">
        <f>IF('Submission Template'!$AU$36=1,IF(AND('Submission Template'!Q172="yes",$AO175&gt;1,'Submission Template'!BN172&lt;&gt;""),ROUND((($AU175*$E175)/($D175-'Submission Template'!K$28))^2+1,1),""),"")</f>
        <v/>
      </c>
      <c r="BL175" s="35" t="str">
        <f>IF('Submission Template'!$AV$36=1,IF(AND('Submission Template'!V172="yes",$AP175&gt;1,'Submission Template'!BS172&lt;&gt;""),ROUND((($AV175*$O175)/($N175-'Submission Template'!R$28))^2+1,1),""),"")</f>
        <v/>
      </c>
      <c r="BM175" s="49">
        <f t="shared" si="28"/>
        <v>1</v>
      </c>
      <c r="BN175" s="6"/>
      <c r="BO175" s="136" t="str">
        <f>IF(D175="","",IF(E175="","",$D175-'Submission Template'!K$28))</f>
        <v/>
      </c>
      <c r="BP175" s="137" t="str">
        <f t="shared" si="40"/>
        <v/>
      </c>
      <c r="BQ175" s="137"/>
      <c r="BR175" s="137"/>
      <c r="BS175" s="137"/>
      <c r="BT175" s="137" t="str">
        <f>IF(N175="","",IF(E175="","",$N175-'Submission Template'!$BG$20))</f>
        <v/>
      </c>
      <c r="BU175" s="138" t="str">
        <f t="shared" si="41"/>
        <v/>
      </c>
      <c r="BV175" s="6"/>
      <c r="BW175" s="247" t="str">
        <f t="shared" si="45"/>
        <v/>
      </c>
      <c r="BX175" s="138" t="str">
        <f t="shared" si="46"/>
        <v/>
      </c>
      <c r="BY175" s="6"/>
      <c r="BZ175" s="6"/>
      <c r="CA175" s="6"/>
      <c r="CB175" s="6"/>
      <c r="CC175" s="6"/>
      <c r="CD175" s="6"/>
      <c r="CE175" s="6"/>
      <c r="CF175" s="247">
        <f>IF('Submission Template'!C198="invalid",1,0)</f>
        <v>0</v>
      </c>
      <c r="CG175" s="137" t="str">
        <f>IF(AND('Submission Template'!$C198="final",'Submission Template'!$Q198="yes"),$D201,"")</f>
        <v/>
      </c>
      <c r="CH175" s="137" t="str">
        <f>IF(AND('Submission Template'!$C198="final",'Submission Template'!$Q198="yes"),$C201,"")</f>
        <v/>
      </c>
      <c r="CI175" s="137" t="str">
        <f>IF(AND('Submission Template'!$C198="final",'Submission Template'!$V198="yes"),$N201,"")</f>
        <v/>
      </c>
      <c r="CJ175" s="138" t="str">
        <f>IF(AND('Submission Template'!$C198="final",'Submission Template'!$V198="yes"),$M201,"")</f>
        <v/>
      </c>
      <c r="CK175" s="6"/>
      <c r="CL175" s="6"/>
    </row>
    <row r="176" spans="1:90">
      <c r="A176" s="98"/>
      <c r="B176" s="304">
        <f>IF('Submission Template'!$AU$36=1,IF(AND('Submission Template'!$P$13="yes",$AX176&lt;&gt;""),MAX($AX176-1,0),$AX176),"")</f>
        <v>0</v>
      </c>
      <c r="C176" s="305" t="str">
        <f t="shared" si="22"/>
        <v/>
      </c>
      <c r="D176" s="306" t="str">
        <f>IF('Submission Template'!$AU$36&lt;&gt;1,"",IF(AL176&lt;&gt;"",AL176,IF(AND('Submission Template'!$P$13="no",'Submission Template'!Q173="yes",'Submission Template'!BN173&lt;&gt;""),AVERAGE(BD$37:BD176),IF(AND('Submission Template'!$P$13="yes",'Submission Template'!Q173="yes",'Submission Template'!BN173&lt;&gt;""),AVERAGE(BD$38:BD176),""))))</f>
        <v/>
      </c>
      <c r="E176" s="307" t="str">
        <f>IF('Submission Template'!$AU$36&lt;&gt;1,"",IF(AO176&lt;=1,"",IF(BW176&lt;&gt;"",BW176,IF(AND('Submission Template'!$P$13="no",'Submission Template'!Q173="yes",'Submission Template'!BN173&lt;&gt;""),STDEV(BD$37:BD176),IF(AND('Submission Template'!$P$13="yes",'Submission Template'!Q173="yes",'Submission Template'!BN173&lt;&gt;""),STDEV(BD$38:BD176),"")))))</f>
        <v/>
      </c>
      <c r="F176" s="308" t="str">
        <f>IF('Submission Template'!$AU$36=1,IF('Submission Template'!BN173&lt;&gt;"",G175,""),"")</f>
        <v/>
      </c>
      <c r="G176" s="308" t="str">
        <f>IF(AND('Submission Template'!$AU$36=1,'Submission Template'!$C173&lt;&gt;""),IF(OR($AO176=1,$AO176=0),0,IF('Submission Template'!$C173="initial",$G175,IF('Submission Template'!Q173="yes",MAX(($F176+'Submission Template'!BN173-('Submission Template'!K$28+0.25*$E176)),0),$G175))),"")</f>
        <v/>
      </c>
      <c r="H176" s="308" t="str">
        <f t="shared" si="35"/>
        <v/>
      </c>
      <c r="I176" s="309" t="str">
        <f t="shared" si="42"/>
        <v/>
      </c>
      <c r="J176" s="309" t="str">
        <f t="shared" si="36"/>
        <v/>
      </c>
      <c r="K176" s="310" t="str">
        <f>IF(G176&lt;&gt;"",IF($BA176=1,IF(AND(J176&lt;&gt;1,I176=1,D176&lt;='Submission Template'!K$28),1,0),K175),"")</f>
        <v/>
      </c>
      <c r="L176" s="304">
        <f>IF('Submission Template'!$AV$36=1,IF(AND('Submission Template'!$P$13="yes",$AY176&lt;&gt;""),MAX($AY176-1,0),$AY176),"")</f>
        <v>0</v>
      </c>
      <c r="M176" s="305" t="str">
        <f t="shared" si="37"/>
        <v/>
      </c>
      <c r="N176" s="306" t="str">
        <f>IF(AM176&lt;&gt;"",AM176,(IF(AND('Submission Template'!$P$13="no",'Submission Template'!V173="yes",'Submission Template'!BS173&lt;&gt;""),AVERAGE(BE$37:BE176),IF(AND('Submission Template'!$P$13="yes",'Submission Template'!V173="yes",'Submission Template'!BS173&lt;&gt;""),AVERAGE(BE$38:BE176),""))))</f>
        <v/>
      </c>
      <c r="O176" s="307" t="str">
        <f>IF(AP176&lt;=1,"",IF(BX176&lt;&gt;"",BX176,(IF(AND('Submission Template'!$P$13="no",'Submission Template'!V173="yes",'Submission Template'!BS173&lt;&gt;""),STDEV(BE$37:BE176),IF(AND('Submission Template'!$P$13="yes",'Submission Template'!V173="yes",'Submission Template'!BS173&lt;&gt;""),STDEV(BE$38:BE176),"")))))</f>
        <v/>
      </c>
      <c r="P176" s="308" t="str">
        <f>IF('Submission Template'!$AV$36=1,IF('Submission Template'!BS173&lt;&gt;"",Q175,""),"")</f>
        <v/>
      </c>
      <c r="Q176" s="308" t="str">
        <f>IF(AND('Submission Template'!$AV$36=1,'Submission Template'!$C173&lt;&gt;""),IF(OR($AP176=1,$AP176=0),0,IF('Submission Template'!$C173="initial",$Q175,IF('Submission Template'!V173="yes",MAX(($P176+'Submission Template'!BS173-('Submission Template'!R$28+0.25*$O176)),0),$Q175))),"")</f>
        <v/>
      </c>
      <c r="R176" s="308" t="str">
        <f t="shared" si="38"/>
        <v/>
      </c>
      <c r="S176" s="309" t="str">
        <f t="shared" si="43"/>
        <v/>
      </c>
      <c r="T176" s="309" t="str">
        <f t="shared" si="39"/>
        <v/>
      </c>
      <c r="U176" s="310" t="str">
        <f>IF(Q176&lt;&gt;"",IF($BB176=1,IF(AND(T176&lt;&gt;1,S176=1,N176&lt;='Submission Template'!R$28),1,0),U175),"")</f>
        <v/>
      </c>
      <c r="V176" s="102"/>
      <c r="W176" s="102"/>
      <c r="X176" s="102"/>
      <c r="Y176" s="102"/>
      <c r="Z176" s="102"/>
      <c r="AA176" s="102"/>
      <c r="AB176" s="102"/>
      <c r="AC176" s="102"/>
      <c r="AD176" s="102"/>
      <c r="AE176" s="102"/>
      <c r="AF176" s="311"/>
      <c r="AG176" s="312" t="str">
        <f>IF(AND(OR('Submission Template'!Q173="yes",AND('Submission Template'!V173="yes",'Submission Template'!$P$17="yes")),'Submission Template'!C173="invalid"),"Test cannot be invalid AND included in CumSum",IF(OR(AND($Q176&gt;$R176,$N176&lt;&gt;""),AND($G176&gt;H176,$D176&lt;&gt;"")),"Warning:  CumSum statistic exceeds the Action Limit.",""))</f>
        <v/>
      </c>
      <c r="AH176" s="156"/>
      <c r="AI176" s="156"/>
      <c r="AJ176" s="156"/>
      <c r="AK176" s="313"/>
      <c r="AL176" s="6" t="str">
        <f t="shared" si="47"/>
        <v/>
      </c>
      <c r="AM176" s="6" t="str">
        <f t="shared" si="44"/>
        <v/>
      </c>
      <c r="AN176"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lt;&gt;""),"DATA","")),"notCO")</f>
        <v>SKIP</v>
      </c>
      <c r="AO176" s="6">
        <f>IF('Submission Template'!$P$13="no",AX176,IF(AX176="","",IF('Submission Template'!$P$13="yes",IF(B176=0,1,IF(OR(B176=1,B176=2),2,B176)))))</f>
        <v>1</v>
      </c>
      <c r="AP176" s="6">
        <f>IF('Submission Template'!$P$13="no",AY176,IF(AY176="","",IF('Submission Template'!$P$13="yes",IF(L176=0,1,IF(OR(L176=1,L176=2),2,L176)))))</f>
        <v>1</v>
      </c>
      <c r="AQ176"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lt;&gt;""),"DATA","")),"notCO")</f>
        <v>SKIP</v>
      </c>
      <c r="AR176" s="22">
        <f>IF(AND('Submission Template'!BN173&lt;&gt;"",'Submission Template'!K$28&lt;&gt;"",'Submission Template'!Q173&lt;&gt;""),1,0)</f>
        <v>0</v>
      </c>
      <c r="AS176" s="22">
        <f>IF(AND('Submission Template'!BS173&lt;&gt;"",'Submission Template'!R$28&lt;&gt;"",'Submission Template'!V173&lt;&gt;""),1,0)</f>
        <v>0</v>
      </c>
      <c r="AT176" s="22"/>
      <c r="AU176" s="22">
        <f t="shared" si="26"/>
        <v>0</v>
      </c>
      <c r="AV176" s="22">
        <f t="shared" si="27"/>
        <v>0</v>
      </c>
      <c r="AW176" s="22"/>
      <c r="AX176" s="22">
        <f>IF('Submission Template'!$BU173&lt;&gt;"blank",IF('Submission Template'!BN173&lt;&gt;"",IF('Submission Template'!Q173="yes",AX175+1,AX175),AX175),"")</f>
        <v>0</v>
      </c>
      <c r="AY176" s="22">
        <f>IF('Submission Template'!$BU173&lt;&gt;"blank",IF('Submission Template'!BS173&lt;&gt;"",IF('Submission Template'!V173="yes",AY175+1,AY175),AY175),"")</f>
        <v>0</v>
      </c>
      <c r="AZ176" s="22"/>
      <c r="BA176" s="22" t="str">
        <f>IF('Submission Template'!BN173&lt;&gt;"",IF('Submission Template'!Q173="yes",1,0),"")</f>
        <v/>
      </c>
      <c r="BB176" s="22" t="str">
        <f>IF('Submission Template'!BS173&lt;&gt;"",IF('Submission Template'!V173="yes",1,0),"")</f>
        <v/>
      </c>
      <c r="BC176" s="22"/>
      <c r="BD176" s="22" t="str">
        <f>IF(AND('Submission Template'!Q173="yes",'Submission Template'!BN173&lt;&gt;""),'Submission Template'!BN173,"")</f>
        <v/>
      </c>
      <c r="BE176" s="22" t="str">
        <f>IF(AND('Submission Template'!V173="yes",'Submission Template'!BS173&lt;&gt;""),'Submission Template'!BS173,"")</f>
        <v/>
      </c>
      <c r="BF176" s="22"/>
      <c r="BG176" s="22"/>
      <c r="BH176" s="22"/>
      <c r="BI176" s="24"/>
      <c r="BJ176" s="22"/>
      <c r="BK176" s="35" t="str">
        <f>IF('Submission Template'!$AU$36=1,IF(AND('Submission Template'!Q173="yes",$AO176&gt;1,'Submission Template'!BN173&lt;&gt;""),ROUND((($AU176*$E176)/($D176-'Submission Template'!K$28))^2+1,1),""),"")</f>
        <v/>
      </c>
      <c r="BL176" s="35" t="str">
        <f>IF('Submission Template'!$AV$36=1,IF(AND('Submission Template'!V173="yes",$AP176&gt;1,'Submission Template'!BS173&lt;&gt;""),ROUND((($AV176*$O176)/($N176-'Submission Template'!R$28))^2+1,1),""),"")</f>
        <v/>
      </c>
      <c r="BM176" s="49">
        <f t="shared" si="28"/>
        <v>1</v>
      </c>
      <c r="BN176" s="6"/>
      <c r="BO176" s="136" t="str">
        <f>IF(D176="","",IF(E176="","",$D176-'Submission Template'!K$28))</f>
        <v/>
      </c>
      <c r="BP176" s="137" t="str">
        <f t="shared" si="40"/>
        <v/>
      </c>
      <c r="BQ176" s="137"/>
      <c r="BR176" s="137"/>
      <c r="BS176" s="137"/>
      <c r="BT176" s="137" t="str">
        <f>IF(N176="","",IF(E176="","",$N176-'Submission Template'!$BG$20))</f>
        <v/>
      </c>
      <c r="BU176" s="138" t="str">
        <f t="shared" si="41"/>
        <v/>
      </c>
      <c r="BV176" s="6"/>
      <c r="BW176" s="247" t="str">
        <f t="shared" si="45"/>
        <v/>
      </c>
      <c r="BX176" s="138" t="str">
        <f t="shared" si="46"/>
        <v/>
      </c>
      <c r="BY176" s="6"/>
      <c r="BZ176" s="6"/>
      <c r="CA176" s="6"/>
      <c r="CB176" s="6"/>
      <c r="CC176" s="6"/>
      <c r="CD176" s="6"/>
      <c r="CE176" s="6"/>
      <c r="CF176" s="247">
        <f>IF('Submission Template'!C199="invalid",1,0)</f>
        <v>0</v>
      </c>
      <c r="CG176" s="137" t="str">
        <f>IF(AND('Submission Template'!$C199="final",'Submission Template'!$Q199="yes"),$D202,"")</f>
        <v/>
      </c>
      <c r="CH176" s="137" t="str">
        <f>IF(AND('Submission Template'!$C199="final",'Submission Template'!$Q199="yes"),$C202,"")</f>
        <v/>
      </c>
      <c r="CI176" s="137" t="str">
        <f>IF(AND('Submission Template'!$C199="final",'Submission Template'!$V199="yes"),$N202,"")</f>
        <v/>
      </c>
      <c r="CJ176" s="138" t="str">
        <f>IF(AND('Submission Template'!$C199="final",'Submission Template'!$V199="yes"),$M202,"")</f>
        <v/>
      </c>
      <c r="CK176" s="6"/>
      <c r="CL176" s="6"/>
    </row>
    <row r="177" spans="1:90">
      <c r="A177" s="98"/>
      <c r="B177" s="304">
        <f>IF('Submission Template'!$AU$36=1,IF(AND('Submission Template'!$P$13="yes",$AX177&lt;&gt;""),MAX($AX177-1,0),$AX177),"")</f>
        <v>0</v>
      </c>
      <c r="C177" s="305" t="str">
        <f t="shared" si="22"/>
        <v/>
      </c>
      <c r="D177" s="306" t="str">
        <f>IF('Submission Template'!$AU$36&lt;&gt;1,"",IF(AL177&lt;&gt;"",AL177,IF(AND('Submission Template'!$P$13="no",'Submission Template'!Q174="yes",'Submission Template'!BN174&lt;&gt;""),AVERAGE(BD$37:BD177),IF(AND('Submission Template'!$P$13="yes",'Submission Template'!Q174="yes",'Submission Template'!BN174&lt;&gt;""),AVERAGE(BD$38:BD177),""))))</f>
        <v/>
      </c>
      <c r="E177" s="307" t="str">
        <f>IF('Submission Template'!$AU$36&lt;&gt;1,"",IF(AO177&lt;=1,"",IF(BW177&lt;&gt;"",BW177,IF(AND('Submission Template'!$P$13="no",'Submission Template'!Q174="yes",'Submission Template'!BN174&lt;&gt;""),STDEV(BD$37:BD177),IF(AND('Submission Template'!$P$13="yes",'Submission Template'!Q174="yes",'Submission Template'!BN174&lt;&gt;""),STDEV(BD$38:BD177),"")))))</f>
        <v/>
      </c>
      <c r="F177" s="308" t="str">
        <f>IF('Submission Template'!$AU$36=1,IF('Submission Template'!BN174&lt;&gt;"",G176,""),"")</f>
        <v/>
      </c>
      <c r="G177" s="308" t="str">
        <f>IF(AND('Submission Template'!$AU$36=1,'Submission Template'!$C174&lt;&gt;""),IF(OR($AO177=1,$AO177=0),0,IF('Submission Template'!$C174="initial",$G176,IF('Submission Template'!Q174="yes",MAX(($F177+'Submission Template'!BN174-('Submission Template'!K$28+0.25*$E177)),0),$G176))),"")</f>
        <v/>
      </c>
      <c r="H177" s="308" t="str">
        <f t="shared" si="35"/>
        <v/>
      </c>
      <c r="I177" s="309" t="str">
        <f t="shared" si="42"/>
        <v/>
      </c>
      <c r="J177" s="309" t="str">
        <f t="shared" si="36"/>
        <v/>
      </c>
      <c r="K177" s="310" t="str">
        <f>IF(G177&lt;&gt;"",IF($BA177=1,IF(AND(J177&lt;&gt;1,I177=1,D177&lt;='Submission Template'!K$28),1,0),K176),"")</f>
        <v/>
      </c>
      <c r="L177" s="304">
        <f>IF('Submission Template'!$AV$36=1,IF(AND('Submission Template'!$P$13="yes",$AY177&lt;&gt;""),MAX($AY177-1,0),$AY177),"")</f>
        <v>0</v>
      </c>
      <c r="M177" s="305" t="str">
        <f t="shared" si="37"/>
        <v/>
      </c>
      <c r="N177" s="306" t="str">
        <f>IF(AM177&lt;&gt;"",AM177,(IF(AND('Submission Template'!$P$13="no",'Submission Template'!V174="yes",'Submission Template'!BS174&lt;&gt;""),AVERAGE(BE$37:BE177),IF(AND('Submission Template'!$P$13="yes",'Submission Template'!V174="yes",'Submission Template'!BS174&lt;&gt;""),AVERAGE(BE$38:BE177),""))))</f>
        <v/>
      </c>
      <c r="O177" s="307" t="str">
        <f>IF(AP177&lt;=1,"",IF(BX177&lt;&gt;"",BX177,(IF(AND('Submission Template'!$P$13="no",'Submission Template'!V174="yes",'Submission Template'!BS174&lt;&gt;""),STDEV(BE$37:BE177),IF(AND('Submission Template'!$P$13="yes",'Submission Template'!V174="yes",'Submission Template'!BS174&lt;&gt;""),STDEV(BE$38:BE177),"")))))</f>
        <v/>
      </c>
      <c r="P177" s="308" t="str">
        <f>IF('Submission Template'!$AV$36=1,IF('Submission Template'!BS174&lt;&gt;"",Q176,""),"")</f>
        <v/>
      </c>
      <c r="Q177" s="308" t="str">
        <f>IF(AND('Submission Template'!$AV$36=1,'Submission Template'!$C174&lt;&gt;""),IF(OR($AP177=1,$AP177=0),0,IF('Submission Template'!$C174="initial",$Q176,IF('Submission Template'!V174="yes",MAX(($P177+'Submission Template'!BS174-('Submission Template'!R$28+0.25*$O177)),0),$Q176))),"")</f>
        <v/>
      </c>
      <c r="R177" s="308" t="str">
        <f t="shared" si="38"/>
        <v/>
      </c>
      <c r="S177" s="309" t="str">
        <f t="shared" si="43"/>
        <v/>
      </c>
      <c r="T177" s="309" t="str">
        <f t="shared" si="39"/>
        <v/>
      </c>
      <c r="U177" s="310" t="str">
        <f>IF(Q177&lt;&gt;"",IF($BB177=1,IF(AND(T177&lt;&gt;1,S177=1,N177&lt;='Submission Template'!R$28),1,0),U176),"")</f>
        <v/>
      </c>
      <c r="V177" s="102"/>
      <c r="W177" s="102"/>
      <c r="X177" s="102"/>
      <c r="Y177" s="102"/>
      <c r="Z177" s="102"/>
      <c r="AA177" s="102"/>
      <c r="AB177" s="102"/>
      <c r="AC177" s="102"/>
      <c r="AD177" s="102"/>
      <c r="AE177" s="102"/>
      <c r="AF177" s="311"/>
      <c r="AG177" s="312" t="str">
        <f>IF(AND(OR('Submission Template'!Q174="yes",AND('Submission Template'!V174="yes",'Submission Template'!$P$17="yes")),'Submission Template'!C174="invalid"),"Test cannot be invalid AND included in CumSum",IF(OR(AND($Q177&gt;$R177,$N177&lt;&gt;""),AND($G177&gt;H177,$D177&lt;&gt;"")),"Warning:  CumSum statistic exceeds the Action Limit.",""))</f>
        <v/>
      </c>
      <c r="AH177" s="156"/>
      <c r="AI177" s="156"/>
      <c r="AJ177" s="156"/>
      <c r="AK177" s="313"/>
      <c r="AL177" s="6" t="str">
        <f t="shared" si="47"/>
        <v/>
      </c>
      <c r="AM177" s="6" t="str">
        <f t="shared" si="44"/>
        <v/>
      </c>
      <c r="AN177"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lt;&gt;""),"DATA","")),"notCO")</f>
        <v>SKIP</v>
      </c>
      <c r="AO177" s="6">
        <f>IF('Submission Template'!$P$13="no",AX177,IF(AX177="","",IF('Submission Template'!$P$13="yes",IF(B177=0,1,IF(OR(B177=1,B177=2),2,B177)))))</f>
        <v>1</v>
      </c>
      <c r="AP177" s="6">
        <f>IF('Submission Template'!$P$13="no",AY177,IF(AY177="","",IF('Submission Template'!$P$13="yes",IF(L177=0,1,IF(OR(L177=1,L177=2),2,L177)))))</f>
        <v>1</v>
      </c>
      <c r="AQ177"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lt;&gt;""),"DATA","")),"notCO")</f>
        <v>SKIP</v>
      </c>
      <c r="AR177" s="22">
        <f>IF(AND('Submission Template'!BN174&lt;&gt;"",'Submission Template'!K$28&lt;&gt;"",'Submission Template'!Q174&lt;&gt;""),1,0)</f>
        <v>0</v>
      </c>
      <c r="AS177" s="22">
        <f>IF(AND('Submission Template'!BS174&lt;&gt;"",'Submission Template'!R$28&lt;&gt;"",'Submission Template'!V174&lt;&gt;""),1,0)</f>
        <v>0</v>
      </c>
      <c r="AT177" s="22"/>
      <c r="AU177" s="22">
        <f t="shared" si="26"/>
        <v>0</v>
      </c>
      <c r="AV177" s="22">
        <f t="shared" si="27"/>
        <v>0</v>
      </c>
      <c r="AW177" s="22"/>
      <c r="AX177" s="22">
        <f>IF('Submission Template'!$BU174&lt;&gt;"blank",IF('Submission Template'!BN174&lt;&gt;"",IF('Submission Template'!Q174="yes",AX176+1,AX176),AX176),"")</f>
        <v>0</v>
      </c>
      <c r="AY177" s="22">
        <f>IF('Submission Template'!$BU174&lt;&gt;"blank",IF('Submission Template'!BS174&lt;&gt;"",IF('Submission Template'!V174="yes",AY176+1,AY176),AY176),"")</f>
        <v>0</v>
      </c>
      <c r="AZ177" s="22"/>
      <c r="BA177" s="22" t="str">
        <f>IF('Submission Template'!BN174&lt;&gt;"",IF('Submission Template'!Q174="yes",1,0),"")</f>
        <v/>
      </c>
      <c r="BB177" s="22" t="str">
        <f>IF('Submission Template'!BS174&lt;&gt;"",IF('Submission Template'!V174="yes",1,0),"")</f>
        <v/>
      </c>
      <c r="BC177" s="22"/>
      <c r="BD177" s="22" t="str">
        <f>IF(AND('Submission Template'!Q174="yes",'Submission Template'!BN174&lt;&gt;""),'Submission Template'!BN174,"")</f>
        <v/>
      </c>
      <c r="BE177" s="22" t="str">
        <f>IF(AND('Submission Template'!V174="yes",'Submission Template'!BS174&lt;&gt;""),'Submission Template'!BS174,"")</f>
        <v/>
      </c>
      <c r="BF177" s="22"/>
      <c r="BG177" s="22"/>
      <c r="BH177" s="22"/>
      <c r="BI177" s="24"/>
      <c r="BJ177" s="22"/>
      <c r="BK177" s="35" t="str">
        <f>IF('Submission Template'!$AU$36=1,IF(AND('Submission Template'!Q174="yes",$AO177&gt;1,'Submission Template'!BN174&lt;&gt;""),ROUND((($AU177*$E177)/($D177-'Submission Template'!K$28))^2+1,1),""),"")</f>
        <v/>
      </c>
      <c r="BL177" s="35" t="str">
        <f>IF('Submission Template'!$AV$36=1,IF(AND('Submission Template'!V174="yes",$AP177&gt;1,'Submission Template'!BS174&lt;&gt;""),ROUND((($AV177*$O177)/($N177-'Submission Template'!R$28))^2+1,1),""),"")</f>
        <v/>
      </c>
      <c r="BM177" s="49">
        <f t="shared" si="28"/>
        <v>1</v>
      </c>
      <c r="BN177" s="6"/>
      <c r="BO177" s="136" t="str">
        <f>IF(D177="","",IF(E177="","",$D177-'Submission Template'!K$28))</f>
        <v/>
      </c>
      <c r="BP177" s="137" t="str">
        <f t="shared" si="40"/>
        <v/>
      </c>
      <c r="BQ177" s="137"/>
      <c r="BR177" s="137"/>
      <c r="BS177" s="137"/>
      <c r="BT177" s="137" t="str">
        <f>IF(N177="","",IF(E177="","",$N177-'Submission Template'!$BG$20))</f>
        <v/>
      </c>
      <c r="BU177" s="138" t="str">
        <f t="shared" si="41"/>
        <v/>
      </c>
      <c r="BV177" s="6"/>
      <c r="BW177" s="247" t="str">
        <f t="shared" si="45"/>
        <v/>
      </c>
      <c r="BX177" s="138" t="str">
        <f t="shared" si="46"/>
        <v/>
      </c>
      <c r="BY177" s="6"/>
      <c r="BZ177" s="6"/>
      <c r="CA177" s="6"/>
      <c r="CB177" s="6"/>
      <c r="CC177" s="6"/>
      <c r="CD177" s="6"/>
      <c r="CE177" s="6"/>
      <c r="CF177" s="247">
        <f>IF('Submission Template'!C200="invalid",1,0)</f>
        <v>0</v>
      </c>
      <c r="CG177" s="137" t="str">
        <f>IF(AND('Submission Template'!$C200="final",'Submission Template'!$Q200="yes"),$D203,"")</f>
        <v/>
      </c>
      <c r="CH177" s="137" t="str">
        <f>IF(AND('Submission Template'!$C200="final",'Submission Template'!$Q200="yes"),$C203,"")</f>
        <v/>
      </c>
      <c r="CI177" s="137" t="str">
        <f>IF(AND('Submission Template'!$C200="final",'Submission Template'!$V200="yes"),$N203,"")</f>
        <v/>
      </c>
      <c r="CJ177" s="138" t="str">
        <f>IF(AND('Submission Template'!$C200="final",'Submission Template'!$V200="yes"),$M203,"")</f>
        <v/>
      </c>
      <c r="CK177" s="6"/>
      <c r="CL177" s="6"/>
    </row>
    <row r="178" spans="1:90">
      <c r="A178" s="98"/>
      <c r="B178" s="304">
        <f>IF('Submission Template'!$AU$36=1,IF(AND('Submission Template'!$P$13="yes",$AX178&lt;&gt;""),MAX($AX178-1,0),$AX178),"")</f>
        <v>0</v>
      </c>
      <c r="C178" s="305" t="str">
        <f t="shared" si="22"/>
        <v/>
      </c>
      <c r="D178" s="306" t="str">
        <f>IF('Submission Template'!$AU$36&lt;&gt;1,"",IF(AL178&lt;&gt;"",AL178,IF(AND('Submission Template'!$P$13="no",'Submission Template'!Q175="yes",'Submission Template'!BN175&lt;&gt;""),AVERAGE(BD$37:BD178),IF(AND('Submission Template'!$P$13="yes",'Submission Template'!Q175="yes",'Submission Template'!BN175&lt;&gt;""),AVERAGE(BD$38:BD178),""))))</f>
        <v/>
      </c>
      <c r="E178" s="307" t="str">
        <f>IF('Submission Template'!$AU$36&lt;&gt;1,"",IF(AO178&lt;=1,"",IF(BW178&lt;&gt;"",BW178,IF(AND('Submission Template'!$P$13="no",'Submission Template'!Q175="yes",'Submission Template'!BN175&lt;&gt;""),STDEV(BD$37:BD178),IF(AND('Submission Template'!$P$13="yes",'Submission Template'!Q175="yes",'Submission Template'!BN175&lt;&gt;""),STDEV(BD$38:BD178),"")))))</f>
        <v/>
      </c>
      <c r="F178" s="308" t="str">
        <f>IF('Submission Template'!$AU$36=1,IF('Submission Template'!BN175&lt;&gt;"",G177,""),"")</f>
        <v/>
      </c>
      <c r="G178" s="308" t="str">
        <f>IF(AND('Submission Template'!$AU$36=1,'Submission Template'!$C175&lt;&gt;""),IF(OR($AO178=1,$AO178=0),0,IF('Submission Template'!$C175="initial",$G177,IF('Submission Template'!Q175="yes",MAX(($F178+'Submission Template'!BN175-('Submission Template'!K$28+0.25*$E178)),0),$G177))),"")</f>
        <v/>
      </c>
      <c r="H178" s="308" t="str">
        <f t="shared" si="35"/>
        <v/>
      </c>
      <c r="I178" s="309" t="str">
        <f t="shared" si="42"/>
        <v/>
      </c>
      <c r="J178" s="309" t="str">
        <f t="shared" si="36"/>
        <v/>
      </c>
      <c r="K178" s="310" t="str">
        <f>IF(G178&lt;&gt;"",IF($BA178=1,IF(AND(J178&lt;&gt;1,I178=1,D178&lt;='Submission Template'!K$28),1,0),K177),"")</f>
        <v/>
      </c>
      <c r="L178" s="304">
        <f>IF('Submission Template'!$AV$36=1,IF(AND('Submission Template'!$P$13="yes",$AY178&lt;&gt;""),MAX($AY178-1,0),$AY178),"")</f>
        <v>0</v>
      </c>
      <c r="M178" s="305" t="str">
        <f t="shared" si="37"/>
        <v/>
      </c>
      <c r="N178" s="306" t="str">
        <f>IF(AM178&lt;&gt;"",AM178,(IF(AND('Submission Template'!$P$13="no",'Submission Template'!V175="yes",'Submission Template'!BS175&lt;&gt;""),AVERAGE(BE$37:BE178),IF(AND('Submission Template'!$P$13="yes",'Submission Template'!V175="yes",'Submission Template'!BS175&lt;&gt;""),AVERAGE(BE$38:BE178),""))))</f>
        <v/>
      </c>
      <c r="O178" s="307" t="str">
        <f>IF(AP178&lt;=1,"",IF(BX178&lt;&gt;"",BX178,(IF(AND('Submission Template'!$P$13="no",'Submission Template'!V175="yes",'Submission Template'!BS175&lt;&gt;""),STDEV(BE$37:BE178),IF(AND('Submission Template'!$P$13="yes",'Submission Template'!V175="yes",'Submission Template'!BS175&lt;&gt;""),STDEV(BE$38:BE178),"")))))</f>
        <v/>
      </c>
      <c r="P178" s="308" t="str">
        <f>IF('Submission Template'!$AV$36=1,IF('Submission Template'!BS175&lt;&gt;"",Q177,""),"")</f>
        <v/>
      </c>
      <c r="Q178" s="308" t="str">
        <f>IF(AND('Submission Template'!$AV$36=1,'Submission Template'!$C175&lt;&gt;""),IF(OR($AP178=1,$AP178=0),0,IF('Submission Template'!$C175="initial",$Q177,IF('Submission Template'!V175="yes",MAX(($P178+'Submission Template'!BS175-('Submission Template'!R$28+0.25*$O178)),0),$Q177))),"")</f>
        <v/>
      </c>
      <c r="R178" s="308" t="str">
        <f t="shared" si="38"/>
        <v/>
      </c>
      <c r="S178" s="309" t="str">
        <f t="shared" si="43"/>
        <v/>
      </c>
      <c r="T178" s="309" t="str">
        <f t="shared" si="39"/>
        <v/>
      </c>
      <c r="U178" s="310" t="str">
        <f>IF(Q178&lt;&gt;"",IF($BB178=1,IF(AND(T178&lt;&gt;1,S178=1,N178&lt;='Submission Template'!R$28),1,0),U177),"")</f>
        <v/>
      </c>
      <c r="V178" s="102"/>
      <c r="W178" s="102"/>
      <c r="X178" s="102"/>
      <c r="Y178" s="102"/>
      <c r="Z178" s="102"/>
      <c r="AA178" s="102"/>
      <c r="AB178" s="102"/>
      <c r="AC178" s="102"/>
      <c r="AD178" s="102"/>
      <c r="AE178" s="102"/>
      <c r="AF178" s="311"/>
      <c r="AG178" s="312" t="str">
        <f>IF(AND(OR('Submission Template'!Q175="yes",AND('Submission Template'!V175="yes",'Submission Template'!$P$17="yes")),'Submission Template'!C175="invalid"),"Test cannot be invalid AND included in CumSum",IF(OR(AND($Q178&gt;$R178,$N178&lt;&gt;""),AND($G178&gt;H178,$D178&lt;&gt;"")),"Warning:  CumSum statistic exceeds the Action Limit.",""))</f>
        <v/>
      </c>
      <c r="AH178" s="156"/>
      <c r="AI178" s="156"/>
      <c r="AJ178" s="156"/>
      <c r="AK178" s="313"/>
      <c r="AL178" s="6" t="str">
        <f t="shared" si="47"/>
        <v/>
      </c>
      <c r="AM178" s="6" t="str">
        <f t="shared" si="44"/>
        <v/>
      </c>
      <c r="AN178"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lt;&gt;""),"DATA","")),"notCO")</f>
        <v>SKIP</v>
      </c>
      <c r="AO178" s="6">
        <f>IF('Submission Template'!$P$13="no",AX178,IF(AX178="","",IF('Submission Template'!$P$13="yes",IF(B178=0,1,IF(OR(B178=1,B178=2),2,B178)))))</f>
        <v>1</v>
      </c>
      <c r="AP178" s="6">
        <f>IF('Submission Template'!$P$13="no",AY178,IF(AY178="","",IF('Submission Template'!$P$13="yes",IF(L178=0,1,IF(OR(L178=1,L178=2),2,L178)))))</f>
        <v>1</v>
      </c>
      <c r="AQ178"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lt;&gt;""),"DATA","")),"notCO")</f>
        <v>SKIP</v>
      </c>
      <c r="AR178" s="22">
        <f>IF(AND('Submission Template'!BN175&lt;&gt;"",'Submission Template'!K$28&lt;&gt;"",'Submission Template'!Q175&lt;&gt;""),1,0)</f>
        <v>0</v>
      </c>
      <c r="AS178" s="22">
        <f>IF(AND('Submission Template'!BS175&lt;&gt;"",'Submission Template'!R$28&lt;&gt;"",'Submission Template'!V175&lt;&gt;""),1,0)</f>
        <v>0</v>
      </c>
      <c r="AT178" s="22"/>
      <c r="AU178" s="22">
        <f t="shared" si="26"/>
        <v>0</v>
      </c>
      <c r="AV178" s="22">
        <f t="shared" si="27"/>
        <v>0</v>
      </c>
      <c r="AW178" s="22"/>
      <c r="AX178" s="22">
        <f>IF('Submission Template'!$BU175&lt;&gt;"blank",IF('Submission Template'!BN175&lt;&gt;"",IF('Submission Template'!Q175="yes",AX177+1,AX177),AX177),"")</f>
        <v>0</v>
      </c>
      <c r="AY178" s="22">
        <f>IF('Submission Template'!$BU175&lt;&gt;"blank",IF('Submission Template'!BS175&lt;&gt;"",IF('Submission Template'!V175="yes",AY177+1,AY177),AY177),"")</f>
        <v>0</v>
      </c>
      <c r="AZ178" s="22"/>
      <c r="BA178" s="22" t="str">
        <f>IF('Submission Template'!BN175&lt;&gt;"",IF('Submission Template'!Q175="yes",1,0),"")</f>
        <v/>
      </c>
      <c r="BB178" s="22" t="str">
        <f>IF('Submission Template'!BS175&lt;&gt;"",IF('Submission Template'!V175="yes",1,0),"")</f>
        <v/>
      </c>
      <c r="BC178" s="22"/>
      <c r="BD178" s="22" t="str">
        <f>IF(AND('Submission Template'!Q175="yes",'Submission Template'!BN175&lt;&gt;""),'Submission Template'!BN175,"")</f>
        <v/>
      </c>
      <c r="BE178" s="22" t="str">
        <f>IF(AND('Submission Template'!V175="yes",'Submission Template'!BS175&lt;&gt;""),'Submission Template'!BS175,"")</f>
        <v/>
      </c>
      <c r="BF178" s="22"/>
      <c r="BG178" s="22"/>
      <c r="BH178" s="22"/>
      <c r="BI178" s="24"/>
      <c r="BJ178" s="22"/>
      <c r="BK178" s="35" t="str">
        <f>IF('Submission Template'!$AU$36=1,IF(AND('Submission Template'!Q175="yes",$AO178&gt;1,'Submission Template'!BN175&lt;&gt;""),ROUND((($AU178*$E178)/($D178-'Submission Template'!K$28))^2+1,1),""),"")</f>
        <v/>
      </c>
      <c r="BL178" s="35" t="str">
        <f>IF('Submission Template'!$AV$36=1,IF(AND('Submission Template'!V175="yes",$AP178&gt;1,'Submission Template'!BS175&lt;&gt;""),ROUND((($AV178*$O178)/($N178-'Submission Template'!R$28))^2+1,1),""),"")</f>
        <v/>
      </c>
      <c r="BM178" s="49">
        <f t="shared" si="28"/>
        <v>1</v>
      </c>
      <c r="BN178" s="6"/>
      <c r="BO178" s="136" t="str">
        <f>IF(D178="","",IF(E178="","",$D178-'Submission Template'!K$28))</f>
        <v/>
      </c>
      <c r="BP178" s="137" t="str">
        <f t="shared" si="40"/>
        <v/>
      </c>
      <c r="BQ178" s="137"/>
      <c r="BR178" s="137"/>
      <c r="BS178" s="137"/>
      <c r="BT178" s="137" t="str">
        <f>IF(N178="","",IF(E178="","",$N178-'Submission Template'!$BG$20))</f>
        <v/>
      </c>
      <c r="BU178" s="138" t="str">
        <f t="shared" si="41"/>
        <v/>
      </c>
      <c r="BV178" s="6"/>
      <c r="BW178" s="247" t="str">
        <f t="shared" si="45"/>
        <v/>
      </c>
      <c r="BX178" s="138" t="str">
        <f t="shared" si="46"/>
        <v/>
      </c>
      <c r="BY178" s="6"/>
      <c r="BZ178" s="6"/>
      <c r="CA178" s="6"/>
      <c r="CB178" s="6"/>
      <c r="CC178" s="6"/>
      <c r="CD178" s="6"/>
      <c r="CE178" s="6"/>
      <c r="CF178" s="247">
        <f>IF('Submission Template'!C201="invalid",1,0)</f>
        <v>0</v>
      </c>
      <c r="CG178" s="137" t="str">
        <f>IF(AND('Submission Template'!$C201="final",'Submission Template'!$Q201="yes"),$D204,"")</f>
        <v/>
      </c>
      <c r="CH178" s="137" t="str">
        <f>IF(AND('Submission Template'!$C201="final",'Submission Template'!$Q201="yes"),$C204,"")</f>
        <v/>
      </c>
      <c r="CI178" s="137" t="str">
        <f>IF(AND('Submission Template'!$C201="final",'Submission Template'!$V201="yes"),$N204,"")</f>
        <v/>
      </c>
      <c r="CJ178" s="138" t="str">
        <f>IF(AND('Submission Template'!$C201="final",'Submission Template'!$V201="yes"),$M204,"")</f>
        <v/>
      </c>
      <c r="CK178" s="6"/>
      <c r="CL178" s="6"/>
    </row>
    <row r="179" spans="1:90">
      <c r="A179" s="98"/>
      <c r="B179" s="304">
        <f>IF('Submission Template'!$AU$36=1,IF(AND('Submission Template'!$P$13="yes",$AX179&lt;&gt;""),MAX($AX179-1,0),$AX179),"")</f>
        <v>0</v>
      </c>
      <c r="C179" s="305" t="str">
        <f t="shared" si="22"/>
        <v/>
      </c>
      <c r="D179" s="306" t="str">
        <f>IF('Submission Template'!$AU$36&lt;&gt;1,"",IF(AL179&lt;&gt;"",AL179,IF(AND('Submission Template'!$P$13="no",'Submission Template'!Q176="yes",'Submission Template'!BN176&lt;&gt;""),AVERAGE(BD$37:BD179),IF(AND('Submission Template'!$P$13="yes",'Submission Template'!Q176="yes",'Submission Template'!BN176&lt;&gt;""),AVERAGE(BD$38:BD179),""))))</f>
        <v/>
      </c>
      <c r="E179" s="307" t="str">
        <f>IF('Submission Template'!$AU$36&lt;&gt;1,"",IF(AO179&lt;=1,"",IF(BW179&lt;&gt;"",BW179,IF(AND('Submission Template'!$P$13="no",'Submission Template'!Q176="yes",'Submission Template'!BN176&lt;&gt;""),STDEV(BD$37:BD179),IF(AND('Submission Template'!$P$13="yes",'Submission Template'!Q176="yes",'Submission Template'!BN176&lt;&gt;""),STDEV(BD$38:BD179),"")))))</f>
        <v/>
      </c>
      <c r="F179" s="308" t="str">
        <f>IF('Submission Template'!$AU$36=1,IF('Submission Template'!BN176&lt;&gt;"",G178,""),"")</f>
        <v/>
      </c>
      <c r="G179" s="308" t="str">
        <f>IF(AND('Submission Template'!$AU$36=1,'Submission Template'!$C176&lt;&gt;""),IF(OR($AO179=1,$AO179=0),0,IF('Submission Template'!$C176="initial",$G178,IF('Submission Template'!Q176="yes",MAX(($F179+'Submission Template'!BN176-('Submission Template'!K$28+0.25*$E179)),0),$G178))),"")</f>
        <v/>
      </c>
      <c r="H179" s="308" t="str">
        <f t="shared" si="35"/>
        <v/>
      </c>
      <c r="I179" s="309" t="str">
        <f t="shared" si="42"/>
        <v/>
      </c>
      <c r="J179" s="309" t="str">
        <f t="shared" si="36"/>
        <v/>
      </c>
      <c r="K179" s="310" t="str">
        <f>IF(G179&lt;&gt;"",IF($BA179=1,IF(AND(J179&lt;&gt;1,I179=1,D179&lt;='Submission Template'!K$28),1,0),K178),"")</f>
        <v/>
      </c>
      <c r="L179" s="304">
        <f>IF('Submission Template'!$AV$36=1,IF(AND('Submission Template'!$P$13="yes",$AY179&lt;&gt;""),MAX($AY179-1,0),$AY179),"")</f>
        <v>0</v>
      </c>
      <c r="M179" s="305" t="str">
        <f t="shared" si="37"/>
        <v/>
      </c>
      <c r="N179" s="306" t="str">
        <f>IF(AM179&lt;&gt;"",AM179,(IF(AND('Submission Template'!$P$13="no",'Submission Template'!V176="yes",'Submission Template'!BS176&lt;&gt;""),AVERAGE(BE$37:BE179),IF(AND('Submission Template'!$P$13="yes",'Submission Template'!V176="yes",'Submission Template'!BS176&lt;&gt;""),AVERAGE(BE$38:BE179),""))))</f>
        <v/>
      </c>
      <c r="O179" s="307" t="str">
        <f>IF(AP179&lt;=1,"",IF(BX179&lt;&gt;"",BX179,(IF(AND('Submission Template'!$P$13="no",'Submission Template'!V176="yes",'Submission Template'!BS176&lt;&gt;""),STDEV(BE$37:BE179),IF(AND('Submission Template'!$P$13="yes",'Submission Template'!V176="yes",'Submission Template'!BS176&lt;&gt;""),STDEV(BE$38:BE179),"")))))</f>
        <v/>
      </c>
      <c r="P179" s="308" t="str">
        <f>IF('Submission Template'!$AV$36=1,IF('Submission Template'!BS176&lt;&gt;"",Q178,""),"")</f>
        <v/>
      </c>
      <c r="Q179" s="308" t="str">
        <f>IF(AND('Submission Template'!$AV$36=1,'Submission Template'!$C176&lt;&gt;""),IF(OR($AP179=1,$AP179=0),0,IF('Submission Template'!$C176="initial",$Q178,IF('Submission Template'!V176="yes",MAX(($P179+'Submission Template'!BS176-('Submission Template'!R$28+0.25*$O179)),0),$Q178))),"")</f>
        <v/>
      </c>
      <c r="R179" s="308" t="str">
        <f t="shared" si="38"/>
        <v/>
      </c>
      <c r="S179" s="309" t="str">
        <f t="shared" si="43"/>
        <v/>
      </c>
      <c r="T179" s="309" t="str">
        <f t="shared" si="39"/>
        <v/>
      </c>
      <c r="U179" s="310" t="str">
        <f>IF(Q179&lt;&gt;"",IF($BB179=1,IF(AND(T179&lt;&gt;1,S179=1,N179&lt;='Submission Template'!R$28),1,0),U178),"")</f>
        <v/>
      </c>
      <c r="V179" s="102"/>
      <c r="W179" s="102"/>
      <c r="X179" s="102"/>
      <c r="Y179" s="102"/>
      <c r="Z179" s="102"/>
      <c r="AA179" s="102"/>
      <c r="AB179" s="102"/>
      <c r="AC179" s="102"/>
      <c r="AD179" s="102"/>
      <c r="AE179" s="102"/>
      <c r="AF179" s="311"/>
      <c r="AG179" s="312" t="str">
        <f>IF(AND(OR('Submission Template'!Q176="yes",AND('Submission Template'!V176="yes",'Submission Template'!$P$17="yes")),'Submission Template'!C176="invalid"),"Test cannot be invalid AND included in CumSum",IF(OR(AND($Q179&gt;$R179,$N179&lt;&gt;""),AND($G179&gt;H179,$D179&lt;&gt;"")),"Warning:  CumSum statistic exceeds the Action Limit.",""))</f>
        <v/>
      </c>
      <c r="AH179" s="156"/>
      <c r="AI179" s="156"/>
      <c r="AJ179" s="156"/>
      <c r="AK179" s="313"/>
      <c r="AL179" s="6" t="str">
        <f t="shared" si="47"/>
        <v/>
      </c>
      <c r="AM179" s="6" t="str">
        <f t="shared" si="44"/>
        <v/>
      </c>
      <c r="AN179"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lt;&gt;""),"DATA","")),"notCO")</f>
        <v>SKIP</v>
      </c>
      <c r="AO179" s="6">
        <f>IF('Submission Template'!$P$13="no",AX179,IF(AX179="","",IF('Submission Template'!$P$13="yes",IF(B179=0,1,IF(OR(B179=1,B179=2),2,B179)))))</f>
        <v>1</v>
      </c>
      <c r="AP179" s="6">
        <f>IF('Submission Template'!$P$13="no",AY179,IF(AY179="","",IF('Submission Template'!$P$13="yes",IF(L179=0,1,IF(OR(L179=1,L179=2),2,L179)))))</f>
        <v>1</v>
      </c>
      <c r="AQ179"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lt;&gt;""),"DATA","")),"notCO")</f>
        <v>SKIP</v>
      </c>
      <c r="AR179" s="22">
        <f>IF(AND('Submission Template'!BN176&lt;&gt;"",'Submission Template'!K$28&lt;&gt;"",'Submission Template'!Q176&lt;&gt;""),1,0)</f>
        <v>0</v>
      </c>
      <c r="AS179" s="22">
        <f>IF(AND('Submission Template'!BS176&lt;&gt;"",'Submission Template'!R$28&lt;&gt;"",'Submission Template'!V176&lt;&gt;""),1,0)</f>
        <v>0</v>
      </c>
      <c r="AT179" s="22"/>
      <c r="AU179" s="22">
        <f t="shared" si="26"/>
        <v>0</v>
      </c>
      <c r="AV179" s="22">
        <f t="shared" si="27"/>
        <v>0</v>
      </c>
      <c r="AW179" s="22"/>
      <c r="AX179" s="22">
        <f>IF('Submission Template'!$BU176&lt;&gt;"blank",IF('Submission Template'!BN176&lt;&gt;"",IF('Submission Template'!Q176="yes",AX178+1,AX178),AX178),"")</f>
        <v>0</v>
      </c>
      <c r="AY179" s="22">
        <f>IF('Submission Template'!$BU176&lt;&gt;"blank",IF('Submission Template'!BS176&lt;&gt;"",IF('Submission Template'!V176="yes",AY178+1,AY178),AY178),"")</f>
        <v>0</v>
      </c>
      <c r="AZ179" s="22"/>
      <c r="BA179" s="22" t="str">
        <f>IF('Submission Template'!BN176&lt;&gt;"",IF('Submission Template'!Q176="yes",1,0),"")</f>
        <v/>
      </c>
      <c r="BB179" s="22" t="str">
        <f>IF('Submission Template'!BS176&lt;&gt;"",IF('Submission Template'!V176="yes",1,0),"")</f>
        <v/>
      </c>
      <c r="BC179" s="22"/>
      <c r="BD179" s="22" t="str">
        <f>IF(AND('Submission Template'!Q176="yes",'Submission Template'!BN176&lt;&gt;""),'Submission Template'!BN176,"")</f>
        <v/>
      </c>
      <c r="BE179" s="22" t="str">
        <f>IF(AND('Submission Template'!V176="yes",'Submission Template'!BS176&lt;&gt;""),'Submission Template'!BS176,"")</f>
        <v/>
      </c>
      <c r="BF179" s="22"/>
      <c r="BG179" s="22"/>
      <c r="BH179" s="22"/>
      <c r="BI179" s="24"/>
      <c r="BJ179" s="22"/>
      <c r="BK179" s="35" t="str">
        <f>IF('Submission Template'!$AU$36=1,IF(AND('Submission Template'!Q176="yes",$AO179&gt;1,'Submission Template'!BN176&lt;&gt;""),ROUND((($AU179*$E179)/($D179-'Submission Template'!K$28))^2+1,1),""),"")</f>
        <v/>
      </c>
      <c r="BL179" s="35" t="str">
        <f>IF('Submission Template'!$AV$36=1,IF(AND('Submission Template'!V176="yes",$AP179&gt;1,'Submission Template'!BS176&lt;&gt;""),ROUND((($AV179*$O179)/($N179-'Submission Template'!R$28))^2+1,1),""),"")</f>
        <v/>
      </c>
      <c r="BM179" s="49">
        <f t="shared" si="28"/>
        <v>1</v>
      </c>
      <c r="BN179" s="6"/>
      <c r="BO179" s="136" t="str">
        <f>IF(D179="","",IF(E179="","",$D179-'Submission Template'!K$28))</f>
        <v/>
      </c>
      <c r="BP179" s="137" t="str">
        <f t="shared" si="40"/>
        <v/>
      </c>
      <c r="BQ179" s="137"/>
      <c r="BR179" s="137"/>
      <c r="BS179" s="137"/>
      <c r="BT179" s="137" t="str">
        <f>IF(N179="","",IF(E179="","",$N179-'Submission Template'!$BG$20))</f>
        <v/>
      </c>
      <c r="BU179" s="138" t="str">
        <f t="shared" si="41"/>
        <v/>
      </c>
      <c r="BV179" s="6"/>
      <c r="BW179" s="247" t="str">
        <f t="shared" si="45"/>
        <v/>
      </c>
      <c r="BX179" s="138" t="str">
        <f t="shared" si="46"/>
        <v/>
      </c>
      <c r="BY179" s="6"/>
      <c r="BZ179" s="6"/>
      <c r="CA179" s="6"/>
      <c r="CB179" s="6"/>
      <c r="CC179" s="6"/>
      <c r="CD179" s="6"/>
      <c r="CE179" s="6"/>
      <c r="CF179" s="247">
        <f>IF('Submission Template'!C202="invalid",1,0)</f>
        <v>0</v>
      </c>
      <c r="CG179" s="137" t="str">
        <f>IF(AND('Submission Template'!$C202="final",'Submission Template'!$Q202="yes"),$D205,"")</f>
        <v/>
      </c>
      <c r="CH179" s="137" t="str">
        <f>IF(AND('Submission Template'!$C202="final",'Submission Template'!$Q202="yes"),$C205,"")</f>
        <v/>
      </c>
      <c r="CI179" s="137" t="str">
        <f>IF(AND('Submission Template'!$C202="final",'Submission Template'!$V202="yes"),$N205,"")</f>
        <v/>
      </c>
      <c r="CJ179" s="138" t="str">
        <f>IF(AND('Submission Template'!$C202="final",'Submission Template'!$V202="yes"),$M205,"")</f>
        <v/>
      </c>
      <c r="CK179" s="6"/>
      <c r="CL179" s="6"/>
    </row>
    <row r="180" spans="1:90">
      <c r="A180" s="98"/>
      <c r="B180" s="304">
        <f>IF('Submission Template'!$AU$36=1,IF(AND('Submission Template'!$P$13="yes",$AX180&lt;&gt;""),MAX($AX180-1,0),$AX180),"")</f>
        <v>0</v>
      </c>
      <c r="C180" s="305" t="str">
        <f t="shared" si="22"/>
        <v/>
      </c>
      <c r="D180" s="306" t="str">
        <f>IF('Submission Template'!$AU$36&lt;&gt;1,"",IF(AL180&lt;&gt;"",AL180,IF(AND('Submission Template'!$P$13="no",'Submission Template'!Q177="yes",'Submission Template'!BN177&lt;&gt;""),AVERAGE(BD$37:BD180),IF(AND('Submission Template'!$P$13="yes",'Submission Template'!Q177="yes",'Submission Template'!BN177&lt;&gt;""),AVERAGE(BD$38:BD180),""))))</f>
        <v/>
      </c>
      <c r="E180" s="307" t="str">
        <f>IF('Submission Template'!$AU$36&lt;&gt;1,"",IF(AO180&lt;=1,"",IF(BW180&lt;&gt;"",BW180,IF(AND('Submission Template'!$P$13="no",'Submission Template'!Q177="yes",'Submission Template'!BN177&lt;&gt;""),STDEV(BD$37:BD180),IF(AND('Submission Template'!$P$13="yes",'Submission Template'!Q177="yes",'Submission Template'!BN177&lt;&gt;""),STDEV(BD$38:BD180),"")))))</f>
        <v/>
      </c>
      <c r="F180" s="308" t="str">
        <f>IF('Submission Template'!$AU$36=1,IF('Submission Template'!BN177&lt;&gt;"",G179,""),"")</f>
        <v/>
      </c>
      <c r="G180" s="308" t="str">
        <f>IF(AND('Submission Template'!$AU$36=1,'Submission Template'!$C177&lt;&gt;""),IF(OR($AO180=1,$AO180=0),0,IF('Submission Template'!$C177="initial",$G179,IF('Submission Template'!Q177="yes",MAX(($F180+'Submission Template'!BN177-('Submission Template'!K$28+0.25*$E180)),0),$G179))),"")</f>
        <v/>
      </c>
      <c r="H180" s="308" t="str">
        <f t="shared" si="35"/>
        <v/>
      </c>
      <c r="I180" s="309" t="str">
        <f t="shared" si="42"/>
        <v/>
      </c>
      <c r="J180" s="309" t="str">
        <f t="shared" si="36"/>
        <v/>
      </c>
      <c r="K180" s="310" t="str">
        <f>IF(G180&lt;&gt;"",IF($BA180=1,IF(AND(J180&lt;&gt;1,I180=1,D180&lt;='Submission Template'!K$28),1,0),K179),"")</f>
        <v/>
      </c>
      <c r="L180" s="304">
        <f>IF('Submission Template'!$AV$36=1,IF(AND('Submission Template'!$P$13="yes",$AY180&lt;&gt;""),MAX($AY180-1,0),$AY180),"")</f>
        <v>0</v>
      </c>
      <c r="M180" s="305" t="str">
        <f t="shared" si="37"/>
        <v/>
      </c>
      <c r="N180" s="306" t="str">
        <f>IF(AM180&lt;&gt;"",AM180,(IF(AND('Submission Template'!$P$13="no",'Submission Template'!V177="yes",'Submission Template'!BS177&lt;&gt;""),AVERAGE(BE$37:BE180),IF(AND('Submission Template'!$P$13="yes",'Submission Template'!V177="yes",'Submission Template'!BS177&lt;&gt;""),AVERAGE(BE$38:BE180),""))))</f>
        <v/>
      </c>
      <c r="O180" s="307" t="str">
        <f>IF(AP180&lt;=1,"",IF(BX180&lt;&gt;"",BX180,(IF(AND('Submission Template'!$P$13="no",'Submission Template'!V177="yes",'Submission Template'!BS177&lt;&gt;""),STDEV(BE$37:BE180),IF(AND('Submission Template'!$P$13="yes",'Submission Template'!V177="yes",'Submission Template'!BS177&lt;&gt;""),STDEV(BE$38:BE180),"")))))</f>
        <v/>
      </c>
      <c r="P180" s="308" t="str">
        <f>IF('Submission Template'!$AV$36=1,IF('Submission Template'!BS177&lt;&gt;"",Q179,""),"")</f>
        <v/>
      </c>
      <c r="Q180" s="308" t="str">
        <f>IF(AND('Submission Template'!$AV$36=1,'Submission Template'!$C177&lt;&gt;""),IF(OR($AP180=1,$AP180=0),0,IF('Submission Template'!$C177="initial",$Q179,IF('Submission Template'!V177="yes",MAX(($P180+'Submission Template'!BS177-('Submission Template'!R$28+0.25*$O180)),0),$Q179))),"")</f>
        <v/>
      </c>
      <c r="R180" s="308" t="str">
        <f t="shared" si="38"/>
        <v/>
      </c>
      <c r="S180" s="309" t="str">
        <f t="shared" si="43"/>
        <v/>
      </c>
      <c r="T180" s="309" t="str">
        <f t="shared" si="39"/>
        <v/>
      </c>
      <c r="U180" s="310" t="str">
        <f>IF(Q180&lt;&gt;"",IF($BB180=1,IF(AND(T180&lt;&gt;1,S180=1,N180&lt;='Submission Template'!R$28),1,0),U179),"")</f>
        <v/>
      </c>
      <c r="V180" s="102"/>
      <c r="W180" s="102"/>
      <c r="X180" s="102"/>
      <c r="Y180" s="102"/>
      <c r="Z180" s="102"/>
      <c r="AA180" s="102"/>
      <c r="AB180" s="102"/>
      <c r="AC180" s="102"/>
      <c r="AD180" s="102"/>
      <c r="AE180" s="102"/>
      <c r="AF180" s="311"/>
      <c r="AG180" s="312" t="str">
        <f>IF(AND(OR('Submission Template'!Q177="yes",AND('Submission Template'!V177="yes",'Submission Template'!$P$17="yes")),'Submission Template'!C177="invalid"),"Test cannot be invalid AND included in CumSum",IF(OR(AND($Q180&gt;$R180,$N180&lt;&gt;""),AND($G180&gt;H180,$D180&lt;&gt;"")),"Warning:  CumSum statistic exceeds the Action Limit.",""))</f>
        <v/>
      </c>
      <c r="AH180" s="156"/>
      <c r="AI180" s="156"/>
      <c r="AJ180" s="156"/>
      <c r="AK180" s="313"/>
      <c r="AL180" s="6" t="str">
        <f t="shared" si="47"/>
        <v/>
      </c>
      <c r="AM180" s="6" t="str">
        <f t="shared" si="44"/>
        <v/>
      </c>
      <c r="AN180"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lt;&gt;""),"DATA","")),"notCO")</f>
        <v>SKIP</v>
      </c>
      <c r="AO180" s="6">
        <f>IF('Submission Template'!$P$13="no",AX180,IF(AX180="","",IF('Submission Template'!$P$13="yes",IF(B180=0,1,IF(OR(B180=1,B180=2),2,B180)))))</f>
        <v>1</v>
      </c>
      <c r="AP180" s="6">
        <f>IF('Submission Template'!$P$13="no",AY180,IF(AY180="","",IF('Submission Template'!$P$13="yes",IF(L180=0,1,IF(OR(L180=1,L180=2),2,L180)))))</f>
        <v>1</v>
      </c>
      <c r="AQ180"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lt;&gt;""),"DATA","")),"notCO")</f>
        <v>SKIP</v>
      </c>
      <c r="AR180" s="22">
        <f>IF(AND('Submission Template'!BN177&lt;&gt;"",'Submission Template'!K$28&lt;&gt;"",'Submission Template'!Q177&lt;&gt;""),1,0)</f>
        <v>0</v>
      </c>
      <c r="AS180" s="22">
        <f>IF(AND('Submission Template'!BS177&lt;&gt;"",'Submission Template'!R$28&lt;&gt;"",'Submission Template'!V177&lt;&gt;""),1,0)</f>
        <v>0</v>
      </c>
      <c r="AT180" s="22"/>
      <c r="AU180" s="22">
        <f t="shared" si="26"/>
        <v>0</v>
      </c>
      <c r="AV180" s="22">
        <f t="shared" si="27"/>
        <v>0</v>
      </c>
      <c r="AW180" s="22"/>
      <c r="AX180" s="22">
        <f>IF('Submission Template'!$BU177&lt;&gt;"blank",IF('Submission Template'!BN177&lt;&gt;"",IF('Submission Template'!Q177="yes",AX179+1,AX179),AX179),"")</f>
        <v>0</v>
      </c>
      <c r="AY180" s="22">
        <f>IF('Submission Template'!$BU177&lt;&gt;"blank",IF('Submission Template'!BS177&lt;&gt;"",IF('Submission Template'!V177="yes",AY179+1,AY179),AY179),"")</f>
        <v>0</v>
      </c>
      <c r="AZ180" s="22"/>
      <c r="BA180" s="22" t="str">
        <f>IF('Submission Template'!BN177&lt;&gt;"",IF('Submission Template'!Q177="yes",1,0),"")</f>
        <v/>
      </c>
      <c r="BB180" s="22" t="str">
        <f>IF('Submission Template'!BS177&lt;&gt;"",IF('Submission Template'!V177="yes",1,0),"")</f>
        <v/>
      </c>
      <c r="BC180" s="22"/>
      <c r="BD180" s="22" t="str">
        <f>IF(AND('Submission Template'!Q177="yes",'Submission Template'!BN177&lt;&gt;""),'Submission Template'!BN177,"")</f>
        <v/>
      </c>
      <c r="BE180" s="22" t="str">
        <f>IF(AND('Submission Template'!V177="yes",'Submission Template'!BS177&lt;&gt;""),'Submission Template'!BS177,"")</f>
        <v/>
      </c>
      <c r="BF180" s="22"/>
      <c r="BG180" s="22"/>
      <c r="BH180" s="22"/>
      <c r="BI180" s="24"/>
      <c r="BJ180" s="22"/>
      <c r="BK180" s="35" t="str">
        <f>IF('Submission Template'!$AU$36=1,IF(AND('Submission Template'!Q177="yes",$AO180&gt;1,'Submission Template'!BN177&lt;&gt;""),ROUND((($AU180*$E180)/($D180-'Submission Template'!K$28))^2+1,1),""),"")</f>
        <v/>
      </c>
      <c r="BL180" s="35" t="str">
        <f>IF('Submission Template'!$AV$36=1,IF(AND('Submission Template'!V177="yes",$AP180&gt;1,'Submission Template'!BS177&lt;&gt;""),ROUND((($AV180*$O180)/($N180-'Submission Template'!R$28))^2+1,1),""),"")</f>
        <v/>
      </c>
      <c r="BM180" s="49">
        <f t="shared" si="28"/>
        <v>1</v>
      </c>
      <c r="BN180" s="6"/>
      <c r="BO180" s="136" t="str">
        <f>IF(D180="","",IF(E180="","",$D180-'Submission Template'!K$28))</f>
        <v/>
      </c>
      <c r="BP180" s="137" t="str">
        <f t="shared" si="40"/>
        <v/>
      </c>
      <c r="BQ180" s="137"/>
      <c r="BR180" s="137"/>
      <c r="BS180" s="137"/>
      <c r="BT180" s="137" t="str">
        <f>IF(N180="","",IF(E180="","",$N180-'Submission Template'!$BG$20))</f>
        <v/>
      </c>
      <c r="BU180" s="138" t="str">
        <f t="shared" si="41"/>
        <v/>
      </c>
      <c r="BV180" s="6"/>
      <c r="BW180" s="247" t="str">
        <f t="shared" si="45"/>
        <v/>
      </c>
      <c r="BX180" s="138" t="str">
        <f t="shared" si="46"/>
        <v/>
      </c>
      <c r="BY180" s="6"/>
      <c r="BZ180" s="6"/>
      <c r="CA180" s="6"/>
      <c r="CB180" s="6"/>
      <c r="CC180" s="6"/>
      <c r="CD180" s="6"/>
      <c r="CE180" s="6"/>
      <c r="CF180" s="247">
        <f>IF('Submission Template'!C203="invalid",1,0)</f>
        <v>0</v>
      </c>
      <c r="CG180" s="137" t="str">
        <f>IF(AND('Submission Template'!$C203="final",'Submission Template'!$Q203="yes"),$D206,"")</f>
        <v/>
      </c>
      <c r="CH180" s="137" t="str">
        <f>IF(AND('Submission Template'!$C203="final",'Submission Template'!$Q203="yes"),$C206,"")</f>
        <v/>
      </c>
      <c r="CI180" s="137" t="str">
        <f>IF(AND('Submission Template'!$C203="final",'Submission Template'!$V203="yes"),$N206,"")</f>
        <v/>
      </c>
      <c r="CJ180" s="138" t="str">
        <f>IF(AND('Submission Template'!$C203="final",'Submission Template'!$V203="yes"),$M206,"")</f>
        <v/>
      </c>
      <c r="CK180" s="6"/>
      <c r="CL180" s="6"/>
    </row>
    <row r="181" spans="1:90">
      <c r="A181" s="98"/>
      <c r="B181" s="304">
        <f>IF('Submission Template'!$AU$36=1,IF(AND('Submission Template'!$P$13="yes",$AX181&lt;&gt;""),MAX($AX181-1,0),$AX181),"")</f>
        <v>0</v>
      </c>
      <c r="C181" s="305" t="str">
        <f t="shared" si="22"/>
        <v/>
      </c>
      <c r="D181" s="306" t="str">
        <f>IF('Submission Template'!$AU$36&lt;&gt;1,"",IF(AL181&lt;&gt;"",AL181,IF(AND('Submission Template'!$P$13="no",'Submission Template'!Q178="yes",'Submission Template'!BN178&lt;&gt;""),AVERAGE(BD$37:BD181),IF(AND('Submission Template'!$P$13="yes",'Submission Template'!Q178="yes",'Submission Template'!BN178&lt;&gt;""),AVERAGE(BD$38:BD181),""))))</f>
        <v/>
      </c>
      <c r="E181" s="307" t="str">
        <f>IF('Submission Template'!$AU$36&lt;&gt;1,"",IF(AO181&lt;=1,"",IF(BW181&lt;&gt;"",BW181,IF(AND('Submission Template'!$P$13="no",'Submission Template'!Q178="yes",'Submission Template'!BN178&lt;&gt;""),STDEV(BD$37:BD181),IF(AND('Submission Template'!$P$13="yes",'Submission Template'!Q178="yes",'Submission Template'!BN178&lt;&gt;""),STDEV(BD$38:BD181),"")))))</f>
        <v/>
      </c>
      <c r="F181" s="308" t="str">
        <f>IF('Submission Template'!$AU$36=1,IF('Submission Template'!BN178&lt;&gt;"",G180,""),"")</f>
        <v/>
      </c>
      <c r="G181" s="308" t="str">
        <f>IF(AND('Submission Template'!$AU$36=1,'Submission Template'!$C178&lt;&gt;""),IF(OR($AO181=1,$AO181=0),0,IF('Submission Template'!$C178="initial",$G180,IF('Submission Template'!Q178="yes",MAX(($F181+'Submission Template'!BN178-('Submission Template'!K$28+0.25*$E181)),0),$G180))),"")</f>
        <v/>
      </c>
      <c r="H181" s="308" t="str">
        <f t="shared" si="35"/>
        <v/>
      </c>
      <c r="I181" s="309" t="str">
        <f t="shared" si="42"/>
        <v/>
      </c>
      <c r="J181" s="309" t="str">
        <f t="shared" si="36"/>
        <v/>
      </c>
      <c r="K181" s="310" t="str">
        <f>IF(G181&lt;&gt;"",IF($BA181=1,IF(AND(J181&lt;&gt;1,I181=1,D181&lt;='Submission Template'!K$28),1,0),K180),"")</f>
        <v/>
      </c>
      <c r="L181" s="304">
        <f>IF('Submission Template'!$AV$36=1,IF(AND('Submission Template'!$P$13="yes",$AY181&lt;&gt;""),MAX($AY181-1,0),$AY181),"")</f>
        <v>0</v>
      </c>
      <c r="M181" s="305" t="str">
        <f t="shared" si="37"/>
        <v/>
      </c>
      <c r="N181" s="306" t="str">
        <f>IF(AM181&lt;&gt;"",AM181,(IF(AND('Submission Template'!$P$13="no",'Submission Template'!V178="yes",'Submission Template'!BS178&lt;&gt;""),AVERAGE(BE$37:BE181),IF(AND('Submission Template'!$P$13="yes",'Submission Template'!V178="yes",'Submission Template'!BS178&lt;&gt;""),AVERAGE(BE$38:BE181),""))))</f>
        <v/>
      </c>
      <c r="O181" s="307" t="str">
        <f>IF(AP181&lt;=1,"",IF(BX181&lt;&gt;"",BX181,(IF(AND('Submission Template'!$P$13="no",'Submission Template'!V178="yes",'Submission Template'!BS178&lt;&gt;""),STDEV(BE$37:BE181),IF(AND('Submission Template'!$P$13="yes",'Submission Template'!V178="yes",'Submission Template'!BS178&lt;&gt;""),STDEV(BE$38:BE181),"")))))</f>
        <v/>
      </c>
      <c r="P181" s="308" t="str">
        <f>IF('Submission Template'!$AV$36=1,IF('Submission Template'!BS178&lt;&gt;"",Q180,""),"")</f>
        <v/>
      </c>
      <c r="Q181" s="308" t="str">
        <f>IF(AND('Submission Template'!$AV$36=1,'Submission Template'!$C178&lt;&gt;""),IF(OR($AP181=1,$AP181=0),0,IF('Submission Template'!$C178="initial",$Q180,IF('Submission Template'!V178="yes",MAX(($P181+'Submission Template'!BS178-('Submission Template'!R$28+0.25*$O181)),0),$Q180))),"")</f>
        <v/>
      </c>
      <c r="R181" s="308" t="str">
        <f t="shared" si="38"/>
        <v/>
      </c>
      <c r="S181" s="309" t="str">
        <f t="shared" si="43"/>
        <v/>
      </c>
      <c r="T181" s="309" t="str">
        <f t="shared" si="39"/>
        <v/>
      </c>
      <c r="U181" s="310" t="str">
        <f>IF(Q181&lt;&gt;"",IF($BB181=1,IF(AND(T181&lt;&gt;1,S181=1,N181&lt;='Submission Template'!R$28),1,0),U180),"")</f>
        <v/>
      </c>
      <c r="V181" s="102"/>
      <c r="W181" s="102"/>
      <c r="X181" s="102"/>
      <c r="Y181" s="102"/>
      <c r="Z181" s="102"/>
      <c r="AA181" s="102"/>
      <c r="AB181" s="102"/>
      <c r="AC181" s="102"/>
      <c r="AD181" s="102"/>
      <c r="AE181" s="102"/>
      <c r="AF181" s="311"/>
      <c r="AG181" s="312" t="str">
        <f>IF(AND(OR('Submission Template'!Q178="yes",AND('Submission Template'!V178="yes",'Submission Template'!$P$17="yes")),'Submission Template'!C178="invalid"),"Test cannot be invalid AND included in CumSum",IF(OR(AND($Q181&gt;$R181,$N181&lt;&gt;""),AND($G181&gt;H181,$D181&lt;&gt;"")),"Warning:  CumSum statistic exceeds the Action Limit.",""))</f>
        <v/>
      </c>
      <c r="AH181" s="156"/>
      <c r="AI181" s="156"/>
      <c r="AJ181" s="156"/>
      <c r="AK181" s="313"/>
      <c r="AL181" s="6" t="str">
        <f t="shared" si="47"/>
        <v/>
      </c>
      <c r="AM181" s="6" t="str">
        <f t="shared" si="44"/>
        <v/>
      </c>
      <c r="AN181"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lt;&gt;""),"DATA","")),"notCO")</f>
        <v>SKIP</v>
      </c>
      <c r="AO181" s="6">
        <f>IF('Submission Template'!$P$13="no",AX181,IF(AX181="","",IF('Submission Template'!$P$13="yes",IF(B181=0,1,IF(OR(B181=1,B181=2),2,B181)))))</f>
        <v>1</v>
      </c>
      <c r="AP181" s="6">
        <f>IF('Submission Template'!$P$13="no",AY181,IF(AY181="","",IF('Submission Template'!$P$13="yes",IF(L181=0,1,IF(OR(L181=1,L181=2),2,L181)))))</f>
        <v>1</v>
      </c>
      <c r="AQ181"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lt;&gt;""),"DATA","")),"notCO")</f>
        <v>SKIP</v>
      </c>
      <c r="AR181" s="22">
        <f>IF(AND('Submission Template'!BN178&lt;&gt;"",'Submission Template'!K$28&lt;&gt;"",'Submission Template'!Q178&lt;&gt;""),1,0)</f>
        <v>0</v>
      </c>
      <c r="AS181" s="22">
        <f>IF(AND('Submission Template'!BS178&lt;&gt;"",'Submission Template'!R$28&lt;&gt;"",'Submission Template'!V178&lt;&gt;""),1,0)</f>
        <v>0</v>
      </c>
      <c r="AT181" s="22"/>
      <c r="AU181" s="22">
        <f t="shared" si="26"/>
        <v>0</v>
      </c>
      <c r="AV181" s="22">
        <f t="shared" si="27"/>
        <v>0</v>
      </c>
      <c r="AW181" s="22"/>
      <c r="AX181" s="22">
        <f>IF('Submission Template'!$BU178&lt;&gt;"blank",IF('Submission Template'!BN178&lt;&gt;"",IF('Submission Template'!Q178="yes",AX180+1,AX180),AX180),"")</f>
        <v>0</v>
      </c>
      <c r="AY181" s="22">
        <f>IF('Submission Template'!$BU178&lt;&gt;"blank",IF('Submission Template'!BS178&lt;&gt;"",IF('Submission Template'!V178="yes",AY180+1,AY180),AY180),"")</f>
        <v>0</v>
      </c>
      <c r="AZ181" s="22"/>
      <c r="BA181" s="22" t="str">
        <f>IF('Submission Template'!BN178&lt;&gt;"",IF('Submission Template'!Q178="yes",1,0),"")</f>
        <v/>
      </c>
      <c r="BB181" s="22" t="str">
        <f>IF('Submission Template'!BS178&lt;&gt;"",IF('Submission Template'!V178="yes",1,0),"")</f>
        <v/>
      </c>
      <c r="BC181" s="22"/>
      <c r="BD181" s="22" t="str">
        <f>IF(AND('Submission Template'!Q178="yes",'Submission Template'!BN178&lt;&gt;""),'Submission Template'!BN178,"")</f>
        <v/>
      </c>
      <c r="BE181" s="22" t="str">
        <f>IF(AND('Submission Template'!V178="yes",'Submission Template'!BS178&lt;&gt;""),'Submission Template'!BS178,"")</f>
        <v/>
      </c>
      <c r="BF181" s="22"/>
      <c r="BG181" s="22"/>
      <c r="BH181" s="22"/>
      <c r="BI181" s="24"/>
      <c r="BJ181" s="22"/>
      <c r="BK181" s="35" t="str">
        <f>IF('Submission Template'!$AU$36=1,IF(AND('Submission Template'!Q178="yes",$AO181&gt;1,'Submission Template'!BN178&lt;&gt;""),ROUND((($AU181*$E181)/($D181-'Submission Template'!K$28))^2+1,1),""),"")</f>
        <v/>
      </c>
      <c r="BL181" s="35" t="str">
        <f>IF('Submission Template'!$AV$36=1,IF(AND('Submission Template'!V178="yes",$AP181&gt;1,'Submission Template'!BS178&lt;&gt;""),ROUND((($AV181*$O181)/($N181-'Submission Template'!R$28))^2+1,1),""),"")</f>
        <v/>
      </c>
      <c r="BM181" s="49">
        <f t="shared" si="28"/>
        <v>1</v>
      </c>
      <c r="BN181" s="6"/>
      <c r="BO181" s="136" t="str">
        <f>IF(D181="","",IF(E181="","",$D181-'Submission Template'!K$28))</f>
        <v/>
      </c>
      <c r="BP181" s="137" t="str">
        <f t="shared" si="40"/>
        <v/>
      </c>
      <c r="BQ181" s="137"/>
      <c r="BR181" s="137"/>
      <c r="BS181" s="137"/>
      <c r="BT181" s="137" t="str">
        <f>IF(N181="","",IF(E181="","",$N181-'Submission Template'!$BG$20))</f>
        <v/>
      </c>
      <c r="BU181" s="138" t="str">
        <f t="shared" si="41"/>
        <v/>
      </c>
      <c r="BV181" s="6"/>
      <c r="BW181" s="247" t="str">
        <f t="shared" si="45"/>
        <v/>
      </c>
      <c r="BX181" s="138" t="str">
        <f t="shared" si="46"/>
        <v/>
      </c>
      <c r="BY181" s="6"/>
      <c r="BZ181" s="6"/>
      <c r="CA181" s="6"/>
      <c r="CB181" s="6"/>
      <c r="CC181" s="6"/>
      <c r="CD181" s="6"/>
      <c r="CE181" s="6"/>
      <c r="CF181" s="247">
        <f>IF('Submission Template'!C204="invalid",1,0)</f>
        <v>0</v>
      </c>
      <c r="CG181" s="137" t="str">
        <f>IF(AND('Submission Template'!$C204="final",'Submission Template'!$Q204="yes"),$D207,"")</f>
        <v/>
      </c>
      <c r="CH181" s="137" t="str">
        <f>IF(AND('Submission Template'!$C204="final",'Submission Template'!$Q204="yes"),$C207,"")</f>
        <v/>
      </c>
      <c r="CI181" s="137" t="str">
        <f>IF(AND('Submission Template'!$C204="final",'Submission Template'!$V204="yes"),$N207,"")</f>
        <v/>
      </c>
      <c r="CJ181" s="138" t="str">
        <f>IF(AND('Submission Template'!$C204="final",'Submission Template'!$V204="yes"),$M207,"")</f>
        <v/>
      </c>
      <c r="CK181" s="6"/>
      <c r="CL181" s="6"/>
    </row>
    <row r="182" spans="1:90">
      <c r="A182" s="98"/>
      <c r="B182" s="304">
        <f>IF('Submission Template'!$AU$36=1,IF(AND('Submission Template'!$P$13="yes",$AX182&lt;&gt;""),MAX($AX182-1,0),$AX182),"")</f>
        <v>0</v>
      </c>
      <c r="C182" s="305" t="str">
        <f t="shared" si="22"/>
        <v/>
      </c>
      <c r="D182" s="306" t="str">
        <f>IF('Submission Template'!$AU$36&lt;&gt;1,"",IF(AL182&lt;&gt;"",AL182,IF(AND('Submission Template'!$P$13="no",'Submission Template'!Q179="yes",'Submission Template'!BN179&lt;&gt;""),AVERAGE(BD$37:BD182),IF(AND('Submission Template'!$P$13="yes",'Submission Template'!Q179="yes",'Submission Template'!BN179&lt;&gt;""),AVERAGE(BD$38:BD182),""))))</f>
        <v/>
      </c>
      <c r="E182" s="307" t="str">
        <f>IF('Submission Template'!$AU$36&lt;&gt;1,"",IF(AO182&lt;=1,"",IF(BW182&lt;&gt;"",BW182,IF(AND('Submission Template'!$P$13="no",'Submission Template'!Q179="yes",'Submission Template'!BN179&lt;&gt;""),STDEV(BD$37:BD182),IF(AND('Submission Template'!$P$13="yes",'Submission Template'!Q179="yes",'Submission Template'!BN179&lt;&gt;""),STDEV(BD$38:BD182),"")))))</f>
        <v/>
      </c>
      <c r="F182" s="308" t="str">
        <f>IF('Submission Template'!$AU$36=1,IF('Submission Template'!BN179&lt;&gt;"",G181,""),"")</f>
        <v/>
      </c>
      <c r="G182" s="308" t="str">
        <f>IF(AND('Submission Template'!$AU$36=1,'Submission Template'!$C179&lt;&gt;""),IF(OR($AO182=1,$AO182=0),0,IF('Submission Template'!$C179="initial",$G181,IF('Submission Template'!Q179="yes",MAX(($F182+'Submission Template'!BN179-('Submission Template'!K$28+0.25*$E182)),0),$G181))),"")</f>
        <v/>
      </c>
      <c r="H182" s="308" t="str">
        <f t="shared" si="35"/>
        <v/>
      </c>
      <c r="I182" s="309" t="str">
        <f t="shared" si="42"/>
        <v/>
      </c>
      <c r="J182" s="309" t="str">
        <f t="shared" si="36"/>
        <v/>
      </c>
      <c r="K182" s="310" t="str">
        <f>IF(G182&lt;&gt;"",IF($BA182=1,IF(AND(J182&lt;&gt;1,I182=1,D182&lt;='Submission Template'!K$28),1,0),K181),"")</f>
        <v/>
      </c>
      <c r="L182" s="304">
        <f>IF('Submission Template'!$AV$36=1,IF(AND('Submission Template'!$P$13="yes",$AY182&lt;&gt;""),MAX($AY182-1,0),$AY182),"")</f>
        <v>0</v>
      </c>
      <c r="M182" s="305" t="str">
        <f t="shared" si="37"/>
        <v/>
      </c>
      <c r="N182" s="306" t="str">
        <f>IF(AM182&lt;&gt;"",AM182,(IF(AND('Submission Template'!$P$13="no",'Submission Template'!V179="yes",'Submission Template'!BS179&lt;&gt;""),AVERAGE(BE$37:BE182),IF(AND('Submission Template'!$P$13="yes",'Submission Template'!V179="yes",'Submission Template'!BS179&lt;&gt;""),AVERAGE(BE$38:BE182),""))))</f>
        <v/>
      </c>
      <c r="O182" s="307" t="str">
        <f>IF(AP182&lt;=1,"",IF(BX182&lt;&gt;"",BX182,(IF(AND('Submission Template'!$P$13="no",'Submission Template'!V179="yes",'Submission Template'!BS179&lt;&gt;""),STDEV(BE$37:BE182),IF(AND('Submission Template'!$P$13="yes",'Submission Template'!V179="yes",'Submission Template'!BS179&lt;&gt;""),STDEV(BE$38:BE182),"")))))</f>
        <v/>
      </c>
      <c r="P182" s="308" t="str">
        <f>IF('Submission Template'!$AV$36=1,IF('Submission Template'!BS179&lt;&gt;"",Q181,""),"")</f>
        <v/>
      </c>
      <c r="Q182" s="308" t="str">
        <f>IF(AND('Submission Template'!$AV$36=1,'Submission Template'!$C179&lt;&gt;""),IF(OR($AP182=1,$AP182=0),0,IF('Submission Template'!$C179="initial",$Q181,IF('Submission Template'!V179="yes",MAX(($P182+'Submission Template'!BS179-('Submission Template'!R$28+0.25*$O182)),0),$Q181))),"")</f>
        <v/>
      </c>
      <c r="R182" s="308" t="str">
        <f t="shared" si="38"/>
        <v/>
      </c>
      <c r="S182" s="309" t="str">
        <f t="shared" si="43"/>
        <v/>
      </c>
      <c r="T182" s="309" t="str">
        <f t="shared" si="39"/>
        <v/>
      </c>
      <c r="U182" s="310" t="str">
        <f>IF(Q182&lt;&gt;"",IF($BB182=1,IF(AND(T182&lt;&gt;1,S182=1,N182&lt;='Submission Template'!R$28),1,0),U181),"")</f>
        <v/>
      </c>
      <c r="V182" s="102"/>
      <c r="W182" s="102"/>
      <c r="X182" s="102"/>
      <c r="Y182" s="102"/>
      <c r="Z182" s="102"/>
      <c r="AA182" s="102"/>
      <c r="AB182" s="102"/>
      <c r="AC182" s="102"/>
      <c r="AD182" s="102"/>
      <c r="AE182" s="102"/>
      <c r="AF182" s="311"/>
      <c r="AG182" s="312" t="str">
        <f>IF(AND(OR('Submission Template'!Q179="yes",AND('Submission Template'!V179="yes",'Submission Template'!$P$17="yes")),'Submission Template'!C179="invalid"),"Test cannot be invalid AND included in CumSum",IF(OR(AND($Q182&gt;$R182,$N182&lt;&gt;""),AND($G182&gt;H182,$D182&lt;&gt;"")),"Warning:  CumSum statistic exceeds the Action Limit.",""))</f>
        <v/>
      </c>
      <c r="AH182" s="156"/>
      <c r="AI182" s="156"/>
      <c r="AJ182" s="156"/>
      <c r="AK182" s="313"/>
      <c r="AL182" s="6" t="str">
        <f t="shared" si="47"/>
        <v/>
      </c>
      <c r="AM182" s="6" t="str">
        <f t="shared" si="44"/>
        <v/>
      </c>
      <c r="AN182"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lt;&gt;""),"DATA","")),"notCO")</f>
        <v>SKIP</v>
      </c>
      <c r="AO182" s="6">
        <f>IF('Submission Template'!$P$13="no",AX182,IF(AX182="","",IF('Submission Template'!$P$13="yes",IF(B182=0,1,IF(OR(B182=1,B182=2),2,B182)))))</f>
        <v>1</v>
      </c>
      <c r="AP182" s="6">
        <f>IF('Submission Template'!$P$13="no",AY182,IF(AY182="","",IF('Submission Template'!$P$13="yes",IF(L182=0,1,IF(OR(L182=1,L182=2),2,L182)))))</f>
        <v>1</v>
      </c>
      <c r="AQ182"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lt;&gt;""),"DATA","")),"notCO")</f>
        <v>SKIP</v>
      </c>
      <c r="AR182" s="22">
        <f>IF(AND('Submission Template'!BN179&lt;&gt;"",'Submission Template'!K$28&lt;&gt;"",'Submission Template'!Q179&lt;&gt;""),1,0)</f>
        <v>0</v>
      </c>
      <c r="AS182" s="22">
        <f>IF(AND('Submission Template'!BS179&lt;&gt;"",'Submission Template'!R$28&lt;&gt;"",'Submission Template'!V179&lt;&gt;""),1,0)</f>
        <v>0</v>
      </c>
      <c r="AT182" s="22"/>
      <c r="AU182" s="22">
        <f t="shared" si="26"/>
        <v>0</v>
      </c>
      <c r="AV182" s="22">
        <f t="shared" si="27"/>
        <v>0</v>
      </c>
      <c r="AW182" s="22"/>
      <c r="AX182" s="22">
        <f>IF('Submission Template'!$BU179&lt;&gt;"blank",IF('Submission Template'!BN179&lt;&gt;"",IF('Submission Template'!Q179="yes",AX181+1,AX181),AX181),"")</f>
        <v>0</v>
      </c>
      <c r="AY182" s="22">
        <f>IF('Submission Template'!$BU179&lt;&gt;"blank",IF('Submission Template'!BS179&lt;&gt;"",IF('Submission Template'!V179="yes",AY181+1,AY181),AY181),"")</f>
        <v>0</v>
      </c>
      <c r="AZ182" s="22"/>
      <c r="BA182" s="22" t="str">
        <f>IF('Submission Template'!BN179&lt;&gt;"",IF('Submission Template'!Q179="yes",1,0),"")</f>
        <v/>
      </c>
      <c r="BB182" s="22" t="str">
        <f>IF('Submission Template'!BS179&lt;&gt;"",IF('Submission Template'!V179="yes",1,0),"")</f>
        <v/>
      </c>
      <c r="BC182" s="22"/>
      <c r="BD182" s="22" t="str">
        <f>IF(AND('Submission Template'!Q179="yes",'Submission Template'!BN179&lt;&gt;""),'Submission Template'!BN179,"")</f>
        <v/>
      </c>
      <c r="BE182" s="22" t="str">
        <f>IF(AND('Submission Template'!V179="yes",'Submission Template'!BS179&lt;&gt;""),'Submission Template'!BS179,"")</f>
        <v/>
      </c>
      <c r="BF182" s="22"/>
      <c r="BG182" s="22"/>
      <c r="BH182" s="22"/>
      <c r="BI182" s="24"/>
      <c r="BJ182" s="22"/>
      <c r="BK182" s="35" t="str">
        <f>IF('Submission Template'!$AU$36=1,IF(AND('Submission Template'!Q179="yes",$AO182&gt;1,'Submission Template'!BN179&lt;&gt;""),ROUND((($AU182*$E182)/($D182-'Submission Template'!K$28))^2+1,1),""),"")</f>
        <v/>
      </c>
      <c r="BL182" s="35" t="str">
        <f>IF('Submission Template'!$AV$36=1,IF(AND('Submission Template'!V179="yes",$AP182&gt;1,'Submission Template'!BS179&lt;&gt;""),ROUND((($AV182*$O182)/($N182-'Submission Template'!R$28))^2+1,1),""),"")</f>
        <v/>
      </c>
      <c r="BM182" s="49">
        <f t="shared" si="28"/>
        <v>1</v>
      </c>
      <c r="BN182" s="6"/>
      <c r="BO182" s="136" t="str">
        <f>IF(D182="","",IF(E182="","",$D182-'Submission Template'!K$28))</f>
        <v/>
      </c>
      <c r="BP182" s="137" t="str">
        <f t="shared" si="40"/>
        <v/>
      </c>
      <c r="BQ182" s="137"/>
      <c r="BR182" s="137"/>
      <c r="BS182" s="137"/>
      <c r="BT182" s="137" t="str">
        <f>IF(N182="","",IF(E182="","",$N182-'Submission Template'!$BG$20))</f>
        <v/>
      </c>
      <c r="BU182" s="138" t="str">
        <f t="shared" si="41"/>
        <v/>
      </c>
      <c r="BV182" s="6"/>
      <c r="BW182" s="247" t="str">
        <f t="shared" si="45"/>
        <v/>
      </c>
      <c r="BX182" s="138" t="str">
        <f t="shared" si="46"/>
        <v/>
      </c>
      <c r="BY182" s="6"/>
      <c r="BZ182" s="6"/>
      <c r="CA182" s="6"/>
      <c r="CB182" s="6"/>
      <c r="CC182" s="6"/>
      <c r="CD182" s="6"/>
      <c r="CE182" s="6"/>
      <c r="CF182" s="247">
        <f>IF('Submission Template'!C205="invalid",1,0)</f>
        <v>0</v>
      </c>
      <c r="CG182" s="137" t="str">
        <f>IF(AND('Submission Template'!$C205="final",'Submission Template'!$Q205="yes"),$D208,"")</f>
        <v/>
      </c>
      <c r="CH182" s="137" t="str">
        <f>IF(AND('Submission Template'!$C205="final",'Submission Template'!$Q205="yes"),$C208,"")</f>
        <v/>
      </c>
      <c r="CI182" s="137" t="str">
        <f>IF(AND('Submission Template'!$C205="final",'Submission Template'!$V205="yes"),$N208,"")</f>
        <v/>
      </c>
      <c r="CJ182" s="138" t="str">
        <f>IF(AND('Submission Template'!$C205="final",'Submission Template'!$V205="yes"),$M208,"")</f>
        <v/>
      </c>
      <c r="CK182" s="6"/>
      <c r="CL182" s="6"/>
    </row>
    <row r="183" spans="1:90">
      <c r="A183" s="98"/>
      <c r="B183" s="304">
        <f>IF('Submission Template'!$AU$36=1,IF(AND('Submission Template'!$P$13="yes",$AX183&lt;&gt;""),MAX($AX183-1,0),$AX183),"")</f>
        <v>0</v>
      </c>
      <c r="C183" s="305" t="str">
        <f t="shared" si="22"/>
        <v/>
      </c>
      <c r="D183" s="306" t="str">
        <f>IF('Submission Template'!$AU$36&lt;&gt;1,"",IF(AL183&lt;&gt;"",AL183,IF(AND('Submission Template'!$P$13="no",'Submission Template'!Q180="yes",'Submission Template'!BN180&lt;&gt;""),AVERAGE(BD$37:BD183),IF(AND('Submission Template'!$P$13="yes",'Submission Template'!Q180="yes",'Submission Template'!BN180&lt;&gt;""),AVERAGE(BD$38:BD183),""))))</f>
        <v/>
      </c>
      <c r="E183" s="307" t="str">
        <f>IF('Submission Template'!$AU$36&lt;&gt;1,"",IF(AO183&lt;=1,"",IF(BW183&lt;&gt;"",BW183,IF(AND('Submission Template'!$P$13="no",'Submission Template'!Q180="yes",'Submission Template'!BN180&lt;&gt;""),STDEV(BD$37:BD183),IF(AND('Submission Template'!$P$13="yes",'Submission Template'!Q180="yes",'Submission Template'!BN180&lt;&gt;""),STDEV(BD$38:BD183),"")))))</f>
        <v/>
      </c>
      <c r="F183" s="308" t="str">
        <f>IF('Submission Template'!$AU$36=1,IF('Submission Template'!BN180&lt;&gt;"",G182,""),"")</f>
        <v/>
      </c>
      <c r="G183" s="308" t="str">
        <f>IF(AND('Submission Template'!$AU$36=1,'Submission Template'!$C180&lt;&gt;""),IF(OR($AO183=1,$AO183=0),0,IF('Submission Template'!$C180="initial",$G182,IF('Submission Template'!Q180="yes",MAX(($F183+'Submission Template'!BN180-('Submission Template'!K$28+0.25*$E183)),0),$G182))),"")</f>
        <v/>
      </c>
      <c r="H183" s="308" t="str">
        <f t="shared" si="35"/>
        <v/>
      </c>
      <c r="I183" s="309" t="str">
        <f t="shared" si="42"/>
        <v/>
      </c>
      <c r="J183" s="309" t="str">
        <f t="shared" si="36"/>
        <v/>
      </c>
      <c r="K183" s="310" t="str">
        <f>IF(G183&lt;&gt;"",IF($BA183=1,IF(AND(J183&lt;&gt;1,I183=1,D183&lt;='Submission Template'!K$28),1,0),K182),"")</f>
        <v/>
      </c>
      <c r="L183" s="304">
        <f>IF('Submission Template'!$AV$36=1,IF(AND('Submission Template'!$P$13="yes",$AY183&lt;&gt;""),MAX($AY183-1,0),$AY183),"")</f>
        <v>0</v>
      </c>
      <c r="M183" s="305" t="str">
        <f t="shared" si="37"/>
        <v/>
      </c>
      <c r="N183" s="306" t="str">
        <f>IF(AM183&lt;&gt;"",AM183,(IF(AND('Submission Template'!$P$13="no",'Submission Template'!V180="yes",'Submission Template'!BS180&lt;&gt;""),AVERAGE(BE$37:BE183),IF(AND('Submission Template'!$P$13="yes",'Submission Template'!V180="yes",'Submission Template'!BS180&lt;&gt;""),AVERAGE(BE$38:BE183),""))))</f>
        <v/>
      </c>
      <c r="O183" s="307" t="str">
        <f>IF(AP183&lt;=1,"",IF(BX183&lt;&gt;"",BX183,(IF(AND('Submission Template'!$P$13="no",'Submission Template'!V180="yes",'Submission Template'!BS180&lt;&gt;""),STDEV(BE$37:BE183),IF(AND('Submission Template'!$P$13="yes",'Submission Template'!V180="yes",'Submission Template'!BS180&lt;&gt;""),STDEV(BE$38:BE183),"")))))</f>
        <v/>
      </c>
      <c r="P183" s="308" t="str">
        <f>IF('Submission Template'!$AV$36=1,IF('Submission Template'!BS180&lt;&gt;"",Q182,""),"")</f>
        <v/>
      </c>
      <c r="Q183" s="308" t="str">
        <f>IF(AND('Submission Template'!$AV$36=1,'Submission Template'!$C180&lt;&gt;""),IF(OR($AP183=1,$AP183=0),0,IF('Submission Template'!$C180="initial",$Q182,IF('Submission Template'!V180="yes",MAX(($P183+'Submission Template'!BS180-('Submission Template'!R$28+0.25*$O183)),0),$Q182))),"")</f>
        <v/>
      </c>
      <c r="R183" s="308" t="str">
        <f t="shared" si="38"/>
        <v/>
      </c>
      <c r="S183" s="309" t="str">
        <f t="shared" si="43"/>
        <v/>
      </c>
      <c r="T183" s="309" t="str">
        <f t="shared" si="39"/>
        <v/>
      </c>
      <c r="U183" s="310" t="str">
        <f>IF(Q183&lt;&gt;"",IF($BB183=1,IF(AND(T183&lt;&gt;1,S183=1,N183&lt;='Submission Template'!R$28),1,0),U182),"")</f>
        <v/>
      </c>
      <c r="V183" s="102"/>
      <c r="W183" s="102"/>
      <c r="X183" s="102"/>
      <c r="Y183" s="102"/>
      <c r="Z183" s="102"/>
      <c r="AA183" s="102"/>
      <c r="AB183" s="102"/>
      <c r="AC183" s="102"/>
      <c r="AD183" s="102"/>
      <c r="AE183" s="102"/>
      <c r="AF183" s="311"/>
      <c r="AG183" s="312" t="str">
        <f>IF(AND(OR('Submission Template'!Q180="yes",AND('Submission Template'!V180="yes",'Submission Template'!$P$17="yes")),'Submission Template'!C180="invalid"),"Test cannot be invalid AND included in CumSum",IF(OR(AND($Q183&gt;$R183,$N183&lt;&gt;""),AND($G183&gt;H183,$D183&lt;&gt;"")),"Warning:  CumSum statistic exceeds the Action Limit.",""))</f>
        <v/>
      </c>
      <c r="AH183" s="156"/>
      <c r="AI183" s="156"/>
      <c r="AJ183" s="156"/>
      <c r="AK183" s="313"/>
      <c r="AL183" s="6" t="str">
        <f t="shared" si="47"/>
        <v/>
      </c>
      <c r="AM183" s="6" t="str">
        <f t="shared" si="44"/>
        <v/>
      </c>
      <c r="AN183"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lt;&gt;""),"DATA","")),"notCO")</f>
        <v>SKIP</v>
      </c>
      <c r="AO183" s="6">
        <f>IF('Submission Template'!$P$13="no",AX183,IF(AX183="","",IF('Submission Template'!$P$13="yes",IF(B183=0,1,IF(OR(B183=1,B183=2),2,B183)))))</f>
        <v>1</v>
      </c>
      <c r="AP183" s="6">
        <f>IF('Submission Template'!$P$13="no",AY183,IF(AY183="","",IF('Submission Template'!$P$13="yes",IF(L183=0,1,IF(OR(L183=1,L183=2),2,L183)))))</f>
        <v>1</v>
      </c>
      <c r="AQ183"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lt;&gt;""),"DATA","")),"notCO")</f>
        <v>SKIP</v>
      </c>
      <c r="AR183" s="22">
        <f>IF(AND('Submission Template'!BN180&lt;&gt;"",'Submission Template'!K$28&lt;&gt;"",'Submission Template'!Q180&lt;&gt;""),1,0)</f>
        <v>0</v>
      </c>
      <c r="AS183" s="22">
        <f>IF(AND('Submission Template'!BS180&lt;&gt;"",'Submission Template'!R$28&lt;&gt;"",'Submission Template'!V180&lt;&gt;""),1,0)</f>
        <v>0</v>
      </c>
      <c r="AT183" s="22"/>
      <c r="AU183" s="22">
        <f t="shared" si="26"/>
        <v>0</v>
      </c>
      <c r="AV183" s="22">
        <f t="shared" si="27"/>
        <v>0</v>
      </c>
      <c r="AW183" s="22"/>
      <c r="AX183" s="22">
        <f>IF('Submission Template'!$BU180&lt;&gt;"blank",IF('Submission Template'!BN180&lt;&gt;"",IF('Submission Template'!Q180="yes",AX182+1,AX182),AX182),"")</f>
        <v>0</v>
      </c>
      <c r="AY183" s="22">
        <f>IF('Submission Template'!$BU180&lt;&gt;"blank",IF('Submission Template'!BS180&lt;&gt;"",IF('Submission Template'!V180="yes",AY182+1,AY182),AY182),"")</f>
        <v>0</v>
      </c>
      <c r="AZ183" s="22"/>
      <c r="BA183" s="22" t="str">
        <f>IF('Submission Template'!BN180&lt;&gt;"",IF('Submission Template'!Q180="yes",1,0),"")</f>
        <v/>
      </c>
      <c r="BB183" s="22" t="str">
        <f>IF('Submission Template'!BS180&lt;&gt;"",IF('Submission Template'!V180="yes",1,0),"")</f>
        <v/>
      </c>
      <c r="BC183" s="22"/>
      <c r="BD183" s="22" t="str">
        <f>IF(AND('Submission Template'!Q180="yes",'Submission Template'!BN180&lt;&gt;""),'Submission Template'!BN180,"")</f>
        <v/>
      </c>
      <c r="BE183" s="22" t="str">
        <f>IF(AND('Submission Template'!V180="yes",'Submission Template'!BS180&lt;&gt;""),'Submission Template'!BS180,"")</f>
        <v/>
      </c>
      <c r="BF183" s="22"/>
      <c r="BG183" s="22"/>
      <c r="BH183" s="22"/>
      <c r="BI183" s="24"/>
      <c r="BJ183" s="22"/>
      <c r="BK183" s="35" t="str">
        <f>IF('Submission Template'!$AU$36=1,IF(AND('Submission Template'!Q180="yes",$AO183&gt;1,'Submission Template'!BN180&lt;&gt;""),ROUND((($AU183*$E183)/($D183-'Submission Template'!K$28))^2+1,1),""),"")</f>
        <v/>
      </c>
      <c r="BL183" s="35" t="str">
        <f>IF('Submission Template'!$AV$36=1,IF(AND('Submission Template'!V180="yes",$AP183&gt;1,'Submission Template'!BS180&lt;&gt;""),ROUND((($AV183*$O183)/($N183-'Submission Template'!R$28))^2+1,1),""),"")</f>
        <v/>
      </c>
      <c r="BM183" s="49">
        <f t="shared" si="28"/>
        <v>1</v>
      </c>
      <c r="BN183" s="6"/>
      <c r="BO183" s="136" t="str">
        <f>IF(D183="","",IF(E183="","",$D183-'Submission Template'!K$28))</f>
        <v/>
      </c>
      <c r="BP183" s="137" t="str">
        <f t="shared" si="40"/>
        <v/>
      </c>
      <c r="BQ183" s="137"/>
      <c r="BR183" s="137"/>
      <c r="BS183" s="137"/>
      <c r="BT183" s="137" t="str">
        <f>IF(N183="","",IF(E183="","",$N183-'Submission Template'!$BG$20))</f>
        <v/>
      </c>
      <c r="BU183" s="138" t="str">
        <f t="shared" si="41"/>
        <v/>
      </c>
      <c r="BV183" s="6"/>
      <c r="BW183" s="247" t="str">
        <f t="shared" si="45"/>
        <v/>
      </c>
      <c r="BX183" s="138" t="str">
        <f t="shared" si="46"/>
        <v/>
      </c>
      <c r="BY183" s="6"/>
      <c r="BZ183" s="6"/>
      <c r="CA183" s="6"/>
      <c r="CB183" s="6"/>
      <c r="CC183" s="6"/>
      <c r="CD183" s="6"/>
      <c r="CE183" s="6"/>
      <c r="CF183" s="247">
        <f>IF('Submission Template'!C206="invalid",1,0)</f>
        <v>0</v>
      </c>
      <c r="CG183" s="137" t="str">
        <f>IF(AND('Submission Template'!$C206="final",'Submission Template'!$Q206="yes"),$D209,"")</f>
        <v/>
      </c>
      <c r="CH183" s="137" t="str">
        <f>IF(AND('Submission Template'!$C206="final",'Submission Template'!$Q206="yes"),$C209,"")</f>
        <v/>
      </c>
      <c r="CI183" s="137" t="str">
        <f>IF(AND('Submission Template'!$C206="final",'Submission Template'!$V206="yes"),$N209,"")</f>
        <v/>
      </c>
      <c r="CJ183" s="138" t="str">
        <f>IF(AND('Submission Template'!$C206="final",'Submission Template'!$V206="yes"),$M209,"")</f>
        <v/>
      </c>
      <c r="CK183" s="6"/>
      <c r="CL183" s="6"/>
    </row>
    <row r="184" spans="1:90">
      <c r="A184" s="98"/>
      <c r="B184" s="304">
        <f>IF('Submission Template'!$AU$36=1,IF(AND('Submission Template'!$P$13="yes",$AX184&lt;&gt;""),MAX($AX184-1,0),$AX184),"")</f>
        <v>0</v>
      </c>
      <c r="C184" s="305" t="str">
        <f t="shared" si="22"/>
        <v/>
      </c>
      <c r="D184" s="306" t="str">
        <f>IF('Submission Template'!$AU$36&lt;&gt;1,"",IF(AL184&lt;&gt;"",AL184,IF(AND('Submission Template'!$P$13="no",'Submission Template'!Q181="yes",'Submission Template'!BN181&lt;&gt;""),AVERAGE(BD$37:BD184),IF(AND('Submission Template'!$P$13="yes",'Submission Template'!Q181="yes",'Submission Template'!BN181&lt;&gt;""),AVERAGE(BD$38:BD184),""))))</f>
        <v/>
      </c>
      <c r="E184" s="307" t="str">
        <f>IF('Submission Template'!$AU$36&lt;&gt;1,"",IF(AO184&lt;=1,"",IF(BW184&lt;&gt;"",BW184,IF(AND('Submission Template'!$P$13="no",'Submission Template'!Q181="yes",'Submission Template'!BN181&lt;&gt;""),STDEV(BD$37:BD184),IF(AND('Submission Template'!$P$13="yes",'Submission Template'!Q181="yes",'Submission Template'!BN181&lt;&gt;""),STDEV(BD$38:BD184),"")))))</f>
        <v/>
      </c>
      <c r="F184" s="308" t="str">
        <f>IF('Submission Template'!$AU$36=1,IF('Submission Template'!BN181&lt;&gt;"",G183,""),"")</f>
        <v/>
      </c>
      <c r="G184" s="308" t="str">
        <f>IF(AND('Submission Template'!$AU$36=1,'Submission Template'!$C181&lt;&gt;""),IF(OR($AO184=1,$AO184=0),0,IF('Submission Template'!$C181="initial",$G183,IF('Submission Template'!Q181="yes",MAX(($F184+'Submission Template'!BN181-('Submission Template'!K$28+0.25*$E184)),0),$G183))),"")</f>
        <v/>
      </c>
      <c r="H184" s="308" t="str">
        <f t="shared" si="35"/>
        <v/>
      </c>
      <c r="I184" s="309" t="str">
        <f t="shared" si="42"/>
        <v/>
      </c>
      <c r="J184" s="309" t="str">
        <f t="shared" si="36"/>
        <v/>
      </c>
      <c r="K184" s="310" t="str">
        <f>IF(G184&lt;&gt;"",IF($BA184=1,IF(AND(J184&lt;&gt;1,I184=1,D184&lt;='Submission Template'!K$28),1,0),K183),"")</f>
        <v/>
      </c>
      <c r="L184" s="304">
        <f>IF('Submission Template'!$AV$36=1,IF(AND('Submission Template'!$P$13="yes",$AY184&lt;&gt;""),MAX($AY184-1,0),$AY184),"")</f>
        <v>0</v>
      </c>
      <c r="M184" s="305" t="str">
        <f t="shared" si="37"/>
        <v/>
      </c>
      <c r="N184" s="306" t="str">
        <f>IF(AM184&lt;&gt;"",AM184,(IF(AND('Submission Template'!$P$13="no",'Submission Template'!V181="yes",'Submission Template'!BS181&lt;&gt;""),AVERAGE(BE$37:BE184),IF(AND('Submission Template'!$P$13="yes",'Submission Template'!V181="yes",'Submission Template'!BS181&lt;&gt;""),AVERAGE(BE$38:BE184),""))))</f>
        <v/>
      </c>
      <c r="O184" s="307" t="str">
        <f>IF(AP184&lt;=1,"",IF(BX184&lt;&gt;"",BX184,(IF(AND('Submission Template'!$P$13="no",'Submission Template'!V181="yes",'Submission Template'!BS181&lt;&gt;""),STDEV(BE$37:BE184),IF(AND('Submission Template'!$P$13="yes",'Submission Template'!V181="yes",'Submission Template'!BS181&lt;&gt;""),STDEV(BE$38:BE184),"")))))</f>
        <v/>
      </c>
      <c r="P184" s="308" t="str">
        <f>IF('Submission Template'!$AV$36=1,IF('Submission Template'!BS181&lt;&gt;"",Q183,""),"")</f>
        <v/>
      </c>
      <c r="Q184" s="308" t="str">
        <f>IF(AND('Submission Template'!$AV$36=1,'Submission Template'!$C181&lt;&gt;""),IF(OR($AP184=1,$AP184=0),0,IF('Submission Template'!$C181="initial",$Q183,IF('Submission Template'!V181="yes",MAX(($P184+'Submission Template'!BS181-('Submission Template'!R$28+0.25*$O184)),0),$Q183))),"")</f>
        <v/>
      </c>
      <c r="R184" s="308" t="str">
        <f t="shared" si="38"/>
        <v/>
      </c>
      <c r="S184" s="309" t="str">
        <f t="shared" si="43"/>
        <v/>
      </c>
      <c r="T184" s="309" t="str">
        <f t="shared" si="39"/>
        <v/>
      </c>
      <c r="U184" s="310" t="str">
        <f>IF(Q184&lt;&gt;"",IF($BB184=1,IF(AND(T184&lt;&gt;1,S184=1,N184&lt;='Submission Template'!R$28),1,0),U183),"")</f>
        <v/>
      </c>
      <c r="V184" s="102"/>
      <c r="W184" s="102"/>
      <c r="X184" s="102"/>
      <c r="Y184" s="102"/>
      <c r="Z184" s="102"/>
      <c r="AA184" s="102"/>
      <c r="AB184" s="102"/>
      <c r="AC184" s="102"/>
      <c r="AD184" s="102"/>
      <c r="AE184" s="102"/>
      <c r="AF184" s="311"/>
      <c r="AG184" s="312" t="str">
        <f>IF(AND(OR('Submission Template'!Q181="yes",AND('Submission Template'!V181="yes",'Submission Template'!$P$17="yes")),'Submission Template'!C181="invalid"),"Test cannot be invalid AND included in CumSum",IF(OR(AND($Q184&gt;$R184,$N184&lt;&gt;""),AND($G184&gt;H184,$D184&lt;&gt;"")),"Warning:  CumSum statistic exceeds the Action Limit.",""))</f>
        <v/>
      </c>
      <c r="AH184" s="156"/>
      <c r="AI184" s="156"/>
      <c r="AJ184" s="156"/>
      <c r="AK184" s="313"/>
      <c r="AL184" s="6" t="str">
        <f t="shared" si="47"/>
        <v/>
      </c>
      <c r="AM184" s="6" t="str">
        <f t="shared" si="44"/>
        <v/>
      </c>
      <c r="AN184"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lt;&gt;""),"DATA","")),"notCO")</f>
        <v>SKIP</v>
      </c>
      <c r="AO184" s="6">
        <f>IF('Submission Template'!$P$13="no",AX184,IF(AX184="","",IF('Submission Template'!$P$13="yes",IF(B184=0,1,IF(OR(B184=1,B184=2),2,B184)))))</f>
        <v>1</v>
      </c>
      <c r="AP184" s="6">
        <f>IF('Submission Template'!$P$13="no",AY184,IF(AY184="","",IF('Submission Template'!$P$13="yes",IF(L184=0,1,IF(OR(L184=1,L184=2),2,L184)))))</f>
        <v>1</v>
      </c>
      <c r="AQ184"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lt;&gt;""),"DATA","")),"notCO")</f>
        <v>SKIP</v>
      </c>
      <c r="AR184" s="22">
        <f>IF(AND('Submission Template'!BN181&lt;&gt;"",'Submission Template'!K$28&lt;&gt;"",'Submission Template'!Q181&lt;&gt;""),1,0)</f>
        <v>0</v>
      </c>
      <c r="AS184" s="22">
        <f>IF(AND('Submission Template'!BS181&lt;&gt;"",'Submission Template'!R$28&lt;&gt;"",'Submission Template'!V181&lt;&gt;""),1,0)</f>
        <v>0</v>
      </c>
      <c r="AT184" s="22"/>
      <c r="AU184" s="22">
        <f t="shared" si="26"/>
        <v>0</v>
      </c>
      <c r="AV184" s="22">
        <f t="shared" si="27"/>
        <v>0</v>
      </c>
      <c r="AW184" s="22"/>
      <c r="AX184" s="22">
        <f>IF('Submission Template'!$BU181&lt;&gt;"blank",IF('Submission Template'!BN181&lt;&gt;"",IF('Submission Template'!Q181="yes",AX183+1,AX183),AX183),"")</f>
        <v>0</v>
      </c>
      <c r="AY184" s="22">
        <f>IF('Submission Template'!$BU181&lt;&gt;"blank",IF('Submission Template'!BS181&lt;&gt;"",IF('Submission Template'!V181="yes",AY183+1,AY183),AY183),"")</f>
        <v>0</v>
      </c>
      <c r="AZ184" s="22"/>
      <c r="BA184" s="22" t="str">
        <f>IF('Submission Template'!BN181&lt;&gt;"",IF('Submission Template'!Q181="yes",1,0),"")</f>
        <v/>
      </c>
      <c r="BB184" s="22" t="str">
        <f>IF('Submission Template'!BS181&lt;&gt;"",IF('Submission Template'!V181="yes",1,0),"")</f>
        <v/>
      </c>
      <c r="BC184" s="22"/>
      <c r="BD184" s="22" t="str">
        <f>IF(AND('Submission Template'!Q181="yes",'Submission Template'!BN181&lt;&gt;""),'Submission Template'!BN181,"")</f>
        <v/>
      </c>
      <c r="BE184" s="22" t="str">
        <f>IF(AND('Submission Template'!V181="yes",'Submission Template'!BS181&lt;&gt;""),'Submission Template'!BS181,"")</f>
        <v/>
      </c>
      <c r="BF184" s="22"/>
      <c r="BG184" s="22"/>
      <c r="BH184" s="22"/>
      <c r="BI184" s="24"/>
      <c r="BJ184" s="22"/>
      <c r="BK184" s="35" t="str">
        <f>IF('Submission Template'!$AU$36=1,IF(AND('Submission Template'!Q181="yes",$AO184&gt;1,'Submission Template'!BN181&lt;&gt;""),ROUND((($AU184*$E184)/($D184-'Submission Template'!K$28))^2+1,1),""),"")</f>
        <v/>
      </c>
      <c r="BL184" s="35" t="str">
        <f>IF('Submission Template'!$AV$36=1,IF(AND('Submission Template'!V181="yes",$AP184&gt;1,'Submission Template'!BS181&lt;&gt;""),ROUND((($AV184*$O184)/($N184-'Submission Template'!R$28))^2+1,1),""),"")</f>
        <v/>
      </c>
      <c r="BM184" s="49">
        <f t="shared" si="28"/>
        <v>1</v>
      </c>
      <c r="BN184" s="6"/>
      <c r="BO184" s="136" t="str">
        <f>IF(D184="","",IF(E184="","",$D184-'Submission Template'!K$28))</f>
        <v/>
      </c>
      <c r="BP184" s="137" t="str">
        <f t="shared" si="40"/>
        <v/>
      </c>
      <c r="BQ184" s="137"/>
      <c r="BR184" s="137"/>
      <c r="BS184" s="137"/>
      <c r="BT184" s="137" t="str">
        <f>IF(N184="","",IF(E184="","",$N184-'Submission Template'!$BG$20))</f>
        <v/>
      </c>
      <c r="BU184" s="138" t="str">
        <f t="shared" si="41"/>
        <v/>
      </c>
      <c r="BV184" s="6"/>
      <c r="BW184" s="247" t="str">
        <f t="shared" si="45"/>
        <v/>
      </c>
      <c r="BX184" s="138" t="str">
        <f t="shared" si="46"/>
        <v/>
      </c>
      <c r="BY184" s="6"/>
      <c r="BZ184" s="6"/>
      <c r="CA184" s="6"/>
      <c r="CB184" s="6"/>
      <c r="CC184" s="6"/>
      <c r="CD184" s="6"/>
      <c r="CE184" s="6"/>
      <c r="CF184" s="247">
        <f>IF('Submission Template'!C207="invalid",1,0)</f>
        <v>0</v>
      </c>
      <c r="CG184" s="137" t="str">
        <f>IF(AND('Submission Template'!$C207="final",'Submission Template'!$Q207="yes"),$D210,"")</f>
        <v/>
      </c>
      <c r="CH184" s="137" t="str">
        <f>IF(AND('Submission Template'!$C207="final",'Submission Template'!$Q207="yes"),$C210,"")</f>
        <v/>
      </c>
      <c r="CI184" s="137" t="str">
        <f>IF(AND('Submission Template'!$C207="final",'Submission Template'!$V207="yes"),$N210,"")</f>
        <v/>
      </c>
      <c r="CJ184" s="138" t="str">
        <f>IF(AND('Submission Template'!$C207="final",'Submission Template'!$V207="yes"),$M210,"")</f>
        <v/>
      </c>
      <c r="CK184" s="6"/>
      <c r="CL184" s="6"/>
    </row>
    <row r="185" spans="1:90">
      <c r="A185" s="98"/>
      <c r="B185" s="304">
        <f>IF('Submission Template'!$AU$36=1,IF(AND('Submission Template'!$P$13="yes",$AX185&lt;&gt;""),MAX($AX185-1,0),$AX185),"")</f>
        <v>0</v>
      </c>
      <c r="C185" s="305" t="str">
        <f t="shared" si="22"/>
        <v/>
      </c>
      <c r="D185" s="306" t="str">
        <f>IF('Submission Template'!$AU$36&lt;&gt;1,"",IF(AL185&lt;&gt;"",AL185,IF(AND('Submission Template'!$P$13="no",'Submission Template'!Q182="yes",'Submission Template'!BN182&lt;&gt;""),AVERAGE(BD$37:BD185),IF(AND('Submission Template'!$P$13="yes",'Submission Template'!Q182="yes",'Submission Template'!BN182&lt;&gt;""),AVERAGE(BD$38:BD185),""))))</f>
        <v/>
      </c>
      <c r="E185" s="307" t="str">
        <f>IF('Submission Template'!$AU$36&lt;&gt;1,"",IF(AO185&lt;=1,"",IF(BW185&lt;&gt;"",BW185,IF(AND('Submission Template'!$P$13="no",'Submission Template'!Q182="yes",'Submission Template'!BN182&lt;&gt;""),STDEV(BD$37:BD185),IF(AND('Submission Template'!$P$13="yes",'Submission Template'!Q182="yes",'Submission Template'!BN182&lt;&gt;""),STDEV(BD$38:BD185),"")))))</f>
        <v/>
      </c>
      <c r="F185" s="308" t="str">
        <f>IF('Submission Template'!$AU$36=1,IF('Submission Template'!BN182&lt;&gt;"",G184,""),"")</f>
        <v/>
      </c>
      <c r="G185" s="308" t="str">
        <f>IF(AND('Submission Template'!$AU$36=1,'Submission Template'!$C182&lt;&gt;""),IF(OR($AO185=1,$AO185=0),0,IF('Submission Template'!$C182="initial",$G184,IF('Submission Template'!Q182="yes",MAX(($F185+'Submission Template'!BN182-('Submission Template'!K$28+0.25*$E185)),0),$G184))),"")</f>
        <v/>
      </c>
      <c r="H185" s="308" t="str">
        <f t="shared" si="35"/>
        <v/>
      </c>
      <c r="I185" s="309" t="str">
        <f t="shared" si="42"/>
        <v/>
      </c>
      <c r="J185" s="309" t="str">
        <f t="shared" si="36"/>
        <v/>
      </c>
      <c r="K185" s="310" t="str">
        <f>IF(G185&lt;&gt;"",IF($BA185=1,IF(AND(J185&lt;&gt;1,I185=1,D185&lt;='Submission Template'!K$28),1,0),K184),"")</f>
        <v/>
      </c>
      <c r="L185" s="304">
        <f>IF('Submission Template'!$AV$36=1,IF(AND('Submission Template'!$P$13="yes",$AY185&lt;&gt;""),MAX($AY185-1,0),$AY185),"")</f>
        <v>0</v>
      </c>
      <c r="M185" s="305" t="str">
        <f t="shared" si="37"/>
        <v/>
      </c>
      <c r="N185" s="306" t="str">
        <f>IF(AM185&lt;&gt;"",AM185,(IF(AND('Submission Template'!$P$13="no",'Submission Template'!V182="yes",'Submission Template'!BS182&lt;&gt;""),AVERAGE(BE$37:BE185),IF(AND('Submission Template'!$P$13="yes",'Submission Template'!V182="yes",'Submission Template'!BS182&lt;&gt;""),AVERAGE(BE$38:BE185),""))))</f>
        <v/>
      </c>
      <c r="O185" s="307" t="str">
        <f>IF(AP185&lt;=1,"",IF(BX185&lt;&gt;"",BX185,(IF(AND('Submission Template'!$P$13="no",'Submission Template'!V182="yes",'Submission Template'!BS182&lt;&gt;""),STDEV(BE$37:BE185),IF(AND('Submission Template'!$P$13="yes",'Submission Template'!V182="yes",'Submission Template'!BS182&lt;&gt;""),STDEV(BE$38:BE185),"")))))</f>
        <v/>
      </c>
      <c r="P185" s="308" t="str">
        <f>IF('Submission Template'!$AV$36=1,IF('Submission Template'!BS182&lt;&gt;"",Q184,""),"")</f>
        <v/>
      </c>
      <c r="Q185" s="308" t="str">
        <f>IF(AND('Submission Template'!$AV$36=1,'Submission Template'!$C182&lt;&gt;""),IF(OR($AP185=1,$AP185=0),0,IF('Submission Template'!$C182="initial",$Q184,IF('Submission Template'!V182="yes",MAX(($P185+'Submission Template'!BS182-('Submission Template'!R$28+0.25*$O185)),0),$Q184))),"")</f>
        <v/>
      </c>
      <c r="R185" s="308" t="str">
        <f t="shared" si="38"/>
        <v/>
      </c>
      <c r="S185" s="309" t="str">
        <f t="shared" si="43"/>
        <v/>
      </c>
      <c r="T185" s="309" t="str">
        <f t="shared" si="39"/>
        <v/>
      </c>
      <c r="U185" s="310" t="str">
        <f>IF(Q185&lt;&gt;"",IF($BB185=1,IF(AND(T185&lt;&gt;1,S185=1,N185&lt;='Submission Template'!R$28),1,0),U184),"")</f>
        <v/>
      </c>
      <c r="V185" s="102"/>
      <c r="W185" s="102"/>
      <c r="X185" s="102"/>
      <c r="Y185" s="102"/>
      <c r="Z185" s="102"/>
      <c r="AA185" s="102"/>
      <c r="AB185" s="102"/>
      <c r="AC185" s="102"/>
      <c r="AD185" s="102"/>
      <c r="AE185" s="102"/>
      <c r="AF185" s="311"/>
      <c r="AG185" s="312" t="str">
        <f>IF(AND(OR('Submission Template'!Q182="yes",AND('Submission Template'!V182="yes",'Submission Template'!$P$17="yes")),'Submission Template'!C182="invalid"),"Test cannot be invalid AND included in CumSum",IF(OR(AND($Q185&gt;$R185,$N185&lt;&gt;""),AND($G185&gt;H185,$D185&lt;&gt;"")),"Warning:  CumSum statistic exceeds the Action Limit.",""))</f>
        <v/>
      </c>
      <c r="AH185" s="156"/>
      <c r="AI185" s="156"/>
      <c r="AJ185" s="156"/>
      <c r="AK185" s="313"/>
      <c r="AL185" s="6" t="str">
        <f t="shared" si="47"/>
        <v/>
      </c>
      <c r="AM185" s="6" t="str">
        <f t="shared" si="44"/>
        <v/>
      </c>
      <c r="AN185"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lt;&gt;""),"DATA","")),"notCO")</f>
        <v>SKIP</v>
      </c>
      <c r="AO185" s="6">
        <f>IF('Submission Template'!$P$13="no",AX185,IF(AX185="","",IF('Submission Template'!$P$13="yes",IF(B185=0,1,IF(OR(B185=1,B185=2),2,B185)))))</f>
        <v>1</v>
      </c>
      <c r="AP185" s="6">
        <f>IF('Submission Template'!$P$13="no",AY185,IF(AY185="","",IF('Submission Template'!$P$13="yes",IF(L185=0,1,IF(OR(L185=1,L185=2),2,L185)))))</f>
        <v>1</v>
      </c>
      <c r="AQ185"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lt;&gt;""),"DATA","")),"notCO")</f>
        <v>SKIP</v>
      </c>
      <c r="AR185" s="22">
        <f>IF(AND('Submission Template'!BN182&lt;&gt;"",'Submission Template'!K$28&lt;&gt;"",'Submission Template'!Q182&lt;&gt;""),1,0)</f>
        <v>0</v>
      </c>
      <c r="AS185" s="22">
        <f>IF(AND('Submission Template'!BS182&lt;&gt;"",'Submission Template'!R$28&lt;&gt;"",'Submission Template'!V182&lt;&gt;""),1,0)</f>
        <v>0</v>
      </c>
      <c r="AT185" s="22"/>
      <c r="AU185" s="22">
        <f t="shared" si="26"/>
        <v>0</v>
      </c>
      <c r="AV185" s="22">
        <f t="shared" si="27"/>
        <v>0</v>
      </c>
      <c r="AW185" s="22"/>
      <c r="AX185" s="22">
        <f>IF('Submission Template'!$BU182&lt;&gt;"blank",IF('Submission Template'!BN182&lt;&gt;"",IF('Submission Template'!Q182="yes",AX184+1,AX184),AX184),"")</f>
        <v>0</v>
      </c>
      <c r="AY185" s="22">
        <f>IF('Submission Template'!$BU182&lt;&gt;"blank",IF('Submission Template'!BS182&lt;&gt;"",IF('Submission Template'!V182="yes",AY184+1,AY184),AY184),"")</f>
        <v>0</v>
      </c>
      <c r="AZ185" s="22"/>
      <c r="BA185" s="22" t="str">
        <f>IF('Submission Template'!BN182&lt;&gt;"",IF('Submission Template'!Q182="yes",1,0),"")</f>
        <v/>
      </c>
      <c r="BB185" s="22" t="str">
        <f>IF('Submission Template'!BS182&lt;&gt;"",IF('Submission Template'!V182="yes",1,0),"")</f>
        <v/>
      </c>
      <c r="BC185" s="22"/>
      <c r="BD185" s="22" t="str">
        <f>IF(AND('Submission Template'!Q182="yes",'Submission Template'!BN182&lt;&gt;""),'Submission Template'!BN182,"")</f>
        <v/>
      </c>
      <c r="BE185" s="22" t="str">
        <f>IF(AND('Submission Template'!V182="yes",'Submission Template'!BS182&lt;&gt;""),'Submission Template'!BS182,"")</f>
        <v/>
      </c>
      <c r="BF185" s="22"/>
      <c r="BG185" s="22"/>
      <c r="BH185" s="22"/>
      <c r="BI185" s="24"/>
      <c r="BJ185" s="22"/>
      <c r="BK185" s="35" t="str">
        <f>IF('Submission Template'!$AU$36=1,IF(AND('Submission Template'!Q182="yes",$AO185&gt;1,'Submission Template'!BN182&lt;&gt;""),ROUND((($AU185*$E185)/($D185-'Submission Template'!K$28))^2+1,1),""),"")</f>
        <v/>
      </c>
      <c r="BL185" s="35" t="str">
        <f>IF('Submission Template'!$AV$36=1,IF(AND('Submission Template'!V182="yes",$AP185&gt;1,'Submission Template'!BS182&lt;&gt;""),ROUND((($AV185*$O185)/($N185-'Submission Template'!R$28))^2+1,1),""),"")</f>
        <v/>
      </c>
      <c r="BM185" s="49">
        <f t="shared" si="28"/>
        <v>1</v>
      </c>
      <c r="BN185" s="6"/>
      <c r="BO185" s="136" t="str">
        <f>IF(D185="","",IF(E185="","",$D185-'Submission Template'!K$28))</f>
        <v/>
      </c>
      <c r="BP185" s="137" t="str">
        <f t="shared" si="40"/>
        <v/>
      </c>
      <c r="BQ185" s="137"/>
      <c r="BR185" s="137"/>
      <c r="BS185" s="137"/>
      <c r="BT185" s="137" t="str">
        <f>IF(N185="","",IF(E185="","",$N185-'Submission Template'!$BG$20))</f>
        <v/>
      </c>
      <c r="BU185" s="138" t="str">
        <f t="shared" si="41"/>
        <v/>
      </c>
      <c r="BV185" s="6"/>
      <c r="BW185" s="247" t="str">
        <f t="shared" si="45"/>
        <v/>
      </c>
      <c r="BX185" s="138" t="str">
        <f t="shared" si="46"/>
        <v/>
      </c>
      <c r="BY185" s="6"/>
      <c r="BZ185" s="6"/>
      <c r="CA185" s="6"/>
      <c r="CB185" s="6"/>
      <c r="CC185" s="6"/>
      <c r="CD185" s="6"/>
      <c r="CE185" s="6"/>
      <c r="CF185" s="247">
        <f>IF('Submission Template'!C208="invalid",1,0)</f>
        <v>0</v>
      </c>
      <c r="CG185" s="137" t="str">
        <f>IF(AND('Submission Template'!$C208="final",'Submission Template'!$Q208="yes"),$D211,"")</f>
        <v/>
      </c>
      <c r="CH185" s="137" t="str">
        <f>IF(AND('Submission Template'!$C208="final",'Submission Template'!$Q208="yes"),$C211,"")</f>
        <v/>
      </c>
      <c r="CI185" s="137" t="str">
        <f>IF(AND('Submission Template'!$C208="final",'Submission Template'!$V208="yes"),$N211,"")</f>
        <v/>
      </c>
      <c r="CJ185" s="138" t="str">
        <f>IF(AND('Submission Template'!$C208="final",'Submission Template'!$V208="yes"),$M211,"")</f>
        <v/>
      </c>
      <c r="CK185" s="6"/>
      <c r="CL185" s="6"/>
    </row>
    <row r="186" spans="1:90">
      <c r="A186" s="98"/>
      <c r="B186" s="304">
        <f>IF('Submission Template'!$AU$36=1,IF(AND('Submission Template'!$P$13="yes",$AX186&lt;&gt;""),MAX($AX186-1,0),$AX186),"")</f>
        <v>0</v>
      </c>
      <c r="C186" s="305" t="str">
        <f t="shared" si="22"/>
        <v/>
      </c>
      <c r="D186" s="306" t="str">
        <f>IF('Submission Template'!$AU$36&lt;&gt;1,"",IF(AL186&lt;&gt;"",AL186,IF(AND('Submission Template'!$P$13="no",'Submission Template'!Q183="yes",'Submission Template'!BN183&lt;&gt;""),AVERAGE(BD$37:BD186),IF(AND('Submission Template'!$P$13="yes",'Submission Template'!Q183="yes",'Submission Template'!BN183&lt;&gt;""),AVERAGE(BD$38:BD186),""))))</f>
        <v/>
      </c>
      <c r="E186" s="307" t="str">
        <f>IF('Submission Template'!$AU$36&lt;&gt;1,"",IF(AO186&lt;=1,"",IF(BW186&lt;&gt;"",BW186,IF(AND('Submission Template'!$P$13="no",'Submission Template'!Q183="yes",'Submission Template'!BN183&lt;&gt;""),STDEV(BD$37:BD186),IF(AND('Submission Template'!$P$13="yes",'Submission Template'!Q183="yes",'Submission Template'!BN183&lt;&gt;""),STDEV(BD$38:BD186),"")))))</f>
        <v/>
      </c>
      <c r="F186" s="308" t="str">
        <f>IF('Submission Template'!$AU$36=1,IF('Submission Template'!BN183&lt;&gt;"",G185,""),"")</f>
        <v/>
      </c>
      <c r="G186" s="308" t="str">
        <f>IF(AND('Submission Template'!$AU$36=1,'Submission Template'!$C183&lt;&gt;""),IF(OR($AO186=1,$AO186=0),0,IF('Submission Template'!$C183="initial",$G185,IF('Submission Template'!Q183="yes",MAX(($F186+'Submission Template'!BN183-('Submission Template'!K$28+0.25*$E186)),0),$G185))),"")</f>
        <v/>
      </c>
      <c r="H186" s="308" t="str">
        <f t="shared" si="35"/>
        <v/>
      </c>
      <c r="I186" s="309" t="str">
        <f t="shared" si="42"/>
        <v/>
      </c>
      <c r="J186" s="309" t="str">
        <f t="shared" si="36"/>
        <v/>
      </c>
      <c r="K186" s="310" t="str">
        <f>IF(G186&lt;&gt;"",IF($BA186=1,IF(AND(J186&lt;&gt;1,I186=1,D186&lt;='Submission Template'!K$28),1,0),K185),"")</f>
        <v/>
      </c>
      <c r="L186" s="304">
        <f>IF('Submission Template'!$AV$36=1,IF(AND('Submission Template'!$P$13="yes",$AY186&lt;&gt;""),MAX($AY186-1,0),$AY186),"")</f>
        <v>0</v>
      </c>
      <c r="M186" s="305" t="str">
        <f t="shared" si="37"/>
        <v/>
      </c>
      <c r="N186" s="306" t="str">
        <f>IF(AM186&lt;&gt;"",AM186,(IF(AND('Submission Template'!$P$13="no",'Submission Template'!V183="yes",'Submission Template'!BS183&lt;&gt;""),AVERAGE(BE$37:BE186),IF(AND('Submission Template'!$P$13="yes",'Submission Template'!V183="yes",'Submission Template'!BS183&lt;&gt;""),AVERAGE(BE$38:BE186),""))))</f>
        <v/>
      </c>
      <c r="O186" s="307" t="str">
        <f>IF(AP186&lt;=1,"",IF(BX186&lt;&gt;"",BX186,(IF(AND('Submission Template'!$P$13="no",'Submission Template'!V183="yes",'Submission Template'!BS183&lt;&gt;""),STDEV(BE$37:BE186),IF(AND('Submission Template'!$P$13="yes",'Submission Template'!V183="yes",'Submission Template'!BS183&lt;&gt;""),STDEV(BE$38:BE186),"")))))</f>
        <v/>
      </c>
      <c r="P186" s="308" t="str">
        <f>IF('Submission Template'!$AV$36=1,IF('Submission Template'!BS183&lt;&gt;"",Q185,""),"")</f>
        <v/>
      </c>
      <c r="Q186" s="308" t="str">
        <f>IF(AND('Submission Template'!$AV$36=1,'Submission Template'!$C183&lt;&gt;""),IF(OR($AP186=1,$AP186=0),0,IF('Submission Template'!$C183="initial",$Q185,IF('Submission Template'!V183="yes",MAX(($P186+'Submission Template'!BS183-('Submission Template'!R$28+0.25*$O186)),0),$Q185))),"")</f>
        <v/>
      </c>
      <c r="R186" s="308" t="str">
        <f t="shared" si="38"/>
        <v/>
      </c>
      <c r="S186" s="309" t="str">
        <f t="shared" si="43"/>
        <v/>
      </c>
      <c r="T186" s="309" t="str">
        <f t="shared" si="39"/>
        <v/>
      </c>
      <c r="U186" s="310" t="str">
        <f>IF(Q186&lt;&gt;"",IF($BB186=1,IF(AND(T186&lt;&gt;1,S186=1,N186&lt;='Submission Template'!R$28),1,0),U185),"")</f>
        <v/>
      </c>
      <c r="V186" s="102"/>
      <c r="W186" s="102"/>
      <c r="X186" s="102"/>
      <c r="Y186" s="102"/>
      <c r="Z186" s="102"/>
      <c r="AA186" s="102"/>
      <c r="AB186" s="102"/>
      <c r="AC186" s="102"/>
      <c r="AD186" s="102"/>
      <c r="AE186" s="102"/>
      <c r="AF186" s="311"/>
      <c r="AG186" s="312" t="str">
        <f>IF(AND(OR('Submission Template'!Q183="yes",AND('Submission Template'!V183="yes",'Submission Template'!$P$17="yes")),'Submission Template'!C183="invalid"),"Test cannot be invalid AND included in CumSum",IF(OR(AND($Q186&gt;$R186,$N186&lt;&gt;""),AND($G186&gt;H186,$D186&lt;&gt;"")),"Warning:  CumSum statistic exceeds the Action Limit.",""))</f>
        <v/>
      </c>
      <c r="AH186" s="156"/>
      <c r="AI186" s="156"/>
      <c r="AJ186" s="156"/>
      <c r="AK186" s="313"/>
      <c r="AL186" s="6" t="str">
        <f t="shared" si="47"/>
        <v/>
      </c>
      <c r="AM186" s="6" t="str">
        <f t="shared" si="44"/>
        <v/>
      </c>
      <c r="AN186"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lt;&gt;""),"DATA","")),"notCO")</f>
        <v>SKIP</v>
      </c>
      <c r="AO186" s="6">
        <f>IF('Submission Template'!$P$13="no",AX186,IF(AX186="","",IF('Submission Template'!$P$13="yes",IF(B186=0,1,IF(OR(B186=1,B186=2),2,B186)))))</f>
        <v>1</v>
      </c>
      <c r="AP186" s="6">
        <f>IF('Submission Template'!$P$13="no",AY186,IF(AY186="","",IF('Submission Template'!$P$13="yes",IF(L186=0,1,IF(OR(L186=1,L186=2),2,L186)))))</f>
        <v>1</v>
      </c>
      <c r="AQ186"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lt;&gt;""),"DATA","")),"notCO")</f>
        <v>SKIP</v>
      </c>
      <c r="AR186" s="22">
        <f>IF(AND('Submission Template'!BN183&lt;&gt;"",'Submission Template'!K$28&lt;&gt;"",'Submission Template'!Q183&lt;&gt;""),1,0)</f>
        <v>0</v>
      </c>
      <c r="AS186" s="22">
        <f>IF(AND('Submission Template'!BS183&lt;&gt;"",'Submission Template'!R$28&lt;&gt;"",'Submission Template'!V183&lt;&gt;""),1,0)</f>
        <v>0</v>
      </c>
      <c r="AT186" s="22"/>
      <c r="AU186" s="22">
        <f t="shared" si="26"/>
        <v>0</v>
      </c>
      <c r="AV186" s="22">
        <f t="shared" si="27"/>
        <v>0</v>
      </c>
      <c r="AW186" s="22"/>
      <c r="AX186" s="22">
        <f>IF('Submission Template'!$BU183&lt;&gt;"blank",IF('Submission Template'!BN183&lt;&gt;"",IF('Submission Template'!Q183="yes",AX185+1,AX185),AX185),"")</f>
        <v>0</v>
      </c>
      <c r="AY186" s="22">
        <f>IF('Submission Template'!$BU183&lt;&gt;"blank",IF('Submission Template'!BS183&lt;&gt;"",IF('Submission Template'!V183="yes",AY185+1,AY185),AY185),"")</f>
        <v>0</v>
      </c>
      <c r="AZ186" s="22"/>
      <c r="BA186" s="22" t="str">
        <f>IF('Submission Template'!BN183&lt;&gt;"",IF('Submission Template'!Q183="yes",1,0),"")</f>
        <v/>
      </c>
      <c r="BB186" s="22" t="str">
        <f>IF('Submission Template'!BS183&lt;&gt;"",IF('Submission Template'!V183="yes",1,0),"")</f>
        <v/>
      </c>
      <c r="BC186" s="22"/>
      <c r="BD186" s="22" t="str">
        <f>IF(AND('Submission Template'!Q183="yes",'Submission Template'!BN183&lt;&gt;""),'Submission Template'!BN183,"")</f>
        <v/>
      </c>
      <c r="BE186" s="22" t="str">
        <f>IF(AND('Submission Template'!V183="yes",'Submission Template'!BS183&lt;&gt;""),'Submission Template'!BS183,"")</f>
        <v/>
      </c>
      <c r="BF186" s="22"/>
      <c r="BG186" s="22"/>
      <c r="BH186" s="22"/>
      <c r="BI186" s="24"/>
      <c r="BJ186" s="22"/>
      <c r="BK186" s="35" t="str">
        <f>IF('Submission Template'!$AU$36=1,IF(AND('Submission Template'!Q183="yes",$AO186&gt;1,'Submission Template'!BN183&lt;&gt;""),ROUND((($AU186*$E186)/($D186-'Submission Template'!K$28))^2+1,1),""),"")</f>
        <v/>
      </c>
      <c r="BL186" s="35" t="str">
        <f>IF('Submission Template'!$AV$36=1,IF(AND('Submission Template'!V183="yes",$AP186&gt;1,'Submission Template'!BS183&lt;&gt;""),ROUND((($AV186*$O186)/($N186-'Submission Template'!R$28))^2+1,1),""),"")</f>
        <v/>
      </c>
      <c r="BM186" s="49">
        <f t="shared" si="28"/>
        <v>1</v>
      </c>
      <c r="BN186" s="6"/>
      <c r="BO186" s="136" t="str">
        <f>IF(D186="","",IF(E186="","",$D186-'Submission Template'!K$28))</f>
        <v/>
      </c>
      <c r="BP186" s="137" t="str">
        <f t="shared" si="40"/>
        <v/>
      </c>
      <c r="BQ186" s="137"/>
      <c r="BR186" s="137"/>
      <c r="BS186" s="137"/>
      <c r="BT186" s="137" t="str">
        <f>IF(N186="","",IF(E186="","",$N186-'Submission Template'!$BG$20))</f>
        <v/>
      </c>
      <c r="BU186" s="138" t="str">
        <f t="shared" si="41"/>
        <v/>
      </c>
      <c r="BV186" s="6"/>
      <c r="BW186" s="247" t="str">
        <f t="shared" si="45"/>
        <v/>
      </c>
      <c r="BX186" s="138" t="str">
        <f t="shared" si="46"/>
        <v/>
      </c>
      <c r="BY186" s="6"/>
      <c r="BZ186" s="6"/>
      <c r="CA186" s="6"/>
      <c r="CB186" s="6"/>
      <c r="CC186" s="6"/>
      <c r="CD186" s="6"/>
      <c r="CE186" s="6"/>
      <c r="CF186" s="247">
        <f>IF('Submission Template'!C209="invalid",1,0)</f>
        <v>0</v>
      </c>
      <c r="CG186" s="137" t="str">
        <f>IF(AND('Submission Template'!$C209="final",'Submission Template'!$Q209="yes"),$D212,"")</f>
        <v/>
      </c>
      <c r="CH186" s="137" t="str">
        <f>IF(AND('Submission Template'!$C209="final",'Submission Template'!$Q209="yes"),$C212,"")</f>
        <v/>
      </c>
      <c r="CI186" s="137" t="str">
        <f>IF(AND('Submission Template'!$C209="final",'Submission Template'!$V209="yes"),$N212,"")</f>
        <v/>
      </c>
      <c r="CJ186" s="138" t="str">
        <f>IF(AND('Submission Template'!$C209="final",'Submission Template'!$V209="yes"),$M212,"")</f>
        <v/>
      </c>
      <c r="CK186" s="6"/>
      <c r="CL186" s="6"/>
    </row>
    <row r="187" spans="1:90">
      <c r="A187" s="98"/>
      <c r="B187" s="304">
        <f>IF('Submission Template'!$AU$36=1,IF(AND('Submission Template'!$P$13="yes",$AX187&lt;&gt;""),MAX($AX187-1,0),$AX187),"")</f>
        <v>0</v>
      </c>
      <c r="C187" s="305" t="str">
        <f t="shared" si="22"/>
        <v/>
      </c>
      <c r="D187" s="306" t="str">
        <f>IF('Submission Template'!$AU$36&lt;&gt;1,"",IF(AL187&lt;&gt;"",AL187,IF(AND('Submission Template'!$P$13="no",'Submission Template'!Q184="yes",'Submission Template'!BN184&lt;&gt;""),AVERAGE(BD$37:BD187),IF(AND('Submission Template'!$P$13="yes",'Submission Template'!Q184="yes",'Submission Template'!BN184&lt;&gt;""),AVERAGE(BD$38:BD187),""))))</f>
        <v/>
      </c>
      <c r="E187" s="307" t="str">
        <f>IF('Submission Template'!$AU$36&lt;&gt;1,"",IF(AO187&lt;=1,"",IF(BW187&lt;&gt;"",BW187,IF(AND('Submission Template'!$P$13="no",'Submission Template'!Q184="yes",'Submission Template'!BN184&lt;&gt;""),STDEV(BD$37:BD187),IF(AND('Submission Template'!$P$13="yes",'Submission Template'!Q184="yes",'Submission Template'!BN184&lt;&gt;""),STDEV(BD$38:BD187),"")))))</f>
        <v/>
      </c>
      <c r="F187" s="308" t="str">
        <f>IF('Submission Template'!$AU$36=1,IF('Submission Template'!BN184&lt;&gt;"",G186,""),"")</f>
        <v/>
      </c>
      <c r="G187" s="308" t="str">
        <f>IF(AND('Submission Template'!$AU$36=1,'Submission Template'!$C184&lt;&gt;""),IF(OR($AO187=1,$AO187=0),0,IF('Submission Template'!$C184="initial",$G186,IF('Submission Template'!Q184="yes",MAX(($F187+'Submission Template'!BN184-('Submission Template'!K$28+0.25*$E187)),0),$G186))),"")</f>
        <v/>
      </c>
      <c r="H187" s="308" t="str">
        <f t="shared" si="35"/>
        <v/>
      </c>
      <c r="I187" s="309" t="str">
        <f t="shared" si="42"/>
        <v/>
      </c>
      <c r="J187" s="309" t="str">
        <f t="shared" si="36"/>
        <v/>
      </c>
      <c r="K187" s="310" t="str">
        <f>IF(G187&lt;&gt;"",IF($BA187=1,IF(AND(J187&lt;&gt;1,I187=1,D187&lt;='Submission Template'!K$28),1,0),K186),"")</f>
        <v/>
      </c>
      <c r="L187" s="304">
        <f>IF('Submission Template'!$AV$36=1,IF(AND('Submission Template'!$P$13="yes",$AY187&lt;&gt;""),MAX($AY187-1,0),$AY187),"")</f>
        <v>0</v>
      </c>
      <c r="M187" s="305" t="str">
        <f t="shared" si="37"/>
        <v/>
      </c>
      <c r="N187" s="306" t="str">
        <f>IF(AM187&lt;&gt;"",AM187,(IF(AND('Submission Template'!$P$13="no",'Submission Template'!V184="yes",'Submission Template'!BS184&lt;&gt;""),AVERAGE(BE$37:BE187),IF(AND('Submission Template'!$P$13="yes",'Submission Template'!V184="yes",'Submission Template'!BS184&lt;&gt;""),AVERAGE(BE$38:BE187),""))))</f>
        <v/>
      </c>
      <c r="O187" s="307" t="str">
        <f>IF(AP187&lt;=1,"",IF(BX187&lt;&gt;"",BX187,(IF(AND('Submission Template'!$P$13="no",'Submission Template'!V184="yes",'Submission Template'!BS184&lt;&gt;""),STDEV(BE$37:BE187),IF(AND('Submission Template'!$P$13="yes",'Submission Template'!V184="yes",'Submission Template'!BS184&lt;&gt;""),STDEV(BE$38:BE187),"")))))</f>
        <v/>
      </c>
      <c r="P187" s="308" t="str">
        <f>IF('Submission Template'!$AV$36=1,IF('Submission Template'!BS184&lt;&gt;"",Q186,""),"")</f>
        <v/>
      </c>
      <c r="Q187" s="308" t="str">
        <f>IF(AND('Submission Template'!$AV$36=1,'Submission Template'!$C184&lt;&gt;""),IF(OR($AP187=1,$AP187=0),0,IF('Submission Template'!$C184="initial",$Q186,IF('Submission Template'!V184="yes",MAX(($P187+'Submission Template'!BS184-('Submission Template'!R$28+0.25*$O187)),0),$Q186))),"")</f>
        <v/>
      </c>
      <c r="R187" s="308" t="str">
        <f t="shared" si="38"/>
        <v/>
      </c>
      <c r="S187" s="309" t="str">
        <f t="shared" si="43"/>
        <v/>
      </c>
      <c r="T187" s="309" t="str">
        <f t="shared" si="39"/>
        <v/>
      </c>
      <c r="U187" s="310" t="str">
        <f>IF(Q187&lt;&gt;"",IF($BB187=1,IF(AND(T187&lt;&gt;1,S187=1,N187&lt;='Submission Template'!R$28),1,0),U186),"")</f>
        <v/>
      </c>
      <c r="V187" s="102"/>
      <c r="W187" s="102"/>
      <c r="X187" s="102"/>
      <c r="Y187" s="102"/>
      <c r="Z187" s="102"/>
      <c r="AA187" s="102"/>
      <c r="AB187" s="102"/>
      <c r="AC187" s="102"/>
      <c r="AD187" s="102"/>
      <c r="AE187" s="102"/>
      <c r="AF187" s="311"/>
      <c r="AG187" s="312" t="str">
        <f>IF(AND(OR('Submission Template'!Q184="yes",AND('Submission Template'!V184="yes",'Submission Template'!$P$17="yes")),'Submission Template'!C184="invalid"),"Test cannot be invalid AND included in CumSum",IF(OR(AND($Q187&gt;$R187,$N187&lt;&gt;""),AND($G187&gt;H187,$D187&lt;&gt;"")),"Warning:  CumSum statistic exceeds the Action Limit.",""))</f>
        <v/>
      </c>
      <c r="AH187" s="156"/>
      <c r="AI187" s="156"/>
      <c r="AJ187" s="156"/>
      <c r="AK187" s="313"/>
      <c r="AL187" s="6" t="str">
        <f t="shared" si="47"/>
        <v/>
      </c>
      <c r="AM187" s="6" t="str">
        <f t="shared" si="44"/>
        <v/>
      </c>
      <c r="AN187"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lt;&gt;""),"DATA","")),"notCO")</f>
        <v>SKIP</v>
      </c>
      <c r="AO187" s="6">
        <f>IF('Submission Template'!$P$13="no",AX187,IF(AX187="","",IF('Submission Template'!$P$13="yes",IF(B187=0,1,IF(OR(B187=1,B187=2),2,B187)))))</f>
        <v>1</v>
      </c>
      <c r="AP187" s="6">
        <f>IF('Submission Template'!$P$13="no",AY187,IF(AY187="","",IF('Submission Template'!$P$13="yes",IF(L187=0,1,IF(OR(L187=1,L187=2),2,L187)))))</f>
        <v>1</v>
      </c>
      <c r="AQ187"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lt;&gt;""),"DATA","")),"notCO")</f>
        <v>SKIP</v>
      </c>
      <c r="AR187" s="22">
        <f>IF(AND('Submission Template'!BN184&lt;&gt;"",'Submission Template'!K$28&lt;&gt;"",'Submission Template'!Q184&lt;&gt;""),1,0)</f>
        <v>0</v>
      </c>
      <c r="AS187" s="22">
        <f>IF(AND('Submission Template'!BS184&lt;&gt;"",'Submission Template'!R$28&lt;&gt;"",'Submission Template'!V184&lt;&gt;""),1,0)</f>
        <v>0</v>
      </c>
      <c r="AT187" s="22"/>
      <c r="AU187" s="22">
        <f t="shared" si="26"/>
        <v>0</v>
      </c>
      <c r="AV187" s="22">
        <f t="shared" si="27"/>
        <v>0</v>
      </c>
      <c r="AW187" s="22"/>
      <c r="AX187" s="22">
        <f>IF('Submission Template'!$BU184&lt;&gt;"blank",IF('Submission Template'!BN184&lt;&gt;"",IF('Submission Template'!Q184="yes",AX186+1,AX186),AX186),"")</f>
        <v>0</v>
      </c>
      <c r="AY187" s="22">
        <f>IF('Submission Template'!$BU184&lt;&gt;"blank",IF('Submission Template'!BS184&lt;&gt;"",IF('Submission Template'!V184="yes",AY186+1,AY186),AY186),"")</f>
        <v>0</v>
      </c>
      <c r="AZ187" s="22"/>
      <c r="BA187" s="22" t="str">
        <f>IF('Submission Template'!BN184&lt;&gt;"",IF('Submission Template'!Q184="yes",1,0),"")</f>
        <v/>
      </c>
      <c r="BB187" s="22" t="str">
        <f>IF('Submission Template'!BS184&lt;&gt;"",IF('Submission Template'!V184="yes",1,0),"")</f>
        <v/>
      </c>
      <c r="BC187" s="22"/>
      <c r="BD187" s="22" t="str">
        <f>IF(AND('Submission Template'!Q184="yes",'Submission Template'!BN184&lt;&gt;""),'Submission Template'!BN184,"")</f>
        <v/>
      </c>
      <c r="BE187" s="22" t="str">
        <f>IF(AND('Submission Template'!V184="yes",'Submission Template'!BS184&lt;&gt;""),'Submission Template'!BS184,"")</f>
        <v/>
      </c>
      <c r="BF187" s="22"/>
      <c r="BG187" s="22"/>
      <c r="BH187" s="22"/>
      <c r="BI187" s="24"/>
      <c r="BJ187" s="22"/>
      <c r="BK187" s="35" t="str">
        <f>IF('Submission Template'!$AU$36=1,IF(AND('Submission Template'!Q184="yes",$AO187&gt;1,'Submission Template'!BN184&lt;&gt;""),ROUND((($AU187*$E187)/($D187-'Submission Template'!K$28))^2+1,1),""),"")</f>
        <v/>
      </c>
      <c r="BL187" s="35" t="str">
        <f>IF('Submission Template'!$AV$36=1,IF(AND('Submission Template'!V184="yes",$AP187&gt;1,'Submission Template'!BS184&lt;&gt;""),ROUND((($AV187*$O187)/($N187-'Submission Template'!R$28))^2+1,1),""),"")</f>
        <v/>
      </c>
      <c r="BM187" s="49">
        <f t="shared" si="28"/>
        <v>1</v>
      </c>
      <c r="BN187" s="6"/>
      <c r="BO187" s="136" t="str">
        <f>IF(D187="","",IF(E187="","",$D187-'Submission Template'!K$28))</f>
        <v/>
      </c>
      <c r="BP187" s="137" t="str">
        <f t="shared" si="40"/>
        <v/>
      </c>
      <c r="BQ187" s="137"/>
      <c r="BR187" s="137"/>
      <c r="BS187" s="137"/>
      <c r="BT187" s="137" t="str">
        <f>IF(N187="","",IF(E187="","",$N187-'Submission Template'!$BG$20))</f>
        <v/>
      </c>
      <c r="BU187" s="138" t="str">
        <f t="shared" si="41"/>
        <v/>
      </c>
      <c r="BV187" s="6"/>
      <c r="BW187" s="247" t="str">
        <f t="shared" si="45"/>
        <v/>
      </c>
      <c r="BX187" s="138" t="str">
        <f t="shared" si="46"/>
        <v/>
      </c>
      <c r="BY187" s="6"/>
      <c r="BZ187" s="6"/>
      <c r="CA187" s="6"/>
      <c r="CB187" s="6"/>
      <c r="CC187" s="6"/>
      <c r="CD187" s="6"/>
      <c r="CE187" s="6"/>
      <c r="CF187" s="247">
        <f>IF('Submission Template'!C210="invalid",1,0)</f>
        <v>0</v>
      </c>
      <c r="CG187" s="137" t="str">
        <f>IF(AND('Submission Template'!$C210="final",'Submission Template'!$Q210="yes"),$D213,"")</f>
        <v/>
      </c>
      <c r="CH187" s="137" t="str">
        <f>IF(AND('Submission Template'!$C210="final",'Submission Template'!$Q210="yes"),$C213,"")</f>
        <v/>
      </c>
      <c r="CI187" s="137" t="str">
        <f>IF(AND('Submission Template'!$C210="final",'Submission Template'!$V210="yes"),$N213,"")</f>
        <v/>
      </c>
      <c r="CJ187" s="138" t="str">
        <f>IF(AND('Submission Template'!$C210="final",'Submission Template'!$V210="yes"),$M213,"")</f>
        <v/>
      </c>
      <c r="CK187" s="6"/>
      <c r="CL187" s="6"/>
    </row>
    <row r="188" spans="1:90">
      <c r="A188" s="98"/>
      <c r="B188" s="304">
        <f>IF('Submission Template'!$AU$36=1,IF(AND('Submission Template'!$P$13="yes",$AX188&lt;&gt;""),MAX($AX188-1,0),$AX188),"")</f>
        <v>0</v>
      </c>
      <c r="C188" s="305" t="str">
        <f t="shared" si="22"/>
        <v/>
      </c>
      <c r="D188" s="306" t="str">
        <f>IF('Submission Template'!$AU$36&lt;&gt;1,"",IF(AL188&lt;&gt;"",AL188,IF(AND('Submission Template'!$P$13="no",'Submission Template'!Q185="yes",'Submission Template'!BN185&lt;&gt;""),AVERAGE(BD$37:BD188),IF(AND('Submission Template'!$P$13="yes",'Submission Template'!Q185="yes",'Submission Template'!BN185&lt;&gt;""),AVERAGE(BD$38:BD188),""))))</f>
        <v/>
      </c>
      <c r="E188" s="307" t="str">
        <f>IF('Submission Template'!$AU$36&lt;&gt;1,"",IF(AO188&lt;=1,"",IF(BW188&lt;&gt;"",BW188,IF(AND('Submission Template'!$P$13="no",'Submission Template'!Q185="yes",'Submission Template'!BN185&lt;&gt;""),STDEV(BD$37:BD188),IF(AND('Submission Template'!$P$13="yes",'Submission Template'!Q185="yes",'Submission Template'!BN185&lt;&gt;""),STDEV(BD$38:BD188),"")))))</f>
        <v/>
      </c>
      <c r="F188" s="308" t="str">
        <f>IF('Submission Template'!$AU$36=1,IF('Submission Template'!BN185&lt;&gt;"",G187,""),"")</f>
        <v/>
      </c>
      <c r="G188" s="308" t="str">
        <f>IF(AND('Submission Template'!$AU$36=1,'Submission Template'!$C185&lt;&gt;""),IF(OR($AO188=1,$AO188=0),0,IF('Submission Template'!$C185="initial",$G187,IF('Submission Template'!Q185="yes",MAX(($F188+'Submission Template'!BN185-('Submission Template'!K$28+0.25*$E188)),0),$G187))),"")</f>
        <v/>
      </c>
      <c r="H188" s="308" t="str">
        <f t="shared" si="35"/>
        <v/>
      </c>
      <c r="I188" s="309" t="str">
        <f t="shared" si="42"/>
        <v/>
      </c>
      <c r="J188" s="309" t="str">
        <f t="shared" si="36"/>
        <v/>
      </c>
      <c r="K188" s="310" t="str">
        <f>IF(G188&lt;&gt;"",IF($BA188=1,IF(AND(J188&lt;&gt;1,I188=1,D188&lt;='Submission Template'!K$28),1,0),K187),"")</f>
        <v/>
      </c>
      <c r="L188" s="304">
        <f>IF('Submission Template'!$AV$36=1,IF(AND('Submission Template'!$P$13="yes",$AY188&lt;&gt;""),MAX($AY188-1,0),$AY188),"")</f>
        <v>0</v>
      </c>
      <c r="M188" s="305" t="str">
        <f t="shared" si="37"/>
        <v/>
      </c>
      <c r="N188" s="306" t="str">
        <f>IF(AM188&lt;&gt;"",AM188,(IF(AND('Submission Template'!$P$13="no",'Submission Template'!V185="yes",'Submission Template'!BS185&lt;&gt;""),AVERAGE(BE$37:BE188),IF(AND('Submission Template'!$P$13="yes",'Submission Template'!V185="yes",'Submission Template'!BS185&lt;&gt;""),AVERAGE(BE$38:BE188),""))))</f>
        <v/>
      </c>
      <c r="O188" s="307" t="str">
        <f>IF(AP188&lt;=1,"",IF(BX188&lt;&gt;"",BX188,(IF(AND('Submission Template'!$P$13="no",'Submission Template'!V185="yes",'Submission Template'!BS185&lt;&gt;""),STDEV(BE$37:BE188),IF(AND('Submission Template'!$P$13="yes",'Submission Template'!V185="yes",'Submission Template'!BS185&lt;&gt;""),STDEV(BE$38:BE188),"")))))</f>
        <v/>
      </c>
      <c r="P188" s="308" t="str">
        <f>IF('Submission Template'!$AV$36=1,IF('Submission Template'!BS185&lt;&gt;"",Q187,""),"")</f>
        <v/>
      </c>
      <c r="Q188" s="308" t="str">
        <f>IF(AND('Submission Template'!$AV$36=1,'Submission Template'!$C185&lt;&gt;""),IF(OR($AP188=1,$AP188=0),0,IF('Submission Template'!$C185="initial",$Q187,IF('Submission Template'!V185="yes",MAX(($P188+'Submission Template'!BS185-('Submission Template'!R$28+0.25*$O188)),0),$Q187))),"")</f>
        <v/>
      </c>
      <c r="R188" s="308" t="str">
        <f t="shared" si="38"/>
        <v/>
      </c>
      <c r="S188" s="309" t="str">
        <f t="shared" si="43"/>
        <v/>
      </c>
      <c r="T188" s="309" t="str">
        <f t="shared" si="39"/>
        <v/>
      </c>
      <c r="U188" s="310" t="str">
        <f>IF(Q188&lt;&gt;"",IF($BB188=1,IF(AND(T188&lt;&gt;1,S188=1,N188&lt;='Submission Template'!R$28),1,0),U187),"")</f>
        <v/>
      </c>
      <c r="V188" s="102"/>
      <c r="W188" s="102"/>
      <c r="X188" s="102"/>
      <c r="Y188" s="102"/>
      <c r="Z188" s="102"/>
      <c r="AA188" s="102"/>
      <c r="AB188" s="102"/>
      <c r="AC188" s="102"/>
      <c r="AD188" s="102"/>
      <c r="AE188" s="102"/>
      <c r="AF188" s="311"/>
      <c r="AG188" s="312" t="str">
        <f>IF(AND(OR('Submission Template'!Q185="yes",AND('Submission Template'!V185="yes",'Submission Template'!$P$17="yes")),'Submission Template'!C185="invalid"),"Test cannot be invalid AND included in CumSum",IF(OR(AND($Q188&gt;$R188,$N188&lt;&gt;""),AND($G188&gt;H188,$D188&lt;&gt;"")),"Warning:  CumSum statistic exceeds the Action Limit.",""))</f>
        <v/>
      </c>
      <c r="AH188" s="156"/>
      <c r="AI188" s="156"/>
      <c r="AJ188" s="156"/>
      <c r="AK188" s="313"/>
      <c r="AL188" s="6" t="str">
        <f t="shared" si="47"/>
        <v/>
      </c>
      <c r="AM188" s="6" t="str">
        <f t="shared" si="44"/>
        <v/>
      </c>
      <c r="AN188"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lt;&gt;""),"DATA","")),"notCO")</f>
        <v>SKIP</v>
      </c>
      <c r="AO188" s="6">
        <f>IF('Submission Template'!$P$13="no",AX188,IF(AX188="","",IF('Submission Template'!$P$13="yes",IF(B188=0,1,IF(OR(B188=1,B188=2),2,B188)))))</f>
        <v>1</v>
      </c>
      <c r="AP188" s="6">
        <f>IF('Submission Template'!$P$13="no",AY188,IF(AY188="","",IF('Submission Template'!$P$13="yes",IF(L188=0,1,IF(OR(L188=1,L188=2),2,L188)))))</f>
        <v>1</v>
      </c>
      <c r="AQ188"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lt;&gt;""),"DATA","")),"notCO")</f>
        <v>SKIP</v>
      </c>
      <c r="AR188" s="22">
        <f>IF(AND('Submission Template'!BN185&lt;&gt;"",'Submission Template'!K$28&lt;&gt;"",'Submission Template'!Q185&lt;&gt;""),1,0)</f>
        <v>0</v>
      </c>
      <c r="AS188" s="22">
        <f>IF(AND('Submission Template'!BS185&lt;&gt;"",'Submission Template'!R$28&lt;&gt;"",'Submission Template'!V185&lt;&gt;""),1,0)</f>
        <v>0</v>
      </c>
      <c r="AT188" s="22"/>
      <c r="AU188" s="22">
        <f t="shared" si="26"/>
        <v>0</v>
      </c>
      <c r="AV188" s="22">
        <f t="shared" si="27"/>
        <v>0</v>
      </c>
      <c r="AW188" s="22"/>
      <c r="AX188" s="22">
        <f>IF('Submission Template'!$BU185&lt;&gt;"blank",IF('Submission Template'!BN185&lt;&gt;"",IF('Submission Template'!Q185="yes",AX187+1,AX187),AX187),"")</f>
        <v>0</v>
      </c>
      <c r="AY188" s="22">
        <f>IF('Submission Template'!$BU185&lt;&gt;"blank",IF('Submission Template'!BS185&lt;&gt;"",IF('Submission Template'!V185="yes",AY187+1,AY187),AY187),"")</f>
        <v>0</v>
      </c>
      <c r="AZ188" s="22"/>
      <c r="BA188" s="22" t="str">
        <f>IF('Submission Template'!BN185&lt;&gt;"",IF('Submission Template'!Q185="yes",1,0),"")</f>
        <v/>
      </c>
      <c r="BB188" s="22" t="str">
        <f>IF('Submission Template'!BS185&lt;&gt;"",IF('Submission Template'!V185="yes",1,0),"")</f>
        <v/>
      </c>
      <c r="BC188" s="22"/>
      <c r="BD188" s="22" t="str">
        <f>IF(AND('Submission Template'!Q185="yes",'Submission Template'!BN185&lt;&gt;""),'Submission Template'!BN185,"")</f>
        <v/>
      </c>
      <c r="BE188" s="22" t="str">
        <f>IF(AND('Submission Template'!V185="yes",'Submission Template'!BS185&lt;&gt;""),'Submission Template'!BS185,"")</f>
        <v/>
      </c>
      <c r="BF188" s="22"/>
      <c r="BG188" s="22"/>
      <c r="BH188" s="22"/>
      <c r="BI188" s="24"/>
      <c r="BJ188" s="22"/>
      <c r="BK188" s="35" t="str">
        <f>IF('Submission Template'!$AU$36=1,IF(AND('Submission Template'!Q185="yes",$AO188&gt;1,'Submission Template'!BN185&lt;&gt;""),ROUND((($AU188*$E188)/($D188-'Submission Template'!K$28))^2+1,1),""),"")</f>
        <v/>
      </c>
      <c r="BL188" s="35" t="str">
        <f>IF('Submission Template'!$AV$36=1,IF(AND('Submission Template'!V185="yes",$AP188&gt;1,'Submission Template'!BS185&lt;&gt;""),ROUND((($AV188*$O188)/($N188-'Submission Template'!R$28))^2+1,1),""),"")</f>
        <v/>
      </c>
      <c r="BM188" s="49">
        <f t="shared" si="28"/>
        <v>1</v>
      </c>
      <c r="BN188" s="6"/>
      <c r="BO188" s="136" t="str">
        <f>IF(D188="","",IF(E188="","",$D188-'Submission Template'!K$28))</f>
        <v/>
      </c>
      <c r="BP188" s="137" t="str">
        <f t="shared" si="40"/>
        <v/>
      </c>
      <c r="BQ188" s="137"/>
      <c r="BR188" s="137"/>
      <c r="BS188" s="137"/>
      <c r="BT188" s="137" t="str">
        <f>IF(N188="","",IF(E188="","",$N188-'Submission Template'!$BG$20))</f>
        <v/>
      </c>
      <c r="BU188" s="138" t="str">
        <f t="shared" si="41"/>
        <v/>
      </c>
      <c r="BV188" s="6"/>
      <c r="BW188" s="247" t="str">
        <f t="shared" si="45"/>
        <v/>
      </c>
      <c r="BX188" s="138" t="str">
        <f t="shared" si="46"/>
        <v/>
      </c>
      <c r="BY188" s="6"/>
      <c r="BZ188" s="6"/>
      <c r="CA188" s="6"/>
      <c r="CB188" s="6"/>
      <c r="CC188" s="6"/>
      <c r="CD188" s="6"/>
      <c r="CE188" s="6"/>
      <c r="CF188" s="247">
        <f>IF('Submission Template'!C211="invalid",1,0)</f>
        <v>0</v>
      </c>
      <c r="CG188" s="137" t="str">
        <f>IF(AND('Submission Template'!$C211="final",'Submission Template'!$Q211="yes"),$D214,"")</f>
        <v/>
      </c>
      <c r="CH188" s="137" t="str">
        <f>IF(AND('Submission Template'!$C211="final",'Submission Template'!$Q211="yes"),$C214,"")</f>
        <v/>
      </c>
      <c r="CI188" s="137" t="str">
        <f>IF(AND('Submission Template'!$C211="final",'Submission Template'!$V211="yes"),$N214,"")</f>
        <v/>
      </c>
      <c r="CJ188" s="138" t="str">
        <f>IF(AND('Submission Template'!$C211="final",'Submission Template'!$V211="yes"),$M214,"")</f>
        <v/>
      </c>
      <c r="CK188" s="6"/>
      <c r="CL188" s="6"/>
    </row>
    <row r="189" spans="1:90">
      <c r="A189" s="98"/>
      <c r="B189" s="304">
        <f>IF('Submission Template'!$AU$36=1,IF(AND('Submission Template'!$P$13="yes",$AX189&lt;&gt;""),MAX($AX189-1,0),$AX189),"")</f>
        <v>0</v>
      </c>
      <c r="C189" s="305" t="str">
        <f t="shared" si="22"/>
        <v/>
      </c>
      <c r="D189" s="306" t="str">
        <f>IF('Submission Template'!$AU$36&lt;&gt;1,"",IF(AL189&lt;&gt;"",AL189,IF(AND('Submission Template'!$P$13="no",'Submission Template'!Q186="yes",'Submission Template'!BN186&lt;&gt;""),AVERAGE(BD$37:BD189),IF(AND('Submission Template'!$P$13="yes",'Submission Template'!Q186="yes",'Submission Template'!BN186&lt;&gt;""),AVERAGE(BD$38:BD189),""))))</f>
        <v/>
      </c>
      <c r="E189" s="307" t="str">
        <f>IF('Submission Template'!$AU$36&lt;&gt;1,"",IF(AO189&lt;=1,"",IF(BW189&lt;&gt;"",BW189,IF(AND('Submission Template'!$P$13="no",'Submission Template'!Q186="yes",'Submission Template'!BN186&lt;&gt;""),STDEV(BD$37:BD189),IF(AND('Submission Template'!$P$13="yes",'Submission Template'!Q186="yes",'Submission Template'!BN186&lt;&gt;""),STDEV(BD$38:BD189),"")))))</f>
        <v/>
      </c>
      <c r="F189" s="308" t="str">
        <f>IF('Submission Template'!$AU$36=1,IF('Submission Template'!BN186&lt;&gt;"",G188,""),"")</f>
        <v/>
      </c>
      <c r="G189" s="308" t="str">
        <f>IF(AND('Submission Template'!$AU$36=1,'Submission Template'!$C186&lt;&gt;""),IF(OR($AO189=1,$AO189=0),0,IF('Submission Template'!$C186="initial",$G188,IF('Submission Template'!Q186="yes",MAX(($F189+'Submission Template'!BN186-('Submission Template'!K$28+0.25*$E189)),0),$G188))),"")</f>
        <v/>
      </c>
      <c r="H189" s="308" t="str">
        <f t="shared" si="35"/>
        <v/>
      </c>
      <c r="I189" s="309" t="str">
        <f t="shared" si="42"/>
        <v/>
      </c>
      <c r="J189" s="309" t="str">
        <f t="shared" si="36"/>
        <v/>
      </c>
      <c r="K189" s="310" t="str">
        <f>IF(G189&lt;&gt;"",IF($BA189=1,IF(AND(J189&lt;&gt;1,I189=1,D189&lt;='Submission Template'!K$28),1,0),K188),"")</f>
        <v/>
      </c>
      <c r="L189" s="304">
        <f>IF('Submission Template'!$AV$36=1,IF(AND('Submission Template'!$P$13="yes",$AY189&lt;&gt;""),MAX($AY189-1,0),$AY189),"")</f>
        <v>0</v>
      </c>
      <c r="M189" s="305" t="str">
        <f t="shared" si="37"/>
        <v/>
      </c>
      <c r="N189" s="306" t="str">
        <f>IF(AM189&lt;&gt;"",AM189,(IF(AND('Submission Template'!$P$13="no",'Submission Template'!V186="yes",'Submission Template'!BS186&lt;&gt;""),AVERAGE(BE$37:BE189),IF(AND('Submission Template'!$P$13="yes",'Submission Template'!V186="yes",'Submission Template'!BS186&lt;&gt;""),AVERAGE(BE$38:BE189),""))))</f>
        <v/>
      </c>
      <c r="O189" s="307" t="str">
        <f>IF(AP189&lt;=1,"",IF(BX189&lt;&gt;"",BX189,(IF(AND('Submission Template'!$P$13="no",'Submission Template'!V186="yes",'Submission Template'!BS186&lt;&gt;""),STDEV(BE$37:BE189),IF(AND('Submission Template'!$P$13="yes",'Submission Template'!V186="yes",'Submission Template'!BS186&lt;&gt;""),STDEV(BE$38:BE189),"")))))</f>
        <v/>
      </c>
      <c r="P189" s="308" t="str">
        <f>IF('Submission Template'!$AV$36=1,IF('Submission Template'!BS186&lt;&gt;"",Q188,""),"")</f>
        <v/>
      </c>
      <c r="Q189" s="308" t="str">
        <f>IF(AND('Submission Template'!$AV$36=1,'Submission Template'!$C186&lt;&gt;""),IF(OR($AP189=1,$AP189=0),0,IF('Submission Template'!$C186="initial",$Q188,IF('Submission Template'!V186="yes",MAX(($P189+'Submission Template'!BS186-('Submission Template'!R$28+0.25*$O189)),0),$Q188))),"")</f>
        <v/>
      </c>
      <c r="R189" s="308" t="str">
        <f t="shared" si="38"/>
        <v/>
      </c>
      <c r="S189" s="309" t="str">
        <f t="shared" si="43"/>
        <v/>
      </c>
      <c r="T189" s="309" t="str">
        <f t="shared" si="39"/>
        <v/>
      </c>
      <c r="U189" s="310" t="str">
        <f>IF(Q189&lt;&gt;"",IF($BB189=1,IF(AND(T189&lt;&gt;1,S189=1,N189&lt;='Submission Template'!R$28),1,0),U188),"")</f>
        <v/>
      </c>
      <c r="V189" s="102"/>
      <c r="W189" s="102"/>
      <c r="X189" s="102"/>
      <c r="Y189" s="102"/>
      <c r="Z189" s="102"/>
      <c r="AA189" s="102"/>
      <c r="AB189" s="102"/>
      <c r="AC189" s="102"/>
      <c r="AD189" s="102"/>
      <c r="AE189" s="102"/>
      <c r="AF189" s="311"/>
      <c r="AG189" s="312" t="str">
        <f>IF(AND(OR('Submission Template'!Q186="yes",AND('Submission Template'!V186="yes",'Submission Template'!$P$17="yes")),'Submission Template'!C186="invalid"),"Test cannot be invalid AND included in CumSum",IF(OR(AND($Q189&gt;$R189,$N189&lt;&gt;""),AND($G189&gt;H189,$D189&lt;&gt;"")),"Warning:  CumSum statistic exceeds the Action Limit.",""))</f>
        <v/>
      </c>
      <c r="AH189" s="156"/>
      <c r="AI189" s="156"/>
      <c r="AJ189" s="156"/>
      <c r="AK189" s="313"/>
      <c r="AL189" s="6" t="str">
        <f t="shared" si="47"/>
        <v/>
      </c>
      <c r="AM189" s="6" t="str">
        <f t="shared" si="44"/>
        <v/>
      </c>
      <c r="AN189"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lt;&gt;""),"DATA","")),"notCO")</f>
        <v>SKIP</v>
      </c>
      <c r="AO189" s="6">
        <f>IF('Submission Template'!$P$13="no",AX189,IF(AX189="","",IF('Submission Template'!$P$13="yes",IF(B189=0,1,IF(OR(B189=1,B189=2),2,B189)))))</f>
        <v>1</v>
      </c>
      <c r="AP189" s="6">
        <f>IF('Submission Template'!$P$13="no",AY189,IF(AY189="","",IF('Submission Template'!$P$13="yes",IF(L189=0,1,IF(OR(L189=1,L189=2),2,L189)))))</f>
        <v>1</v>
      </c>
      <c r="AQ189"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lt;&gt;""),"DATA","")),"notCO")</f>
        <v>SKIP</v>
      </c>
      <c r="AR189" s="22">
        <f>IF(AND('Submission Template'!BN186&lt;&gt;"",'Submission Template'!K$28&lt;&gt;"",'Submission Template'!Q186&lt;&gt;""),1,0)</f>
        <v>0</v>
      </c>
      <c r="AS189" s="22">
        <f>IF(AND('Submission Template'!BS186&lt;&gt;"",'Submission Template'!R$28&lt;&gt;"",'Submission Template'!V186&lt;&gt;""),1,0)</f>
        <v>0</v>
      </c>
      <c r="AT189" s="22"/>
      <c r="AU189" s="22">
        <f t="shared" si="26"/>
        <v>0</v>
      </c>
      <c r="AV189" s="22">
        <f t="shared" si="27"/>
        <v>0</v>
      </c>
      <c r="AW189" s="22"/>
      <c r="AX189" s="22">
        <f>IF('Submission Template'!$BU186&lt;&gt;"blank",IF('Submission Template'!BN186&lt;&gt;"",IF('Submission Template'!Q186="yes",AX188+1,AX188),AX188),"")</f>
        <v>0</v>
      </c>
      <c r="AY189" s="22">
        <f>IF('Submission Template'!$BU186&lt;&gt;"blank",IF('Submission Template'!BS186&lt;&gt;"",IF('Submission Template'!V186="yes",AY188+1,AY188),AY188),"")</f>
        <v>0</v>
      </c>
      <c r="AZ189" s="22"/>
      <c r="BA189" s="22" t="str">
        <f>IF('Submission Template'!BN186&lt;&gt;"",IF('Submission Template'!Q186="yes",1,0),"")</f>
        <v/>
      </c>
      <c r="BB189" s="22" t="str">
        <f>IF('Submission Template'!BS186&lt;&gt;"",IF('Submission Template'!V186="yes",1,0),"")</f>
        <v/>
      </c>
      <c r="BC189" s="22"/>
      <c r="BD189" s="22" t="str">
        <f>IF(AND('Submission Template'!Q186="yes",'Submission Template'!BN186&lt;&gt;""),'Submission Template'!BN186,"")</f>
        <v/>
      </c>
      <c r="BE189" s="22" t="str">
        <f>IF(AND('Submission Template'!V186="yes",'Submission Template'!BS186&lt;&gt;""),'Submission Template'!BS186,"")</f>
        <v/>
      </c>
      <c r="BF189" s="22"/>
      <c r="BG189" s="22"/>
      <c r="BH189" s="22"/>
      <c r="BI189" s="24"/>
      <c r="BJ189" s="22"/>
      <c r="BK189" s="35" t="str">
        <f>IF('Submission Template'!$AU$36=1,IF(AND('Submission Template'!Q186="yes",$AO189&gt;1,'Submission Template'!BN186&lt;&gt;""),ROUND((($AU189*$E189)/($D189-'Submission Template'!K$28))^2+1,1),""),"")</f>
        <v/>
      </c>
      <c r="BL189" s="35" t="str">
        <f>IF('Submission Template'!$AV$36=1,IF(AND('Submission Template'!V186="yes",$AP189&gt;1,'Submission Template'!BS186&lt;&gt;""),ROUND((($AV189*$O189)/($N189-'Submission Template'!R$28))^2+1,1),""),"")</f>
        <v/>
      </c>
      <c r="BM189" s="49">
        <f t="shared" si="28"/>
        <v>1</v>
      </c>
      <c r="BN189" s="6"/>
      <c r="BO189" s="136" t="str">
        <f>IF(D189="","",IF(E189="","",$D189-'Submission Template'!K$28))</f>
        <v/>
      </c>
      <c r="BP189" s="137" t="str">
        <f t="shared" si="40"/>
        <v/>
      </c>
      <c r="BQ189" s="137"/>
      <c r="BR189" s="137"/>
      <c r="BS189" s="137"/>
      <c r="BT189" s="137" t="str">
        <f>IF(N189="","",IF(E189="","",$N189-'Submission Template'!$BG$20))</f>
        <v/>
      </c>
      <c r="BU189" s="138" t="str">
        <f t="shared" si="41"/>
        <v/>
      </c>
      <c r="BV189" s="6"/>
      <c r="BW189" s="247" t="str">
        <f t="shared" si="45"/>
        <v/>
      </c>
      <c r="BX189" s="138" t="str">
        <f t="shared" si="46"/>
        <v/>
      </c>
      <c r="BY189" s="6"/>
      <c r="BZ189" s="6"/>
      <c r="CA189" s="6"/>
      <c r="CB189" s="6"/>
      <c r="CC189" s="6"/>
      <c r="CD189" s="6"/>
      <c r="CE189" s="6"/>
      <c r="CF189" s="247">
        <f>IF('Submission Template'!C212="invalid",1,0)</f>
        <v>0</v>
      </c>
      <c r="CG189" s="137" t="str">
        <f>IF(AND('Submission Template'!$C212="final",'Submission Template'!$Q212="yes"),$D215,"")</f>
        <v/>
      </c>
      <c r="CH189" s="137" t="str">
        <f>IF(AND('Submission Template'!$C212="final",'Submission Template'!$Q212="yes"),$C215,"")</f>
        <v/>
      </c>
      <c r="CI189" s="137" t="str">
        <f>IF(AND('Submission Template'!$C212="final",'Submission Template'!$V212="yes"),$N215,"")</f>
        <v/>
      </c>
      <c r="CJ189" s="138" t="str">
        <f>IF(AND('Submission Template'!$C212="final",'Submission Template'!$V212="yes"),$M215,"")</f>
        <v/>
      </c>
      <c r="CK189" s="6"/>
      <c r="CL189" s="6"/>
    </row>
    <row r="190" spans="1:90">
      <c r="A190" s="98"/>
      <c r="B190" s="304">
        <f>IF('Submission Template'!$AU$36=1,IF(AND('Submission Template'!$P$13="yes",$AX190&lt;&gt;""),MAX($AX190-1,0),$AX190),"")</f>
        <v>0</v>
      </c>
      <c r="C190" s="305" t="str">
        <f t="shared" si="22"/>
        <v/>
      </c>
      <c r="D190" s="306" t="str">
        <f>IF('Submission Template'!$AU$36&lt;&gt;1,"",IF(AL190&lt;&gt;"",AL190,IF(AND('Submission Template'!$P$13="no",'Submission Template'!Q187="yes",'Submission Template'!BN187&lt;&gt;""),AVERAGE(BD$37:BD190),IF(AND('Submission Template'!$P$13="yes",'Submission Template'!Q187="yes",'Submission Template'!BN187&lt;&gt;""),AVERAGE(BD$38:BD190),""))))</f>
        <v/>
      </c>
      <c r="E190" s="307" t="str">
        <f>IF('Submission Template'!$AU$36&lt;&gt;1,"",IF(AO190&lt;=1,"",IF(BW190&lt;&gt;"",BW190,IF(AND('Submission Template'!$P$13="no",'Submission Template'!Q187="yes",'Submission Template'!BN187&lt;&gt;""),STDEV(BD$37:BD190),IF(AND('Submission Template'!$P$13="yes",'Submission Template'!Q187="yes",'Submission Template'!BN187&lt;&gt;""),STDEV(BD$38:BD190),"")))))</f>
        <v/>
      </c>
      <c r="F190" s="308" t="str">
        <f>IF('Submission Template'!$AU$36=1,IF('Submission Template'!BN187&lt;&gt;"",G189,""),"")</f>
        <v/>
      </c>
      <c r="G190" s="308" t="str">
        <f>IF(AND('Submission Template'!$AU$36=1,'Submission Template'!$C187&lt;&gt;""),IF(OR($AO190=1,$AO190=0),0,IF('Submission Template'!$C187="initial",$G189,IF('Submission Template'!Q187="yes",MAX(($F190+'Submission Template'!BN187-('Submission Template'!K$28+0.25*$E190)),0),$G189))),"")</f>
        <v/>
      </c>
      <c r="H190" s="308" t="str">
        <f t="shared" ref="H190:H253" si="48">IF(G190&lt;&gt;"",IF(E190&lt;&gt;"",5*E190,H189),"")</f>
        <v/>
      </c>
      <c r="I190" s="309" t="str">
        <f t="shared" si="42"/>
        <v/>
      </c>
      <c r="J190" s="309" t="str">
        <f t="shared" ref="J190:J253" si="49">IF(G190&lt;&gt;"",IF(AND(AND(G189&gt;H189,G190&gt;H190),B189&lt;&gt;B190),1,IF(J189=1,1,0)),"")</f>
        <v/>
      </c>
      <c r="K190" s="310" t="str">
        <f>IF(G190&lt;&gt;"",IF($BA190=1,IF(AND(J190&lt;&gt;1,I190=1,D190&lt;='Submission Template'!K$28),1,0),K189),"")</f>
        <v/>
      </c>
      <c r="L190" s="304">
        <f>IF('Submission Template'!$AV$36=1,IF(AND('Submission Template'!$P$13="yes",$AY190&lt;&gt;""),MAX($AY190-1,0),$AY190),"")</f>
        <v>0</v>
      </c>
      <c r="M190" s="305" t="str">
        <f t="shared" ref="M190:M253" si="50">IF(BU190="",IF($BL190&lt;&gt;"",MIN(ROUNDUP($N$21,0),ROUNDUP(MAX($BL190,$BM190),0)),""),BU190)</f>
        <v/>
      </c>
      <c r="N190" s="306" t="str">
        <f>IF(AM190&lt;&gt;"",AM190,(IF(AND('Submission Template'!$P$13="no",'Submission Template'!V187="yes",'Submission Template'!BS187&lt;&gt;""),AVERAGE(BE$37:BE190),IF(AND('Submission Template'!$P$13="yes",'Submission Template'!V187="yes",'Submission Template'!BS187&lt;&gt;""),AVERAGE(BE$38:BE190),""))))</f>
        <v/>
      </c>
      <c r="O190" s="307" t="str">
        <f>IF(AP190&lt;=1,"",IF(BX190&lt;&gt;"",BX190,(IF(AND('Submission Template'!$P$13="no",'Submission Template'!V187="yes",'Submission Template'!BS187&lt;&gt;""),STDEV(BE$37:BE190),IF(AND('Submission Template'!$P$13="yes",'Submission Template'!V187="yes",'Submission Template'!BS187&lt;&gt;""),STDEV(BE$38:BE190),"")))))</f>
        <v/>
      </c>
      <c r="P190" s="308" t="str">
        <f>IF('Submission Template'!$AV$36=1,IF('Submission Template'!BS187&lt;&gt;"",Q189,""),"")</f>
        <v/>
      </c>
      <c r="Q190" s="308" t="str">
        <f>IF(AND('Submission Template'!$AV$36=1,'Submission Template'!$C187&lt;&gt;""),IF(OR($AP190=1,$AP190=0),0,IF('Submission Template'!$C187="initial",$Q189,IF('Submission Template'!V187="yes",MAX(($P190+'Submission Template'!BS187-('Submission Template'!R$28+0.25*$O190)),0),$Q189))),"")</f>
        <v/>
      </c>
      <c r="R190" s="308" t="str">
        <f t="shared" ref="R190:R253" si="51">IF(Q190&lt;&gt;"",IF(O190&lt;&gt;"",5*O190,R189),"")</f>
        <v/>
      </c>
      <c r="S190" s="309" t="str">
        <f t="shared" si="43"/>
        <v/>
      </c>
      <c r="T190" s="309" t="str">
        <f t="shared" ref="T190:T253" si="52">IF(Q190&lt;&gt;"",IF(AND(AND(Q189&gt;R189,Q190&gt;R190),L189&lt;&gt;L190),1,IF(T189=1,1,0)),"")</f>
        <v/>
      </c>
      <c r="U190" s="310" t="str">
        <f>IF(Q190&lt;&gt;"",IF($BB190=1,IF(AND(T190&lt;&gt;1,S190=1,N190&lt;='Submission Template'!R$28),1,0),U189),"")</f>
        <v/>
      </c>
      <c r="V190" s="102"/>
      <c r="W190" s="102"/>
      <c r="X190" s="102"/>
      <c r="Y190" s="102"/>
      <c r="Z190" s="102"/>
      <c r="AA190" s="102"/>
      <c r="AB190" s="102"/>
      <c r="AC190" s="102"/>
      <c r="AD190" s="102"/>
      <c r="AE190" s="102"/>
      <c r="AF190" s="311"/>
      <c r="AG190" s="312" t="str">
        <f>IF(AND(OR('Submission Template'!Q187="yes",AND('Submission Template'!V187="yes",'Submission Template'!$P$17="yes")),'Submission Template'!C187="invalid"),"Test cannot be invalid AND included in CumSum",IF(OR(AND($Q190&gt;$R190,$N190&lt;&gt;""),AND($G190&gt;H190,$D190&lt;&gt;"")),"Warning:  CumSum statistic exceeds the Action Limit.",""))</f>
        <v/>
      </c>
      <c r="AH190" s="156"/>
      <c r="AI190" s="156"/>
      <c r="AJ190" s="156"/>
      <c r="AK190" s="313"/>
      <c r="AL190" s="6" t="str">
        <f t="shared" si="47"/>
        <v/>
      </c>
      <c r="AM190" s="6" t="str">
        <f t="shared" si="44"/>
        <v/>
      </c>
      <c r="AN190"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lt;&gt;""),"DATA","")),"notCO")</f>
        <v>SKIP</v>
      </c>
      <c r="AO190" s="6">
        <f>IF('Submission Template'!$P$13="no",AX190,IF(AX190="","",IF('Submission Template'!$P$13="yes",IF(B190=0,1,IF(OR(B190=1,B190=2),2,B190)))))</f>
        <v>1</v>
      </c>
      <c r="AP190" s="6">
        <f>IF('Submission Template'!$P$13="no",AY190,IF(AY190="","",IF('Submission Template'!$P$13="yes",IF(L190=0,1,IF(OR(L190=1,L190=2),2,L190)))))</f>
        <v>1</v>
      </c>
      <c r="AQ190"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lt;&gt;""),"DATA","")),"notCO")</f>
        <v>SKIP</v>
      </c>
      <c r="AR190" s="22">
        <f>IF(AND('Submission Template'!BN187&lt;&gt;"",'Submission Template'!K$28&lt;&gt;"",'Submission Template'!Q187&lt;&gt;""),1,0)</f>
        <v>0</v>
      </c>
      <c r="AS190" s="22">
        <f>IF(AND('Submission Template'!BS187&lt;&gt;"",'Submission Template'!R$28&lt;&gt;"",'Submission Template'!V187&lt;&gt;""),1,0)</f>
        <v>0</v>
      </c>
      <c r="AT190" s="22"/>
      <c r="AU190" s="22">
        <f t="shared" si="26"/>
        <v>0</v>
      </c>
      <c r="AV190" s="22">
        <f t="shared" si="27"/>
        <v>0</v>
      </c>
      <c r="AW190" s="22"/>
      <c r="AX190" s="22">
        <f>IF('Submission Template'!$BU187&lt;&gt;"blank",IF('Submission Template'!BN187&lt;&gt;"",IF('Submission Template'!Q187="yes",AX189+1,AX189),AX189),"")</f>
        <v>0</v>
      </c>
      <c r="AY190" s="22">
        <f>IF('Submission Template'!$BU187&lt;&gt;"blank",IF('Submission Template'!BS187&lt;&gt;"",IF('Submission Template'!V187="yes",AY189+1,AY189),AY189),"")</f>
        <v>0</v>
      </c>
      <c r="AZ190" s="22"/>
      <c r="BA190" s="22" t="str">
        <f>IF('Submission Template'!BN187&lt;&gt;"",IF('Submission Template'!Q187="yes",1,0),"")</f>
        <v/>
      </c>
      <c r="BB190" s="22" t="str">
        <f>IF('Submission Template'!BS187&lt;&gt;"",IF('Submission Template'!V187="yes",1,0),"")</f>
        <v/>
      </c>
      <c r="BC190" s="22"/>
      <c r="BD190" s="22" t="str">
        <f>IF(AND('Submission Template'!Q187="yes",'Submission Template'!BN187&lt;&gt;""),'Submission Template'!BN187,"")</f>
        <v/>
      </c>
      <c r="BE190" s="22" t="str">
        <f>IF(AND('Submission Template'!V187="yes",'Submission Template'!BS187&lt;&gt;""),'Submission Template'!BS187,"")</f>
        <v/>
      </c>
      <c r="BF190" s="22"/>
      <c r="BG190" s="22"/>
      <c r="BH190" s="22"/>
      <c r="BI190" s="24"/>
      <c r="BJ190" s="22"/>
      <c r="BK190" s="35" t="str">
        <f>IF('Submission Template'!$AU$36=1,IF(AND('Submission Template'!Q187="yes",$AO190&gt;1,'Submission Template'!BN187&lt;&gt;""),ROUND((($AU190*$E190)/($D190-'Submission Template'!K$28))^2+1,1),""),"")</f>
        <v/>
      </c>
      <c r="BL190" s="35" t="str">
        <f>IF('Submission Template'!$AV$36=1,IF(AND('Submission Template'!V187="yes",$AP190&gt;1,'Submission Template'!BS187&lt;&gt;""),ROUND((($AV190*$O190)/($N190-'Submission Template'!R$28))^2+1,1),""),"")</f>
        <v/>
      </c>
      <c r="BM190" s="49">
        <f t="shared" si="28"/>
        <v>1</v>
      </c>
      <c r="BN190" s="6"/>
      <c r="BO190" s="136" t="str">
        <f>IF(D190="","",IF(E190="","",$D190-'Submission Template'!K$28))</f>
        <v/>
      </c>
      <c r="BP190" s="137" t="str">
        <f t="shared" ref="BP190:BP253" si="53">IF(BO190=0,MIN($BQ$37,$BR$37),"")</f>
        <v/>
      </c>
      <c r="BQ190" s="137"/>
      <c r="BR190" s="137"/>
      <c r="BS190" s="137"/>
      <c r="BT190" s="137" t="str">
        <f>IF(N190="","",IF(E190="","",$N190-'Submission Template'!$BG$20))</f>
        <v/>
      </c>
      <c r="BU190" s="138" t="str">
        <f t="shared" ref="BU190:BU253" si="54">IF(BT190=0,MIN($BQ$37,$BR$37),"")</f>
        <v/>
      </c>
      <c r="BV190" s="6"/>
      <c r="BW190" s="247" t="str">
        <f t="shared" si="45"/>
        <v/>
      </c>
      <c r="BX190" s="138" t="str">
        <f t="shared" si="46"/>
        <v/>
      </c>
      <c r="BY190" s="6"/>
      <c r="BZ190" s="6"/>
      <c r="CA190" s="6"/>
      <c r="CB190" s="6"/>
      <c r="CC190" s="6"/>
      <c r="CD190" s="6"/>
      <c r="CE190" s="6"/>
      <c r="CF190" s="247">
        <f>IF('Submission Template'!C213="invalid",1,0)</f>
        <v>0</v>
      </c>
      <c r="CG190" s="137" t="str">
        <f>IF(AND('Submission Template'!$C213="final",'Submission Template'!$Q213="yes"),$D216,"")</f>
        <v/>
      </c>
      <c r="CH190" s="137" t="str">
        <f>IF(AND('Submission Template'!$C213="final",'Submission Template'!$Q213="yes"),$C216,"")</f>
        <v/>
      </c>
      <c r="CI190" s="137" t="str">
        <f>IF(AND('Submission Template'!$C213="final",'Submission Template'!$V213="yes"),$N216,"")</f>
        <v/>
      </c>
      <c r="CJ190" s="138" t="str">
        <f>IF(AND('Submission Template'!$C213="final",'Submission Template'!$V213="yes"),$M216,"")</f>
        <v/>
      </c>
      <c r="CK190" s="6"/>
      <c r="CL190" s="6"/>
    </row>
    <row r="191" spans="1:90">
      <c r="A191" s="98"/>
      <c r="B191" s="304">
        <f>IF('Submission Template'!$AU$36=1,IF(AND('Submission Template'!$P$13="yes",$AX191&lt;&gt;""),MAX($AX191-1,0),$AX191),"")</f>
        <v>0</v>
      </c>
      <c r="C191" s="305" t="str">
        <f t="shared" si="22"/>
        <v/>
      </c>
      <c r="D191" s="306" t="str">
        <f>IF('Submission Template'!$AU$36&lt;&gt;1,"",IF(AL191&lt;&gt;"",AL191,IF(AND('Submission Template'!$P$13="no",'Submission Template'!Q188="yes",'Submission Template'!BN188&lt;&gt;""),AVERAGE(BD$37:BD191),IF(AND('Submission Template'!$P$13="yes",'Submission Template'!Q188="yes",'Submission Template'!BN188&lt;&gt;""),AVERAGE(BD$38:BD191),""))))</f>
        <v/>
      </c>
      <c r="E191" s="307" t="str">
        <f>IF('Submission Template'!$AU$36&lt;&gt;1,"",IF(AO191&lt;=1,"",IF(BW191&lt;&gt;"",BW191,IF(AND('Submission Template'!$P$13="no",'Submission Template'!Q188="yes",'Submission Template'!BN188&lt;&gt;""),STDEV(BD$37:BD191),IF(AND('Submission Template'!$P$13="yes",'Submission Template'!Q188="yes",'Submission Template'!BN188&lt;&gt;""),STDEV(BD$38:BD191),"")))))</f>
        <v/>
      </c>
      <c r="F191" s="308" t="str">
        <f>IF('Submission Template'!$AU$36=1,IF('Submission Template'!BN188&lt;&gt;"",G190,""),"")</f>
        <v/>
      </c>
      <c r="G191" s="308" t="str">
        <f>IF(AND('Submission Template'!$AU$36=1,'Submission Template'!$C188&lt;&gt;""),IF(OR($AO191=1,$AO191=0),0,IF('Submission Template'!$C188="initial",$G190,IF('Submission Template'!Q188="yes",MAX(($F191+'Submission Template'!BN188-('Submission Template'!K$28+0.25*$E191)),0),$G190))),"")</f>
        <v/>
      </c>
      <c r="H191" s="308" t="str">
        <f t="shared" si="48"/>
        <v/>
      </c>
      <c r="I191" s="309" t="str">
        <f t="shared" si="42"/>
        <v/>
      </c>
      <c r="J191" s="309" t="str">
        <f t="shared" si="49"/>
        <v/>
      </c>
      <c r="K191" s="310" t="str">
        <f>IF(G191&lt;&gt;"",IF($BA191=1,IF(AND(J191&lt;&gt;1,I191=1,D191&lt;='Submission Template'!K$28),1,0),K190),"")</f>
        <v/>
      </c>
      <c r="L191" s="304">
        <f>IF('Submission Template'!$AV$36=1,IF(AND('Submission Template'!$P$13="yes",$AY191&lt;&gt;""),MAX($AY191-1,0),$AY191),"")</f>
        <v>0</v>
      </c>
      <c r="M191" s="305" t="str">
        <f t="shared" si="50"/>
        <v/>
      </c>
      <c r="N191" s="306" t="str">
        <f>IF(AM191&lt;&gt;"",AM191,(IF(AND('Submission Template'!$P$13="no",'Submission Template'!V188="yes",'Submission Template'!BS188&lt;&gt;""),AVERAGE(BE$37:BE191),IF(AND('Submission Template'!$P$13="yes",'Submission Template'!V188="yes",'Submission Template'!BS188&lt;&gt;""),AVERAGE(BE$38:BE191),""))))</f>
        <v/>
      </c>
      <c r="O191" s="307" t="str">
        <f>IF(AP191&lt;=1,"",IF(BX191&lt;&gt;"",BX191,(IF(AND('Submission Template'!$P$13="no",'Submission Template'!V188="yes",'Submission Template'!BS188&lt;&gt;""),STDEV(BE$37:BE191),IF(AND('Submission Template'!$P$13="yes",'Submission Template'!V188="yes",'Submission Template'!BS188&lt;&gt;""),STDEV(BE$38:BE191),"")))))</f>
        <v/>
      </c>
      <c r="P191" s="308" t="str">
        <f>IF('Submission Template'!$AV$36=1,IF('Submission Template'!BS188&lt;&gt;"",Q190,""),"")</f>
        <v/>
      </c>
      <c r="Q191" s="308" t="str">
        <f>IF(AND('Submission Template'!$AV$36=1,'Submission Template'!$C188&lt;&gt;""),IF(OR($AP191=1,$AP191=0),0,IF('Submission Template'!$C188="initial",$Q190,IF('Submission Template'!V188="yes",MAX(($P191+'Submission Template'!BS188-('Submission Template'!R$28+0.25*$O191)),0),$Q190))),"")</f>
        <v/>
      </c>
      <c r="R191" s="308" t="str">
        <f t="shared" si="51"/>
        <v/>
      </c>
      <c r="S191" s="309" t="str">
        <f t="shared" si="43"/>
        <v/>
      </c>
      <c r="T191" s="309" t="str">
        <f t="shared" si="52"/>
        <v/>
      </c>
      <c r="U191" s="310" t="str">
        <f>IF(Q191&lt;&gt;"",IF($BB191=1,IF(AND(T191&lt;&gt;1,S191=1,N191&lt;='Submission Template'!R$28),1,0),U190),"")</f>
        <v/>
      </c>
      <c r="V191" s="102"/>
      <c r="W191" s="102"/>
      <c r="X191" s="102"/>
      <c r="Y191" s="102"/>
      <c r="Z191" s="102"/>
      <c r="AA191" s="102"/>
      <c r="AB191" s="102"/>
      <c r="AC191" s="102"/>
      <c r="AD191" s="102"/>
      <c r="AE191" s="102"/>
      <c r="AF191" s="311"/>
      <c r="AG191" s="312" t="str">
        <f>IF(AND(OR('Submission Template'!Q188="yes",AND('Submission Template'!V188="yes",'Submission Template'!$P$17="yes")),'Submission Template'!C188="invalid"),"Test cannot be invalid AND included in CumSum",IF(OR(AND($Q191&gt;$R191,$N191&lt;&gt;""),AND($G191&gt;H191,$D191&lt;&gt;"")),"Warning:  CumSum statistic exceeds the Action Limit.",""))</f>
        <v/>
      </c>
      <c r="AH191" s="156"/>
      <c r="AI191" s="156"/>
      <c r="AJ191" s="156"/>
      <c r="AK191" s="313"/>
      <c r="AL191" s="6" t="str">
        <f t="shared" si="47"/>
        <v/>
      </c>
      <c r="AM191" s="6" t="str">
        <f t="shared" si="44"/>
        <v/>
      </c>
      <c r="AN191"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lt;&gt;""),"DATA","")),"notCO")</f>
        <v>SKIP</v>
      </c>
      <c r="AO191" s="6">
        <f>IF('Submission Template'!$P$13="no",AX191,IF(AX191="","",IF('Submission Template'!$P$13="yes",IF(B191=0,1,IF(OR(B191=1,B191=2),2,B191)))))</f>
        <v>1</v>
      </c>
      <c r="AP191" s="6">
        <f>IF('Submission Template'!$P$13="no",AY191,IF(AY191="","",IF('Submission Template'!$P$13="yes",IF(L191=0,1,IF(OR(L191=1,L191=2),2,L191)))))</f>
        <v>1</v>
      </c>
      <c r="AQ191"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lt;&gt;""),"DATA","")),"notCO")</f>
        <v>SKIP</v>
      </c>
      <c r="AR191" s="22">
        <f>IF(AND('Submission Template'!BN188&lt;&gt;"",'Submission Template'!K$28&lt;&gt;"",'Submission Template'!Q188&lt;&gt;""),1,0)</f>
        <v>0</v>
      </c>
      <c r="AS191" s="22">
        <f>IF(AND('Submission Template'!BS188&lt;&gt;"",'Submission Template'!R$28&lt;&gt;"",'Submission Template'!V188&lt;&gt;""),1,0)</f>
        <v>0</v>
      </c>
      <c r="AT191" s="22"/>
      <c r="AU191" s="22">
        <f t="shared" si="26"/>
        <v>0</v>
      </c>
      <c r="AV191" s="22">
        <f t="shared" si="27"/>
        <v>0</v>
      </c>
      <c r="AW191" s="22"/>
      <c r="AX191" s="22">
        <f>IF('Submission Template'!$BU188&lt;&gt;"blank",IF('Submission Template'!BN188&lt;&gt;"",IF('Submission Template'!Q188="yes",AX190+1,AX190),AX190),"")</f>
        <v>0</v>
      </c>
      <c r="AY191" s="22">
        <f>IF('Submission Template'!$BU188&lt;&gt;"blank",IF('Submission Template'!BS188&lt;&gt;"",IF('Submission Template'!V188="yes",AY190+1,AY190),AY190),"")</f>
        <v>0</v>
      </c>
      <c r="AZ191" s="22"/>
      <c r="BA191" s="22" t="str">
        <f>IF('Submission Template'!BN188&lt;&gt;"",IF('Submission Template'!Q188="yes",1,0),"")</f>
        <v/>
      </c>
      <c r="BB191" s="22" t="str">
        <f>IF('Submission Template'!BS188&lt;&gt;"",IF('Submission Template'!V188="yes",1,0),"")</f>
        <v/>
      </c>
      <c r="BC191" s="22"/>
      <c r="BD191" s="22" t="str">
        <f>IF(AND('Submission Template'!Q188="yes",'Submission Template'!BN188&lt;&gt;""),'Submission Template'!BN188,"")</f>
        <v/>
      </c>
      <c r="BE191" s="22" t="str">
        <f>IF(AND('Submission Template'!V188="yes",'Submission Template'!BS188&lt;&gt;""),'Submission Template'!BS188,"")</f>
        <v/>
      </c>
      <c r="BF191" s="22"/>
      <c r="BG191" s="22"/>
      <c r="BH191" s="22"/>
      <c r="BI191" s="24"/>
      <c r="BJ191" s="22"/>
      <c r="BK191" s="35" t="str">
        <f>IF('Submission Template'!$AU$36=1,IF(AND('Submission Template'!Q188="yes",$AO191&gt;1,'Submission Template'!BN188&lt;&gt;""),ROUND((($AU191*$E191)/($D191-'Submission Template'!K$28))^2+1,1),""),"")</f>
        <v/>
      </c>
      <c r="BL191" s="35" t="str">
        <f>IF('Submission Template'!$AV$36=1,IF(AND('Submission Template'!V188="yes",$AP191&gt;1,'Submission Template'!BS188&lt;&gt;""),ROUND((($AV191*$O191)/($N191-'Submission Template'!R$28))^2+1,1),""),"")</f>
        <v/>
      </c>
      <c r="BM191" s="49">
        <f t="shared" si="28"/>
        <v>1</v>
      </c>
      <c r="BN191" s="6"/>
      <c r="BO191" s="136" t="str">
        <f>IF(D191="","",IF(E191="","",$D191-'Submission Template'!K$28))</f>
        <v/>
      </c>
      <c r="BP191" s="137" t="str">
        <f t="shared" si="53"/>
        <v/>
      </c>
      <c r="BQ191" s="137"/>
      <c r="BR191" s="137"/>
      <c r="BS191" s="137"/>
      <c r="BT191" s="137" t="str">
        <f>IF(N191="","",IF(E191="","",$N191-'Submission Template'!$BG$20))</f>
        <v/>
      </c>
      <c r="BU191" s="138" t="str">
        <f t="shared" si="54"/>
        <v/>
      </c>
      <c r="BV191" s="6"/>
      <c r="BW191" s="247" t="str">
        <f t="shared" si="45"/>
        <v/>
      </c>
      <c r="BX191" s="138" t="str">
        <f t="shared" si="46"/>
        <v/>
      </c>
      <c r="BY191" s="6"/>
      <c r="BZ191" s="6"/>
      <c r="CA191" s="6"/>
      <c r="CB191" s="6"/>
      <c r="CC191" s="6"/>
      <c r="CD191" s="6"/>
      <c r="CE191" s="6"/>
      <c r="CF191" s="247">
        <f>IF('Submission Template'!C214="invalid",1,0)</f>
        <v>0</v>
      </c>
      <c r="CG191" s="137" t="str">
        <f>IF(AND('Submission Template'!$C214="final",'Submission Template'!$Q214="yes"),$D217,"")</f>
        <v/>
      </c>
      <c r="CH191" s="137" t="str">
        <f>IF(AND('Submission Template'!$C214="final",'Submission Template'!$Q214="yes"),$C217,"")</f>
        <v/>
      </c>
      <c r="CI191" s="137" t="str">
        <f>IF(AND('Submission Template'!$C214="final",'Submission Template'!$V214="yes"),$N217,"")</f>
        <v/>
      </c>
      <c r="CJ191" s="138" t="str">
        <f>IF(AND('Submission Template'!$C214="final",'Submission Template'!$V214="yes"),$M217,"")</f>
        <v/>
      </c>
      <c r="CK191" s="6"/>
      <c r="CL191" s="6"/>
    </row>
    <row r="192" spans="1:90">
      <c r="A192" s="98"/>
      <c r="B192" s="304">
        <f>IF('Submission Template'!$AU$36=1,IF(AND('Submission Template'!$P$13="yes",$AX192&lt;&gt;""),MAX($AX192-1,0),$AX192),"")</f>
        <v>0</v>
      </c>
      <c r="C192" s="305" t="str">
        <f t="shared" si="22"/>
        <v/>
      </c>
      <c r="D192" s="306" t="str">
        <f>IF('Submission Template'!$AU$36&lt;&gt;1,"",IF(AL192&lt;&gt;"",AL192,IF(AND('Submission Template'!$P$13="no",'Submission Template'!Q189="yes",'Submission Template'!BN189&lt;&gt;""),AVERAGE(BD$37:BD192),IF(AND('Submission Template'!$P$13="yes",'Submission Template'!Q189="yes",'Submission Template'!BN189&lt;&gt;""),AVERAGE(BD$38:BD192),""))))</f>
        <v/>
      </c>
      <c r="E192" s="307" t="str">
        <f>IF('Submission Template'!$AU$36&lt;&gt;1,"",IF(AO192&lt;=1,"",IF(BW192&lt;&gt;"",BW192,IF(AND('Submission Template'!$P$13="no",'Submission Template'!Q189="yes",'Submission Template'!BN189&lt;&gt;""),STDEV(BD$37:BD192),IF(AND('Submission Template'!$P$13="yes",'Submission Template'!Q189="yes",'Submission Template'!BN189&lt;&gt;""),STDEV(BD$38:BD192),"")))))</f>
        <v/>
      </c>
      <c r="F192" s="308" t="str">
        <f>IF('Submission Template'!$AU$36=1,IF('Submission Template'!BN189&lt;&gt;"",G191,""),"")</f>
        <v/>
      </c>
      <c r="G192" s="308" t="str">
        <f>IF(AND('Submission Template'!$AU$36=1,'Submission Template'!$C189&lt;&gt;""),IF(OR($AO192=1,$AO192=0),0,IF('Submission Template'!$C189="initial",$G191,IF('Submission Template'!Q189="yes",MAX(($F192+'Submission Template'!BN189-('Submission Template'!K$28+0.25*$E192)),0),$G191))),"")</f>
        <v/>
      </c>
      <c r="H192" s="308" t="str">
        <f t="shared" si="48"/>
        <v/>
      </c>
      <c r="I192" s="309" t="str">
        <f t="shared" si="42"/>
        <v/>
      </c>
      <c r="J192" s="309" t="str">
        <f t="shared" si="49"/>
        <v/>
      </c>
      <c r="K192" s="310" t="str">
        <f>IF(G192&lt;&gt;"",IF($BA192=1,IF(AND(J192&lt;&gt;1,I192=1,D192&lt;='Submission Template'!K$28),1,0),K191),"")</f>
        <v/>
      </c>
      <c r="L192" s="304">
        <f>IF('Submission Template'!$AV$36=1,IF(AND('Submission Template'!$P$13="yes",$AY192&lt;&gt;""),MAX($AY192-1,0),$AY192),"")</f>
        <v>0</v>
      </c>
      <c r="M192" s="305" t="str">
        <f t="shared" si="50"/>
        <v/>
      </c>
      <c r="N192" s="306" t="str">
        <f>IF(AM192&lt;&gt;"",AM192,(IF(AND('Submission Template'!$P$13="no",'Submission Template'!V189="yes",'Submission Template'!BS189&lt;&gt;""),AVERAGE(BE$37:BE192),IF(AND('Submission Template'!$P$13="yes",'Submission Template'!V189="yes",'Submission Template'!BS189&lt;&gt;""),AVERAGE(BE$38:BE192),""))))</f>
        <v/>
      </c>
      <c r="O192" s="307" t="str">
        <f>IF(AP192&lt;=1,"",IF(BX192&lt;&gt;"",BX192,(IF(AND('Submission Template'!$P$13="no",'Submission Template'!V189="yes",'Submission Template'!BS189&lt;&gt;""),STDEV(BE$37:BE192),IF(AND('Submission Template'!$P$13="yes",'Submission Template'!V189="yes",'Submission Template'!BS189&lt;&gt;""),STDEV(BE$38:BE192),"")))))</f>
        <v/>
      </c>
      <c r="P192" s="308" t="str">
        <f>IF('Submission Template'!$AV$36=1,IF('Submission Template'!BS189&lt;&gt;"",Q191,""),"")</f>
        <v/>
      </c>
      <c r="Q192" s="308" t="str">
        <f>IF(AND('Submission Template'!$AV$36=1,'Submission Template'!$C189&lt;&gt;""),IF(OR($AP192=1,$AP192=0),0,IF('Submission Template'!$C189="initial",$Q191,IF('Submission Template'!V189="yes",MAX(($P192+'Submission Template'!BS189-('Submission Template'!R$28+0.25*$O192)),0),$Q191))),"")</f>
        <v/>
      </c>
      <c r="R192" s="308" t="str">
        <f t="shared" si="51"/>
        <v/>
      </c>
      <c r="S192" s="309" t="str">
        <f t="shared" si="43"/>
        <v/>
      </c>
      <c r="T192" s="309" t="str">
        <f t="shared" si="52"/>
        <v/>
      </c>
      <c r="U192" s="310" t="str">
        <f>IF(Q192&lt;&gt;"",IF($BB192=1,IF(AND(T192&lt;&gt;1,S192=1,N192&lt;='Submission Template'!R$28),1,0),U191),"")</f>
        <v/>
      </c>
      <c r="V192" s="102"/>
      <c r="W192" s="102"/>
      <c r="X192" s="102"/>
      <c r="Y192" s="102"/>
      <c r="Z192" s="102"/>
      <c r="AA192" s="102"/>
      <c r="AB192" s="102"/>
      <c r="AC192" s="102"/>
      <c r="AD192" s="102"/>
      <c r="AE192" s="102"/>
      <c r="AF192" s="311"/>
      <c r="AG192" s="312" t="str">
        <f>IF(AND(OR('Submission Template'!Q189="yes",AND('Submission Template'!V189="yes",'Submission Template'!$P$17="yes")),'Submission Template'!C189="invalid"),"Test cannot be invalid AND included in CumSum",IF(OR(AND($Q192&gt;$R192,$N192&lt;&gt;""),AND($G192&gt;H192,$D192&lt;&gt;"")),"Warning:  CumSum statistic exceeds the Action Limit.",""))</f>
        <v/>
      </c>
      <c r="AH192" s="156"/>
      <c r="AI192" s="156"/>
      <c r="AJ192" s="156"/>
      <c r="AK192" s="313"/>
      <c r="AL192" s="6" t="str">
        <f t="shared" si="47"/>
        <v/>
      </c>
      <c r="AM192" s="6" t="str">
        <f t="shared" si="44"/>
        <v/>
      </c>
      <c r="AN192"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lt;&gt;""),"DATA","")),"notCO")</f>
        <v>SKIP</v>
      </c>
      <c r="AO192" s="6">
        <f>IF('Submission Template'!$P$13="no",AX192,IF(AX192="","",IF('Submission Template'!$P$13="yes",IF(B192=0,1,IF(OR(B192=1,B192=2),2,B192)))))</f>
        <v>1</v>
      </c>
      <c r="AP192" s="6">
        <f>IF('Submission Template'!$P$13="no",AY192,IF(AY192="","",IF('Submission Template'!$P$13="yes",IF(L192=0,1,IF(OR(L192=1,L192=2),2,L192)))))</f>
        <v>1</v>
      </c>
      <c r="AQ192"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lt;&gt;""),"DATA","")),"notCO")</f>
        <v>SKIP</v>
      </c>
      <c r="AR192" s="22">
        <f>IF(AND('Submission Template'!BN189&lt;&gt;"",'Submission Template'!K$28&lt;&gt;"",'Submission Template'!Q189&lt;&gt;""),1,0)</f>
        <v>0</v>
      </c>
      <c r="AS192" s="22">
        <f>IF(AND('Submission Template'!BS189&lt;&gt;"",'Submission Template'!R$28&lt;&gt;"",'Submission Template'!V189&lt;&gt;""),1,0)</f>
        <v>0</v>
      </c>
      <c r="AT192" s="22"/>
      <c r="AU192" s="22">
        <f t="shared" si="26"/>
        <v>0</v>
      </c>
      <c r="AV192" s="22">
        <f t="shared" si="27"/>
        <v>0</v>
      </c>
      <c r="AW192" s="22"/>
      <c r="AX192" s="22">
        <f>IF('Submission Template'!$BU189&lt;&gt;"blank",IF('Submission Template'!BN189&lt;&gt;"",IF('Submission Template'!Q189="yes",AX191+1,AX191),AX191),"")</f>
        <v>0</v>
      </c>
      <c r="AY192" s="22">
        <f>IF('Submission Template'!$BU189&lt;&gt;"blank",IF('Submission Template'!BS189&lt;&gt;"",IF('Submission Template'!V189="yes",AY191+1,AY191),AY191),"")</f>
        <v>0</v>
      </c>
      <c r="AZ192" s="22"/>
      <c r="BA192" s="22" t="str">
        <f>IF('Submission Template'!BN189&lt;&gt;"",IF('Submission Template'!Q189="yes",1,0),"")</f>
        <v/>
      </c>
      <c r="BB192" s="22" t="str">
        <f>IF('Submission Template'!BS189&lt;&gt;"",IF('Submission Template'!V189="yes",1,0),"")</f>
        <v/>
      </c>
      <c r="BC192" s="22"/>
      <c r="BD192" s="22" t="str">
        <f>IF(AND('Submission Template'!Q189="yes",'Submission Template'!BN189&lt;&gt;""),'Submission Template'!BN189,"")</f>
        <v/>
      </c>
      <c r="BE192" s="22" t="str">
        <f>IF(AND('Submission Template'!V189="yes",'Submission Template'!BS189&lt;&gt;""),'Submission Template'!BS189,"")</f>
        <v/>
      </c>
      <c r="BF192" s="22"/>
      <c r="BG192" s="22"/>
      <c r="BH192" s="22"/>
      <c r="BI192" s="24"/>
      <c r="BJ192" s="22"/>
      <c r="BK192" s="35" t="str">
        <f>IF('Submission Template'!$AU$36=1,IF(AND('Submission Template'!Q189="yes",$AO192&gt;1,'Submission Template'!BN189&lt;&gt;""),ROUND((($AU192*$E192)/($D192-'Submission Template'!K$28))^2+1,1),""),"")</f>
        <v/>
      </c>
      <c r="BL192" s="35" t="str">
        <f>IF('Submission Template'!$AV$36=1,IF(AND('Submission Template'!V189="yes",$AP192&gt;1,'Submission Template'!BS189&lt;&gt;""),ROUND((($AV192*$O192)/($N192-'Submission Template'!R$28))^2+1,1),""),"")</f>
        <v/>
      </c>
      <c r="BM192" s="49">
        <f t="shared" si="28"/>
        <v>1</v>
      </c>
      <c r="BN192" s="6"/>
      <c r="BO192" s="136" t="str">
        <f>IF(D192="","",IF(E192="","",$D192-'Submission Template'!K$28))</f>
        <v/>
      </c>
      <c r="BP192" s="137" t="str">
        <f t="shared" si="53"/>
        <v/>
      </c>
      <c r="BQ192" s="137"/>
      <c r="BR192" s="137"/>
      <c r="BS192" s="137"/>
      <c r="BT192" s="137" t="str">
        <f>IF(N192="","",IF(E192="","",$N192-'Submission Template'!$BG$20))</f>
        <v/>
      </c>
      <c r="BU192" s="138" t="str">
        <f t="shared" si="54"/>
        <v/>
      </c>
      <c r="BV192" s="6"/>
      <c r="BW192" s="247" t="str">
        <f t="shared" si="45"/>
        <v/>
      </c>
      <c r="BX192" s="138" t="str">
        <f t="shared" si="46"/>
        <v/>
      </c>
      <c r="BY192" s="6"/>
      <c r="BZ192" s="6"/>
      <c r="CA192" s="6"/>
      <c r="CB192" s="6"/>
      <c r="CC192" s="6"/>
      <c r="CD192" s="6"/>
      <c r="CE192" s="6"/>
      <c r="CF192" s="247">
        <f>IF('Submission Template'!C215="invalid",1,0)</f>
        <v>0</v>
      </c>
      <c r="CG192" s="137" t="str">
        <f>IF(AND('Submission Template'!$C215="final",'Submission Template'!$Q215="yes"),$D218,"")</f>
        <v/>
      </c>
      <c r="CH192" s="137" t="str">
        <f>IF(AND('Submission Template'!$C215="final",'Submission Template'!$Q215="yes"),$C218,"")</f>
        <v/>
      </c>
      <c r="CI192" s="137" t="str">
        <f>IF(AND('Submission Template'!$C215="final",'Submission Template'!$V215="yes"),$N218,"")</f>
        <v/>
      </c>
      <c r="CJ192" s="138" t="str">
        <f>IF(AND('Submission Template'!$C215="final",'Submission Template'!$V215="yes"),$M218,"")</f>
        <v/>
      </c>
      <c r="CK192" s="6"/>
      <c r="CL192" s="6"/>
    </row>
    <row r="193" spans="1:90">
      <c r="A193" s="98"/>
      <c r="B193" s="304">
        <f>IF('Submission Template'!$AU$36=1,IF(AND('Submission Template'!$P$13="yes",$AX193&lt;&gt;""),MAX($AX193-1,0),$AX193),"")</f>
        <v>0</v>
      </c>
      <c r="C193" s="305" t="str">
        <f t="shared" si="22"/>
        <v/>
      </c>
      <c r="D193" s="306" t="str">
        <f>IF('Submission Template'!$AU$36&lt;&gt;1,"",IF(AL193&lt;&gt;"",AL193,IF(AND('Submission Template'!$P$13="no",'Submission Template'!Q190="yes",'Submission Template'!BN190&lt;&gt;""),AVERAGE(BD$37:BD193),IF(AND('Submission Template'!$P$13="yes",'Submission Template'!Q190="yes",'Submission Template'!BN190&lt;&gt;""),AVERAGE(BD$38:BD193),""))))</f>
        <v/>
      </c>
      <c r="E193" s="307" t="str">
        <f>IF('Submission Template'!$AU$36&lt;&gt;1,"",IF(AO193&lt;=1,"",IF(BW193&lt;&gt;"",BW193,IF(AND('Submission Template'!$P$13="no",'Submission Template'!Q190="yes",'Submission Template'!BN190&lt;&gt;""),STDEV(BD$37:BD193),IF(AND('Submission Template'!$P$13="yes",'Submission Template'!Q190="yes",'Submission Template'!BN190&lt;&gt;""),STDEV(BD$38:BD193),"")))))</f>
        <v/>
      </c>
      <c r="F193" s="308" t="str">
        <f>IF('Submission Template'!$AU$36=1,IF('Submission Template'!BN190&lt;&gt;"",G192,""),"")</f>
        <v/>
      </c>
      <c r="G193" s="308" t="str">
        <f>IF(AND('Submission Template'!$AU$36=1,'Submission Template'!$C190&lt;&gt;""),IF(OR($AO193=1,$AO193=0),0,IF('Submission Template'!$C190="initial",$G192,IF('Submission Template'!Q190="yes",MAX(($F193+'Submission Template'!BN190-('Submission Template'!K$28+0.25*$E193)),0),$G192))),"")</f>
        <v/>
      </c>
      <c r="H193" s="308" t="str">
        <f t="shared" si="48"/>
        <v/>
      </c>
      <c r="I193" s="309" t="str">
        <f t="shared" si="42"/>
        <v/>
      </c>
      <c r="J193" s="309" t="str">
        <f t="shared" si="49"/>
        <v/>
      </c>
      <c r="K193" s="310" t="str">
        <f>IF(G193&lt;&gt;"",IF($BA193=1,IF(AND(J193&lt;&gt;1,I193=1,D193&lt;='Submission Template'!K$28),1,0),K192),"")</f>
        <v/>
      </c>
      <c r="L193" s="304">
        <f>IF('Submission Template'!$AV$36=1,IF(AND('Submission Template'!$P$13="yes",$AY193&lt;&gt;""),MAX($AY193-1,0),$AY193),"")</f>
        <v>0</v>
      </c>
      <c r="M193" s="305" t="str">
        <f t="shared" si="50"/>
        <v/>
      </c>
      <c r="N193" s="306" t="str">
        <f>IF(AM193&lt;&gt;"",AM193,(IF(AND('Submission Template'!$P$13="no",'Submission Template'!V190="yes",'Submission Template'!BS190&lt;&gt;""),AVERAGE(BE$37:BE193),IF(AND('Submission Template'!$P$13="yes",'Submission Template'!V190="yes",'Submission Template'!BS190&lt;&gt;""),AVERAGE(BE$38:BE193),""))))</f>
        <v/>
      </c>
      <c r="O193" s="307" t="str">
        <f>IF(AP193&lt;=1,"",IF(BX193&lt;&gt;"",BX193,(IF(AND('Submission Template'!$P$13="no",'Submission Template'!V190="yes",'Submission Template'!BS190&lt;&gt;""),STDEV(BE$37:BE193),IF(AND('Submission Template'!$P$13="yes",'Submission Template'!V190="yes",'Submission Template'!BS190&lt;&gt;""),STDEV(BE$38:BE193),"")))))</f>
        <v/>
      </c>
      <c r="P193" s="308" t="str">
        <f>IF('Submission Template'!$AV$36=1,IF('Submission Template'!BS190&lt;&gt;"",Q192,""),"")</f>
        <v/>
      </c>
      <c r="Q193" s="308" t="str">
        <f>IF(AND('Submission Template'!$AV$36=1,'Submission Template'!$C190&lt;&gt;""),IF(OR($AP193=1,$AP193=0),0,IF('Submission Template'!$C190="initial",$Q192,IF('Submission Template'!V190="yes",MAX(($P193+'Submission Template'!BS190-('Submission Template'!R$28+0.25*$O193)),0),$Q192))),"")</f>
        <v/>
      </c>
      <c r="R193" s="308" t="str">
        <f t="shared" si="51"/>
        <v/>
      </c>
      <c r="S193" s="309" t="str">
        <f t="shared" si="43"/>
        <v/>
      </c>
      <c r="T193" s="309" t="str">
        <f t="shared" si="52"/>
        <v/>
      </c>
      <c r="U193" s="310" t="str">
        <f>IF(Q193&lt;&gt;"",IF($BB193=1,IF(AND(T193&lt;&gt;1,S193=1,N193&lt;='Submission Template'!R$28),1,0),U192),"")</f>
        <v/>
      </c>
      <c r="V193" s="102"/>
      <c r="W193" s="102"/>
      <c r="X193" s="102"/>
      <c r="Y193" s="102"/>
      <c r="Z193" s="102"/>
      <c r="AA193" s="102"/>
      <c r="AB193" s="102"/>
      <c r="AC193" s="102"/>
      <c r="AD193" s="102"/>
      <c r="AE193" s="102"/>
      <c r="AF193" s="311"/>
      <c r="AG193" s="312" t="str">
        <f>IF(AND(OR('Submission Template'!Q190="yes",AND('Submission Template'!V190="yes",'Submission Template'!$P$17="yes")),'Submission Template'!C190="invalid"),"Test cannot be invalid AND included in CumSum",IF(OR(AND($Q193&gt;$R193,$N193&lt;&gt;""),AND($G193&gt;H193,$D193&lt;&gt;"")),"Warning:  CumSum statistic exceeds the Action Limit.",""))</f>
        <v/>
      </c>
      <c r="AH193" s="156"/>
      <c r="AI193" s="156"/>
      <c r="AJ193" s="156"/>
      <c r="AK193" s="313"/>
      <c r="AL193" s="6" t="str">
        <f t="shared" si="47"/>
        <v/>
      </c>
      <c r="AM193" s="6" t="str">
        <f t="shared" si="44"/>
        <v/>
      </c>
      <c r="AN193"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lt;&gt;""),"DATA","")),"notCO")</f>
        <v>SKIP</v>
      </c>
      <c r="AO193" s="6">
        <f>IF('Submission Template'!$P$13="no",AX193,IF(AX193="","",IF('Submission Template'!$P$13="yes",IF(B193=0,1,IF(OR(B193=1,B193=2),2,B193)))))</f>
        <v>1</v>
      </c>
      <c r="AP193" s="6">
        <f>IF('Submission Template'!$P$13="no",AY193,IF(AY193="","",IF('Submission Template'!$P$13="yes",IF(L193=0,1,IF(OR(L193=1,L193=2),2,L193)))))</f>
        <v>1</v>
      </c>
      <c r="AQ193"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lt;&gt;""),"DATA","")),"notCO")</f>
        <v>SKIP</v>
      </c>
      <c r="AR193" s="22">
        <f>IF(AND('Submission Template'!BN190&lt;&gt;"",'Submission Template'!K$28&lt;&gt;"",'Submission Template'!Q190&lt;&gt;""),1,0)</f>
        <v>0</v>
      </c>
      <c r="AS193" s="22">
        <f>IF(AND('Submission Template'!BS190&lt;&gt;"",'Submission Template'!R$28&lt;&gt;"",'Submission Template'!V190&lt;&gt;""),1,0)</f>
        <v>0</v>
      </c>
      <c r="AT193" s="22"/>
      <c r="AU193" s="22">
        <f t="shared" si="26"/>
        <v>0</v>
      </c>
      <c r="AV193" s="22">
        <f t="shared" si="27"/>
        <v>0</v>
      </c>
      <c r="AW193" s="22"/>
      <c r="AX193" s="22">
        <f>IF('Submission Template'!$BU190&lt;&gt;"blank",IF('Submission Template'!BN190&lt;&gt;"",IF('Submission Template'!Q190="yes",AX192+1,AX192),AX192),"")</f>
        <v>0</v>
      </c>
      <c r="AY193" s="22">
        <f>IF('Submission Template'!$BU190&lt;&gt;"blank",IF('Submission Template'!BS190&lt;&gt;"",IF('Submission Template'!V190="yes",AY192+1,AY192),AY192),"")</f>
        <v>0</v>
      </c>
      <c r="AZ193" s="22"/>
      <c r="BA193" s="22" t="str">
        <f>IF('Submission Template'!BN190&lt;&gt;"",IF('Submission Template'!Q190="yes",1,0),"")</f>
        <v/>
      </c>
      <c r="BB193" s="22" t="str">
        <f>IF('Submission Template'!BS190&lt;&gt;"",IF('Submission Template'!V190="yes",1,0),"")</f>
        <v/>
      </c>
      <c r="BC193" s="22"/>
      <c r="BD193" s="22" t="str">
        <f>IF(AND('Submission Template'!Q190="yes",'Submission Template'!BN190&lt;&gt;""),'Submission Template'!BN190,"")</f>
        <v/>
      </c>
      <c r="BE193" s="22" t="str">
        <f>IF(AND('Submission Template'!V190="yes",'Submission Template'!BS190&lt;&gt;""),'Submission Template'!BS190,"")</f>
        <v/>
      </c>
      <c r="BF193" s="22"/>
      <c r="BG193" s="22"/>
      <c r="BH193" s="22"/>
      <c r="BI193" s="24"/>
      <c r="BJ193" s="22"/>
      <c r="BK193" s="35" t="str">
        <f>IF('Submission Template'!$AU$36=1,IF(AND('Submission Template'!Q190="yes",$AO193&gt;1,'Submission Template'!BN190&lt;&gt;""),ROUND((($AU193*$E193)/($D193-'Submission Template'!K$28))^2+1,1),""),"")</f>
        <v/>
      </c>
      <c r="BL193" s="35" t="str">
        <f>IF('Submission Template'!$AV$36=1,IF(AND('Submission Template'!V190="yes",$AP193&gt;1,'Submission Template'!BS190&lt;&gt;""),ROUND((($AV193*$O193)/($N193-'Submission Template'!R$28))^2+1,1),""),"")</f>
        <v/>
      </c>
      <c r="BM193" s="49">
        <f t="shared" si="28"/>
        <v>1</v>
      </c>
      <c r="BN193" s="6"/>
      <c r="BO193" s="136" t="str">
        <f>IF(D193="","",IF(E193="","",$D193-'Submission Template'!K$28))</f>
        <v/>
      </c>
      <c r="BP193" s="137" t="str">
        <f t="shared" si="53"/>
        <v/>
      </c>
      <c r="BQ193" s="137"/>
      <c r="BR193" s="137"/>
      <c r="BS193" s="137"/>
      <c r="BT193" s="137" t="str">
        <f>IF(N193="","",IF(E193="","",$N193-'Submission Template'!$BG$20))</f>
        <v/>
      </c>
      <c r="BU193" s="138" t="str">
        <f t="shared" si="54"/>
        <v/>
      </c>
      <c r="BV193" s="6"/>
      <c r="BW193" s="247" t="str">
        <f t="shared" si="45"/>
        <v/>
      </c>
      <c r="BX193" s="138" t="str">
        <f t="shared" si="46"/>
        <v/>
      </c>
      <c r="BY193" s="6"/>
      <c r="BZ193" s="6"/>
      <c r="CA193" s="6"/>
      <c r="CB193" s="6"/>
      <c r="CC193" s="6"/>
      <c r="CD193" s="6"/>
      <c r="CE193" s="6"/>
      <c r="CF193" s="247">
        <f>IF('Submission Template'!C216="invalid",1,0)</f>
        <v>0</v>
      </c>
      <c r="CG193" s="137" t="str">
        <f>IF(AND('Submission Template'!$C216="final",'Submission Template'!$Q216="yes"),$D219,"")</f>
        <v/>
      </c>
      <c r="CH193" s="137" t="str">
        <f>IF(AND('Submission Template'!$C216="final",'Submission Template'!$Q216="yes"),$C219,"")</f>
        <v/>
      </c>
      <c r="CI193" s="137" t="str">
        <f>IF(AND('Submission Template'!$C216="final",'Submission Template'!$V216="yes"),$N219,"")</f>
        <v/>
      </c>
      <c r="CJ193" s="138" t="str">
        <f>IF(AND('Submission Template'!$C216="final",'Submission Template'!$V216="yes"),$M219,"")</f>
        <v/>
      </c>
      <c r="CK193" s="6"/>
      <c r="CL193" s="6"/>
    </row>
    <row r="194" spans="1:90">
      <c r="A194" s="98"/>
      <c r="B194" s="304">
        <f>IF('Submission Template'!$AU$36=1,IF(AND('Submission Template'!$P$13="yes",$AX194&lt;&gt;""),MAX($AX194-1,0),$AX194),"")</f>
        <v>0</v>
      </c>
      <c r="C194" s="305" t="str">
        <f t="shared" si="22"/>
        <v/>
      </c>
      <c r="D194" s="306" t="str">
        <f>IF('Submission Template'!$AU$36&lt;&gt;1,"",IF(AL194&lt;&gt;"",AL194,IF(AND('Submission Template'!$P$13="no",'Submission Template'!Q191="yes",'Submission Template'!BN191&lt;&gt;""),AVERAGE(BD$37:BD194),IF(AND('Submission Template'!$P$13="yes",'Submission Template'!Q191="yes",'Submission Template'!BN191&lt;&gt;""),AVERAGE(BD$38:BD194),""))))</f>
        <v/>
      </c>
      <c r="E194" s="307" t="str">
        <f>IF('Submission Template'!$AU$36&lt;&gt;1,"",IF(AO194&lt;=1,"",IF(BW194&lt;&gt;"",BW194,IF(AND('Submission Template'!$P$13="no",'Submission Template'!Q191="yes",'Submission Template'!BN191&lt;&gt;""),STDEV(BD$37:BD194),IF(AND('Submission Template'!$P$13="yes",'Submission Template'!Q191="yes",'Submission Template'!BN191&lt;&gt;""),STDEV(BD$38:BD194),"")))))</f>
        <v/>
      </c>
      <c r="F194" s="308" t="str">
        <f>IF('Submission Template'!$AU$36=1,IF('Submission Template'!BN191&lt;&gt;"",G193,""),"")</f>
        <v/>
      </c>
      <c r="G194" s="308" t="str">
        <f>IF(AND('Submission Template'!$AU$36=1,'Submission Template'!$C191&lt;&gt;""),IF(OR($AO194=1,$AO194=0),0,IF('Submission Template'!$C191="initial",$G193,IF('Submission Template'!Q191="yes",MAX(($F194+'Submission Template'!BN191-('Submission Template'!K$28+0.25*$E194)),0),$G193))),"")</f>
        <v/>
      </c>
      <c r="H194" s="308" t="str">
        <f t="shared" si="48"/>
        <v/>
      </c>
      <c r="I194" s="309" t="str">
        <f t="shared" si="42"/>
        <v/>
      </c>
      <c r="J194" s="309" t="str">
        <f t="shared" si="49"/>
        <v/>
      </c>
      <c r="K194" s="310" t="str">
        <f>IF(G194&lt;&gt;"",IF($BA194=1,IF(AND(J194&lt;&gt;1,I194=1,D194&lt;='Submission Template'!K$28),1,0),K193),"")</f>
        <v/>
      </c>
      <c r="L194" s="304">
        <f>IF('Submission Template'!$AV$36=1,IF(AND('Submission Template'!$P$13="yes",$AY194&lt;&gt;""),MAX($AY194-1,0),$AY194),"")</f>
        <v>0</v>
      </c>
      <c r="M194" s="305" t="str">
        <f t="shared" si="50"/>
        <v/>
      </c>
      <c r="N194" s="306" t="str">
        <f>IF(AM194&lt;&gt;"",AM194,(IF(AND('Submission Template'!$P$13="no",'Submission Template'!V191="yes",'Submission Template'!BS191&lt;&gt;""),AVERAGE(BE$37:BE194),IF(AND('Submission Template'!$P$13="yes",'Submission Template'!V191="yes",'Submission Template'!BS191&lt;&gt;""),AVERAGE(BE$38:BE194),""))))</f>
        <v/>
      </c>
      <c r="O194" s="307" t="str">
        <f>IF(AP194&lt;=1,"",IF(BX194&lt;&gt;"",BX194,(IF(AND('Submission Template'!$P$13="no",'Submission Template'!V191="yes",'Submission Template'!BS191&lt;&gt;""),STDEV(BE$37:BE194),IF(AND('Submission Template'!$P$13="yes",'Submission Template'!V191="yes",'Submission Template'!BS191&lt;&gt;""),STDEV(BE$38:BE194),"")))))</f>
        <v/>
      </c>
      <c r="P194" s="308" t="str">
        <f>IF('Submission Template'!$AV$36=1,IF('Submission Template'!BS191&lt;&gt;"",Q193,""),"")</f>
        <v/>
      </c>
      <c r="Q194" s="308" t="str">
        <f>IF(AND('Submission Template'!$AV$36=1,'Submission Template'!$C191&lt;&gt;""),IF(OR($AP194=1,$AP194=0),0,IF('Submission Template'!$C191="initial",$Q193,IF('Submission Template'!V191="yes",MAX(($P194+'Submission Template'!BS191-('Submission Template'!R$28+0.25*$O194)),0),$Q193))),"")</f>
        <v/>
      </c>
      <c r="R194" s="308" t="str">
        <f t="shared" si="51"/>
        <v/>
      </c>
      <c r="S194" s="309" t="str">
        <f t="shared" si="43"/>
        <v/>
      </c>
      <c r="T194" s="309" t="str">
        <f t="shared" si="52"/>
        <v/>
      </c>
      <c r="U194" s="310" t="str">
        <f>IF(Q194&lt;&gt;"",IF($BB194=1,IF(AND(T194&lt;&gt;1,S194=1,N194&lt;='Submission Template'!R$28),1,0),U193),"")</f>
        <v/>
      </c>
      <c r="V194" s="102"/>
      <c r="W194" s="102"/>
      <c r="X194" s="102"/>
      <c r="Y194" s="102"/>
      <c r="Z194" s="102"/>
      <c r="AA194" s="102"/>
      <c r="AB194" s="102"/>
      <c r="AC194" s="102"/>
      <c r="AD194" s="102"/>
      <c r="AE194" s="102"/>
      <c r="AF194" s="311"/>
      <c r="AG194" s="312" t="str">
        <f>IF(AND(OR('Submission Template'!Q191="yes",AND('Submission Template'!V191="yes",'Submission Template'!$P$17="yes")),'Submission Template'!C191="invalid"),"Test cannot be invalid AND included in CumSum",IF(OR(AND($Q194&gt;$R194,$N194&lt;&gt;""),AND($G194&gt;H194,$D194&lt;&gt;"")),"Warning:  CumSum statistic exceeds the Action Limit.",""))</f>
        <v/>
      </c>
      <c r="AH194" s="156"/>
      <c r="AI194" s="156"/>
      <c r="AJ194" s="156"/>
      <c r="AK194" s="313"/>
      <c r="AL194" s="6" t="str">
        <f t="shared" si="47"/>
        <v/>
      </c>
      <c r="AM194" s="6" t="str">
        <f t="shared" si="44"/>
        <v/>
      </c>
      <c r="AN194"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lt;&gt;""),"DATA","")),"notCO")</f>
        <v>SKIP</v>
      </c>
      <c r="AO194" s="6">
        <f>IF('Submission Template'!$P$13="no",AX194,IF(AX194="","",IF('Submission Template'!$P$13="yes",IF(B194=0,1,IF(OR(B194=1,B194=2),2,B194)))))</f>
        <v>1</v>
      </c>
      <c r="AP194" s="6">
        <f>IF('Submission Template'!$P$13="no",AY194,IF(AY194="","",IF('Submission Template'!$P$13="yes",IF(L194=0,1,IF(OR(L194=1,L194=2),2,L194)))))</f>
        <v>1</v>
      </c>
      <c r="AQ194"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lt;&gt;""),"DATA","")),"notCO")</f>
        <v>SKIP</v>
      </c>
      <c r="AR194" s="22">
        <f>IF(AND('Submission Template'!BN191&lt;&gt;"",'Submission Template'!K$28&lt;&gt;"",'Submission Template'!Q191&lt;&gt;""),1,0)</f>
        <v>0</v>
      </c>
      <c r="AS194" s="22">
        <f>IF(AND('Submission Template'!BS191&lt;&gt;"",'Submission Template'!R$28&lt;&gt;"",'Submission Template'!V191&lt;&gt;""),1,0)</f>
        <v>0</v>
      </c>
      <c r="AT194" s="22"/>
      <c r="AU194" s="22">
        <f t="shared" si="26"/>
        <v>0</v>
      </c>
      <c r="AV194" s="22">
        <f t="shared" si="27"/>
        <v>0</v>
      </c>
      <c r="AW194" s="22"/>
      <c r="AX194" s="22">
        <f>IF('Submission Template'!$BU191&lt;&gt;"blank",IF('Submission Template'!BN191&lt;&gt;"",IF('Submission Template'!Q191="yes",AX193+1,AX193),AX193),"")</f>
        <v>0</v>
      </c>
      <c r="AY194" s="22">
        <f>IF('Submission Template'!$BU191&lt;&gt;"blank",IF('Submission Template'!BS191&lt;&gt;"",IF('Submission Template'!V191="yes",AY193+1,AY193),AY193),"")</f>
        <v>0</v>
      </c>
      <c r="AZ194" s="22"/>
      <c r="BA194" s="22" t="str">
        <f>IF('Submission Template'!BN191&lt;&gt;"",IF('Submission Template'!Q191="yes",1,0),"")</f>
        <v/>
      </c>
      <c r="BB194" s="22" t="str">
        <f>IF('Submission Template'!BS191&lt;&gt;"",IF('Submission Template'!V191="yes",1,0),"")</f>
        <v/>
      </c>
      <c r="BC194" s="22"/>
      <c r="BD194" s="22" t="str">
        <f>IF(AND('Submission Template'!Q191="yes",'Submission Template'!BN191&lt;&gt;""),'Submission Template'!BN191,"")</f>
        <v/>
      </c>
      <c r="BE194" s="22" t="str">
        <f>IF(AND('Submission Template'!V191="yes",'Submission Template'!BS191&lt;&gt;""),'Submission Template'!BS191,"")</f>
        <v/>
      </c>
      <c r="BF194" s="22"/>
      <c r="BG194" s="22"/>
      <c r="BH194" s="22"/>
      <c r="BI194" s="24"/>
      <c r="BJ194" s="22"/>
      <c r="BK194" s="35" t="str">
        <f>IF('Submission Template'!$AU$36=1,IF(AND('Submission Template'!Q191="yes",$AO194&gt;1,'Submission Template'!BN191&lt;&gt;""),ROUND((($AU194*$E194)/($D194-'Submission Template'!K$28))^2+1,1),""),"")</f>
        <v/>
      </c>
      <c r="BL194" s="35" t="str">
        <f>IF('Submission Template'!$AV$36=1,IF(AND('Submission Template'!V191="yes",$AP194&gt;1,'Submission Template'!BS191&lt;&gt;""),ROUND((($AV194*$O194)/($N194-'Submission Template'!R$28))^2+1,1),""),"")</f>
        <v/>
      </c>
      <c r="BM194" s="49">
        <f t="shared" si="28"/>
        <v>1</v>
      </c>
      <c r="BN194" s="6"/>
      <c r="BO194" s="136" t="str">
        <f>IF(D194="","",IF(E194="","",$D194-'Submission Template'!K$28))</f>
        <v/>
      </c>
      <c r="BP194" s="137" t="str">
        <f t="shared" si="53"/>
        <v/>
      </c>
      <c r="BQ194" s="137"/>
      <c r="BR194" s="137"/>
      <c r="BS194" s="137"/>
      <c r="BT194" s="137" t="str">
        <f>IF(N194="","",IF(E194="","",$N194-'Submission Template'!$BG$20))</f>
        <v/>
      </c>
      <c r="BU194" s="138" t="str">
        <f t="shared" si="54"/>
        <v/>
      </c>
      <c r="BV194" s="6"/>
      <c r="BW194" s="247" t="str">
        <f t="shared" si="45"/>
        <v/>
      </c>
      <c r="BX194" s="138" t="str">
        <f t="shared" si="46"/>
        <v/>
      </c>
      <c r="BY194" s="6"/>
      <c r="BZ194" s="6"/>
      <c r="CA194" s="6"/>
      <c r="CB194" s="6"/>
      <c r="CC194" s="6"/>
      <c r="CD194" s="6"/>
      <c r="CE194" s="6"/>
      <c r="CF194" s="247">
        <f>IF('Submission Template'!C217="invalid",1,0)</f>
        <v>0</v>
      </c>
      <c r="CG194" s="137" t="str">
        <f>IF(AND('Submission Template'!$C217="final",'Submission Template'!$Q217="yes"),$D220,"")</f>
        <v/>
      </c>
      <c r="CH194" s="137" t="str">
        <f>IF(AND('Submission Template'!$C217="final",'Submission Template'!$Q217="yes"),$C220,"")</f>
        <v/>
      </c>
      <c r="CI194" s="137" t="str">
        <f>IF(AND('Submission Template'!$C217="final",'Submission Template'!$V217="yes"),$N220,"")</f>
        <v/>
      </c>
      <c r="CJ194" s="138" t="str">
        <f>IF(AND('Submission Template'!$C217="final",'Submission Template'!$V217="yes"),$M220,"")</f>
        <v/>
      </c>
      <c r="CK194" s="6"/>
      <c r="CL194" s="6"/>
    </row>
    <row r="195" spans="1:90">
      <c r="A195" s="98"/>
      <c r="B195" s="304">
        <f>IF('Submission Template'!$AU$36=1,IF(AND('Submission Template'!$P$13="yes",$AX195&lt;&gt;""),MAX($AX195-1,0),$AX195),"")</f>
        <v>0</v>
      </c>
      <c r="C195" s="305" t="str">
        <f t="shared" si="22"/>
        <v/>
      </c>
      <c r="D195" s="306" t="str">
        <f>IF('Submission Template'!$AU$36&lt;&gt;1,"",IF(AL195&lt;&gt;"",AL195,IF(AND('Submission Template'!$P$13="no",'Submission Template'!Q192="yes",'Submission Template'!BN192&lt;&gt;""),AVERAGE(BD$37:BD195),IF(AND('Submission Template'!$P$13="yes",'Submission Template'!Q192="yes",'Submission Template'!BN192&lt;&gt;""),AVERAGE(BD$38:BD195),""))))</f>
        <v/>
      </c>
      <c r="E195" s="307" t="str">
        <f>IF('Submission Template'!$AU$36&lt;&gt;1,"",IF(AO195&lt;=1,"",IF(BW195&lt;&gt;"",BW195,IF(AND('Submission Template'!$P$13="no",'Submission Template'!Q192="yes",'Submission Template'!BN192&lt;&gt;""),STDEV(BD$37:BD195),IF(AND('Submission Template'!$P$13="yes",'Submission Template'!Q192="yes",'Submission Template'!BN192&lt;&gt;""),STDEV(BD$38:BD195),"")))))</f>
        <v/>
      </c>
      <c r="F195" s="308" t="str">
        <f>IF('Submission Template'!$AU$36=1,IF('Submission Template'!BN192&lt;&gt;"",G194,""),"")</f>
        <v/>
      </c>
      <c r="G195" s="308" t="str">
        <f>IF(AND('Submission Template'!$AU$36=1,'Submission Template'!$C192&lt;&gt;""),IF(OR($AO195=1,$AO195=0),0,IF('Submission Template'!$C192="initial",$G194,IF('Submission Template'!Q192="yes",MAX(($F195+'Submission Template'!BN192-('Submission Template'!K$28+0.25*$E195)),0),$G194))),"")</f>
        <v/>
      </c>
      <c r="H195" s="308" t="str">
        <f t="shared" si="48"/>
        <v/>
      </c>
      <c r="I195" s="309" t="str">
        <f t="shared" si="42"/>
        <v/>
      </c>
      <c r="J195" s="309" t="str">
        <f t="shared" si="49"/>
        <v/>
      </c>
      <c r="K195" s="310" t="str">
        <f>IF(G195&lt;&gt;"",IF($BA195=1,IF(AND(J195&lt;&gt;1,I195=1,D195&lt;='Submission Template'!K$28),1,0),K194),"")</f>
        <v/>
      </c>
      <c r="L195" s="304">
        <f>IF('Submission Template'!$AV$36=1,IF(AND('Submission Template'!$P$13="yes",$AY195&lt;&gt;""),MAX($AY195-1,0),$AY195),"")</f>
        <v>0</v>
      </c>
      <c r="M195" s="305" t="str">
        <f t="shared" si="50"/>
        <v/>
      </c>
      <c r="N195" s="306" t="str">
        <f>IF(AM195&lt;&gt;"",AM195,(IF(AND('Submission Template'!$P$13="no",'Submission Template'!V192="yes",'Submission Template'!BS192&lt;&gt;""),AVERAGE(BE$37:BE195),IF(AND('Submission Template'!$P$13="yes",'Submission Template'!V192="yes",'Submission Template'!BS192&lt;&gt;""),AVERAGE(BE$38:BE195),""))))</f>
        <v/>
      </c>
      <c r="O195" s="307" t="str">
        <f>IF(AP195&lt;=1,"",IF(BX195&lt;&gt;"",BX195,(IF(AND('Submission Template'!$P$13="no",'Submission Template'!V192="yes",'Submission Template'!BS192&lt;&gt;""),STDEV(BE$37:BE195),IF(AND('Submission Template'!$P$13="yes",'Submission Template'!V192="yes",'Submission Template'!BS192&lt;&gt;""),STDEV(BE$38:BE195),"")))))</f>
        <v/>
      </c>
      <c r="P195" s="308" t="str">
        <f>IF('Submission Template'!$AV$36=1,IF('Submission Template'!BS192&lt;&gt;"",Q194,""),"")</f>
        <v/>
      </c>
      <c r="Q195" s="308" t="str">
        <f>IF(AND('Submission Template'!$AV$36=1,'Submission Template'!$C192&lt;&gt;""),IF(OR($AP195=1,$AP195=0),0,IF('Submission Template'!$C192="initial",$Q194,IF('Submission Template'!V192="yes",MAX(($P195+'Submission Template'!BS192-('Submission Template'!R$28+0.25*$O195)),0),$Q194))),"")</f>
        <v/>
      </c>
      <c r="R195" s="308" t="str">
        <f t="shared" si="51"/>
        <v/>
      </c>
      <c r="S195" s="309" t="str">
        <f t="shared" si="43"/>
        <v/>
      </c>
      <c r="T195" s="309" t="str">
        <f t="shared" si="52"/>
        <v/>
      </c>
      <c r="U195" s="310" t="str">
        <f>IF(Q195&lt;&gt;"",IF($BB195=1,IF(AND(T195&lt;&gt;1,S195=1,N195&lt;='Submission Template'!R$28),1,0),U194),"")</f>
        <v/>
      </c>
      <c r="V195" s="102"/>
      <c r="W195" s="102"/>
      <c r="X195" s="102"/>
      <c r="Y195" s="102"/>
      <c r="Z195" s="102"/>
      <c r="AA195" s="102"/>
      <c r="AB195" s="102"/>
      <c r="AC195" s="102"/>
      <c r="AD195" s="102"/>
      <c r="AE195" s="102"/>
      <c r="AF195" s="311"/>
      <c r="AG195" s="312" t="str">
        <f>IF(AND(OR('Submission Template'!Q192="yes",AND('Submission Template'!V192="yes",'Submission Template'!$P$17="yes")),'Submission Template'!C192="invalid"),"Test cannot be invalid AND included in CumSum",IF(OR(AND($Q195&gt;$R195,$N195&lt;&gt;""),AND($G195&gt;H195,$D195&lt;&gt;"")),"Warning:  CumSum statistic exceeds the Action Limit.",""))</f>
        <v/>
      </c>
      <c r="AH195" s="156"/>
      <c r="AI195" s="156"/>
      <c r="AJ195" s="156"/>
      <c r="AK195" s="313"/>
      <c r="AL195" s="6" t="str">
        <f t="shared" si="47"/>
        <v/>
      </c>
      <c r="AM195" s="6" t="str">
        <f t="shared" si="44"/>
        <v/>
      </c>
      <c r="AN195"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lt;&gt;""),"DATA","")),"notCO")</f>
        <v>SKIP</v>
      </c>
      <c r="AO195" s="6">
        <f>IF('Submission Template'!$P$13="no",AX195,IF(AX195="","",IF('Submission Template'!$P$13="yes",IF(B195=0,1,IF(OR(B195=1,B195=2),2,B195)))))</f>
        <v>1</v>
      </c>
      <c r="AP195" s="6">
        <f>IF('Submission Template'!$P$13="no",AY195,IF(AY195="","",IF('Submission Template'!$P$13="yes",IF(L195=0,1,IF(OR(L195=1,L195=2),2,L195)))))</f>
        <v>1</v>
      </c>
      <c r="AQ195"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lt;&gt;""),"DATA","")),"notCO")</f>
        <v>SKIP</v>
      </c>
      <c r="AR195" s="22">
        <f>IF(AND('Submission Template'!BN192&lt;&gt;"",'Submission Template'!K$28&lt;&gt;"",'Submission Template'!Q192&lt;&gt;""),1,0)</f>
        <v>0</v>
      </c>
      <c r="AS195" s="22">
        <f>IF(AND('Submission Template'!BS192&lt;&gt;"",'Submission Template'!R$28&lt;&gt;"",'Submission Template'!V192&lt;&gt;""),1,0)</f>
        <v>0</v>
      </c>
      <c r="AT195" s="22"/>
      <c r="AU195" s="22">
        <f t="shared" si="26"/>
        <v>0</v>
      </c>
      <c r="AV195" s="22">
        <f t="shared" si="27"/>
        <v>0</v>
      </c>
      <c r="AW195" s="22"/>
      <c r="AX195" s="22">
        <f>IF('Submission Template'!$BU192&lt;&gt;"blank",IF('Submission Template'!BN192&lt;&gt;"",IF('Submission Template'!Q192="yes",AX194+1,AX194),AX194),"")</f>
        <v>0</v>
      </c>
      <c r="AY195" s="22">
        <f>IF('Submission Template'!$BU192&lt;&gt;"blank",IF('Submission Template'!BS192&lt;&gt;"",IF('Submission Template'!V192="yes",AY194+1,AY194),AY194),"")</f>
        <v>0</v>
      </c>
      <c r="AZ195" s="22"/>
      <c r="BA195" s="22" t="str">
        <f>IF('Submission Template'!BN192&lt;&gt;"",IF('Submission Template'!Q192="yes",1,0),"")</f>
        <v/>
      </c>
      <c r="BB195" s="22" t="str">
        <f>IF('Submission Template'!BS192&lt;&gt;"",IF('Submission Template'!V192="yes",1,0),"")</f>
        <v/>
      </c>
      <c r="BC195" s="22"/>
      <c r="BD195" s="22" t="str">
        <f>IF(AND('Submission Template'!Q192="yes",'Submission Template'!BN192&lt;&gt;""),'Submission Template'!BN192,"")</f>
        <v/>
      </c>
      <c r="BE195" s="22" t="str">
        <f>IF(AND('Submission Template'!V192="yes",'Submission Template'!BS192&lt;&gt;""),'Submission Template'!BS192,"")</f>
        <v/>
      </c>
      <c r="BF195" s="22"/>
      <c r="BG195" s="22"/>
      <c r="BH195" s="22"/>
      <c r="BI195" s="24"/>
      <c r="BJ195" s="22"/>
      <c r="BK195" s="35" t="str">
        <f>IF('Submission Template'!$AU$36=1,IF(AND('Submission Template'!Q192="yes",$AO195&gt;1,'Submission Template'!BN192&lt;&gt;""),ROUND((($AU195*$E195)/($D195-'Submission Template'!K$28))^2+1,1),""),"")</f>
        <v/>
      </c>
      <c r="BL195" s="35" t="str">
        <f>IF('Submission Template'!$AV$36=1,IF(AND('Submission Template'!V192="yes",$AP195&gt;1,'Submission Template'!BS192&lt;&gt;""),ROUND((($AV195*$O195)/($N195-'Submission Template'!R$28))^2+1,1),""),"")</f>
        <v/>
      </c>
      <c r="BM195" s="49">
        <f t="shared" si="28"/>
        <v>1</v>
      </c>
      <c r="BN195" s="6"/>
      <c r="BO195" s="136" t="str">
        <f>IF(D195="","",IF(E195="","",$D195-'Submission Template'!K$28))</f>
        <v/>
      </c>
      <c r="BP195" s="137" t="str">
        <f t="shared" si="53"/>
        <v/>
      </c>
      <c r="BQ195" s="137"/>
      <c r="BR195" s="137"/>
      <c r="BS195" s="137"/>
      <c r="BT195" s="137" t="str">
        <f>IF(N195="","",IF(E195="","",$N195-'Submission Template'!$BG$20))</f>
        <v/>
      </c>
      <c r="BU195" s="138" t="str">
        <f t="shared" si="54"/>
        <v/>
      </c>
      <c r="BV195" s="6"/>
      <c r="BW195" s="247" t="str">
        <f t="shared" si="45"/>
        <v/>
      </c>
      <c r="BX195" s="138" t="str">
        <f t="shared" si="46"/>
        <v/>
      </c>
      <c r="BY195" s="6"/>
      <c r="BZ195" s="6"/>
      <c r="CA195" s="6"/>
      <c r="CB195" s="6"/>
      <c r="CC195" s="6"/>
      <c r="CD195" s="6"/>
      <c r="CE195" s="6"/>
      <c r="CF195" s="247">
        <f>IF('Submission Template'!C218="invalid",1,0)</f>
        <v>0</v>
      </c>
      <c r="CG195" s="137" t="str">
        <f>IF(AND('Submission Template'!$C218="final",'Submission Template'!$Q218="yes"),$D221,"")</f>
        <v/>
      </c>
      <c r="CH195" s="137" t="str">
        <f>IF(AND('Submission Template'!$C218="final",'Submission Template'!$Q218="yes"),$C221,"")</f>
        <v/>
      </c>
      <c r="CI195" s="137" t="str">
        <f>IF(AND('Submission Template'!$C218="final",'Submission Template'!$V218="yes"),$N221,"")</f>
        <v/>
      </c>
      <c r="CJ195" s="138" t="str">
        <f>IF(AND('Submission Template'!$C218="final",'Submission Template'!$V218="yes"),$M221,"")</f>
        <v/>
      </c>
      <c r="CK195" s="6"/>
      <c r="CL195" s="6"/>
    </row>
    <row r="196" spans="1:90">
      <c r="A196" s="98"/>
      <c r="B196" s="304">
        <f>IF('Submission Template'!$AU$36=1,IF(AND('Submission Template'!$P$13="yes",$AX196&lt;&gt;""),MAX($AX196-1,0),$AX196),"")</f>
        <v>0</v>
      </c>
      <c r="C196" s="305" t="str">
        <f t="shared" si="22"/>
        <v/>
      </c>
      <c r="D196" s="306" t="str">
        <f>IF('Submission Template'!$AU$36&lt;&gt;1,"",IF(AL196&lt;&gt;"",AL196,IF(AND('Submission Template'!$P$13="no",'Submission Template'!Q193="yes",'Submission Template'!BN193&lt;&gt;""),AVERAGE(BD$37:BD196),IF(AND('Submission Template'!$P$13="yes",'Submission Template'!Q193="yes",'Submission Template'!BN193&lt;&gt;""),AVERAGE(BD$38:BD196),""))))</f>
        <v/>
      </c>
      <c r="E196" s="307" t="str">
        <f>IF('Submission Template'!$AU$36&lt;&gt;1,"",IF(AO196&lt;=1,"",IF(BW196&lt;&gt;"",BW196,IF(AND('Submission Template'!$P$13="no",'Submission Template'!Q193="yes",'Submission Template'!BN193&lt;&gt;""),STDEV(BD$37:BD196),IF(AND('Submission Template'!$P$13="yes",'Submission Template'!Q193="yes",'Submission Template'!BN193&lt;&gt;""),STDEV(BD$38:BD196),"")))))</f>
        <v/>
      </c>
      <c r="F196" s="308" t="str">
        <f>IF('Submission Template'!$AU$36=1,IF('Submission Template'!BN193&lt;&gt;"",G195,""),"")</f>
        <v/>
      </c>
      <c r="G196" s="308" t="str">
        <f>IF(AND('Submission Template'!$AU$36=1,'Submission Template'!$C193&lt;&gt;""),IF(OR($AO196=1,$AO196=0),0,IF('Submission Template'!$C193="initial",$G195,IF('Submission Template'!Q193="yes",MAX(($F196+'Submission Template'!BN193-('Submission Template'!K$28+0.25*$E196)),0),$G195))),"")</f>
        <v/>
      </c>
      <c r="H196" s="308" t="str">
        <f t="shared" si="48"/>
        <v/>
      </c>
      <c r="I196" s="309" t="str">
        <f t="shared" si="42"/>
        <v/>
      </c>
      <c r="J196" s="309" t="str">
        <f t="shared" si="49"/>
        <v/>
      </c>
      <c r="K196" s="310" t="str">
        <f>IF(G196&lt;&gt;"",IF($BA196=1,IF(AND(J196&lt;&gt;1,I196=1,D196&lt;='Submission Template'!K$28),1,0),K195),"")</f>
        <v/>
      </c>
      <c r="L196" s="304">
        <f>IF('Submission Template'!$AV$36=1,IF(AND('Submission Template'!$P$13="yes",$AY196&lt;&gt;""),MAX($AY196-1,0),$AY196),"")</f>
        <v>0</v>
      </c>
      <c r="M196" s="305" t="str">
        <f t="shared" si="50"/>
        <v/>
      </c>
      <c r="N196" s="306" t="str">
        <f>IF(AM196&lt;&gt;"",AM196,(IF(AND('Submission Template'!$P$13="no",'Submission Template'!V193="yes",'Submission Template'!BS193&lt;&gt;""),AVERAGE(BE$37:BE196),IF(AND('Submission Template'!$P$13="yes",'Submission Template'!V193="yes",'Submission Template'!BS193&lt;&gt;""),AVERAGE(BE$38:BE196),""))))</f>
        <v/>
      </c>
      <c r="O196" s="307" t="str">
        <f>IF(AP196&lt;=1,"",IF(BX196&lt;&gt;"",BX196,(IF(AND('Submission Template'!$P$13="no",'Submission Template'!V193="yes",'Submission Template'!BS193&lt;&gt;""),STDEV(BE$37:BE196),IF(AND('Submission Template'!$P$13="yes",'Submission Template'!V193="yes",'Submission Template'!BS193&lt;&gt;""),STDEV(BE$38:BE196),"")))))</f>
        <v/>
      </c>
      <c r="P196" s="308" t="str">
        <f>IF('Submission Template'!$AV$36=1,IF('Submission Template'!BS193&lt;&gt;"",Q195,""),"")</f>
        <v/>
      </c>
      <c r="Q196" s="308" t="str">
        <f>IF(AND('Submission Template'!$AV$36=1,'Submission Template'!$C193&lt;&gt;""),IF(OR($AP196=1,$AP196=0),0,IF('Submission Template'!$C193="initial",$Q195,IF('Submission Template'!V193="yes",MAX(($P196+'Submission Template'!BS193-('Submission Template'!R$28+0.25*$O196)),0),$Q195))),"")</f>
        <v/>
      </c>
      <c r="R196" s="308" t="str">
        <f t="shared" si="51"/>
        <v/>
      </c>
      <c r="S196" s="309" t="str">
        <f t="shared" si="43"/>
        <v/>
      </c>
      <c r="T196" s="309" t="str">
        <f t="shared" si="52"/>
        <v/>
      </c>
      <c r="U196" s="310" t="str">
        <f>IF(Q196&lt;&gt;"",IF($BB196=1,IF(AND(T196&lt;&gt;1,S196=1,N196&lt;='Submission Template'!R$28),1,0),U195),"")</f>
        <v/>
      </c>
      <c r="V196" s="102"/>
      <c r="W196" s="102"/>
      <c r="X196" s="102"/>
      <c r="Y196" s="102"/>
      <c r="Z196" s="102"/>
      <c r="AA196" s="102"/>
      <c r="AB196" s="102"/>
      <c r="AC196" s="102"/>
      <c r="AD196" s="102"/>
      <c r="AE196" s="102"/>
      <c r="AF196" s="311"/>
      <c r="AG196" s="312" t="str">
        <f>IF(AND(OR('Submission Template'!Q193="yes",AND('Submission Template'!V193="yes",'Submission Template'!$P$17="yes")),'Submission Template'!C193="invalid"),"Test cannot be invalid AND included in CumSum",IF(OR(AND($Q196&gt;$R196,$N196&lt;&gt;""),AND($G196&gt;H196,$D196&lt;&gt;"")),"Warning:  CumSum statistic exceeds the Action Limit.",""))</f>
        <v/>
      </c>
      <c r="AH196" s="156"/>
      <c r="AI196" s="156"/>
      <c r="AJ196" s="156"/>
      <c r="AK196" s="313"/>
      <c r="AL196" s="6" t="str">
        <f t="shared" si="47"/>
        <v/>
      </c>
      <c r="AM196" s="6" t="str">
        <f t="shared" si="44"/>
        <v/>
      </c>
      <c r="AN196"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lt;&gt;""),"DATA","")),"notCO")</f>
        <v>SKIP</v>
      </c>
      <c r="AO196" s="6">
        <f>IF('Submission Template'!$P$13="no",AX196,IF(AX196="","",IF('Submission Template'!$P$13="yes",IF(B196=0,1,IF(OR(B196=1,B196=2),2,B196)))))</f>
        <v>1</v>
      </c>
      <c r="AP196" s="6">
        <f>IF('Submission Template'!$P$13="no",AY196,IF(AY196="","",IF('Submission Template'!$P$13="yes",IF(L196=0,1,IF(OR(L196=1,L196=2),2,L196)))))</f>
        <v>1</v>
      </c>
      <c r="AQ196"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lt;&gt;""),"DATA","")),"notCO")</f>
        <v>SKIP</v>
      </c>
      <c r="AR196" s="22">
        <f>IF(AND('Submission Template'!BN193&lt;&gt;"",'Submission Template'!K$28&lt;&gt;"",'Submission Template'!Q193&lt;&gt;""),1,0)</f>
        <v>0</v>
      </c>
      <c r="AS196" s="22">
        <f>IF(AND('Submission Template'!BS193&lt;&gt;"",'Submission Template'!R$28&lt;&gt;"",'Submission Template'!V193&lt;&gt;""),1,0)</f>
        <v>0</v>
      </c>
      <c r="AT196" s="22"/>
      <c r="AU196" s="22">
        <f t="shared" si="26"/>
        <v>0</v>
      </c>
      <c r="AV196" s="22">
        <f t="shared" si="27"/>
        <v>0</v>
      </c>
      <c r="AW196" s="22"/>
      <c r="AX196" s="22">
        <f>IF('Submission Template'!$BU193&lt;&gt;"blank",IF('Submission Template'!BN193&lt;&gt;"",IF('Submission Template'!Q193="yes",AX195+1,AX195),AX195),"")</f>
        <v>0</v>
      </c>
      <c r="AY196" s="22">
        <f>IF('Submission Template'!$BU193&lt;&gt;"blank",IF('Submission Template'!BS193&lt;&gt;"",IF('Submission Template'!V193="yes",AY195+1,AY195),AY195),"")</f>
        <v>0</v>
      </c>
      <c r="AZ196" s="22"/>
      <c r="BA196" s="22" t="str">
        <f>IF('Submission Template'!BN193&lt;&gt;"",IF('Submission Template'!Q193="yes",1,0),"")</f>
        <v/>
      </c>
      <c r="BB196" s="22" t="str">
        <f>IF('Submission Template'!BS193&lt;&gt;"",IF('Submission Template'!V193="yes",1,0),"")</f>
        <v/>
      </c>
      <c r="BC196" s="22"/>
      <c r="BD196" s="22" t="str">
        <f>IF(AND('Submission Template'!Q193="yes",'Submission Template'!BN193&lt;&gt;""),'Submission Template'!BN193,"")</f>
        <v/>
      </c>
      <c r="BE196" s="22" t="str">
        <f>IF(AND('Submission Template'!V193="yes",'Submission Template'!BS193&lt;&gt;""),'Submission Template'!BS193,"")</f>
        <v/>
      </c>
      <c r="BF196" s="22"/>
      <c r="BG196" s="22"/>
      <c r="BH196" s="22"/>
      <c r="BI196" s="24"/>
      <c r="BJ196" s="22"/>
      <c r="BK196" s="35" t="str">
        <f>IF('Submission Template'!$AU$36=1,IF(AND('Submission Template'!Q193="yes",$AO196&gt;1,'Submission Template'!BN193&lt;&gt;""),ROUND((($AU196*$E196)/($D196-'Submission Template'!K$28))^2+1,1),""),"")</f>
        <v/>
      </c>
      <c r="BL196" s="35" t="str">
        <f>IF('Submission Template'!$AV$36=1,IF(AND('Submission Template'!V193="yes",$AP196&gt;1,'Submission Template'!BS193&lt;&gt;""),ROUND((($AV196*$O196)/($N196-'Submission Template'!R$28))^2+1,1),""),"")</f>
        <v/>
      </c>
      <c r="BM196" s="49">
        <f t="shared" si="28"/>
        <v>1</v>
      </c>
      <c r="BN196" s="6"/>
      <c r="BO196" s="136" t="str">
        <f>IF(D196="","",IF(E196="","",$D196-'Submission Template'!K$28))</f>
        <v/>
      </c>
      <c r="BP196" s="137" t="str">
        <f t="shared" si="53"/>
        <v/>
      </c>
      <c r="BQ196" s="137"/>
      <c r="BR196" s="137"/>
      <c r="BS196" s="137"/>
      <c r="BT196" s="137" t="str">
        <f>IF(N196="","",IF(E196="","",$N196-'Submission Template'!$BG$20))</f>
        <v/>
      </c>
      <c r="BU196" s="138" t="str">
        <f t="shared" si="54"/>
        <v/>
      </c>
      <c r="BV196" s="6"/>
      <c r="BW196" s="247" t="str">
        <f t="shared" si="45"/>
        <v/>
      </c>
      <c r="BX196" s="138" t="str">
        <f t="shared" si="46"/>
        <v/>
      </c>
      <c r="BY196" s="6"/>
      <c r="BZ196" s="6"/>
      <c r="CA196" s="6"/>
      <c r="CB196" s="6"/>
      <c r="CC196" s="6"/>
      <c r="CD196" s="6"/>
      <c r="CE196" s="6"/>
      <c r="CF196" s="247">
        <f>IF('Submission Template'!C219="invalid",1,0)</f>
        <v>0</v>
      </c>
      <c r="CG196" s="137" t="str">
        <f>IF(AND('Submission Template'!$C219="final",'Submission Template'!$Q219="yes"),$D222,"")</f>
        <v/>
      </c>
      <c r="CH196" s="137" t="str">
        <f>IF(AND('Submission Template'!$C219="final",'Submission Template'!$Q219="yes"),$C222,"")</f>
        <v/>
      </c>
      <c r="CI196" s="137" t="str">
        <f>IF(AND('Submission Template'!$C219="final",'Submission Template'!$V219="yes"),$N222,"")</f>
        <v/>
      </c>
      <c r="CJ196" s="138" t="str">
        <f>IF(AND('Submission Template'!$C219="final",'Submission Template'!$V219="yes"),$M222,"")</f>
        <v/>
      </c>
      <c r="CK196" s="6"/>
      <c r="CL196" s="6"/>
    </row>
    <row r="197" spans="1:90">
      <c r="A197" s="98"/>
      <c r="B197" s="304">
        <f>IF('Submission Template'!$AU$36=1,IF(AND('Submission Template'!$P$13="yes",$AX197&lt;&gt;""),MAX($AX197-1,0),$AX197),"")</f>
        <v>0</v>
      </c>
      <c r="C197" s="305" t="str">
        <f t="shared" si="22"/>
        <v/>
      </c>
      <c r="D197" s="306" t="str">
        <f>IF('Submission Template'!$AU$36&lt;&gt;1,"",IF(AL197&lt;&gt;"",AL197,IF(AND('Submission Template'!$P$13="no",'Submission Template'!Q194="yes",'Submission Template'!BN194&lt;&gt;""),AVERAGE(BD$37:BD197),IF(AND('Submission Template'!$P$13="yes",'Submission Template'!Q194="yes",'Submission Template'!BN194&lt;&gt;""),AVERAGE(BD$38:BD197),""))))</f>
        <v/>
      </c>
      <c r="E197" s="307" t="str">
        <f>IF('Submission Template'!$AU$36&lt;&gt;1,"",IF(AO197&lt;=1,"",IF(BW197&lt;&gt;"",BW197,IF(AND('Submission Template'!$P$13="no",'Submission Template'!Q194="yes",'Submission Template'!BN194&lt;&gt;""),STDEV(BD$37:BD197),IF(AND('Submission Template'!$P$13="yes",'Submission Template'!Q194="yes",'Submission Template'!BN194&lt;&gt;""),STDEV(BD$38:BD197),"")))))</f>
        <v/>
      </c>
      <c r="F197" s="308" t="str">
        <f>IF('Submission Template'!$AU$36=1,IF('Submission Template'!BN194&lt;&gt;"",G196,""),"")</f>
        <v/>
      </c>
      <c r="G197" s="308" t="str">
        <f>IF(AND('Submission Template'!$AU$36=1,'Submission Template'!$C194&lt;&gt;""),IF(OR($AO197=1,$AO197=0),0,IF('Submission Template'!$C194="initial",$G196,IF('Submission Template'!Q194="yes",MAX(($F197+'Submission Template'!BN194-('Submission Template'!K$28+0.25*$E197)),0),$G196))),"")</f>
        <v/>
      </c>
      <c r="H197" s="308" t="str">
        <f t="shared" si="48"/>
        <v/>
      </c>
      <c r="I197" s="309" t="str">
        <f t="shared" si="42"/>
        <v/>
      </c>
      <c r="J197" s="309" t="str">
        <f t="shared" si="49"/>
        <v/>
      </c>
      <c r="K197" s="310" t="str">
        <f>IF(G197&lt;&gt;"",IF($BA197=1,IF(AND(J197&lt;&gt;1,I197=1,D197&lt;='Submission Template'!K$28),1,0),K196),"")</f>
        <v/>
      </c>
      <c r="L197" s="304">
        <f>IF('Submission Template'!$AV$36=1,IF(AND('Submission Template'!$P$13="yes",$AY197&lt;&gt;""),MAX($AY197-1,0),$AY197),"")</f>
        <v>0</v>
      </c>
      <c r="M197" s="305" t="str">
        <f t="shared" si="50"/>
        <v/>
      </c>
      <c r="N197" s="306" t="str">
        <f>IF(AM197&lt;&gt;"",AM197,(IF(AND('Submission Template'!$P$13="no",'Submission Template'!V194="yes",'Submission Template'!BS194&lt;&gt;""),AVERAGE(BE$37:BE197),IF(AND('Submission Template'!$P$13="yes",'Submission Template'!V194="yes",'Submission Template'!BS194&lt;&gt;""),AVERAGE(BE$38:BE197),""))))</f>
        <v/>
      </c>
      <c r="O197" s="307" t="str">
        <f>IF(AP197&lt;=1,"",IF(BX197&lt;&gt;"",BX197,(IF(AND('Submission Template'!$P$13="no",'Submission Template'!V194="yes",'Submission Template'!BS194&lt;&gt;""),STDEV(BE$37:BE197),IF(AND('Submission Template'!$P$13="yes",'Submission Template'!V194="yes",'Submission Template'!BS194&lt;&gt;""),STDEV(BE$38:BE197),"")))))</f>
        <v/>
      </c>
      <c r="P197" s="308" t="str">
        <f>IF('Submission Template'!$AV$36=1,IF('Submission Template'!BS194&lt;&gt;"",Q196,""),"")</f>
        <v/>
      </c>
      <c r="Q197" s="308" t="str">
        <f>IF(AND('Submission Template'!$AV$36=1,'Submission Template'!$C194&lt;&gt;""),IF(OR($AP197=1,$AP197=0),0,IF('Submission Template'!$C194="initial",$Q196,IF('Submission Template'!V194="yes",MAX(($P197+'Submission Template'!BS194-('Submission Template'!R$28+0.25*$O197)),0),$Q196))),"")</f>
        <v/>
      </c>
      <c r="R197" s="308" t="str">
        <f t="shared" si="51"/>
        <v/>
      </c>
      <c r="S197" s="309" t="str">
        <f t="shared" si="43"/>
        <v/>
      </c>
      <c r="T197" s="309" t="str">
        <f t="shared" si="52"/>
        <v/>
      </c>
      <c r="U197" s="310" t="str">
        <f>IF(Q197&lt;&gt;"",IF($BB197=1,IF(AND(T197&lt;&gt;1,S197=1,N197&lt;='Submission Template'!R$28),1,0),U196),"")</f>
        <v/>
      </c>
      <c r="V197" s="102"/>
      <c r="W197" s="102"/>
      <c r="X197" s="102"/>
      <c r="Y197" s="102"/>
      <c r="Z197" s="102"/>
      <c r="AA197" s="102"/>
      <c r="AB197" s="102"/>
      <c r="AC197" s="102"/>
      <c r="AD197" s="102"/>
      <c r="AE197" s="102"/>
      <c r="AF197" s="311"/>
      <c r="AG197" s="312" t="str">
        <f>IF(AND(OR('Submission Template'!Q194="yes",AND('Submission Template'!V194="yes",'Submission Template'!$P$17="yes")),'Submission Template'!C194="invalid"),"Test cannot be invalid AND included in CumSum",IF(OR(AND($Q197&gt;$R197,$N197&lt;&gt;""),AND($G197&gt;H197,$D197&lt;&gt;"")),"Warning:  CumSum statistic exceeds the Action Limit.",""))</f>
        <v/>
      </c>
      <c r="AH197" s="156"/>
      <c r="AI197" s="156"/>
      <c r="AJ197" s="156"/>
      <c r="AK197" s="313"/>
      <c r="AL197" s="6" t="str">
        <f t="shared" si="47"/>
        <v/>
      </c>
      <c r="AM197" s="6" t="str">
        <f t="shared" si="44"/>
        <v/>
      </c>
      <c r="AN197"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lt;&gt;""),"DATA","")),"notCO")</f>
        <v>SKIP</v>
      </c>
      <c r="AO197" s="6">
        <f>IF('Submission Template'!$P$13="no",AX197,IF(AX197="","",IF('Submission Template'!$P$13="yes",IF(B197=0,1,IF(OR(B197=1,B197=2),2,B197)))))</f>
        <v>1</v>
      </c>
      <c r="AP197" s="6">
        <f>IF('Submission Template'!$P$13="no",AY197,IF(AY197="","",IF('Submission Template'!$P$13="yes",IF(L197=0,1,IF(OR(L197=1,L197=2),2,L197)))))</f>
        <v>1</v>
      </c>
      <c r="AQ197"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lt;&gt;""),"DATA","")),"notCO")</f>
        <v>SKIP</v>
      </c>
      <c r="AR197" s="22">
        <f>IF(AND('Submission Template'!BN194&lt;&gt;"",'Submission Template'!K$28&lt;&gt;"",'Submission Template'!Q194&lt;&gt;""),1,0)</f>
        <v>0</v>
      </c>
      <c r="AS197" s="22">
        <f>IF(AND('Submission Template'!BS194&lt;&gt;"",'Submission Template'!R$28&lt;&gt;"",'Submission Template'!V194&lt;&gt;""),1,0)</f>
        <v>0</v>
      </c>
      <c r="AT197" s="22"/>
      <c r="AU197" s="22">
        <f t="shared" si="26"/>
        <v>0</v>
      </c>
      <c r="AV197" s="22">
        <f t="shared" si="27"/>
        <v>0</v>
      </c>
      <c r="AW197" s="22"/>
      <c r="AX197" s="22">
        <f>IF('Submission Template'!$BU194&lt;&gt;"blank",IF('Submission Template'!BN194&lt;&gt;"",IF('Submission Template'!Q194="yes",AX196+1,AX196),AX196),"")</f>
        <v>0</v>
      </c>
      <c r="AY197" s="22">
        <f>IF('Submission Template'!$BU194&lt;&gt;"blank",IF('Submission Template'!BS194&lt;&gt;"",IF('Submission Template'!V194="yes",AY196+1,AY196),AY196),"")</f>
        <v>0</v>
      </c>
      <c r="AZ197" s="22"/>
      <c r="BA197" s="22" t="str">
        <f>IF('Submission Template'!BN194&lt;&gt;"",IF('Submission Template'!Q194="yes",1,0),"")</f>
        <v/>
      </c>
      <c r="BB197" s="22" t="str">
        <f>IF('Submission Template'!BS194&lt;&gt;"",IF('Submission Template'!V194="yes",1,0),"")</f>
        <v/>
      </c>
      <c r="BC197" s="22"/>
      <c r="BD197" s="22" t="str">
        <f>IF(AND('Submission Template'!Q194="yes",'Submission Template'!BN194&lt;&gt;""),'Submission Template'!BN194,"")</f>
        <v/>
      </c>
      <c r="BE197" s="22" t="str">
        <f>IF(AND('Submission Template'!V194="yes",'Submission Template'!BS194&lt;&gt;""),'Submission Template'!BS194,"")</f>
        <v/>
      </c>
      <c r="BF197" s="22"/>
      <c r="BG197" s="22"/>
      <c r="BH197" s="22"/>
      <c r="BI197" s="24"/>
      <c r="BJ197" s="22"/>
      <c r="BK197" s="35" t="str">
        <f>IF('Submission Template'!$AU$36=1,IF(AND('Submission Template'!Q194="yes",$AO197&gt;1,'Submission Template'!BN194&lt;&gt;""),ROUND((($AU197*$E197)/($D197-'Submission Template'!K$28))^2+1,1),""),"")</f>
        <v/>
      </c>
      <c r="BL197" s="35" t="str">
        <f>IF('Submission Template'!$AV$36=1,IF(AND('Submission Template'!V194="yes",$AP197&gt;1,'Submission Template'!BS194&lt;&gt;""),ROUND((($AV197*$O197)/($N197-'Submission Template'!R$28))^2+1,1),""),"")</f>
        <v/>
      </c>
      <c r="BM197" s="49">
        <f t="shared" si="28"/>
        <v>1</v>
      </c>
      <c r="BN197" s="6"/>
      <c r="BO197" s="136" t="str">
        <f>IF(D197="","",IF(E197="","",$D197-'Submission Template'!K$28))</f>
        <v/>
      </c>
      <c r="BP197" s="137" t="str">
        <f t="shared" si="53"/>
        <v/>
      </c>
      <c r="BQ197" s="137"/>
      <c r="BR197" s="137"/>
      <c r="BS197" s="137"/>
      <c r="BT197" s="137" t="str">
        <f>IF(N197="","",IF(E197="","",$N197-'Submission Template'!$BG$20))</f>
        <v/>
      </c>
      <c r="BU197" s="138" t="str">
        <f t="shared" si="54"/>
        <v/>
      </c>
      <c r="BV197" s="6"/>
      <c r="BW197" s="247" t="str">
        <f t="shared" si="45"/>
        <v/>
      </c>
      <c r="BX197" s="138" t="str">
        <f t="shared" si="46"/>
        <v/>
      </c>
      <c r="BY197" s="6"/>
      <c r="BZ197" s="6"/>
      <c r="CA197" s="6"/>
      <c r="CB197" s="6"/>
      <c r="CC197" s="6"/>
      <c r="CD197" s="6"/>
      <c r="CE197" s="6"/>
      <c r="CF197" s="247">
        <f>IF('Submission Template'!C220="invalid",1,0)</f>
        <v>0</v>
      </c>
      <c r="CG197" s="137" t="str">
        <f>IF(AND('Submission Template'!$C220="final",'Submission Template'!$Q220="yes"),$D223,"")</f>
        <v/>
      </c>
      <c r="CH197" s="137" t="str">
        <f>IF(AND('Submission Template'!$C220="final",'Submission Template'!$Q220="yes"),$C223,"")</f>
        <v/>
      </c>
      <c r="CI197" s="137" t="str">
        <f>IF(AND('Submission Template'!$C220="final",'Submission Template'!$V220="yes"),$N223,"")</f>
        <v/>
      </c>
      <c r="CJ197" s="138" t="str">
        <f>IF(AND('Submission Template'!$C220="final",'Submission Template'!$V220="yes"),$M223,"")</f>
        <v/>
      </c>
      <c r="CK197" s="6"/>
      <c r="CL197" s="6"/>
    </row>
    <row r="198" spans="1:90">
      <c r="A198" s="98"/>
      <c r="B198" s="304">
        <f>IF('Submission Template'!$AU$36=1,IF(AND('Submission Template'!$P$13="yes",$AX198&lt;&gt;""),MAX($AX198-1,0),$AX198),"")</f>
        <v>0</v>
      </c>
      <c r="C198" s="305" t="str">
        <f t="shared" si="22"/>
        <v/>
      </c>
      <c r="D198" s="306" t="str">
        <f>IF('Submission Template'!$AU$36&lt;&gt;1,"",IF(AL198&lt;&gt;"",AL198,IF(AND('Submission Template'!$P$13="no",'Submission Template'!Q195="yes",'Submission Template'!BN195&lt;&gt;""),AVERAGE(BD$37:BD198),IF(AND('Submission Template'!$P$13="yes",'Submission Template'!Q195="yes",'Submission Template'!BN195&lt;&gt;""),AVERAGE(BD$38:BD198),""))))</f>
        <v/>
      </c>
      <c r="E198" s="307" t="str">
        <f>IF('Submission Template'!$AU$36&lt;&gt;1,"",IF(AO198&lt;=1,"",IF(BW198&lt;&gt;"",BW198,IF(AND('Submission Template'!$P$13="no",'Submission Template'!Q195="yes",'Submission Template'!BN195&lt;&gt;""),STDEV(BD$37:BD198),IF(AND('Submission Template'!$P$13="yes",'Submission Template'!Q195="yes",'Submission Template'!BN195&lt;&gt;""),STDEV(BD$38:BD198),"")))))</f>
        <v/>
      </c>
      <c r="F198" s="308" t="str">
        <f>IF('Submission Template'!$AU$36=1,IF('Submission Template'!BN195&lt;&gt;"",G197,""),"")</f>
        <v/>
      </c>
      <c r="G198" s="308" t="str">
        <f>IF(AND('Submission Template'!$AU$36=1,'Submission Template'!$C195&lt;&gt;""),IF(OR($AO198=1,$AO198=0),0,IF('Submission Template'!$C195="initial",$G197,IF('Submission Template'!Q195="yes",MAX(($F198+'Submission Template'!BN195-('Submission Template'!K$28+0.25*$E198)),0),$G197))),"")</f>
        <v/>
      </c>
      <c r="H198" s="308" t="str">
        <f t="shared" si="48"/>
        <v/>
      </c>
      <c r="I198" s="309" t="str">
        <f t="shared" si="42"/>
        <v/>
      </c>
      <c r="J198" s="309" t="str">
        <f t="shared" si="49"/>
        <v/>
      </c>
      <c r="K198" s="310" t="str">
        <f>IF(G198&lt;&gt;"",IF($BA198=1,IF(AND(J198&lt;&gt;1,I198=1,D198&lt;='Submission Template'!K$28),1,0),K197),"")</f>
        <v/>
      </c>
      <c r="L198" s="304">
        <f>IF('Submission Template'!$AV$36=1,IF(AND('Submission Template'!$P$13="yes",$AY198&lt;&gt;""),MAX($AY198-1,0),$AY198),"")</f>
        <v>0</v>
      </c>
      <c r="M198" s="305" t="str">
        <f t="shared" si="50"/>
        <v/>
      </c>
      <c r="N198" s="306" t="str">
        <f>IF(AM198&lt;&gt;"",AM198,(IF(AND('Submission Template'!$P$13="no",'Submission Template'!V195="yes",'Submission Template'!BS195&lt;&gt;""),AVERAGE(BE$37:BE198),IF(AND('Submission Template'!$P$13="yes",'Submission Template'!V195="yes",'Submission Template'!BS195&lt;&gt;""),AVERAGE(BE$38:BE198),""))))</f>
        <v/>
      </c>
      <c r="O198" s="307" t="str">
        <f>IF(AP198&lt;=1,"",IF(BX198&lt;&gt;"",BX198,(IF(AND('Submission Template'!$P$13="no",'Submission Template'!V195="yes",'Submission Template'!BS195&lt;&gt;""),STDEV(BE$37:BE198),IF(AND('Submission Template'!$P$13="yes",'Submission Template'!V195="yes",'Submission Template'!BS195&lt;&gt;""),STDEV(BE$38:BE198),"")))))</f>
        <v/>
      </c>
      <c r="P198" s="308" t="str">
        <f>IF('Submission Template'!$AV$36=1,IF('Submission Template'!BS195&lt;&gt;"",Q197,""),"")</f>
        <v/>
      </c>
      <c r="Q198" s="308" t="str">
        <f>IF(AND('Submission Template'!$AV$36=1,'Submission Template'!$C195&lt;&gt;""),IF(OR($AP198=1,$AP198=0),0,IF('Submission Template'!$C195="initial",$Q197,IF('Submission Template'!V195="yes",MAX(($P198+'Submission Template'!BS195-('Submission Template'!R$28+0.25*$O198)),0),$Q197))),"")</f>
        <v/>
      </c>
      <c r="R198" s="308" t="str">
        <f t="shared" si="51"/>
        <v/>
      </c>
      <c r="S198" s="309" t="str">
        <f t="shared" si="43"/>
        <v/>
      </c>
      <c r="T198" s="309" t="str">
        <f t="shared" si="52"/>
        <v/>
      </c>
      <c r="U198" s="310" t="str">
        <f>IF(Q198&lt;&gt;"",IF($BB198=1,IF(AND(T198&lt;&gt;1,S198=1,N198&lt;='Submission Template'!R$28),1,0),U197),"")</f>
        <v/>
      </c>
      <c r="V198" s="102"/>
      <c r="W198" s="102"/>
      <c r="X198" s="102"/>
      <c r="Y198" s="102"/>
      <c r="Z198" s="102"/>
      <c r="AA198" s="102"/>
      <c r="AB198" s="102"/>
      <c r="AC198" s="102"/>
      <c r="AD198" s="102"/>
      <c r="AE198" s="102"/>
      <c r="AF198" s="311"/>
      <c r="AG198" s="312" t="str">
        <f>IF(AND(OR('Submission Template'!Q195="yes",AND('Submission Template'!V195="yes",'Submission Template'!$P$17="yes")),'Submission Template'!C195="invalid"),"Test cannot be invalid AND included in CumSum",IF(OR(AND($Q198&gt;$R198,$N198&lt;&gt;""),AND($G198&gt;H198,$D198&lt;&gt;"")),"Warning:  CumSum statistic exceeds the Action Limit.",""))</f>
        <v/>
      </c>
      <c r="AH198" s="156"/>
      <c r="AI198" s="156"/>
      <c r="AJ198" s="156"/>
      <c r="AK198" s="313"/>
      <c r="AL198" s="6" t="str">
        <f t="shared" si="47"/>
        <v/>
      </c>
      <c r="AM198" s="6" t="str">
        <f t="shared" si="44"/>
        <v/>
      </c>
      <c r="AN198"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lt;&gt;""),"DATA","")),"notCO")</f>
        <v>SKIP</v>
      </c>
      <c r="AO198" s="6">
        <f>IF('Submission Template'!$P$13="no",AX198,IF(AX198="","",IF('Submission Template'!$P$13="yes",IF(B198=0,1,IF(OR(B198=1,B198=2),2,B198)))))</f>
        <v>1</v>
      </c>
      <c r="AP198" s="6">
        <f>IF('Submission Template'!$P$13="no",AY198,IF(AY198="","",IF('Submission Template'!$P$13="yes",IF(L198=0,1,IF(OR(L198=1,L198=2),2,L198)))))</f>
        <v>1</v>
      </c>
      <c r="AQ198"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lt;&gt;""),"DATA","")),"notCO")</f>
        <v>SKIP</v>
      </c>
      <c r="AR198" s="22">
        <f>IF(AND('Submission Template'!BN195&lt;&gt;"",'Submission Template'!K$28&lt;&gt;"",'Submission Template'!Q195&lt;&gt;""),1,0)</f>
        <v>0</v>
      </c>
      <c r="AS198" s="22">
        <f>IF(AND('Submission Template'!BS195&lt;&gt;"",'Submission Template'!R$28&lt;&gt;"",'Submission Template'!V195&lt;&gt;""),1,0)</f>
        <v>0</v>
      </c>
      <c r="AT198" s="22"/>
      <c r="AU198" s="22">
        <f t="shared" si="26"/>
        <v>0</v>
      </c>
      <c r="AV198" s="22">
        <f t="shared" si="27"/>
        <v>0</v>
      </c>
      <c r="AW198" s="22"/>
      <c r="AX198" s="22">
        <f>IF('Submission Template'!$BU195&lt;&gt;"blank",IF('Submission Template'!BN195&lt;&gt;"",IF('Submission Template'!Q195="yes",AX197+1,AX197),AX197),"")</f>
        <v>0</v>
      </c>
      <c r="AY198" s="22">
        <f>IF('Submission Template'!$BU195&lt;&gt;"blank",IF('Submission Template'!BS195&lt;&gt;"",IF('Submission Template'!V195="yes",AY197+1,AY197),AY197),"")</f>
        <v>0</v>
      </c>
      <c r="AZ198" s="22"/>
      <c r="BA198" s="22" t="str">
        <f>IF('Submission Template'!BN195&lt;&gt;"",IF('Submission Template'!Q195="yes",1,0),"")</f>
        <v/>
      </c>
      <c r="BB198" s="22" t="str">
        <f>IF('Submission Template'!BS195&lt;&gt;"",IF('Submission Template'!V195="yes",1,0),"")</f>
        <v/>
      </c>
      <c r="BC198" s="22"/>
      <c r="BD198" s="22" t="str">
        <f>IF(AND('Submission Template'!Q195="yes",'Submission Template'!BN195&lt;&gt;""),'Submission Template'!BN195,"")</f>
        <v/>
      </c>
      <c r="BE198" s="22" t="str">
        <f>IF(AND('Submission Template'!V195="yes",'Submission Template'!BS195&lt;&gt;""),'Submission Template'!BS195,"")</f>
        <v/>
      </c>
      <c r="BF198" s="22"/>
      <c r="BG198" s="22"/>
      <c r="BH198" s="22"/>
      <c r="BI198" s="24"/>
      <c r="BJ198" s="22"/>
      <c r="BK198" s="35" t="str">
        <f>IF('Submission Template'!$AU$36=1,IF(AND('Submission Template'!Q195="yes",$AO198&gt;1,'Submission Template'!BN195&lt;&gt;""),ROUND((($AU198*$E198)/($D198-'Submission Template'!K$28))^2+1,1),""),"")</f>
        <v/>
      </c>
      <c r="BL198" s="35" t="str">
        <f>IF('Submission Template'!$AV$36=1,IF(AND('Submission Template'!V195="yes",$AP198&gt;1,'Submission Template'!BS195&lt;&gt;""),ROUND((($AV198*$O198)/($N198-'Submission Template'!R$28))^2+1,1),""),"")</f>
        <v/>
      </c>
      <c r="BM198" s="49">
        <f t="shared" si="28"/>
        <v>1</v>
      </c>
      <c r="BN198" s="6"/>
      <c r="BO198" s="136" t="str">
        <f>IF(D198="","",IF(E198="","",$D198-'Submission Template'!K$28))</f>
        <v/>
      </c>
      <c r="BP198" s="137" t="str">
        <f t="shared" si="53"/>
        <v/>
      </c>
      <c r="BQ198" s="137"/>
      <c r="BR198" s="137"/>
      <c r="BS198" s="137"/>
      <c r="BT198" s="137" t="str">
        <f>IF(N198="","",IF(E198="","",$N198-'Submission Template'!$BG$20))</f>
        <v/>
      </c>
      <c r="BU198" s="138" t="str">
        <f t="shared" si="54"/>
        <v/>
      </c>
      <c r="BV198" s="6"/>
      <c r="BW198" s="247" t="str">
        <f t="shared" si="45"/>
        <v/>
      </c>
      <c r="BX198" s="138" t="str">
        <f t="shared" si="46"/>
        <v/>
      </c>
      <c r="BY198" s="6"/>
      <c r="BZ198" s="6"/>
      <c r="CA198" s="6"/>
      <c r="CB198" s="6"/>
      <c r="CC198" s="6"/>
      <c r="CD198" s="6"/>
      <c r="CE198" s="6"/>
      <c r="CF198" s="247">
        <f>IF('Submission Template'!C221="invalid",1,0)</f>
        <v>0</v>
      </c>
      <c r="CG198" s="137" t="str">
        <f>IF(AND('Submission Template'!$C221="final",'Submission Template'!$Q221="yes"),$D224,"")</f>
        <v/>
      </c>
      <c r="CH198" s="137" t="str">
        <f>IF(AND('Submission Template'!$C221="final",'Submission Template'!$Q221="yes"),$C224,"")</f>
        <v/>
      </c>
      <c r="CI198" s="137" t="str">
        <f>IF(AND('Submission Template'!$C221="final",'Submission Template'!$V221="yes"),$N224,"")</f>
        <v/>
      </c>
      <c r="CJ198" s="138" t="str">
        <f>IF(AND('Submission Template'!$C221="final",'Submission Template'!$V221="yes"),$M224,"")</f>
        <v/>
      </c>
      <c r="CK198" s="6"/>
      <c r="CL198" s="6"/>
    </row>
    <row r="199" spans="1:90">
      <c r="A199" s="98"/>
      <c r="B199" s="304">
        <f>IF('Submission Template'!$AU$36=1,IF(AND('Submission Template'!$P$13="yes",$AX199&lt;&gt;""),MAX($AX199-1,0),$AX199),"")</f>
        <v>0</v>
      </c>
      <c r="C199" s="305" t="str">
        <f t="shared" si="22"/>
        <v/>
      </c>
      <c r="D199" s="306" t="str">
        <f>IF('Submission Template'!$AU$36&lt;&gt;1,"",IF(AL199&lt;&gt;"",AL199,IF(AND('Submission Template'!$P$13="no",'Submission Template'!Q196="yes",'Submission Template'!BN196&lt;&gt;""),AVERAGE(BD$37:BD199),IF(AND('Submission Template'!$P$13="yes",'Submission Template'!Q196="yes",'Submission Template'!BN196&lt;&gt;""),AVERAGE(BD$38:BD199),""))))</f>
        <v/>
      </c>
      <c r="E199" s="307" t="str">
        <f>IF('Submission Template'!$AU$36&lt;&gt;1,"",IF(AO199&lt;=1,"",IF(BW199&lt;&gt;"",BW199,IF(AND('Submission Template'!$P$13="no",'Submission Template'!Q196="yes",'Submission Template'!BN196&lt;&gt;""),STDEV(BD$37:BD199),IF(AND('Submission Template'!$P$13="yes",'Submission Template'!Q196="yes",'Submission Template'!BN196&lt;&gt;""),STDEV(BD$38:BD199),"")))))</f>
        <v/>
      </c>
      <c r="F199" s="308" t="str">
        <f>IF('Submission Template'!$AU$36=1,IF('Submission Template'!BN196&lt;&gt;"",G198,""),"")</f>
        <v/>
      </c>
      <c r="G199" s="308" t="str">
        <f>IF(AND('Submission Template'!$AU$36=1,'Submission Template'!$C196&lt;&gt;""),IF(OR($AO199=1,$AO199=0),0,IF('Submission Template'!$C196="initial",$G198,IF('Submission Template'!Q196="yes",MAX(($F199+'Submission Template'!BN196-('Submission Template'!K$28+0.25*$E199)),0),$G198))),"")</f>
        <v/>
      </c>
      <c r="H199" s="308" t="str">
        <f t="shared" si="48"/>
        <v/>
      </c>
      <c r="I199" s="309" t="str">
        <f t="shared" si="42"/>
        <v/>
      </c>
      <c r="J199" s="309" t="str">
        <f t="shared" si="49"/>
        <v/>
      </c>
      <c r="K199" s="310" t="str">
        <f>IF(G199&lt;&gt;"",IF($BA199=1,IF(AND(J199&lt;&gt;1,I199=1,D199&lt;='Submission Template'!K$28),1,0),K198),"")</f>
        <v/>
      </c>
      <c r="L199" s="304">
        <f>IF('Submission Template'!$AV$36=1,IF(AND('Submission Template'!$P$13="yes",$AY199&lt;&gt;""),MAX($AY199-1,0),$AY199),"")</f>
        <v>0</v>
      </c>
      <c r="M199" s="305" t="str">
        <f t="shared" si="50"/>
        <v/>
      </c>
      <c r="N199" s="306" t="str">
        <f>IF(AM199&lt;&gt;"",AM199,(IF(AND('Submission Template'!$P$13="no",'Submission Template'!V196="yes",'Submission Template'!BS196&lt;&gt;""),AVERAGE(BE$37:BE199),IF(AND('Submission Template'!$P$13="yes",'Submission Template'!V196="yes",'Submission Template'!BS196&lt;&gt;""),AVERAGE(BE$38:BE199),""))))</f>
        <v/>
      </c>
      <c r="O199" s="307" t="str">
        <f>IF(AP199&lt;=1,"",IF(BX199&lt;&gt;"",BX199,(IF(AND('Submission Template'!$P$13="no",'Submission Template'!V196="yes",'Submission Template'!BS196&lt;&gt;""),STDEV(BE$37:BE199),IF(AND('Submission Template'!$P$13="yes",'Submission Template'!V196="yes",'Submission Template'!BS196&lt;&gt;""),STDEV(BE$38:BE199),"")))))</f>
        <v/>
      </c>
      <c r="P199" s="308" t="str">
        <f>IF('Submission Template'!$AV$36=1,IF('Submission Template'!BS196&lt;&gt;"",Q198,""),"")</f>
        <v/>
      </c>
      <c r="Q199" s="308" t="str">
        <f>IF(AND('Submission Template'!$AV$36=1,'Submission Template'!$C196&lt;&gt;""),IF(OR($AP199=1,$AP199=0),0,IF('Submission Template'!$C196="initial",$Q198,IF('Submission Template'!V196="yes",MAX(($P199+'Submission Template'!BS196-('Submission Template'!R$28+0.25*$O199)),0),$Q198))),"")</f>
        <v/>
      </c>
      <c r="R199" s="308" t="str">
        <f t="shared" si="51"/>
        <v/>
      </c>
      <c r="S199" s="309" t="str">
        <f t="shared" si="43"/>
        <v/>
      </c>
      <c r="T199" s="309" t="str">
        <f t="shared" si="52"/>
        <v/>
      </c>
      <c r="U199" s="310" t="str">
        <f>IF(Q199&lt;&gt;"",IF($BB199=1,IF(AND(T199&lt;&gt;1,S199=1,N199&lt;='Submission Template'!R$28),1,0),U198),"")</f>
        <v/>
      </c>
      <c r="V199" s="102"/>
      <c r="W199" s="102"/>
      <c r="X199" s="102"/>
      <c r="Y199" s="102"/>
      <c r="Z199" s="102"/>
      <c r="AA199" s="102"/>
      <c r="AB199" s="102"/>
      <c r="AC199" s="102"/>
      <c r="AD199" s="102"/>
      <c r="AE199" s="102"/>
      <c r="AF199" s="311"/>
      <c r="AG199" s="312" t="str">
        <f>IF(AND(OR('Submission Template'!Q196="yes",AND('Submission Template'!V196="yes",'Submission Template'!$P$17="yes")),'Submission Template'!C196="invalid"),"Test cannot be invalid AND included in CumSum",IF(OR(AND($Q199&gt;$R199,$N199&lt;&gt;""),AND($G199&gt;H199,$D199&lt;&gt;"")),"Warning:  CumSum statistic exceeds the Action Limit.",""))</f>
        <v/>
      </c>
      <c r="AH199" s="156"/>
      <c r="AI199" s="156"/>
      <c r="AJ199" s="156"/>
      <c r="AK199" s="313"/>
      <c r="AL199" s="6" t="str">
        <f t="shared" si="47"/>
        <v/>
      </c>
      <c r="AM199" s="6" t="str">
        <f t="shared" si="44"/>
        <v/>
      </c>
      <c r="AN199"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lt;&gt;""),"DATA","")),"notCO")</f>
        <v>SKIP</v>
      </c>
      <c r="AO199" s="6">
        <f>IF('Submission Template'!$P$13="no",AX199,IF(AX199="","",IF('Submission Template'!$P$13="yes",IF(B199=0,1,IF(OR(B199=1,B199=2),2,B199)))))</f>
        <v>1</v>
      </c>
      <c r="AP199" s="6">
        <f>IF('Submission Template'!$P$13="no",AY199,IF(AY199="","",IF('Submission Template'!$P$13="yes",IF(L199=0,1,IF(OR(L199=1,L199=2),2,L199)))))</f>
        <v>1</v>
      </c>
      <c r="AQ199"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lt;&gt;""),"DATA","")),"notCO")</f>
        <v>SKIP</v>
      </c>
      <c r="AR199" s="22">
        <f>IF(AND('Submission Template'!BN196&lt;&gt;"",'Submission Template'!K$28&lt;&gt;"",'Submission Template'!Q196&lt;&gt;""),1,0)</f>
        <v>0</v>
      </c>
      <c r="AS199" s="22">
        <f>IF(AND('Submission Template'!BS196&lt;&gt;"",'Submission Template'!R$28&lt;&gt;"",'Submission Template'!V196&lt;&gt;""),1,0)</f>
        <v>0</v>
      </c>
      <c r="AT199" s="22"/>
      <c r="AU199" s="22">
        <f t="shared" si="26"/>
        <v>0</v>
      </c>
      <c r="AV199" s="22">
        <f t="shared" si="27"/>
        <v>0</v>
      </c>
      <c r="AW199" s="22"/>
      <c r="AX199" s="22">
        <f>IF('Submission Template'!$BU196&lt;&gt;"blank",IF('Submission Template'!BN196&lt;&gt;"",IF('Submission Template'!Q196="yes",AX198+1,AX198),AX198),"")</f>
        <v>0</v>
      </c>
      <c r="AY199" s="22">
        <f>IF('Submission Template'!$BU196&lt;&gt;"blank",IF('Submission Template'!BS196&lt;&gt;"",IF('Submission Template'!V196="yes",AY198+1,AY198),AY198),"")</f>
        <v>0</v>
      </c>
      <c r="AZ199" s="22"/>
      <c r="BA199" s="22" t="str">
        <f>IF('Submission Template'!BN196&lt;&gt;"",IF('Submission Template'!Q196="yes",1,0),"")</f>
        <v/>
      </c>
      <c r="BB199" s="22" t="str">
        <f>IF('Submission Template'!BS196&lt;&gt;"",IF('Submission Template'!V196="yes",1,0),"")</f>
        <v/>
      </c>
      <c r="BC199" s="22"/>
      <c r="BD199" s="22" t="str">
        <f>IF(AND('Submission Template'!Q196="yes",'Submission Template'!BN196&lt;&gt;""),'Submission Template'!BN196,"")</f>
        <v/>
      </c>
      <c r="BE199" s="22" t="str">
        <f>IF(AND('Submission Template'!V196="yes",'Submission Template'!BS196&lt;&gt;""),'Submission Template'!BS196,"")</f>
        <v/>
      </c>
      <c r="BF199" s="22"/>
      <c r="BG199" s="22"/>
      <c r="BH199" s="22"/>
      <c r="BI199" s="24"/>
      <c r="BJ199" s="22"/>
      <c r="BK199" s="35" t="str">
        <f>IF('Submission Template'!$AU$36=1,IF(AND('Submission Template'!Q196="yes",$AO199&gt;1,'Submission Template'!BN196&lt;&gt;""),ROUND((($AU199*$E199)/($D199-'Submission Template'!K$28))^2+1,1),""),"")</f>
        <v/>
      </c>
      <c r="BL199" s="35" t="str">
        <f>IF('Submission Template'!$AV$36=1,IF(AND('Submission Template'!V196="yes",$AP199&gt;1,'Submission Template'!BS196&lt;&gt;""),ROUND((($AV199*$O199)/($N199-'Submission Template'!R$28))^2+1,1),""),"")</f>
        <v/>
      </c>
      <c r="BM199" s="49">
        <f t="shared" si="28"/>
        <v>1</v>
      </c>
      <c r="BN199" s="6"/>
      <c r="BO199" s="136" t="str">
        <f>IF(D199="","",IF(E199="","",$D199-'Submission Template'!K$28))</f>
        <v/>
      </c>
      <c r="BP199" s="137" t="str">
        <f t="shared" si="53"/>
        <v/>
      </c>
      <c r="BQ199" s="137"/>
      <c r="BR199" s="137"/>
      <c r="BS199" s="137"/>
      <c r="BT199" s="137" t="str">
        <f>IF(N199="","",IF(E199="","",$N199-'Submission Template'!$BG$20))</f>
        <v/>
      </c>
      <c r="BU199" s="138" t="str">
        <f t="shared" si="54"/>
        <v/>
      </c>
      <c r="BV199" s="6"/>
      <c r="BW199" s="247" t="str">
        <f t="shared" si="45"/>
        <v/>
      </c>
      <c r="BX199" s="138" t="str">
        <f t="shared" si="46"/>
        <v/>
      </c>
      <c r="BY199" s="6"/>
      <c r="BZ199" s="6"/>
      <c r="CA199" s="6"/>
      <c r="CB199" s="6"/>
      <c r="CC199" s="6"/>
      <c r="CD199" s="6"/>
      <c r="CE199" s="6"/>
      <c r="CF199" s="247">
        <f>IF('Submission Template'!C222="invalid",1,0)</f>
        <v>0</v>
      </c>
      <c r="CG199" s="137" t="str">
        <f>IF(AND('Submission Template'!$C222="final",'Submission Template'!$Q222="yes"),$D225,"")</f>
        <v/>
      </c>
      <c r="CH199" s="137" t="str">
        <f>IF(AND('Submission Template'!$C222="final",'Submission Template'!$Q222="yes"),$C225,"")</f>
        <v/>
      </c>
      <c r="CI199" s="137" t="str">
        <f>IF(AND('Submission Template'!$C222="final",'Submission Template'!$V222="yes"),$N225,"")</f>
        <v/>
      </c>
      <c r="CJ199" s="138" t="str">
        <f>IF(AND('Submission Template'!$C222="final",'Submission Template'!$V222="yes"),$M225,"")</f>
        <v/>
      </c>
      <c r="CK199" s="6"/>
      <c r="CL199" s="6"/>
    </row>
    <row r="200" spans="1:90">
      <c r="A200" s="98"/>
      <c r="B200" s="304">
        <f>IF('Submission Template'!$AU$36=1,IF(AND('Submission Template'!$P$13="yes",$AX200&lt;&gt;""),MAX($AX200-1,0),$AX200),"")</f>
        <v>0</v>
      </c>
      <c r="C200" s="305" t="str">
        <f t="shared" si="22"/>
        <v/>
      </c>
      <c r="D200" s="306" t="str">
        <f>IF('Submission Template'!$AU$36&lt;&gt;1,"",IF(AL200&lt;&gt;"",AL200,IF(AND('Submission Template'!$P$13="no",'Submission Template'!Q197="yes",'Submission Template'!BN197&lt;&gt;""),AVERAGE(BD$37:BD200),IF(AND('Submission Template'!$P$13="yes",'Submission Template'!Q197="yes",'Submission Template'!BN197&lt;&gt;""),AVERAGE(BD$38:BD200),""))))</f>
        <v/>
      </c>
      <c r="E200" s="307" t="str">
        <f>IF('Submission Template'!$AU$36&lt;&gt;1,"",IF(AO200&lt;=1,"",IF(BW200&lt;&gt;"",BW200,IF(AND('Submission Template'!$P$13="no",'Submission Template'!Q197="yes",'Submission Template'!BN197&lt;&gt;""),STDEV(BD$37:BD200),IF(AND('Submission Template'!$P$13="yes",'Submission Template'!Q197="yes",'Submission Template'!BN197&lt;&gt;""),STDEV(BD$38:BD200),"")))))</f>
        <v/>
      </c>
      <c r="F200" s="308" t="str">
        <f>IF('Submission Template'!$AU$36=1,IF('Submission Template'!BN197&lt;&gt;"",G199,""),"")</f>
        <v/>
      </c>
      <c r="G200" s="308" t="str">
        <f>IF(AND('Submission Template'!$AU$36=1,'Submission Template'!$C197&lt;&gt;""),IF(OR($AO200=1,$AO200=0),0,IF('Submission Template'!$C197="initial",$G199,IF('Submission Template'!Q197="yes",MAX(($F200+'Submission Template'!BN197-('Submission Template'!K$28+0.25*$E200)),0),$G199))),"")</f>
        <v/>
      </c>
      <c r="H200" s="308" t="str">
        <f t="shared" si="48"/>
        <v/>
      </c>
      <c r="I200" s="309" t="str">
        <f t="shared" si="42"/>
        <v/>
      </c>
      <c r="J200" s="309" t="str">
        <f t="shared" si="49"/>
        <v/>
      </c>
      <c r="K200" s="310" t="str">
        <f>IF(G200&lt;&gt;"",IF($BA200=1,IF(AND(J200&lt;&gt;1,I200=1,D200&lt;='Submission Template'!K$28),1,0),K199),"")</f>
        <v/>
      </c>
      <c r="L200" s="304">
        <f>IF('Submission Template'!$AV$36=1,IF(AND('Submission Template'!$P$13="yes",$AY200&lt;&gt;""),MAX($AY200-1,0),$AY200),"")</f>
        <v>0</v>
      </c>
      <c r="M200" s="305" t="str">
        <f t="shared" si="50"/>
        <v/>
      </c>
      <c r="N200" s="306" t="str">
        <f>IF(AM200&lt;&gt;"",AM200,(IF(AND('Submission Template'!$P$13="no",'Submission Template'!V197="yes",'Submission Template'!BS197&lt;&gt;""),AVERAGE(BE$37:BE200),IF(AND('Submission Template'!$P$13="yes",'Submission Template'!V197="yes",'Submission Template'!BS197&lt;&gt;""),AVERAGE(BE$38:BE200),""))))</f>
        <v/>
      </c>
      <c r="O200" s="307" t="str">
        <f>IF(AP200&lt;=1,"",IF(BX200&lt;&gt;"",BX200,(IF(AND('Submission Template'!$P$13="no",'Submission Template'!V197="yes",'Submission Template'!BS197&lt;&gt;""),STDEV(BE$37:BE200),IF(AND('Submission Template'!$P$13="yes",'Submission Template'!V197="yes",'Submission Template'!BS197&lt;&gt;""),STDEV(BE$38:BE200),"")))))</f>
        <v/>
      </c>
      <c r="P200" s="308" t="str">
        <f>IF('Submission Template'!$AV$36=1,IF('Submission Template'!BS197&lt;&gt;"",Q199,""),"")</f>
        <v/>
      </c>
      <c r="Q200" s="308" t="str">
        <f>IF(AND('Submission Template'!$AV$36=1,'Submission Template'!$C197&lt;&gt;""),IF(OR($AP200=1,$AP200=0),0,IF('Submission Template'!$C197="initial",$Q199,IF('Submission Template'!V197="yes",MAX(($P200+'Submission Template'!BS197-('Submission Template'!R$28+0.25*$O200)),0),$Q199))),"")</f>
        <v/>
      </c>
      <c r="R200" s="308" t="str">
        <f t="shared" si="51"/>
        <v/>
      </c>
      <c r="S200" s="309" t="str">
        <f t="shared" si="43"/>
        <v/>
      </c>
      <c r="T200" s="309" t="str">
        <f t="shared" si="52"/>
        <v/>
      </c>
      <c r="U200" s="310" t="str">
        <f>IF(Q200&lt;&gt;"",IF($BB200=1,IF(AND(T200&lt;&gt;1,S200=1,N200&lt;='Submission Template'!R$28),1,0),U199),"")</f>
        <v/>
      </c>
      <c r="V200" s="102"/>
      <c r="W200" s="102"/>
      <c r="X200" s="102"/>
      <c r="Y200" s="102"/>
      <c r="Z200" s="102"/>
      <c r="AA200" s="102"/>
      <c r="AB200" s="102"/>
      <c r="AC200" s="102"/>
      <c r="AD200" s="102"/>
      <c r="AE200" s="102"/>
      <c r="AF200" s="311"/>
      <c r="AG200" s="312" t="str">
        <f>IF(AND(OR('Submission Template'!Q197="yes",AND('Submission Template'!V197="yes",'Submission Template'!$P$17="yes")),'Submission Template'!C197="invalid"),"Test cannot be invalid AND included in CumSum",IF(OR(AND($Q200&gt;$R200,$N200&lt;&gt;""),AND($G200&gt;H200,$D200&lt;&gt;"")),"Warning:  CumSum statistic exceeds the Action Limit.",""))</f>
        <v/>
      </c>
      <c r="AH200" s="156"/>
      <c r="AI200" s="156"/>
      <c r="AJ200" s="156"/>
      <c r="AK200" s="313"/>
      <c r="AL200" s="6" t="str">
        <f t="shared" si="47"/>
        <v/>
      </c>
      <c r="AM200" s="6" t="str">
        <f t="shared" si="44"/>
        <v/>
      </c>
      <c r="AN200"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lt;&gt;""),"DATA","")),"notCO")</f>
        <v>SKIP</v>
      </c>
      <c r="AO200" s="6">
        <f>IF('Submission Template'!$P$13="no",AX200,IF(AX200="","",IF('Submission Template'!$P$13="yes",IF(B200=0,1,IF(OR(B200=1,B200=2),2,B200)))))</f>
        <v>1</v>
      </c>
      <c r="AP200" s="6">
        <f>IF('Submission Template'!$P$13="no",AY200,IF(AY200="","",IF('Submission Template'!$P$13="yes",IF(L200=0,1,IF(OR(L200=1,L200=2),2,L200)))))</f>
        <v>1</v>
      </c>
      <c r="AQ200"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lt;&gt;""),"DATA","")),"notCO")</f>
        <v>SKIP</v>
      </c>
      <c r="AR200" s="22">
        <f>IF(AND('Submission Template'!BN197&lt;&gt;"",'Submission Template'!K$28&lt;&gt;"",'Submission Template'!Q197&lt;&gt;""),1,0)</f>
        <v>0</v>
      </c>
      <c r="AS200" s="22">
        <f>IF(AND('Submission Template'!BS197&lt;&gt;"",'Submission Template'!R$28&lt;&gt;"",'Submission Template'!V197&lt;&gt;""),1,0)</f>
        <v>0</v>
      </c>
      <c r="AT200" s="22"/>
      <c r="AU200" s="22">
        <f t="shared" si="26"/>
        <v>0</v>
      </c>
      <c r="AV200" s="22">
        <f t="shared" si="27"/>
        <v>0</v>
      </c>
      <c r="AW200" s="22"/>
      <c r="AX200" s="22">
        <f>IF('Submission Template'!$BU197&lt;&gt;"blank",IF('Submission Template'!BN197&lt;&gt;"",IF('Submission Template'!Q197="yes",AX199+1,AX199),AX199),"")</f>
        <v>0</v>
      </c>
      <c r="AY200" s="22">
        <f>IF('Submission Template'!$BU197&lt;&gt;"blank",IF('Submission Template'!BS197&lt;&gt;"",IF('Submission Template'!V197="yes",AY199+1,AY199),AY199),"")</f>
        <v>0</v>
      </c>
      <c r="AZ200" s="22"/>
      <c r="BA200" s="22" t="str">
        <f>IF('Submission Template'!BN197&lt;&gt;"",IF('Submission Template'!Q197="yes",1,0),"")</f>
        <v/>
      </c>
      <c r="BB200" s="22" t="str">
        <f>IF('Submission Template'!BS197&lt;&gt;"",IF('Submission Template'!V197="yes",1,0),"")</f>
        <v/>
      </c>
      <c r="BC200" s="22"/>
      <c r="BD200" s="22" t="str">
        <f>IF(AND('Submission Template'!Q197="yes",'Submission Template'!BN197&lt;&gt;""),'Submission Template'!BN197,"")</f>
        <v/>
      </c>
      <c r="BE200" s="22" t="str">
        <f>IF(AND('Submission Template'!V197="yes",'Submission Template'!BS197&lt;&gt;""),'Submission Template'!BS197,"")</f>
        <v/>
      </c>
      <c r="BF200" s="22"/>
      <c r="BG200" s="22"/>
      <c r="BH200" s="22"/>
      <c r="BI200" s="24"/>
      <c r="BJ200" s="22"/>
      <c r="BK200" s="35" t="str">
        <f>IF('Submission Template'!$AU$36=1,IF(AND('Submission Template'!Q197="yes",$AO200&gt;1,'Submission Template'!BN197&lt;&gt;""),ROUND((($AU200*$E200)/($D200-'Submission Template'!K$28))^2+1,1),""),"")</f>
        <v/>
      </c>
      <c r="BL200" s="35" t="str">
        <f>IF('Submission Template'!$AV$36=1,IF(AND('Submission Template'!V197="yes",$AP200&gt;1,'Submission Template'!BS197&lt;&gt;""),ROUND((($AV200*$O200)/($N200-'Submission Template'!R$28))^2+1,1),""),"")</f>
        <v/>
      </c>
      <c r="BM200" s="49">
        <f t="shared" si="28"/>
        <v>1</v>
      </c>
      <c r="BN200" s="6"/>
      <c r="BO200" s="136" t="str">
        <f>IF(D200="","",IF(E200="","",$D200-'Submission Template'!K$28))</f>
        <v/>
      </c>
      <c r="BP200" s="137" t="str">
        <f t="shared" si="53"/>
        <v/>
      </c>
      <c r="BQ200" s="137"/>
      <c r="BR200" s="137"/>
      <c r="BS200" s="137"/>
      <c r="BT200" s="137" t="str">
        <f>IF(N200="","",IF(E200="","",$N200-'Submission Template'!$BG$20))</f>
        <v/>
      </c>
      <c r="BU200" s="138" t="str">
        <f t="shared" si="54"/>
        <v/>
      </c>
      <c r="BV200" s="6"/>
      <c r="BW200" s="247" t="str">
        <f t="shared" si="45"/>
        <v/>
      </c>
      <c r="BX200" s="138" t="str">
        <f t="shared" si="46"/>
        <v/>
      </c>
      <c r="BY200" s="6"/>
      <c r="BZ200" s="6"/>
      <c r="CA200" s="6"/>
      <c r="CB200" s="6"/>
      <c r="CC200" s="6"/>
      <c r="CD200" s="6"/>
      <c r="CE200" s="6"/>
      <c r="CF200" s="247">
        <f>IF('Submission Template'!C223="invalid",1,0)</f>
        <v>0</v>
      </c>
      <c r="CG200" s="137" t="str">
        <f>IF(AND('Submission Template'!$C223="final",'Submission Template'!$Q223="yes"),$D226,"")</f>
        <v/>
      </c>
      <c r="CH200" s="137" t="str">
        <f>IF(AND('Submission Template'!$C223="final",'Submission Template'!$Q223="yes"),$C226,"")</f>
        <v/>
      </c>
      <c r="CI200" s="137" t="str">
        <f>IF(AND('Submission Template'!$C223="final",'Submission Template'!$V223="yes"),$N226,"")</f>
        <v/>
      </c>
      <c r="CJ200" s="138" t="str">
        <f>IF(AND('Submission Template'!$C223="final",'Submission Template'!$V223="yes"),$M226,"")</f>
        <v/>
      </c>
      <c r="CK200" s="6"/>
      <c r="CL200" s="6"/>
    </row>
    <row r="201" spans="1:90">
      <c r="A201" s="98"/>
      <c r="B201" s="304">
        <f>IF('Submission Template'!$AU$36=1,IF(AND('Submission Template'!$P$13="yes",$AX201&lt;&gt;""),MAX($AX201-1,0),$AX201),"")</f>
        <v>0</v>
      </c>
      <c r="C201" s="305" t="str">
        <f t="shared" si="22"/>
        <v/>
      </c>
      <c r="D201" s="306" t="str">
        <f>IF('Submission Template'!$AU$36&lt;&gt;1,"",IF(AL201&lt;&gt;"",AL201,IF(AND('Submission Template'!$P$13="no",'Submission Template'!Q198="yes",'Submission Template'!BN198&lt;&gt;""),AVERAGE(BD$37:BD201),IF(AND('Submission Template'!$P$13="yes",'Submission Template'!Q198="yes",'Submission Template'!BN198&lt;&gt;""),AVERAGE(BD$38:BD201),""))))</f>
        <v/>
      </c>
      <c r="E201" s="307" t="str">
        <f>IF('Submission Template'!$AU$36&lt;&gt;1,"",IF(AO201&lt;=1,"",IF(BW201&lt;&gt;"",BW201,IF(AND('Submission Template'!$P$13="no",'Submission Template'!Q198="yes",'Submission Template'!BN198&lt;&gt;""),STDEV(BD$37:BD201),IF(AND('Submission Template'!$P$13="yes",'Submission Template'!Q198="yes",'Submission Template'!BN198&lt;&gt;""),STDEV(BD$38:BD201),"")))))</f>
        <v/>
      </c>
      <c r="F201" s="308" t="str">
        <f>IF('Submission Template'!$AU$36=1,IF('Submission Template'!BN198&lt;&gt;"",G200,""),"")</f>
        <v/>
      </c>
      <c r="G201" s="308" t="str">
        <f>IF(AND('Submission Template'!$AU$36=1,'Submission Template'!$C198&lt;&gt;""),IF(OR($AO201=1,$AO201=0),0,IF('Submission Template'!$C198="initial",$G200,IF('Submission Template'!Q198="yes",MAX(($F201+'Submission Template'!BN198-('Submission Template'!K$28+0.25*$E201)),0),$G200))),"")</f>
        <v/>
      </c>
      <c r="H201" s="308" t="str">
        <f t="shared" si="48"/>
        <v/>
      </c>
      <c r="I201" s="309" t="str">
        <f t="shared" si="42"/>
        <v/>
      </c>
      <c r="J201" s="309" t="str">
        <f t="shared" si="49"/>
        <v/>
      </c>
      <c r="K201" s="310" t="str">
        <f>IF(G201&lt;&gt;"",IF($BA201=1,IF(AND(J201&lt;&gt;1,I201=1,D201&lt;='Submission Template'!K$28),1,0),K200),"")</f>
        <v/>
      </c>
      <c r="L201" s="304">
        <f>IF('Submission Template'!$AV$36=1,IF(AND('Submission Template'!$P$13="yes",$AY201&lt;&gt;""),MAX($AY201-1,0),$AY201),"")</f>
        <v>0</v>
      </c>
      <c r="M201" s="305" t="str">
        <f t="shared" si="50"/>
        <v/>
      </c>
      <c r="N201" s="306" t="str">
        <f>IF(AM201&lt;&gt;"",AM201,(IF(AND('Submission Template'!$P$13="no",'Submission Template'!V198="yes",'Submission Template'!BS198&lt;&gt;""),AVERAGE(BE$37:BE201),IF(AND('Submission Template'!$P$13="yes",'Submission Template'!V198="yes",'Submission Template'!BS198&lt;&gt;""),AVERAGE(BE$38:BE201),""))))</f>
        <v/>
      </c>
      <c r="O201" s="307" t="str">
        <f>IF(AP201&lt;=1,"",IF(BX201&lt;&gt;"",BX201,(IF(AND('Submission Template'!$P$13="no",'Submission Template'!V198="yes",'Submission Template'!BS198&lt;&gt;""),STDEV(BE$37:BE201),IF(AND('Submission Template'!$P$13="yes",'Submission Template'!V198="yes",'Submission Template'!BS198&lt;&gt;""),STDEV(BE$38:BE201),"")))))</f>
        <v/>
      </c>
      <c r="P201" s="308" t="str">
        <f>IF('Submission Template'!$AV$36=1,IF('Submission Template'!BS198&lt;&gt;"",Q200,""),"")</f>
        <v/>
      </c>
      <c r="Q201" s="308" t="str">
        <f>IF(AND('Submission Template'!$AV$36=1,'Submission Template'!$C198&lt;&gt;""),IF(OR($AP201=1,$AP201=0),0,IF('Submission Template'!$C198="initial",$Q200,IF('Submission Template'!V198="yes",MAX(($P201+'Submission Template'!BS198-('Submission Template'!R$28+0.25*$O201)),0),$Q200))),"")</f>
        <v/>
      </c>
      <c r="R201" s="308" t="str">
        <f t="shared" si="51"/>
        <v/>
      </c>
      <c r="S201" s="309" t="str">
        <f t="shared" si="43"/>
        <v/>
      </c>
      <c r="T201" s="309" t="str">
        <f t="shared" si="52"/>
        <v/>
      </c>
      <c r="U201" s="310" t="str">
        <f>IF(Q201&lt;&gt;"",IF($BB201=1,IF(AND(T201&lt;&gt;1,S201=1,N201&lt;='Submission Template'!R$28),1,0),U200),"")</f>
        <v/>
      </c>
      <c r="V201" s="102"/>
      <c r="W201" s="102"/>
      <c r="X201" s="102"/>
      <c r="Y201" s="102"/>
      <c r="Z201" s="102"/>
      <c r="AA201" s="102"/>
      <c r="AB201" s="102"/>
      <c r="AC201" s="102"/>
      <c r="AD201" s="102"/>
      <c r="AE201" s="102"/>
      <c r="AF201" s="311"/>
      <c r="AG201" s="312" t="str">
        <f>IF(AND(OR('Submission Template'!Q198="yes",AND('Submission Template'!V198="yes",'Submission Template'!$P$17="yes")),'Submission Template'!C198="invalid"),"Test cannot be invalid AND included in CumSum",IF(OR(AND($Q201&gt;$R201,$N201&lt;&gt;""),AND($G201&gt;H201,$D201&lt;&gt;"")),"Warning:  CumSum statistic exceeds the Action Limit.",""))</f>
        <v/>
      </c>
      <c r="AH201" s="156"/>
      <c r="AI201" s="156"/>
      <c r="AJ201" s="156"/>
      <c r="AK201" s="313"/>
      <c r="AL201" s="6" t="str">
        <f t="shared" si="47"/>
        <v/>
      </c>
      <c r="AM201" s="6" t="str">
        <f t="shared" si="44"/>
        <v/>
      </c>
      <c r="AN201"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lt;&gt;""),"DATA","")),"notCO")</f>
        <v>SKIP</v>
      </c>
      <c r="AO201" s="6">
        <f>IF('Submission Template'!$P$13="no",AX201,IF(AX201="","",IF('Submission Template'!$P$13="yes",IF(B201=0,1,IF(OR(B201=1,B201=2),2,B201)))))</f>
        <v>1</v>
      </c>
      <c r="AP201" s="6">
        <f>IF('Submission Template'!$P$13="no",AY201,IF(AY201="","",IF('Submission Template'!$P$13="yes",IF(L201=0,1,IF(OR(L201=1,L201=2),2,L201)))))</f>
        <v>1</v>
      </c>
      <c r="AQ201"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lt;&gt;""),"DATA","")),"notCO")</f>
        <v>SKIP</v>
      </c>
      <c r="AR201" s="22">
        <f>IF(AND('Submission Template'!BN198&lt;&gt;"",'Submission Template'!K$28&lt;&gt;"",'Submission Template'!Q198&lt;&gt;""),1,0)</f>
        <v>0</v>
      </c>
      <c r="AS201" s="22">
        <f>IF(AND('Submission Template'!BS198&lt;&gt;"",'Submission Template'!R$28&lt;&gt;"",'Submission Template'!V198&lt;&gt;""),1,0)</f>
        <v>0</v>
      </c>
      <c r="AT201" s="22"/>
      <c r="AU201" s="22">
        <f t="shared" si="26"/>
        <v>0</v>
      </c>
      <c r="AV201" s="22">
        <f t="shared" si="27"/>
        <v>0</v>
      </c>
      <c r="AW201" s="22"/>
      <c r="AX201" s="22">
        <f>IF('Submission Template'!$BU198&lt;&gt;"blank",IF('Submission Template'!BN198&lt;&gt;"",IF('Submission Template'!Q198="yes",AX200+1,AX200),AX200),"")</f>
        <v>0</v>
      </c>
      <c r="AY201" s="22">
        <f>IF('Submission Template'!$BU198&lt;&gt;"blank",IF('Submission Template'!BS198&lt;&gt;"",IF('Submission Template'!V198="yes",AY200+1,AY200),AY200),"")</f>
        <v>0</v>
      </c>
      <c r="AZ201" s="22"/>
      <c r="BA201" s="22" t="str">
        <f>IF('Submission Template'!BN198&lt;&gt;"",IF('Submission Template'!Q198="yes",1,0),"")</f>
        <v/>
      </c>
      <c r="BB201" s="22" t="str">
        <f>IF('Submission Template'!BS198&lt;&gt;"",IF('Submission Template'!V198="yes",1,0),"")</f>
        <v/>
      </c>
      <c r="BC201" s="22"/>
      <c r="BD201" s="22" t="str">
        <f>IF(AND('Submission Template'!Q198="yes",'Submission Template'!BN198&lt;&gt;""),'Submission Template'!BN198,"")</f>
        <v/>
      </c>
      <c r="BE201" s="22" t="str">
        <f>IF(AND('Submission Template'!V198="yes",'Submission Template'!BS198&lt;&gt;""),'Submission Template'!BS198,"")</f>
        <v/>
      </c>
      <c r="BF201" s="22"/>
      <c r="BG201" s="22"/>
      <c r="BH201" s="22"/>
      <c r="BI201" s="24"/>
      <c r="BJ201" s="22"/>
      <c r="BK201" s="35" t="str">
        <f>IF('Submission Template'!$AU$36=1,IF(AND('Submission Template'!Q198="yes",$AO201&gt;1,'Submission Template'!BN198&lt;&gt;""),ROUND((($AU201*$E201)/($D201-'Submission Template'!K$28))^2+1,1),""),"")</f>
        <v/>
      </c>
      <c r="BL201" s="35" t="str">
        <f>IF('Submission Template'!$AV$36=1,IF(AND('Submission Template'!V198="yes",$AP201&gt;1,'Submission Template'!BS198&lt;&gt;""),ROUND((($AV201*$O201)/($N201-'Submission Template'!R$28))^2+1,1),""),"")</f>
        <v/>
      </c>
      <c r="BM201" s="49">
        <f t="shared" si="28"/>
        <v>1</v>
      </c>
      <c r="BN201" s="6"/>
      <c r="BO201" s="136" t="str">
        <f>IF(D201="","",IF(E201="","",$D201-'Submission Template'!K$28))</f>
        <v/>
      </c>
      <c r="BP201" s="137" t="str">
        <f t="shared" si="53"/>
        <v/>
      </c>
      <c r="BQ201" s="137"/>
      <c r="BR201" s="137"/>
      <c r="BS201" s="137"/>
      <c r="BT201" s="137" t="str">
        <f>IF(N201="","",IF(E201="","",$N201-'Submission Template'!$BG$20))</f>
        <v/>
      </c>
      <c r="BU201" s="138" t="str">
        <f t="shared" si="54"/>
        <v/>
      </c>
      <c r="BV201" s="6"/>
      <c r="BW201" s="247" t="str">
        <f t="shared" si="45"/>
        <v/>
      </c>
      <c r="BX201" s="138" t="str">
        <f t="shared" si="46"/>
        <v/>
      </c>
      <c r="BY201" s="6"/>
      <c r="BZ201" s="6"/>
      <c r="CA201" s="6"/>
      <c r="CB201" s="6"/>
      <c r="CC201" s="6"/>
      <c r="CD201" s="6"/>
      <c r="CE201" s="6"/>
      <c r="CF201" s="247">
        <f>IF('Submission Template'!C224="invalid",1,0)</f>
        <v>0</v>
      </c>
      <c r="CG201" s="137" t="str">
        <f>IF(AND('Submission Template'!$C224="final",'Submission Template'!$Q224="yes"),$D227,"")</f>
        <v/>
      </c>
      <c r="CH201" s="137" t="str">
        <f>IF(AND('Submission Template'!$C224="final",'Submission Template'!$Q224="yes"),$C227,"")</f>
        <v/>
      </c>
      <c r="CI201" s="137" t="str">
        <f>IF(AND('Submission Template'!$C224="final",'Submission Template'!$V224="yes"),$N227,"")</f>
        <v/>
      </c>
      <c r="CJ201" s="138" t="str">
        <f>IF(AND('Submission Template'!$C224="final",'Submission Template'!$V224="yes"),$M227,"")</f>
        <v/>
      </c>
      <c r="CK201" s="6"/>
      <c r="CL201" s="6"/>
    </row>
    <row r="202" spans="1:90">
      <c r="A202" s="98"/>
      <c r="B202" s="304">
        <f>IF('Submission Template'!$AU$36=1,IF(AND('Submission Template'!$P$13="yes",$AX202&lt;&gt;""),MAX($AX202-1,0),$AX202),"")</f>
        <v>0</v>
      </c>
      <c r="C202" s="305" t="str">
        <f t="shared" si="22"/>
        <v/>
      </c>
      <c r="D202" s="306" t="str">
        <f>IF('Submission Template'!$AU$36&lt;&gt;1,"",IF(AL202&lt;&gt;"",AL202,IF(AND('Submission Template'!$P$13="no",'Submission Template'!Q199="yes",'Submission Template'!BN199&lt;&gt;""),AVERAGE(BD$37:BD202),IF(AND('Submission Template'!$P$13="yes",'Submission Template'!Q199="yes",'Submission Template'!BN199&lt;&gt;""),AVERAGE(BD$38:BD202),""))))</f>
        <v/>
      </c>
      <c r="E202" s="307" t="str">
        <f>IF('Submission Template'!$AU$36&lt;&gt;1,"",IF(AO202&lt;=1,"",IF(BW202&lt;&gt;"",BW202,IF(AND('Submission Template'!$P$13="no",'Submission Template'!Q199="yes",'Submission Template'!BN199&lt;&gt;""),STDEV(BD$37:BD202),IF(AND('Submission Template'!$P$13="yes",'Submission Template'!Q199="yes",'Submission Template'!BN199&lt;&gt;""),STDEV(BD$38:BD202),"")))))</f>
        <v/>
      </c>
      <c r="F202" s="308" t="str">
        <f>IF('Submission Template'!$AU$36=1,IF('Submission Template'!BN199&lt;&gt;"",G201,""),"")</f>
        <v/>
      </c>
      <c r="G202" s="308" t="str">
        <f>IF(AND('Submission Template'!$AU$36=1,'Submission Template'!$C199&lt;&gt;""),IF(OR($AO202=1,$AO202=0),0,IF('Submission Template'!$C199="initial",$G201,IF('Submission Template'!Q199="yes",MAX(($F202+'Submission Template'!BN199-('Submission Template'!K$28+0.25*$E202)),0),$G201))),"")</f>
        <v/>
      </c>
      <c r="H202" s="308" t="str">
        <f t="shared" si="48"/>
        <v/>
      </c>
      <c r="I202" s="309" t="str">
        <f t="shared" si="42"/>
        <v/>
      </c>
      <c r="J202" s="309" t="str">
        <f t="shared" si="49"/>
        <v/>
      </c>
      <c r="K202" s="310" t="str">
        <f>IF(G202&lt;&gt;"",IF($BA202=1,IF(AND(J202&lt;&gt;1,I202=1,D202&lt;='Submission Template'!K$28),1,0),K201),"")</f>
        <v/>
      </c>
      <c r="L202" s="304">
        <f>IF('Submission Template'!$AV$36=1,IF(AND('Submission Template'!$P$13="yes",$AY202&lt;&gt;""),MAX($AY202-1,0),$AY202),"")</f>
        <v>0</v>
      </c>
      <c r="M202" s="305" t="str">
        <f t="shared" si="50"/>
        <v/>
      </c>
      <c r="N202" s="306" t="str">
        <f>IF(AM202&lt;&gt;"",AM202,(IF(AND('Submission Template'!$P$13="no",'Submission Template'!V199="yes",'Submission Template'!BS199&lt;&gt;""),AVERAGE(BE$37:BE202),IF(AND('Submission Template'!$P$13="yes",'Submission Template'!V199="yes",'Submission Template'!BS199&lt;&gt;""),AVERAGE(BE$38:BE202),""))))</f>
        <v/>
      </c>
      <c r="O202" s="307" t="str">
        <f>IF(AP202&lt;=1,"",IF(BX202&lt;&gt;"",BX202,(IF(AND('Submission Template'!$P$13="no",'Submission Template'!V199="yes",'Submission Template'!BS199&lt;&gt;""),STDEV(BE$37:BE202),IF(AND('Submission Template'!$P$13="yes",'Submission Template'!V199="yes",'Submission Template'!BS199&lt;&gt;""),STDEV(BE$38:BE202),"")))))</f>
        <v/>
      </c>
      <c r="P202" s="308" t="str">
        <f>IF('Submission Template'!$AV$36=1,IF('Submission Template'!BS199&lt;&gt;"",Q201,""),"")</f>
        <v/>
      </c>
      <c r="Q202" s="308" t="str">
        <f>IF(AND('Submission Template'!$AV$36=1,'Submission Template'!$C199&lt;&gt;""),IF(OR($AP202=1,$AP202=0),0,IF('Submission Template'!$C199="initial",$Q201,IF('Submission Template'!V199="yes",MAX(($P202+'Submission Template'!BS199-('Submission Template'!R$28+0.25*$O202)),0),$Q201))),"")</f>
        <v/>
      </c>
      <c r="R202" s="308" t="str">
        <f t="shared" si="51"/>
        <v/>
      </c>
      <c r="S202" s="309" t="str">
        <f t="shared" si="43"/>
        <v/>
      </c>
      <c r="T202" s="309" t="str">
        <f t="shared" si="52"/>
        <v/>
      </c>
      <c r="U202" s="310" t="str">
        <f>IF(Q202&lt;&gt;"",IF($BB202=1,IF(AND(T202&lt;&gt;1,S202=1,N202&lt;='Submission Template'!R$28),1,0),U201),"")</f>
        <v/>
      </c>
      <c r="V202" s="102"/>
      <c r="W202" s="102"/>
      <c r="X202" s="102"/>
      <c r="Y202" s="102"/>
      <c r="Z202" s="102"/>
      <c r="AA202" s="102"/>
      <c r="AB202" s="102"/>
      <c r="AC202" s="102"/>
      <c r="AD202" s="102"/>
      <c r="AE202" s="102"/>
      <c r="AF202" s="311"/>
      <c r="AG202" s="312" t="str">
        <f>IF(AND(OR('Submission Template'!Q199="yes",AND('Submission Template'!V199="yes",'Submission Template'!$P$17="yes")),'Submission Template'!C199="invalid"),"Test cannot be invalid AND included in CumSum",IF(OR(AND($Q202&gt;$R202,$N202&lt;&gt;""),AND($G202&gt;H202,$D202&lt;&gt;"")),"Warning:  CumSum statistic exceeds the Action Limit.",""))</f>
        <v/>
      </c>
      <c r="AH202" s="156"/>
      <c r="AI202" s="156"/>
      <c r="AJ202" s="156"/>
      <c r="AK202" s="313"/>
      <c r="AL202" s="6" t="str">
        <f t="shared" si="47"/>
        <v/>
      </c>
      <c r="AM202" s="6" t="str">
        <f t="shared" si="44"/>
        <v/>
      </c>
      <c r="AN202"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lt;&gt;""),"DATA","")),"notCO")</f>
        <v>SKIP</v>
      </c>
      <c r="AO202" s="6">
        <f>IF('Submission Template'!$P$13="no",AX202,IF(AX202="","",IF('Submission Template'!$P$13="yes",IF(B202=0,1,IF(OR(B202=1,B202=2),2,B202)))))</f>
        <v>1</v>
      </c>
      <c r="AP202" s="6">
        <f>IF('Submission Template'!$P$13="no",AY202,IF(AY202="","",IF('Submission Template'!$P$13="yes",IF(L202=0,1,IF(OR(L202=1,L202=2),2,L202)))))</f>
        <v>1</v>
      </c>
      <c r="AQ202"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lt;&gt;""),"DATA","")),"notCO")</f>
        <v>SKIP</v>
      </c>
      <c r="AR202" s="22">
        <f>IF(AND('Submission Template'!BN199&lt;&gt;"",'Submission Template'!K$28&lt;&gt;"",'Submission Template'!Q199&lt;&gt;""),1,0)</f>
        <v>0</v>
      </c>
      <c r="AS202" s="22">
        <f>IF(AND('Submission Template'!BS199&lt;&gt;"",'Submission Template'!R$28&lt;&gt;"",'Submission Template'!V199&lt;&gt;""),1,0)</f>
        <v>0</v>
      </c>
      <c r="AT202" s="22"/>
      <c r="AU202" s="22">
        <f t="shared" si="26"/>
        <v>0</v>
      </c>
      <c r="AV202" s="22">
        <f t="shared" si="27"/>
        <v>0</v>
      </c>
      <c r="AW202" s="22"/>
      <c r="AX202" s="22">
        <f>IF('Submission Template'!$BU199&lt;&gt;"blank",IF('Submission Template'!BN199&lt;&gt;"",IF('Submission Template'!Q199="yes",AX201+1,AX201),AX201),"")</f>
        <v>0</v>
      </c>
      <c r="AY202" s="22">
        <f>IF('Submission Template'!$BU199&lt;&gt;"blank",IF('Submission Template'!BS199&lt;&gt;"",IF('Submission Template'!V199="yes",AY201+1,AY201),AY201),"")</f>
        <v>0</v>
      </c>
      <c r="AZ202" s="22"/>
      <c r="BA202" s="22" t="str">
        <f>IF('Submission Template'!BN199&lt;&gt;"",IF('Submission Template'!Q199="yes",1,0),"")</f>
        <v/>
      </c>
      <c r="BB202" s="22" t="str">
        <f>IF('Submission Template'!BS199&lt;&gt;"",IF('Submission Template'!V199="yes",1,0),"")</f>
        <v/>
      </c>
      <c r="BC202" s="22"/>
      <c r="BD202" s="22" t="str">
        <f>IF(AND('Submission Template'!Q199="yes",'Submission Template'!BN199&lt;&gt;""),'Submission Template'!BN199,"")</f>
        <v/>
      </c>
      <c r="BE202" s="22" t="str">
        <f>IF(AND('Submission Template'!V199="yes",'Submission Template'!BS199&lt;&gt;""),'Submission Template'!BS199,"")</f>
        <v/>
      </c>
      <c r="BF202" s="22"/>
      <c r="BG202" s="22"/>
      <c r="BH202" s="22"/>
      <c r="BI202" s="24"/>
      <c r="BJ202" s="22"/>
      <c r="BK202" s="35" t="str">
        <f>IF('Submission Template'!$AU$36=1,IF(AND('Submission Template'!Q199="yes",$AO202&gt;1,'Submission Template'!BN199&lt;&gt;""),ROUND((($AU202*$E202)/($D202-'Submission Template'!K$28))^2+1,1),""),"")</f>
        <v/>
      </c>
      <c r="BL202" s="35" t="str">
        <f>IF('Submission Template'!$AV$36=1,IF(AND('Submission Template'!V199="yes",$AP202&gt;1,'Submission Template'!BS199&lt;&gt;""),ROUND((($AV202*$O202)/($N202-'Submission Template'!R$28))^2+1,1),""),"")</f>
        <v/>
      </c>
      <c r="BM202" s="49">
        <f t="shared" si="28"/>
        <v>1</v>
      </c>
      <c r="BN202" s="6"/>
      <c r="BO202" s="136" t="str">
        <f>IF(D202="","",IF(E202="","",$D202-'Submission Template'!K$28))</f>
        <v/>
      </c>
      <c r="BP202" s="137" t="str">
        <f t="shared" si="53"/>
        <v/>
      </c>
      <c r="BQ202" s="137"/>
      <c r="BR202" s="137"/>
      <c r="BS202" s="137"/>
      <c r="BT202" s="137" t="str">
        <f>IF(N202="","",IF(E202="","",$N202-'Submission Template'!$BG$20))</f>
        <v/>
      </c>
      <c r="BU202" s="138" t="str">
        <f t="shared" si="54"/>
        <v/>
      </c>
      <c r="BV202" s="6"/>
      <c r="BW202" s="247" t="str">
        <f t="shared" si="45"/>
        <v/>
      </c>
      <c r="BX202" s="138" t="str">
        <f t="shared" si="46"/>
        <v/>
      </c>
      <c r="BY202" s="6"/>
      <c r="BZ202" s="6"/>
      <c r="CA202" s="6"/>
      <c r="CB202" s="6"/>
      <c r="CC202" s="6"/>
      <c r="CD202" s="6"/>
      <c r="CE202" s="6"/>
      <c r="CF202" s="247">
        <f>IF('Submission Template'!C225="invalid",1,0)</f>
        <v>0</v>
      </c>
      <c r="CG202" s="137" t="str">
        <f>IF(AND('Submission Template'!$C225="final",'Submission Template'!$Q225="yes"),$D228,"")</f>
        <v/>
      </c>
      <c r="CH202" s="137" t="str">
        <f>IF(AND('Submission Template'!$C225="final",'Submission Template'!$Q225="yes"),$C228,"")</f>
        <v/>
      </c>
      <c r="CI202" s="137" t="str">
        <f>IF(AND('Submission Template'!$C225="final",'Submission Template'!$V225="yes"),$N228,"")</f>
        <v/>
      </c>
      <c r="CJ202" s="138" t="str">
        <f>IF(AND('Submission Template'!$C225="final",'Submission Template'!$V225="yes"),$M228,"")</f>
        <v/>
      </c>
      <c r="CK202" s="6"/>
      <c r="CL202" s="6"/>
    </row>
    <row r="203" spans="1:90">
      <c r="A203" s="98"/>
      <c r="B203" s="304">
        <f>IF('Submission Template'!$AU$36=1,IF(AND('Submission Template'!$P$13="yes",$AX203&lt;&gt;""),MAX($AX203-1,0),$AX203),"")</f>
        <v>0</v>
      </c>
      <c r="C203" s="305" t="str">
        <f t="shared" si="22"/>
        <v/>
      </c>
      <c r="D203" s="306" t="str">
        <f>IF('Submission Template'!$AU$36&lt;&gt;1,"",IF(AL203&lt;&gt;"",AL203,IF(AND('Submission Template'!$P$13="no",'Submission Template'!Q200="yes",'Submission Template'!BN200&lt;&gt;""),AVERAGE(BD$37:BD203),IF(AND('Submission Template'!$P$13="yes",'Submission Template'!Q200="yes",'Submission Template'!BN200&lt;&gt;""),AVERAGE(BD$38:BD203),""))))</f>
        <v/>
      </c>
      <c r="E203" s="307" t="str">
        <f>IF('Submission Template'!$AU$36&lt;&gt;1,"",IF(AO203&lt;=1,"",IF(BW203&lt;&gt;"",BW203,IF(AND('Submission Template'!$P$13="no",'Submission Template'!Q200="yes",'Submission Template'!BN200&lt;&gt;""),STDEV(BD$37:BD203),IF(AND('Submission Template'!$P$13="yes",'Submission Template'!Q200="yes",'Submission Template'!BN200&lt;&gt;""),STDEV(BD$38:BD203),"")))))</f>
        <v/>
      </c>
      <c r="F203" s="308" t="str">
        <f>IF('Submission Template'!$AU$36=1,IF('Submission Template'!BN200&lt;&gt;"",G202,""),"")</f>
        <v/>
      </c>
      <c r="G203" s="308" t="str">
        <f>IF(AND('Submission Template'!$AU$36=1,'Submission Template'!$C200&lt;&gt;""),IF(OR($AO203=1,$AO203=0),0,IF('Submission Template'!$C200="initial",$G202,IF('Submission Template'!Q200="yes",MAX(($F203+'Submission Template'!BN200-('Submission Template'!K$28+0.25*$E203)),0),$G202))),"")</f>
        <v/>
      </c>
      <c r="H203" s="308" t="str">
        <f t="shared" si="48"/>
        <v/>
      </c>
      <c r="I203" s="309" t="str">
        <f t="shared" si="42"/>
        <v/>
      </c>
      <c r="J203" s="309" t="str">
        <f t="shared" si="49"/>
        <v/>
      </c>
      <c r="K203" s="310" t="str">
        <f>IF(G203&lt;&gt;"",IF($BA203=1,IF(AND(J203&lt;&gt;1,I203=1,D203&lt;='Submission Template'!K$28),1,0),K202),"")</f>
        <v/>
      </c>
      <c r="L203" s="304">
        <f>IF('Submission Template'!$AV$36=1,IF(AND('Submission Template'!$P$13="yes",$AY203&lt;&gt;""),MAX($AY203-1,0),$AY203),"")</f>
        <v>0</v>
      </c>
      <c r="M203" s="305" t="str">
        <f t="shared" si="50"/>
        <v/>
      </c>
      <c r="N203" s="306" t="str">
        <f>IF(AM203&lt;&gt;"",AM203,(IF(AND('Submission Template'!$P$13="no",'Submission Template'!V200="yes",'Submission Template'!BS200&lt;&gt;""),AVERAGE(BE$37:BE203),IF(AND('Submission Template'!$P$13="yes",'Submission Template'!V200="yes",'Submission Template'!BS200&lt;&gt;""),AVERAGE(BE$38:BE203),""))))</f>
        <v/>
      </c>
      <c r="O203" s="307" t="str">
        <f>IF(AP203&lt;=1,"",IF(BX203&lt;&gt;"",BX203,(IF(AND('Submission Template'!$P$13="no",'Submission Template'!V200="yes",'Submission Template'!BS200&lt;&gt;""),STDEV(BE$37:BE203),IF(AND('Submission Template'!$P$13="yes",'Submission Template'!V200="yes",'Submission Template'!BS200&lt;&gt;""),STDEV(BE$38:BE203),"")))))</f>
        <v/>
      </c>
      <c r="P203" s="308" t="str">
        <f>IF('Submission Template'!$AV$36=1,IF('Submission Template'!BS200&lt;&gt;"",Q202,""),"")</f>
        <v/>
      </c>
      <c r="Q203" s="308" t="str">
        <f>IF(AND('Submission Template'!$AV$36=1,'Submission Template'!$C200&lt;&gt;""),IF(OR($AP203=1,$AP203=0),0,IF('Submission Template'!$C200="initial",$Q202,IF('Submission Template'!V200="yes",MAX(($P203+'Submission Template'!BS200-('Submission Template'!R$28+0.25*$O203)),0),$Q202))),"")</f>
        <v/>
      </c>
      <c r="R203" s="308" t="str">
        <f t="shared" si="51"/>
        <v/>
      </c>
      <c r="S203" s="309" t="str">
        <f t="shared" si="43"/>
        <v/>
      </c>
      <c r="T203" s="309" t="str">
        <f t="shared" si="52"/>
        <v/>
      </c>
      <c r="U203" s="310" t="str">
        <f>IF(Q203&lt;&gt;"",IF($BB203=1,IF(AND(T203&lt;&gt;1,S203=1,N203&lt;='Submission Template'!R$28),1,0),U202),"")</f>
        <v/>
      </c>
      <c r="V203" s="102"/>
      <c r="W203" s="102"/>
      <c r="X203" s="102"/>
      <c r="Y203" s="102"/>
      <c r="Z203" s="102"/>
      <c r="AA203" s="102"/>
      <c r="AB203" s="102"/>
      <c r="AC203" s="102"/>
      <c r="AD203" s="102"/>
      <c r="AE203" s="102"/>
      <c r="AF203" s="311"/>
      <c r="AG203" s="312" t="str">
        <f>IF(AND(OR('Submission Template'!Q200="yes",AND('Submission Template'!V200="yes",'Submission Template'!$P$17="yes")),'Submission Template'!C200="invalid"),"Test cannot be invalid AND included in CumSum",IF(OR(AND($Q203&gt;$R203,$N203&lt;&gt;""),AND($G203&gt;H203,$D203&lt;&gt;"")),"Warning:  CumSum statistic exceeds the Action Limit.",""))</f>
        <v/>
      </c>
      <c r="AH203" s="156"/>
      <c r="AI203" s="156"/>
      <c r="AJ203" s="156"/>
      <c r="AK203" s="313"/>
      <c r="AL203" s="6" t="str">
        <f t="shared" si="47"/>
        <v/>
      </c>
      <c r="AM203" s="6" t="str">
        <f t="shared" si="44"/>
        <v/>
      </c>
      <c r="AN203"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lt;&gt;""),"DATA","")),"notCO")</f>
        <v>SKIP</v>
      </c>
      <c r="AO203" s="6">
        <f>IF('Submission Template'!$P$13="no",AX203,IF(AX203="","",IF('Submission Template'!$P$13="yes",IF(B203=0,1,IF(OR(B203=1,B203=2),2,B203)))))</f>
        <v>1</v>
      </c>
      <c r="AP203" s="6">
        <f>IF('Submission Template'!$P$13="no",AY203,IF(AY203="","",IF('Submission Template'!$P$13="yes",IF(L203=0,1,IF(OR(L203=1,L203=2),2,L203)))))</f>
        <v>1</v>
      </c>
      <c r="AQ203"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lt;&gt;""),"DATA","")),"notCO")</f>
        <v>SKIP</v>
      </c>
      <c r="AR203" s="22">
        <f>IF(AND('Submission Template'!BN200&lt;&gt;"",'Submission Template'!K$28&lt;&gt;"",'Submission Template'!Q200&lt;&gt;""),1,0)</f>
        <v>0</v>
      </c>
      <c r="AS203" s="22">
        <f>IF(AND('Submission Template'!BS200&lt;&gt;"",'Submission Template'!R$28&lt;&gt;"",'Submission Template'!V200&lt;&gt;""),1,0)</f>
        <v>0</v>
      </c>
      <c r="AT203" s="22"/>
      <c r="AU203" s="22">
        <f t="shared" si="26"/>
        <v>0</v>
      </c>
      <c r="AV203" s="22">
        <f t="shared" si="27"/>
        <v>0</v>
      </c>
      <c r="AW203" s="22"/>
      <c r="AX203" s="22">
        <f>IF('Submission Template'!$BU200&lt;&gt;"blank",IF('Submission Template'!BN200&lt;&gt;"",IF('Submission Template'!Q200="yes",AX202+1,AX202),AX202),"")</f>
        <v>0</v>
      </c>
      <c r="AY203" s="22">
        <f>IF('Submission Template'!$BU200&lt;&gt;"blank",IF('Submission Template'!BS200&lt;&gt;"",IF('Submission Template'!V200="yes",AY202+1,AY202),AY202),"")</f>
        <v>0</v>
      </c>
      <c r="AZ203" s="22"/>
      <c r="BA203" s="22" t="str">
        <f>IF('Submission Template'!BN200&lt;&gt;"",IF('Submission Template'!Q200="yes",1,0),"")</f>
        <v/>
      </c>
      <c r="BB203" s="22" t="str">
        <f>IF('Submission Template'!BS200&lt;&gt;"",IF('Submission Template'!V200="yes",1,0),"")</f>
        <v/>
      </c>
      <c r="BC203" s="22"/>
      <c r="BD203" s="22" t="str">
        <f>IF(AND('Submission Template'!Q200="yes",'Submission Template'!BN200&lt;&gt;""),'Submission Template'!BN200,"")</f>
        <v/>
      </c>
      <c r="BE203" s="22" t="str">
        <f>IF(AND('Submission Template'!V200="yes",'Submission Template'!BS200&lt;&gt;""),'Submission Template'!BS200,"")</f>
        <v/>
      </c>
      <c r="BF203" s="22"/>
      <c r="BG203" s="22"/>
      <c r="BH203" s="22"/>
      <c r="BI203" s="24"/>
      <c r="BJ203" s="22"/>
      <c r="BK203" s="35" t="str">
        <f>IF('Submission Template'!$AU$36=1,IF(AND('Submission Template'!Q200="yes",$AO203&gt;1,'Submission Template'!BN200&lt;&gt;""),ROUND((($AU203*$E203)/($D203-'Submission Template'!K$28))^2+1,1),""),"")</f>
        <v/>
      </c>
      <c r="BL203" s="35" t="str">
        <f>IF('Submission Template'!$AV$36=1,IF(AND('Submission Template'!V200="yes",$AP203&gt;1,'Submission Template'!BS200&lt;&gt;""),ROUND((($AV203*$O203)/($N203-'Submission Template'!R$28))^2+1,1),""),"")</f>
        <v/>
      </c>
      <c r="BM203" s="49">
        <f t="shared" si="28"/>
        <v>1</v>
      </c>
      <c r="BN203" s="6"/>
      <c r="BO203" s="136" t="str">
        <f>IF(D203="","",IF(E203="","",$D203-'Submission Template'!K$28))</f>
        <v/>
      </c>
      <c r="BP203" s="137" t="str">
        <f t="shared" si="53"/>
        <v/>
      </c>
      <c r="BQ203" s="137"/>
      <c r="BR203" s="137"/>
      <c r="BS203" s="137"/>
      <c r="BT203" s="137" t="str">
        <f>IF(N203="","",IF(E203="","",$N203-'Submission Template'!$BG$20))</f>
        <v/>
      </c>
      <c r="BU203" s="138" t="str">
        <f t="shared" si="54"/>
        <v/>
      </c>
      <c r="BV203" s="6"/>
      <c r="BW203" s="247" t="str">
        <f t="shared" si="45"/>
        <v/>
      </c>
      <c r="BX203" s="138" t="str">
        <f t="shared" si="46"/>
        <v/>
      </c>
      <c r="BY203" s="6"/>
      <c r="BZ203" s="6"/>
      <c r="CA203" s="6"/>
      <c r="CB203" s="6"/>
      <c r="CC203" s="6"/>
      <c r="CD203" s="6"/>
      <c r="CE203" s="6"/>
      <c r="CF203" s="247">
        <f>IF('Submission Template'!C226="invalid",1,0)</f>
        <v>0</v>
      </c>
      <c r="CG203" s="137" t="str">
        <f>IF(AND('Submission Template'!$C226="final",'Submission Template'!$Q226="yes"),$D229,"")</f>
        <v/>
      </c>
      <c r="CH203" s="137" t="str">
        <f>IF(AND('Submission Template'!$C226="final",'Submission Template'!$Q226="yes"),$C229,"")</f>
        <v/>
      </c>
      <c r="CI203" s="137" t="str">
        <f>IF(AND('Submission Template'!$C226="final",'Submission Template'!$V226="yes"),$N229,"")</f>
        <v/>
      </c>
      <c r="CJ203" s="138" t="str">
        <f>IF(AND('Submission Template'!$C226="final",'Submission Template'!$V226="yes"),$M229,"")</f>
        <v/>
      </c>
      <c r="CK203" s="6"/>
      <c r="CL203" s="6"/>
    </row>
    <row r="204" spans="1:90">
      <c r="A204" s="98"/>
      <c r="B204" s="304">
        <f>IF('Submission Template'!$AU$36=1,IF(AND('Submission Template'!$P$13="yes",$AX204&lt;&gt;""),MAX($AX204-1,0),$AX204),"")</f>
        <v>0</v>
      </c>
      <c r="C204" s="305" t="str">
        <f t="shared" si="22"/>
        <v/>
      </c>
      <c r="D204" s="306" t="str">
        <f>IF('Submission Template'!$AU$36&lt;&gt;1,"",IF(AL204&lt;&gt;"",AL204,IF(AND('Submission Template'!$P$13="no",'Submission Template'!Q201="yes",'Submission Template'!BN201&lt;&gt;""),AVERAGE(BD$37:BD204),IF(AND('Submission Template'!$P$13="yes",'Submission Template'!Q201="yes",'Submission Template'!BN201&lt;&gt;""),AVERAGE(BD$38:BD204),""))))</f>
        <v/>
      </c>
      <c r="E204" s="307" t="str">
        <f>IF('Submission Template'!$AU$36&lt;&gt;1,"",IF(AO204&lt;=1,"",IF(BW204&lt;&gt;"",BW204,IF(AND('Submission Template'!$P$13="no",'Submission Template'!Q201="yes",'Submission Template'!BN201&lt;&gt;""),STDEV(BD$37:BD204),IF(AND('Submission Template'!$P$13="yes",'Submission Template'!Q201="yes",'Submission Template'!BN201&lt;&gt;""),STDEV(BD$38:BD204),"")))))</f>
        <v/>
      </c>
      <c r="F204" s="308" t="str">
        <f>IF('Submission Template'!$AU$36=1,IF('Submission Template'!BN201&lt;&gt;"",G203,""),"")</f>
        <v/>
      </c>
      <c r="G204" s="308" t="str">
        <f>IF(AND('Submission Template'!$AU$36=1,'Submission Template'!$C201&lt;&gt;""),IF(OR($AO204=1,$AO204=0),0,IF('Submission Template'!$C201="initial",$G203,IF('Submission Template'!Q201="yes",MAX(($F204+'Submission Template'!BN201-('Submission Template'!K$28+0.25*$E204)),0),$G203))),"")</f>
        <v/>
      </c>
      <c r="H204" s="308" t="str">
        <f t="shared" si="48"/>
        <v/>
      </c>
      <c r="I204" s="309" t="str">
        <f t="shared" si="42"/>
        <v/>
      </c>
      <c r="J204" s="309" t="str">
        <f t="shared" si="49"/>
        <v/>
      </c>
      <c r="K204" s="310" t="str">
        <f>IF(G204&lt;&gt;"",IF($BA204=1,IF(AND(J204&lt;&gt;1,I204=1,D204&lt;='Submission Template'!K$28),1,0),K203),"")</f>
        <v/>
      </c>
      <c r="L204" s="304">
        <f>IF('Submission Template'!$AV$36=1,IF(AND('Submission Template'!$P$13="yes",$AY204&lt;&gt;""),MAX($AY204-1,0),$AY204),"")</f>
        <v>0</v>
      </c>
      <c r="M204" s="305" t="str">
        <f t="shared" si="50"/>
        <v/>
      </c>
      <c r="N204" s="306" t="str">
        <f>IF(AM204&lt;&gt;"",AM204,(IF(AND('Submission Template'!$P$13="no",'Submission Template'!V201="yes",'Submission Template'!BS201&lt;&gt;""),AVERAGE(BE$37:BE204),IF(AND('Submission Template'!$P$13="yes",'Submission Template'!V201="yes",'Submission Template'!BS201&lt;&gt;""),AVERAGE(BE$38:BE204),""))))</f>
        <v/>
      </c>
      <c r="O204" s="307" t="str">
        <f>IF(AP204&lt;=1,"",IF(BX204&lt;&gt;"",BX204,(IF(AND('Submission Template'!$P$13="no",'Submission Template'!V201="yes",'Submission Template'!BS201&lt;&gt;""),STDEV(BE$37:BE204),IF(AND('Submission Template'!$P$13="yes",'Submission Template'!V201="yes",'Submission Template'!BS201&lt;&gt;""),STDEV(BE$38:BE204),"")))))</f>
        <v/>
      </c>
      <c r="P204" s="308" t="str">
        <f>IF('Submission Template'!$AV$36=1,IF('Submission Template'!BS201&lt;&gt;"",Q203,""),"")</f>
        <v/>
      </c>
      <c r="Q204" s="308" t="str">
        <f>IF(AND('Submission Template'!$AV$36=1,'Submission Template'!$C201&lt;&gt;""),IF(OR($AP204=1,$AP204=0),0,IF('Submission Template'!$C201="initial",$Q203,IF('Submission Template'!V201="yes",MAX(($P204+'Submission Template'!BS201-('Submission Template'!R$28+0.25*$O204)),0),$Q203))),"")</f>
        <v/>
      </c>
      <c r="R204" s="308" t="str">
        <f t="shared" si="51"/>
        <v/>
      </c>
      <c r="S204" s="309" t="str">
        <f t="shared" si="43"/>
        <v/>
      </c>
      <c r="T204" s="309" t="str">
        <f t="shared" si="52"/>
        <v/>
      </c>
      <c r="U204" s="310" t="str">
        <f>IF(Q204&lt;&gt;"",IF($BB204=1,IF(AND(T204&lt;&gt;1,S204=1,N204&lt;='Submission Template'!R$28),1,0),U203),"")</f>
        <v/>
      </c>
      <c r="V204" s="102"/>
      <c r="W204" s="102"/>
      <c r="X204" s="102"/>
      <c r="Y204" s="102"/>
      <c r="Z204" s="102"/>
      <c r="AA204" s="102"/>
      <c r="AB204" s="102"/>
      <c r="AC204" s="102"/>
      <c r="AD204" s="102"/>
      <c r="AE204" s="102"/>
      <c r="AF204" s="311"/>
      <c r="AG204" s="312" t="str">
        <f>IF(AND(OR('Submission Template'!Q201="yes",AND('Submission Template'!V201="yes",'Submission Template'!$P$17="yes")),'Submission Template'!C201="invalid"),"Test cannot be invalid AND included in CumSum",IF(OR(AND($Q204&gt;$R204,$N204&lt;&gt;""),AND($G204&gt;H204,$D204&lt;&gt;"")),"Warning:  CumSum statistic exceeds the Action Limit.",""))</f>
        <v/>
      </c>
      <c r="AH204" s="156"/>
      <c r="AI204" s="156"/>
      <c r="AJ204" s="156"/>
      <c r="AK204" s="313"/>
      <c r="AL204" s="6" t="str">
        <f t="shared" si="47"/>
        <v/>
      </c>
      <c r="AM204" s="6" t="str">
        <f t="shared" si="44"/>
        <v/>
      </c>
      <c r="AN204"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lt;&gt;""),"DATA","")),"notCO")</f>
        <v>SKIP</v>
      </c>
      <c r="AO204" s="6">
        <f>IF('Submission Template'!$P$13="no",AX204,IF(AX204="","",IF('Submission Template'!$P$13="yes",IF(B204=0,1,IF(OR(B204=1,B204=2),2,B204)))))</f>
        <v>1</v>
      </c>
      <c r="AP204" s="6">
        <f>IF('Submission Template'!$P$13="no",AY204,IF(AY204="","",IF('Submission Template'!$P$13="yes",IF(L204=0,1,IF(OR(L204=1,L204=2),2,L204)))))</f>
        <v>1</v>
      </c>
      <c r="AQ204"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lt;&gt;""),"DATA","")),"notCO")</f>
        <v>SKIP</v>
      </c>
      <c r="AR204" s="22">
        <f>IF(AND('Submission Template'!BN201&lt;&gt;"",'Submission Template'!K$28&lt;&gt;"",'Submission Template'!Q201&lt;&gt;""),1,0)</f>
        <v>0</v>
      </c>
      <c r="AS204" s="22">
        <f>IF(AND('Submission Template'!BS201&lt;&gt;"",'Submission Template'!R$28&lt;&gt;"",'Submission Template'!V201&lt;&gt;""),1,0)</f>
        <v>0</v>
      </c>
      <c r="AT204" s="22"/>
      <c r="AU204" s="22">
        <f t="shared" si="26"/>
        <v>0</v>
      </c>
      <c r="AV204" s="22">
        <f t="shared" si="27"/>
        <v>0</v>
      </c>
      <c r="AW204" s="22"/>
      <c r="AX204" s="22">
        <f>IF('Submission Template'!$BU201&lt;&gt;"blank",IF('Submission Template'!BN201&lt;&gt;"",IF('Submission Template'!Q201="yes",AX203+1,AX203),AX203),"")</f>
        <v>0</v>
      </c>
      <c r="AY204" s="22">
        <f>IF('Submission Template'!$BU201&lt;&gt;"blank",IF('Submission Template'!BS201&lt;&gt;"",IF('Submission Template'!V201="yes",AY203+1,AY203),AY203),"")</f>
        <v>0</v>
      </c>
      <c r="AZ204" s="22"/>
      <c r="BA204" s="22" t="str">
        <f>IF('Submission Template'!BN201&lt;&gt;"",IF('Submission Template'!Q201="yes",1,0),"")</f>
        <v/>
      </c>
      <c r="BB204" s="22" t="str">
        <f>IF('Submission Template'!BS201&lt;&gt;"",IF('Submission Template'!V201="yes",1,0),"")</f>
        <v/>
      </c>
      <c r="BC204" s="22"/>
      <c r="BD204" s="22" t="str">
        <f>IF(AND('Submission Template'!Q201="yes",'Submission Template'!BN201&lt;&gt;""),'Submission Template'!BN201,"")</f>
        <v/>
      </c>
      <c r="BE204" s="22" t="str">
        <f>IF(AND('Submission Template'!V201="yes",'Submission Template'!BS201&lt;&gt;""),'Submission Template'!BS201,"")</f>
        <v/>
      </c>
      <c r="BF204" s="22"/>
      <c r="BG204" s="22"/>
      <c r="BH204" s="22"/>
      <c r="BI204" s="24"/>
      <c r="BJ204" s="22"/>
      <c r="BK204" s="35" t="str">
        <f>IF('Submission Template'!$AU$36=1,IF(AND('Submission Template'!Q201="yes",$AO204&gt;1,'Submission Template'!BN201&lt;&gt;""),ROUND((($AU204*$E204)/($D204-'Submission Template'!K$28))^2+1,1),""),"")</f>
        <v/>
      </c>
      <c r="BL204" s="35" t="str">
        <f>IF('Submission Template'!$AV$36=1,IF(AND('Submission Template'!V201="yes",$AP204&gt;1,'Submission Template'!BS201&lt;&gt;""),ROUND((($AV204*$O204)/($N204-'Submission Template'!R$28))^2+1,1),""),"")</f>
        <v/>
      </c>
      <c r="BM204" s="49">
        <f t="shared" si="28"/>
        <v>1</v>
      </c>
      <c r="BN204" s="6"/>
      <c r="BO204" s="136" t="str">
        <f>IF(D204="","",IF(E204="","",$D204-'Submission Template'!K$28))</f>
        <v/>
      </c>
      <c r="BP204" s="137" t="str">
        <f t="shared" si="53"/>
        <v/>
      </c>
      <c r="BQ204" s="137"/>
      <c r="BR204" s="137"/>
      <c r="BS204" s="137"/>
      <c r="BT204" s="137" t="str">
        <f>IF(N204="","",IF(E204="","",$N204-'Submission Template'!$BG$20))</f>
        <v/>
      </c>
      <c r="BU204" s="138" t="str">
        <f t="shared" si="54"/>
        <v/>
      </c>
      <c r="BV204" s="6"/>
      <c r="BW204" s="247" t="str">
        <f t="shared" si="45"/>
        <v/>
      </c>
      <c r="BX204" s="138" t="str">
        <f t="shared" si="46"/>
        <v/>
      </c>
      <c r="BY204" s="6"/>
      <c r="BZ204" s="6"/>
      <c r="CA204" s="6"/>
      <c r="CB204" s="6"/>
      <c r="CC204" s="6"/>
      <c r="CD204" s="6"/>
      <c r="CE204" s="6"/>
      <c r="CF204" s="247">
        <f>IF('Submission Template'!C227="invalid",1,0)</f>
        <v>0</v>
      </c>
      <c r="CG204" s="137" t="str">
        <f>IF(AND('Submission Template'!$C227="final",'Submission Template'!$Q227="yes"),$D230,"")</f>
        <v/>
      </c>
      <c r="CH204" s="137" t="str">
        <f>IF(AND('Submission Template'!$C227="final",'Submission Template'!$Q227="yes"),$C230,"")</f>
        <v/>
      </c>
      <c r="CI204" s="137" t="str">
        <f>IF(AND('Submission Template'!$C227="final",'Submission Template'!$V227="yes"),$N230,"")</f>
        <v/>
      </c>
      <c r="CJ204" s="138" t="str">
        <f>IF(AND('Submission Template'!$C227="final",'Submission Template'!$V227="yes"),$M230,"")</f>
        <v/>
      </c>
      <c r="CK204" s="6"/>
      <c r="CL204" s="6"/>
    </row>
    <row r="205" spans="1:90">
      <c r="A205" s="98"/>
      <c r="B205" s="304">
        <f>IF('Submission Template'!$AU$36=1,IF(AND('Submission Template'!$P$13="yes",$AX205&lt;&gt;""),MAX($AX205-1,0),$AX205),"")</f>
        <v>0</v>
      </c>
      <c r="C205" s="305" t="str">
        <f t="shared" si="22"/>
        <v/>
      </c>
      <c r="D205" s="306" t="str">
        <f>IF('Submission Template'!$AU$36&lt;&gt;1,"",IF(AL205&lt;&gt;"",AL205,IF(AND('Submission Template'!$P$13="no",'Submission Template'!Q202="yes",'Submission Template'!BN202&lt;&gt;""),AVERAGE(BD$37:BD205),IF(AND('Submission Template'!$P$13="yes",'Submission Template'!Q202="yes",'Submission Template'!BN202&lt;&gt;""),AVERAGE(BD$38:BD205),""))))</f>
        <v/>
      </c>
      <c r="E205" s="307" t="str">
        <f>IF('Submission Template'!$AU$36&lt;&gt;1,"",IF(AO205&lt;=1,"",IF(BW205&lt;&gt;"",BW205,IF(AND('Submission Template'!$P$13="no",'Submission Template'!Q202="yes",'Submission Template'!BN202&lt;&gt;""),STDEV(BD$37:BD205),IF(AND('Submission Template'!$P$13="yes",'Submission Template'!Q202="yes",'Submission Template'!BN202&lt;&gt;""),STDEV(BD$38:BD205),"")))))</f>
        <v/>
      </c>
      <c r="F205" s="308" t="str">
        <f>IF('Submission Template'!$AU$36=1,IF('Submission Template'!BN202&lt;&gt;"",G204,""),"")</f>
        <v/>
      </c>
      <c r="G205" s="308" t="str">
        <f>IF(AND('Submission Template'!$AU$36=1,'Submission Template'!$C202&lt;&gt;""),IF(OR($AO205=1,$AO205=0),0,IF('Submission Template'!$C202="initial",$G204,IF('Submission Template'!Q202="yes",MAX(($F205+'Submission Template'!BN202-('Submission Template'!K$28+0.25*$E205)),0),$G204))),"")</f>
        <v/>
      </c>
      <c r="H205" s="308" t="str">
        <f t="shared" si="48"/>
        <v/>
      </c>
      <c r="I205" s="309" t="str">
        <f t="shared" si="42"/>
        <v/>
      </c>
      <c r="J205" s="309" t="str">
        <f t="shared" si="49"/>
        <v/>
      </c>
      <c r="K205" s="310" t="str">
        <f>IF(G205&lt;&gt;"",IF($BA205=1,IF(AND(J205&lt;&gt;1,I205=1,D205&lt;='Submission Template'!K$28),1,0),K204),"")</f>
        <v/>
      </c>
      <c r="L205" s="304">
        <f>IF('Submission Template'!$AV$36=1,IF(AND('Submission Template'!$P$13="yes",$AY205&lt;&gt;""),MAX($AY205-1,0),$AY205),"")</f>
        <v>0</v>
      </c>
      <c r="M205" s="305" t="str">
        <f t="shared" si="50"/>
        <v/>
      </c>
      <c r="N205" s="306" t="str">
        <f>IF(AM205&lt;&gt;"",AM205,(IF(AND('Submission Template'!$P$13="no",'Submission Template'!V202="yes",'Submission Template'!BS202&lt;&gt;""),AVERAGE(BE$37:BE205),IF(AND('Submission Template'!$P$13="yes",'Submission Template'!V202="yes",'Submission Template'!BS202&lt;&gt;""),AVERAGE(BE$38:BE205),""))))</f>
        <v/>
      </c>
      <c r="O205" s="307" t="str">
        <f>IF(AP205&lt;=1,"",IF(BX205&lt;&gt;"",BX205,(IF(AND('Submission Template'!$P$13="no",'Submission Template'!V202="yes",'Submission Template'!BS202&lt;&gt;""),STDEV(BE$37:BE205),IF(AND('Submission Template'!$P$13="yes",'Submission Template'!V202="yes",'Submission Template'!BS202&lt;&gt;""),STDEV(BE$38:BE205),"")))))</f>
        <v/>
      </c>
      <c r="P205" s="308" t="str">
        <f>IF('Submission Template'!$AV$36=1,IF('Submission Template'!BS202&lt;&gt;"",Q204,""),"")</f>
        <v/>
      </c>
      <c r="Q205" s="308" t="str">
        <f>IF(AND('Submission Template'!$AV$36=1,'Submission Template'!$C202&lt;&gt;""),IF(OR($AP205=1,$AP205=0),0,IF('Submission Template'!$C202="initial",$Q204,IF('Submission Template'!V202="yes",MAX(($P205+'Submission Template'!BS202-('Submission Template'!R$28+0.25*$O205)),0),$Q204))),"")</f>
        <v/>
      </c>
      <c r="R205" s="308" t="str">
        <f t="shared" si="51"/>
        <v/>
      </c>
      <c r="S205" s="309" t="str">
        <f t="shared" si="43"/>
        <v/>
      </c>
      <c r="T205" s="309" t="str">
        <f t="shared" si="52"/>
        <v/>
      </c>
      <c r="U205" s="310" t="str">
        <f>IF(Q205&lt;&gt;"",IF($BB205=1,IF(AND(T205&lt;&gt;1,S205=1,N205&lt;='Submission Template'!R$28),1,0),U204),"")</f>
        <v/>
      </c>
      <c r="V205" s="102"/>
      <c r="W205" s="102"/>
      <c r="X205" s="102"/>
      <c r="Y205" s="102"/>
      <c r="Z205" s="102"/>
      <c r="AA205" s="102"/>
      <c r="AB205" s="102"/>
      <c r="AC205" s="102"/>
      <c r="AD205" s="102"/>
      <c r="AE205" s="102"/>
      <c r="AF205" s="311"/>
      <c r="AG205" s="312" t="str">
        <f>IF(AND(OR('Submission Template'!Q202="yes",AND('Submission Template'!V202="yes",'Submission Template'!$P$17="yes")),'Submission Template'!C202="invalid"),"Test cannot be invalid AND included in CumSum",IF(OR(AND($Q205&gt;$R205,$N205&lt;&gt;""),AND($G205&gt;H205,$D205&lt;&gt;"")),"Warning:  CumSum statistic exceeds the Action Limit.",""))</f>
        <v/>
      </c>
      <c r="AH205" s="156"/>
      <c r="AI205" s="156"/>
      <c r="AJ205" s="156"/>
      <c r="AK205" s="313"/>
      <c r="AL205" s="6" t="str">
        <f t="shared" si="47"/>
        <v/>
      </c>
      <c r="AM205" s="6" t="str">
        <f t="shared" si="44"/>
        <v/>
      </c>
      <c r="AN205"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lt;&gt;""),"DATA","")),"notCO")</f>
        <v>SKIP</v>
      </c>
      <c r="AO205" s="6">
        <f>IF('Submission Template'!$P$13="no",AX205,IF(AX205="","",IF('Submission Template'!$P$13="yes",IF(B205=0,1,IF(OR(B205=1,B205=2),2,B205)))))</f>
        <v>1</v>
      </c>
      <c r="AP205" s="6">
        <f>IF('Submission Template'!$P$13="no",AY205,IF(AY205="","",IF('Submission Template'!$P$13="yes",IF(L205=0,1,IF(OR(L205=1,L205=2),2,L205)))))</f>
        <v>1</v>
      </c>
      <c r="AQ205"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lt;&gt;""),"DATA","")),"notCO")</f>
        <v>SKIP</v>
      </c>
      <c r="AR205" s="22">
        <f>IF(AND('Submission Template'!BN202&lt;&gt;"",'Submission Template'!K$28&lt;&gt;"",'Submission Template'!Q202&lt;&gt;""),1,0)</f>
        <v>0</v>
      </c>
      <c r="AS205" s="22">
        <f>IF(AND('Submission Template'!BS202&lt;&gt;"",'Submission Template'!R$28&lt;&gt;"",'Submission Template'!V202&lt;&gt;""),1,0)</f>
        <v>0</v>
      </c>
      <c r="AT205" s="22"/>
      <c r="AU205" s="22">
        <f t="shared" si="26"/>
        <v>0</v>
      </c>
      <c r="AV205" s="22">
        <f t="shared" si="27"/>
        <v>0</v>
      </c>
      <c r="AW205" s="22"/>
      <c r="AX205" s="22">
        <f>IF('Submission Template'!$BU202&lt;&gt;"blank",IF('Submission Template'!BN202&lt;&gt;"",IF('Submission Template'!Q202="yes",AX204+1,AX204),AX204),"")</f>
        <v>0</v>
      </c>
      <c r="AY205" s="22">
        <f>IF('Submission Template'!$BU202&lt;&gt;"blank",IF('Submission Template'!BS202&lt;&gt;"",IF('Submission Template'!V202="yes",AY204+1,AY204),AY204),"")</f>
        <v>0</v>
      </c>
      <c r="AZ205" s="22"/>
      <c r="BA205" s="22" t="str">
        <f>IF('Submission Template'!BN202&lt;&gt;"",IF('Submission Template'!Q202="yes",1,0),"")</f>
        <v/>
      </c>
      <c r="BB205" s="22" t="str">
        <f>IF('Submission Template'!BS202&lt;&gt;"",IF('Submission Template'!V202="yes",1,0),"")</f>
        <v/>
      </c>
      <c r="BC205" s="22"/>
      <c r="BD205" s="22" t="str">
        <f>IF(AND('Submission Template'!Q202="yes",'Submission Template'!BN202&lt;&gt;""),'Submission Template'!BN202,"")</f>
        <v/>
      </c>
      <c r="BE205" s="22" t="str">
        <f>IF(AND('Submission Template'!V202="yes",'Submission Template'!BS202&lt;&gt;""),'Submission Template'!BS202,"")</f>
        <v/>
      </c>
      <c r="BF205" s="22"/>
      <c r="BG205" s="22"/>
      <c r="BH205" s="22"/>
      <c r="BI205" s="24"/>
      <c r="BJ205" s="22"/>
      <c r="BK205" s="35" t="str">
        <f>IF('Submission Template'!$AU$36=1,IF(AND('Submission Template'!Q202="yes",$AO205&gt;1,'Submission Template'!BN202&lt;&gt;""),ROUND((($AU205*$E205)/($D205-'Submission Template'!K$28))^2+1,1),""),"")</f>
        <v/>
      </c>
      <c r="BL205" s="35" t="str">
        <f>IF('Submission Template'!$AV$36=1,IF(AND('Submission Template'!V202="yes",$AP205&gt;1,'Submission Template'!BS202&lt;&gt;""),ROUND((($AV205*$O205)/($N205-'Submission Template'!R$28))^2+1,1),""),"")</f>
        <v/>
      </c>
      <c r="BM205" s="49">
        <f t="shared" si="28"/>
        <v>1</v>
      </c>
      <c r="BN205" s="6"/>
      <c r="BO205" s="136" t="str">
        <f>IF(D205="","",IF(E205="","",$D205-'Submission Template'!K$28))</f>
        <v/>
      </c>
      <c r="BP205" s="137" t="str">
        <f t="shared" si="53"/>
        <v/>
      </c>
      <c r="BQ205" s="137"/>
      <c r="BR205" s="137"/>
      <c r="BS205" s="137"/>
      <c r="BT205" s="137" t="str">
        <f>IF(N205="","",IF(E205="","",$N205-'Submission Template'!$BG$20))</f>
        <v/>
      </c>
      <c r="BU205" s="138" t="str">
        <f t="shared" si="54"/>
        <v/>
      </c>
      <c r="BV205" s="6"/>
      <c r="BW205" s="247" t="str">
        <f t="shared" si="45"/>
        <v/>
      </c>
      <c r="BX205" s="138" t="str">
        <f t="shared" si="46"/>
        <v/>
      </c>
      <c r="BY205" s="6"/>
      <c r="BZ205" s="6"/>
      <c r="CA205" s="6"/>
      <c r="CB205" s="6"/>
      <c r="CC205" s="6"/>
      <c r="CD205" s="6"/>
      <c r="CE205" s="6"/>
      <c r="CF205" s="247">
        <f>IF('Submission Template'!C228="invalid",1,0)</f>
        <v>0</v>
      </c>
      <c r="CG205" s="137" t="str">
        <f>IF(AND('Submission Template'!$C228="final",'Submission Template'!$Q228="yes"),$D231,"")</f>
        <v/>
      </c>
      <c r="CH205" s="137" t="str">
        <f>IF(AND('Submission Template'!$C228="final",'Submission Template'!$Q228="yes"),$C231,"")</f>
        <v/>
      </c>
      <c r="CI205" s="137" t="str">
        <f>IF(AND('Submission Template'!$C228="final",'Submission Template'!$V228="yes"),$N231,"")</f>
        <v/>
      </c>
      <c r="CJ205" s="138" t="str">
        <f>IF(AND('Submission Template'!$C228="final",'Submission Template'!$V228="yes"),$M231,"")</f>
        <v/>
      </c>
      <c r="CK205" s="6"/>
      <c r="CL205" s="6"/>
    </row>
    <row r="206" spans="1:90">
      <c r="A206" s="98"/>
      <c r="B206" s="304">
        <f>IF('Submission Template'!$AU$36=1,IF(AND('Submission Template'!$P$13="yes",$AX206&lt;&gt;""),MAX($AX206-1,0),$AX206),"")</f>
        <v>0</v>
      </c>
      <c r="C206" s="305" t="str">
        <f t="shared" si="22"/>
        <v/>
      </c>
      <c r="D206" s="306" t="str">
        <f>IF('Submission Template'!$AU$36&lt;&gt;1,"",IF(AL206&lt;&gt;"",AL206,IF(AND('Submission Template'!$P$13="no",'Submission Template'!Q203="yes",'Submission Template'!BN203&lt;&gt;""),AVERAGE(BD$37:BD206),IF(AND('Submission Template'!$P$13="yes",'Submission Template'!Q203="yes",'Submission Template'!BN203&lt;&gt;""),AVERAGE(BD$38:BD206),""))))</f>
        <v/>
      </c>
      <c r="E206" s="307" t="str">
        <f>IF('Submission Template'!$AU$36&lt;&gt;1,"",IF(AO206&lt;=1,"",IF(BW206&lt;&gt;"",BW206,IF(AND('Submission Template'!$P$13="no",'Submission Template'!Q203="yes",'Submission Template'!BN203&lt;&gt;""),STDEV(BD$37:BD206),IF(AND('Submission Template'!$P$13="yes",'Submission Template'!Q203="yes",'Submission Template'!BN203&lt;&gt;""),STDEV(BD$38:BD206),"")))))</f>
        <v/>
      </c>
      <c r="F206" s="308" t="str">
        <f>IF('Submission Template'!$AU$36=1,IF('Submission Template'!BN203&lt;&gt;"",G205,""),"")</f>
        <v/>
      </c>
      <c r="G206" s="308" t="str">
        <f>IF(AND('Submission Template'!$AU$36=1,'Submission Template'!$C203&lt;&gt;""),IF(OR($AO206=1,$AO206=0),0,IF('Submission Template'!$C203="initial",$G205,IF('Submission Template'!Q203="yes",MAX(($F206+'Submission Template'!BN203-('Submission Template'!K$28+0.25*$E206)),0),$G205))),"")</f>
        <v/>
      </c>
      <c r="H206" s="308" t="str">
        <f t="shared" si="48"/>
        <v/>
      </c>
      <c r="I206" s="309" t="str">
        <f t="shared" si="42"/>
        <v/>
      </c>
      <c r="J206" s="309" t="str">
        <f t="shared" si="49"/>
        <v/>
      </c>
      <c r="K206" s="310" t="str">
        <f>IF(G206&lt;&gt;"",IF($BA206=1,IF(AND(J206&lt;&gt;1,I206=1,D206&lt;='Submission Template'!K$28),1,0),K205),"")</f>
        <v/>
      </c>
      <c r="L206" s="304">
        <f>IF('Submission Template'!$AV$36=1,IF(AND('Submission Template'!$P$13="yes",$AY206&lt;&gt;""),MAX($AY206-1,0),$AY206),"")</f>
        <v>0</v>
      </c>
      <c r="M206" s="305" t="str">
        <f t="shared" si="50"/>
        <v/>
      </c>
      <c r="N206" s="306" t="str">
        <f>IF(AM206&lt;&gt;"",AM206,(IF(AND('Submission Template'!$P$13="no",'Submission Template'!V203="yes",'Submission Template'!BS203&lt;&gt;""),AVERAGE(BE$37:BE206),IF(AND('Submission Template'!$P$13="yes",'Submission Template'!V203="yes",'Submission Template'!BS203&lt;&gt;""),AVERAGE(BE$38:BE206),""))))</f>
        <v/>
      </c>
      <c r="O206" s="307" t="str">
        <f>IF(AP206&lt;=1,"",IF(BX206&lt;&gt;"",BX206,(IF(AND('Submission Template'!$P$13="no",'Submission Template'!V203="yes",'Submission Template'!BS203&lt;&gt;""),STDEV(BE$37:BE206),IF(AND('Submission Template'!$P$13="yes",'Submission Template'!V203="yes",'Submission Template'!BS203&lt;&gt;""),STDEV(BE$38:BE206),"")))))</f>
        <v/>
      </c>
      <c r="P206" s="308" t="str">
        <f>IF('Submission Template'!$AV$36=1,IF('Submission Template'!BS203&lt;&gt;"",Q205,""),"")</f>
        <v/>
      </c>
      <c r="Q206" s="308" t="str">
        <f>IF(AND('Submission Template'!$AV$36=1,'Submission Template'!$C203&lt;&gt;""),IF(OR($AP206=1,$AP206=0),0,IF('Submission Template'!$C203="initial",$Q205,IF('Submission Template'!V203="yes",MAX(($P206+'Submission Template'!BS203-('Submission Template'!R$28+0.25*$O206)),0),$Q205))),"")</f>
        <v/>
      </c>
      <c r="R206" s="308" t="str">
        <f t="shared" si="51"/>
        <v/>
      </c>
      <c r="S206" s="309" t="str">
        <f t="shared" si="43"/>
        <v/>
      </c>
      <c r="T206" s="309" t="str">
        <f t="shared" si="52"/>
        <v/>
      </c>
      <c r="U206" s="310" t="str">
        <f>IF(Q206&lt;&gt;"",IF($BB206=1,IF(AND(T206&lt;&gt;1,S206=1,N206&lt;='Submission Template'!R$28),1,0),U205),"")</f>
        <v/>
      </c>
      <c r="V206" s="102"/>
      <c r="W206" s="102"/>
      <c r="X206" s="102"/>
      <c r="Y206" s="102"/>
      <c r="Z206" s="102"/>
      <c r="AA206" s="102"/>
      <c r="AB206" s="102"/>
      <c r="AC206" s="102"/>
      <c r="AD206" s="102"/>
      <c r="AE206" s="102"/>
      <c r="AF206" s="311"/>
      <c r="AG206" s="312" t="str">
        <f>IF(AND(OR('Submission Template'!Q203="yes",AND('Submission Template'!V203="yes",'Submission Template'!$P$17="yes")),'Submission Template'!C203="invalid"),"Test cannot be invalid AND included in CumSum",IF(OR(AND($Q206&gt;$R206,$N206&lt;&gt;""),AND($G206&gt;H206,$D206&lt;&gt;"")),"Warning:  CumSum statistic exceeds the Action Limit.",""))</f>
        <v/>
      </c>
      <c r="AH206" s="156"/>
      <c r="AI206" s="156"/>
      <c r="AJ206" s="156"/>
      <c r="AK206" s="313"/>
      <c r="AL206" s="6" t="str">
        <f t="shared" si="47"/>
        <v/>
      </c>
      <c r="AM206" s="6" t="str">
        <f t="shared" si="44"/>
        <v/>
      </c>
      <c r="AN206"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lt;&gt;""),"DATA","")),"notCO")</f>
        <v>SKIP</v>
      </c>
      <c r="AO206" s="6">
        <f>IF('Submission Template'!$P$13="no",AX206,IF(AX206="","",IF('Submission Template'!$P$13="yes",IF(B206=0,1,IF(OR(B206=1,B206=2),2,B206)))))</f>
        <v>1</v>
      </c>
      <c r="AP206" s="6">
        <f>IF('Submission Template'!$P$13="no",AY206,IF(AY206="","",IF('Submission Template'!$P$13="yes",IF(L206=0,1,IF(OR(L206=1,L206=2),2,L206)))))</f>
        <v>1</v>
      </c>
      <c r="AQ206"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lt;&gt;""),"DATA","")),"notCO")</f>
        <v>SKIP</v>
      </c>
      <c r="AR206" s="22">
        <f>IF(AND('Submission Template'!BN203&lt;&gt;"",'Submission Template'!K$28&lt;&gt;"",'Submission Template'!Q203&lt;&gt;""),1,0)</f>
        <v>0</v>
      </c>
      <c r="AS206" s="22">
        <f>IF(AND('Submission Template'!BS203&lt;&gt;"",'Submission Template'!R$28&lt;&gt;"",'Submission Template'!V203&lt;&gt;""),1,0)</f>
        <v>0</v>
      </c>
      <c r="AT206" s="22"/>
      <c r="AU206" s="22">
        <f t="shared" si="26"/>
        <v>0</v>
      </c>
      <c r="AV206" s="22">
        <f t="shared" si="27"/>
        <v>0</v>
      </c>
      <c r="AW206" s="22"/>
      <c r="AX206" s="22">
        <f>IF('Submission Template'!$BU203&lt;&gt;"blank",IF('Submission Template'!BN203&lt;&gt;"",IF('Submission Template'!Q203="yes",AX205+1,AX205),AX205),"")</f>
        <v>0</v>
      </c>
      <c r="AY206" s="22">
        <f>IF('Submission Template'!$BU203&lt;&gt;"blank",IF('Submission Template'!BS203&lt;&gt;"",IF('Submission Template'!V203="yes",AY205+1,AY205),AY205),"")</f>
        <v>0</v>
      </c>
      <c r="AZ206" s="22"/>
      <c r="BA206" s="22" t="str">
        <f>IF('Submission Template'!BN203&lt;&gt;"",IF('Submission Template'!Q203="yes",1,0),"")</f>
        <v/>
      </c>
      <c r="BB206" s="22" t="str">
        <f>IF('Submission Template'!BS203&lt;&gt;"",IF('Submission Template'!V203="yes",1,0),"")</f>
        <v/>
      </c>
      <c r="BC206" s="22"/>
      <c r="BD206" s="22" t="str">
        <f>IF(AND('Submission Template'!Q203="yes",'Submission Template'!BN203&lt;&gt;""),'Submission Template'!BN203,"")</f>
        <v/>
      </c>
      <c r="BE206" s="22" t="str">
        <f>IF(AND('Submission Template'!V203="yes",'Submission Template'!BS203&lt;&gt;""),'Submission Template'!BS203,"")</f>
        <v/>
      </c>
      <c r="BF206" s="22"/>
      <c r="BG206" s="22"/>
      <c r="BH206" s="22"/>
      <c r="BI206" s="24"/>
      <c r="BJ206" s="22"/>
      <c r="BK206" s="35" t="str">
        <f>IF('Submission Template'!$AU$36=1,IF(AND('Submission Template'!Q203="yes",$AO206&gt;1,'Submission Template'!BN203&lt;&gt;""),ROUND((($AU206*$E206)/($D206-'Submission Template'!K$28))^2+1,1),""),"")</f>
        <v/>
      </c>
      <c r="BL206" s="35" t="str">
        <f>IF('Submission Template'!$AV$36=1,IF(AND('Submission Template'!V203="yes",$AP206&gt;1,'Submission Template'!BS203&lt;&gt;""),ROUND((($AV206*$O206)/($N206-'Submission Template'!R$28))^2+1,1),""),"")</f>
        <v/>
      </c>
      <c r="BM206" s="49">
        <f t="shared" si="28"/>
        <v>1</v>
      </c>
      <c r="BN206" s="6"/>
      <c r="BO206" s="136" t="str">
        <f>IF(D206="","",IF(E206="","",$D206-'Submission Template'!K$28))</f>
        <v/>
      </c>
      <c r="BP206" s="137" t="str">
        <f t="shared" si="53"/>
        <v/>
      </c>
      <c r="BQ206" s="137"/>
      <c r="BR206" s="137"/>
      <c r="BS206" s="137"/>
      <c r="BT206" s="137" t="str">
        <f>IF(N206="","",IF(E206="","",$N206-'Submission Template'!$BG$20))</f>
        <v/>
      </c>
      <c r="BU206" s="138" t="str">
        <f t="shared" si="54"/>
        <v/>
      </c>
      <c r="BV206" s="6"/>
      <c r="BW206" s="247" t="str">
        <f t="shared" si="45"/>
        <v/>
      </c>
      <c r="BX206" s="138" t="str">
        <f t="shared" si="46"/>
        <v/>
      </c>
      <c r="BY206" s="6"/>
      <c r="BZ206" s="6"/>
      <c r="CA206" s="6"/>
      <c r="CB206" s="6"/>
      <c r="CC206" s="6"/>
      <c r="CD206" s="6"/>
      <c r="CE206" s="6"/>
      <c r="CF206" s="247">
        <f>IF('Submission Template'!C229="invalid",1,0)</f>
        <v>0</v>
      </c>
      <c r="CG206" s="137" t="str">
        <f>IF(AND('Submission Template'!$C229="final",'Submission Template'!$Q229="yes"),$D232,"")</f>
        <v/>
      </c>
      <c r="CH206" s="137" t="str">
        <f>IF(AND('Submission Template'!$C229="final",'Submission Template'!$Q229="yes"),$C232,"")</f>
        <v/>
      </c>
      <c r="CI206" s="137" t="str">
        <f>IF(AND('Submission Template'!$C229="final",'Submission Template'!$V229="yes"),$N232,"")</f>
        <v/>
      </c>
      <c r="CJ206" s="138" t="str">
        <f>IF(AND('Submission Template'!$C229="final",'Submission Template'!$V229="yes"),$M232,"")</f>
        <v/>
      </c>
      <c r="CK206" s="6"/>
      <c r="CL206" s="6"/>
    </row>
    <row r="207" spans="1:90">
      <c r="A207" s="98"/>
      <c r="B207" s="304">
        <f>IF('Submission Template'!$AU$36=1,IF(AND('Submission Template'!$P$13="yes",$AX207&lt;&gt;""),MAX($AX207-1,0),$AX207),"")</f>
        <v>0</v>
      </c>
      <c r="C207" s="305" t="str">
        <f t="shared" si="22"/>
        <v/>
      </c>
      <c r="D207" s="306" t="str">
        <f>IF('Submission Template'!$AU$36&lt;&gt;1,"",IF(AL207&lt;&gt;"",AL207,IF(AND('Submission Template'!$P$13="no",'Submission Template'!Q204="yes",'Submission Template'!BN204&lt;&gt;""),AVERAGE(BD$37:BD207),IF(AND('Submission Template'!$P$13="yes",'Submission Template'!Q204="yes",'Submission Template'!BN204&lt;&gt;""),AVERAGE(BD$38:BD207),""))))</f>
        <v/>
      </c>
      <c r="E207" s="307" t="str">
        <f>IF('Submission Template'!$AU$36&lt;&gt;1,"",IF(AO207&lt;=1,"",IF(BW207&lt;&gt;"",BW207,IF(AND('Submission Template'!$P$13="no",'Submission Template'!Q204="yes",'Submission Template'!BN204&lt;&gt;""),STDEV(BD$37:BD207),IF(AND('Submission Template'!$P$13="yes",'Submission Template'!Q204="yes",'Submission Template'!BN204&lt;&gt;""),STDEV(BD$38:BD207),"")))))</f>
        <v/>
      </c>
      <c r="F207" s="308" t="str">
        <f>IF('Submission Template'!$AU$36=1,IF('Submission Template'!BN204&lt;&gt;"",G206,""),"")</f>
        <v/>
      </c>
      <c r="G207" s="308" t="str">
        <f>IF(AND('Submission Template'!$AU$36=1,'Submission Template'!$C204&lt;&gt;""),IF(OR($AO207=1,$AO207=0),0,IF('Submission Template'!$C204="initial",$G206,IF('Submission Template'!Q204="yes",MAX(($F207+'Submission Template'!BN204-('Submission Template'!K$28+0.25*$E207)),0),$G206))),"")</f>
        <v/>
      </c>
      <c r="H207" s="308" t="str">
        <f t="shared" si="48"/>
        <v/>
      </c>
      <c r="I207" s="309" t="str">
        <f t="shared" si="42"/>
        <v/>
      </c>
      <c r="J207" s="309" t="str">
        <f t="shared" si="49"/>
        <v/>
      </c>
      <c r="K207" s="310" t="str">
        <f>IF(G207&lt;&gt;"",IF($BA207=1,IF(AND(J207&lt;&gt;1,I207=1,D207&lt;='Submission Template'!K$28),1,0),K206),"")</f>
        <v/>
      </c>
      <c r="L207" s="304">
        <f>IF('Submission Template'!$AV$36=1,IF(AND('Submission Template'!$P$13="yes",$AY207&lt;&gt;""),MAX($AY207-1,0),$AY207),"")</f>
        <v>0</v>
      </c>
      <c r="M207" s="305" t="str">
        <f t="shared" si="50"/>
        <v/>
      </c>
      <c r="N207" s="306" t="str">
        <f>IF(AM207&lt;&gt;"",AM207,(IF(AND('Submission Template'!$P$13="no",'Submission Template'!V204="yes",'Submission Template'!BS204&lt;&gt;""),AVERAGE(BE$37:BE207),IF(AND('Submission Template'!$P$13="yes",'Submission Template'!V204="yes",'Submission Template'!BS204&lt;&gt;""),AVERAGE(BE$38:BE207),""))))</f>
        <v/>
      </c>
      <c r="O207" s="307" t="str">
        <f>IF(AP207&lt;=1,"",IF(BX207&lt;&gt;"",BX207,(IF(AND('Submission Template'!$P$13="no",'Submission Template'!V204="yes",'Submission Template'!BS204&lt;&gt;""),STDEV(BE$37:BE207),IF(AND('Submission Template'!$P$13="yes",'Submission Template'!V204="yes",'Submission Template'!BS204&lt;&gt;""),STDEV(BE$38:BE207),"")))))</f>
        <v/>
      </c>
      <c r="P207" s="308" t="str">
        <f>IF('Submission Template'!$AV$36=1,IF('Submission Template'!BS204&lt;&gt;"",Q206,""),"")</f>
        <v/>
      </c>
      <c r="Q207" s="308" t="str">
        <f>IF(AND('Submission Template'!$AV$36=1,'Submission Template'!$C204&lt;&gt;""),IF(OR($AP207=1,$AP207=0),0,IF('Submission Template'!$C204="initial",$Q206,IF('Submission Template'!V204="yes",MAX(($P207+'Submission Template'!BS204-('Submission Template'!R$28+0.25*$O207)),0),$Q206))),"")</f>
        <v/>
      </c>
      <c r="R207" s="308" t="str">
        <f t="shared" si="51"/>
        <v/>
      </c>
      <c r="S207" s="309" t="str">
        <f t="shared" si="43"/>
        <v/>
      </c>
      <c r="T207" s="309" t="str">
        <f t="shared" si="52"/>
        <v/>
      </c>
      <c r="U207" s="310" t="str">
        <f>IF(Q207&lt;&gt;"",IF($BB207=1,IF(AND(T207&lt;&gt;1,S207=1,N207&lt;='Submission Template'!R$28),1,0),U206),"")</f>
        <v/>
      </c>
      <c r="V207" s="102"/>
      <c r="W207" s="102"/>
      <c r="X207" s="102"/>
      <c r="Y207" s="102"/>
      <c r="Z207" s="102"/>
      <c r="AA207" s="102"/>
      <c r="AB207" s="102"/>
      <c r="AC207" s="102"/>
      <c r="AD207" s="102"/>
      <c r="AE207" s="102"/>
      <c r="AF207" s="311"/>
      <c r="AG207" s="312" t="str">
        <f>IF(AND(OR('Submission Template'!Q204="yes",AND('Submission Template'!V204="yes",'Submission Template'!$P$17="yes")),'Submission Template'!C204="invalid"),"Test cannot be invalid AND included in CumSum",IF(OR(AND($Q207&gt;$R207,$N207&lt;&gt;""),AND($G207&gt;H207,$D207&lt;&gt;"")),"Warning:  CumSum statistic exceeds the Action Limit.",""))</f>
        <v/>
      </c>
      <c r="AH207" s="156"/>
      <c r="AI207" s="156"/>
      <c r="AJ207" s="156"/>
      <c r="AK207" s="313"/>
      <c r="AL207" s="6" t="str">
        <f t="shared" si="47"/>
        <v/>
      </c>
      <c r="AM207" s="6" t="str">
        <f t="shared" si="44"/>
        <v/>
      </c>
      <c r="AN207"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lt;&gt;""),"DATA","")),"notCO")</f>
        <v>SKIP</v>
      </c>
      <c r="AO207" s="6">
        <f>IF('Submission Template'!$P$13="no",AX207,IF(AX207="","",IF('Submission Template'!$P$13="yes",IF(B207=0,1,IF(OR(B207=1,B207=2),2,B207)))))</f>
        <v>1</v>
      </c>
      <c r="AP207" s="6">
        <f>IF('Submission Template'!$P$13="no",AY207,IF(AY207="","",IF('Submission Template'!$P$13="yes",IF(L207=0,1,IF(OR(L207=1,L207=2),2,L207)))))</f>
        <v>1</v>
      </c>
      <c r="AQ207"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lt;&gt;""),"DATA","")),"notCO")</f>
        <v>SKIP</v>
      </c>
      <c r="AR207" s="22">
        <f>IF(AND('Submission Template'!BN204&lt;&gt;"",'Submission Template'!K$28&lt;&gt;"",'Submission Template'!Q204&lt;&gt;""),1,0)</f>
        <v>0</v>
      </c>
      <c r="AS207" s="22">
        <f>IF(AND('Submission Template'!BS204&lt;&gt;"",'Submission Template'!R$28&lt;&gt;"",'Submission Template'!V204&lt;&gt;""),1,0)</f>
        <v>0</v>
      </c>
      <c r="AT207" s="22"/>
      <c r="AU207" s="22">
        <f t="shared" si="26"/>
        <v>0</v>
      </c>
      <c r="AV207" s="22">
        <f t="shared" si="27"/>
        <v>0</v>
      </c>
      <c r="AW207" s="22"/>
      <c r="AX207" s="22">
        <f>IF('Submission Template'!$BU204&lt;&gt;"blank",IF('Submission Template'!BN204&lt;&gt;"",IF('Submission Template'!Q204="yes",AX206+1,AX206),AX206),"")</f>
        <v>0</v>
      </c>
      <c r="AY207" s="22">
        <f>IF('Submission Template'!$BU204&lt;&gt;"blank",IF('Submission Template'!BS204&lt;&gt;"",IF('Submission Template'!V204="yes",AY206+1,AY206),AY206),"")</f>
        <v>0</v>
      </c>
      <c r="AZ207" s="22"/>
      <c r="BA207" s="22" t="str">
        <f>IF('Submission Template'!BN204&lt;&gt;"",IF('Submission Template'!Q204="yes",1,0),"")</f>
        <v/>
      </c>
      <c r="BB207" s="22" t="str">
        <f>IF('Submission Template'!BS204&lt;&gt;"",IF('Submission Template'!V204="yes",1,0),"")</f>
        <v/>
      </c>
      <c r="BC207" s="22"/>
      <c r="BD207" s="22" t="str">
        <f>IF(AND('Submission Template'!Q204="yes",'Submission Template'!BN204&lt;&gt;""),'Submission Template'!BN204,"")</f>
        <v/>
      </c>
      <c r="BE207" s="22" t="str">
        <f>IF(AND('Submission Template'!V204="yes",'Submission Template'!BS204&lt;&gt;""),'Submission Template'!BS204,"")</f>
        <v/>
      </c>
      <c r="BF207" s="22"/>
      <c r="BG207" s="22"/>
      <c r="BH207" s="22"/>
      <c r="BI207" s="24"/>
      <c r="BJ207" s="22"/>
      <c r="BK207" s="35" t="str">
        <f>IF('Submission Template'!$AU$36=1,IF(AND('Submission Template'!Q204="yes",$AO207&gt;1,'Submission Template'!BN204&lt;&gt;""),ROUND((($AU207*$E207)/($D207-'Submission Template'!K$28))^2+1,1),""),"")</f>
        <v/>
      </c>
      <c r="BL207" s="35" t="str">
        <f>IF('Submission Template'!$AV$36=1,IF(AND('Submission Template'!V204="yes",$AP207&gt;1,'Submission Template'!BS204&lt;&gt;""),ROUND((($AV207*$O207)/($N207-'Submission Template'!R$28))^2+1,1),""),"")</f>
        <v/>
      </c>
      <c r="BM207" s="49">
        <f t="shared" si="28"/>
        <v>1</v>
      </c>
      <c r="BN207" s="6"/>
      <c r="BO207" s="136" t="str">
        <f>IF(D207="","",IF(E207="","",$D207-'Submission Template'!K$28))</f>
        <v/>
      </c>
      <c r="BP207" s="137" t="str">
        <f t="shared" si="53"/>
        <v/>
      </c>
      <c r="BQ207" s="137"/>
      <c r="BR207" s="137"/>
      <c r="BS207" s="137"/>
      <c r="BT207" s="137" t="str">
        <f>IF(N207="","",IF(E207="","",$N207-'Submission Template'!$BG$20))</f>
        <v/>
      </c>
      <c r="BU207" s="138" t="str">
        <f t="shared" si="54"/>
        <v/>
      </c>
      <c r="BV207" s="6"/>
      <c r="BW207" s="247" t="str">
        <f t="shared" si="45"/>
        <v/>
      </c>
      <c r="BX207" s="138" t="str">
        <f t="shared" si="46"/>
        <v/>
      </c>
      <c r="BY207" s="6"/>
      <c r="BZ207" s="6"/>
      <c r="CA207" s="6"/>
      <c r="CB207" s="6"/>
      <c r="CC207" s="6"/>
      <c r="CD207" s="6"/>
      <c r="CE207" s="6"/>
      <c r="CF207" s="247">
        <f>IF('Submission Template'!C230="invalid",1,0)</f>
        <v>0</v>
      </c>
      <c r="CG207" s="137" t="str">
        <f>IF(AND('Submission Template'!$C230="final",'Submission Template'!$Q230="yes"),$D233,"")</f>
        <v/>
      </c>
      <c r="CH207" s="137" t="str">
        <f>IF(AND('Submission Template'!$C230="final",'Submission Template'!$Q230="yes"),$C233,"")</f>
        <v/>
      </c>
      <c r="CI207" s="137" t="str">
        <f>IF(AND('Submission Template'!$C230="final",'Submission Template'!$V230="yes"),$N233,"")</f>
        <v/>
      </c>
      <c r="CJ207" s="138" t="str">
        <f>IF(AND('Submission Template'!$C230="final",'Submission Template'!$V230="yes"),$M233,"")</f>
        <v/>
      </c>
      <c r="CK207" s="6"/>
      <c r="CL207" s="6"/>
    </row>
    <row r="208" spans="1:90">
      <c r="A208" s="98"/>
      <c r="B208" s="304">
        <f>IF('Submission Template'!$AU$36=1,IF(AND('Submission Template'!$P$13="yes",$AX208&lt;&gt;""),MAX($AX208-1,0),$AX208),"")</f>
        <v>0</v>
      </c>
      <c r="C208" s="305" t="str">
        <f t="shared" si="22"/>
        <v/>
      </c>
      <c r="D208" s="306" t="str">
        <f>IF('Submission Template'!$AU$36&lt;&gt;1,"",IF(AL208&lt;&gt;"",AL208,IF(AND('Submission Template'!$P$13="no",'Submission Template'!Q205="yes",'Submission Template'!BN205&lt;&gt;""),AVERAGE(BD$37:BD208),IF(AND('Submission Template'!$P$13="yes",'Submission Template'!Q205="yes",'Submission Template'!BN205&lt;&gt;""),AVERAGE(BD$38:BD208),""))))</f>
        <v/>
      </c>
      <c r="E208" s="307" t="str">
        <f>IF('Submission Template'!$AU$36&lt;&gt;1,"",IF(AO208&lt;=1,"",IF(BW208&lt;&gt;"",BW208,IF(AND('Submission Template'!$P$13="no",'Submission Template'!Q205="yes",'Submission Template'!BN205&lt;&gt;""),STDEV(BD$37:BD208),IF(AND('Submission Template'!$P$13="yes",'Submission Template'!Q205="yes",'Submission Template'!BN205&lt;&gt;""),STDEV(BD$38:BD208),"")))))</f>
        <v/>
      </c>
      <c r="F208" s="308" t="str">
        <f>IF('Submission Template'!$AU$36=1,IF('Submission Template'!BN205&lt;&gt;"",G207,""),"")</f>
        <v/>
      </c>
      <c r="G208" s="308" t="str">
        <f>IF(AND('Submission Template'!$AU$36=1,'Submission Template'!$C205&lt;&gt;""),IF(OR($AO208=1,$AO208=0),0,IF('Submission Template'!$C205="initial",$G207,IF('Submission Template'!Q205="yes",MAX(($F208+'Submission Template'!BN205-('Submission Template'!K$28+0.25*$E208)),0),$G207))),"")</f>
        <v/>
      </c>
      <c r="H208" s="308" t="str">
        <f t="shared" si="48"/>
        <v/>
      </c>
      <c r="I208" s="309" t="str">
        <f t="shared" si="42"/>
        <v/>
      </c>
      <c r="J208" s="309" t="str">
        <f t="shared" si="49"/>
        <v/>
      </c>
      <c r="K208" s="310" t="str">
        <f>IF(G208&lt;&gt;"",IF($BA208=1,IF(AND(J208&lt;&gt;1,I208=1,D208&lt;='Submission Template'!K$28),1,0),K207),"")</f>
        <v/>
      </c>
      <c r="L208" s="304">
        <f>IF('Submission Template'!$AV$36=1,IF(AND('Submission Template'!$P$13="yes",$AY208&lt;&gt;""),MAX($AY208-1,0),$AY208),"")</f>
        <v>0</v>
      </c>
      <c r="M208" s="305" t="str">
        <f t="shared" si="50"/>
        <v/>
      </c>
      <c r="N208" s="306" t="str">
        <f>IF(AM208&lt;&gt;"",AM208,(IF(AND('Submission Template'!$P$13="no",'Submission Template'!V205="yes",'Submission Template'!BS205&lt;&gt;""),AVERAGE(BE$37:BE208),IF(AND('Submission Template'!$P$13="yes",'Submission Template'!V205="yes",'Submission Template'!BS205&lt;&gt;""),AVERAGE(BE$38:BE208),""))))</f>
        <v/>
      </c>
      <c r="O208" s="307" t="str">
        <f>IF(AP208&lt;=1,"",IF(BX208&lt;&gt;"",BX208,(IF(AND('Submission Template'!$P$13="no",'Submission Template'!V205="yes",'Submission Template'!BS205&lt;&gt;""),STDEV(BE$37:BE208),IF(AND('Submission Template'!$P$13="yes",'Submission Template'!V205="yes",'Submission Template'!BS205&lt;&gt;""),STDEV(BE$38:BE208),"")))))</f>
        <v/>
      </c>
      <c r="P208" s="308" t="str">
        <f>IF('Submission Template'!$AV$36=1,IF('Submission Template'!BS205&lt;&gt;"",Q207,""),"")</f>
        <v/>
      </c>
      <c r="Q208" s="308" t="str">
        <f>IF(AND('Submission Template'!$AV$36=1,'Submission Template'!$C205&lt;&gt;""),IF(OR($AP208=1,$AP208=0),0,IF('Submission Template'!$C205="initial",$Q207,IF('Submission Template'!V205="yes",MAX(($P208+'Submission Template'!BS205-('Submission Template'!R$28+0.25*$O208)),0),$Q207))),"")</f>
        <v/>
      </c>
      <c r="R208" s="308" t="str">
        <f t="shared" si="51"/>
        <v/>
      </c>
      <c r="S208" s="309" t="str">
        <f t="shared" si="43"/>
        <v/>
      </c>
      <c r="T208" s="309" t="str">
        <f t="shared" si="52"/>
        <v/>
      </c>
      <c r="U208" s="310" t="str">
        <f>IF(Q208&lt;&gt;"",IF($BB208=1,IF(AND(T208&lt;&gt;1,S208=1,N208&lt;='Submission Template'!R$28),1,0),U207),"")</f>
        <v/>
      </c>
      <c r="V208" s="102"/>
      <c r="W208" s="102"/>
      <c r="X208" s="102"/>
      <c r="Y208" s="102"/>
      <c r="Z208" s="102"/>
      <c r="AA208" s="102"/>
      <c r="AB208" s="102"/>
      <c r="AC208" s="102"/>
      <c r="AD208" s="102"/>
      <c r="AE208" s="102"/>
      <c r="AF208" s="311"/>
      <c r="AG208" s="312" t="str">
        <f>IF(AND(OR('Submission Template'!Q205="yes",AND('Submission Template'!V205="yes",'Submission Template'!$P$17="yes")),'Submission Template'!C205="invalid"),"Test cannot be invalid AND included in CumSum",IF(OR(AND($Q208&gt;$R208,$N208&lt;&gt;""),AND($G208&gt;H208,$D208&lt;&gt;"")),"Warning:  CumSum statistic exceeds the Action Limit.",""))</f>
        <v/>
      </c>
      <c r="AH208" s="156"/>
      <c r="AI208" s="156"/>
      <c r="AJ208" s="156"/>
      <c r="AK208" s="313"/>
      <c r="AL208" s="6" t="str">
        <f t="shared" si="47"/>
        <v/>
      </c>
      <c r="AM208" s="6" t="str">
        <f t="shared" si="44"/>
        <v/>
      </c>
      <c r="AN208"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lt;&gt;""),"DATA","")),"notCO")</f>
        <v>SKIP</v>
      </c>
      <c r="AO208" s="6">
        <f>IF('Submission Template'!$P$13="no",AX208,IF(AX208="","",IF('Submission Template'!$P$13="yes",IF(B208=0,1,IF(OR(B208=1,B208=2),2,B208)))))</f>
        <v>1</v>
      </c>
      <c r="AP208" s="6">
        <f>IF('Submission Template'!$P$13="no",AY208,IF(AY208="","",IF('Submission Template'!$P$13="yes",IF(L208=0,1,IF(OR(L208=1,L208=2),2,L208)))))</f>
        <v>1</v>
      </c>
      <c r="AQ208"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lt;&gt;""),"DATA","")),"notCO")</f>
        <v>SKIP</v>
      </c>
      <c r="AR208" s="22">
        <f>IF(AND('Submission Template'!BN205&lt;&gt;"",'Submission Template'!K$28&lt;&gt;"",'Submission Template'!Q205&lt;&gt;""),1,0)</f>
        <v>0</v>
      </c>
      <c r="AS208" s="22">
        <f>IF(AND('Submission Template'!BS205&lt;&gt;"",'Submission Template'!R$28&lt;&gt;"",'Submission Template'!V205&lt;&gt;""),1,0)</f>
        <v>0</v>
      </c>
      <c r="AT208" s="22"/>
      <c r="AU208" s="22">
        <f t="shared" si="26"/>
        <v>0</v>
      </c>
      <c r="AV208" s="22">
        <f t="shared" si="27"/>
        <v>0</v>
      </c>
      <c r="AW208" s="22"/>
      <c r="AX208" s="22">
        <f>IF('Submission Template'!$BU205&lt;&gt;"blank",IF('Submission Template'!BN205&lt;&gt;"",IF('Submission Template'!Q205="yes",AX207+1,AX207),AX207),"")</f>
        <v>0</v>
      </c>
      <c r="AY208" s="22">
        <f>IF('Submission Template'!$BU205&lt;&gt;"blank",IF('Submission Template'!BS205&lt;&gt;"",IF('Submission Template'!V205="yes",AY207+1,AY207),AY207),"")</f>
        <v>0</v>
      </c>
      <c r="AZ208" s="22"/>
      <c r="BA208" s="22" t="str">
        <f>IF('Submission Template'!BN205&lt;&gt;"",IF('Submission Template'!Q205="yes",1,0),"")</f>
        <v/>
      </c>
      <c r="BB208" s="22" t="str">
        <f>IF('Submission Template'!BS205&lt;&gt;"",IF('Submission Template'!V205="yes",1,0),"")</f>
        <v/>
      </c>
      <c r="BC208" s="22"/>
      <c r="BD208" s="22" t="str">
        <f>IF(AND('Submission Template'!Q205="yes",'Submission Template'!BN205&lt;&gt;""),'Submission Template'!BN205,"")</f>
        <v/>
      </c>
      <c r="BE208" s="22" t="str">
        <f>IF(AND('Submission Template'!V205="yes",'Submission Template'!BS205&lt;&gt;""),'Submission Template'!BS205,"")</f>
        <v/>
      </c>
      <c r="BF208" s="22"/>
      <c r="BG208" s="22"/>
      <c r="BH208" s="22"/>
      <c r="BI208" s="24"/>
      <c r="BJ208" s="22"/>
      <c r="BK208" s="35" t="str">
        <f>IF('Submission Template'!$AU$36=1,IF(AND('Submission Template'!Q205="yes",$AO208&gt;1,'Submission Template'!BN205&lt;&gt;""),ROUND((($AU208*$E208)/($D208-'Submission Template'!K$28))^2+1,1),""),"")</f>
        <v/>
      </c>
      <c r="BL208" s="35" t="str">
        <f>IF('Submission Template'!$AV$36=1,IF(AND('Submission Template'!V205="yes",$AP208&gt;1,'Submission Template'!BS205&lt;&gt;""),ROUND((($AV208*$O208)/($N208-'Submission Template'!R$28))^2+1,1),""),"")</f>
        <v/>
      </c>
      <c r="BM208" s="49">
        <f t="shared" si="28"/>
        <v>1</v>
      </c>
      <c r="BN208" s="6"/>
      <c r="BO208" s="136" t="str">
        <f>IF(D208="","",IF(E208="","",$D208-'Submission Template'!K$28))</f>
        <v/>
      </c>
      <c r="BP208" s="137" t="str">
        <f t="shared" si="53"/>
        <v/>
      </c>
      <c r="BQ208" s="137"/>
      <c r="BR208" s="137"/>
      <c r="BS208" s="137"/>
      <c r="BT208" s="137" t="str">
        <f>IF(N208="","",IF(E208="","",$N208-'Submission Template'!$BG$20))</f>
        <v/>
      </c>
      <c r="BU208" s="138" t="str">
        <f t="shared" si="54"/>
        <v/>
      </c>
      <c r="BV208" s="6"/>
      <c r="BW208" s="247" t="str">
        <f t="shared" si="45"/>
        <v/>
      </c>
      <c r="BX208" s="138" t="str">
        <f t="shared" si="46"/>
        <v/>
      </c>
      <c r="BY208" s="6"/>
      <c r="BZ208" s="6"/>
      <c r="CA208" s="6"/>
      <c r="CB208" s="6"/>
      <c r="CC208" s="6"/>
      <c r="CD208" s="6"/>
      <c r="CE208" s="6"/>
      <c r="CF208" s="247">
        <f>IF('Submission Template'!C231="invalid",1,0)</f>
        <v>0</v>
      </c>
      <c r="CG208" s="137" t="str">
        <f>IF(AND('Submission Template'!$C231="final",'Submission Template'!$Q231="yes"),$D234,"")</f>
        <v/>
      </c>
      <c r="CH208" s="137" t="str">
        <f>IF(AND('Submission Template'!$C231="final",'Submission Template'!$Q231="yes"),$C234,"")</f>
        <v/>
      </c>
      <c r="CI208" s="137" t="str">
        <f>IF(AND('Submission Template'!$C231="final",'Submission Template'!$V231="yes"),$N234,"")</f>
        <v/>
      </c>
      <c r="CJ208" s="138" t="str">
        <f>IF(AND('Submission Template'!$C231="final",'Submission Template'!$V231="yes"),$M234,"")</f>
        <v/>
      </c>
      <c r="CK208" s="6"/>
      <c r="CL208" s="6"/>
    </row>
    <row r="209" spans="1:90">
      <c r="A209" s="98"/>
      <c r="B209" s="304">
        <f>IF('Submission Template'!$AU$36=1,IF(AND('Submission Template'!$P$13="yes",$AX209&lt;&gt;""),MAX($AX209-1,0),$AX209),"")</f>
        <v>0</v>
      </c>
      <c r="C209" s="305" t="str">
        <f t="shared" si="22"/>
        <v/>
      </c>
      <c r="D209" s="306" t="str">
        <f>IF('Submission Template'!$AU$36&lt;&gt;1,"",IF(AL209&lt;&gt;"",AL209,IF(AND('Submission Template'!$P$13="no",'Submission Template'!Q206="yes",'Submission Template'!BN206&lt;&gt;""),AVERAGE(BD$37:BD209),IF(AND('Submission Template'!$P$13="yes",'Submission Template'!Q206="yes",'Submission Template'!BN206&lt;&gt;""),AVERAGE(BD$38:BD209),""))))</f>
        <v/>
      </c>
      <c r="E209" s="307" t="str">
        <f>IF('Submission Template'!$AU$36&lt;&gt;1,"",IF(AO209&lt;=1,"",IF(BW209&lt;&gt;"",BW209,IF(AND('Submission Template'!$P$13="no",'Submission Template'!Q206="yes",'Submission Template'!BN206&lt;&gt;""),STDEV(BD$37:BD209),IF(AND('Submission Template'!$P$13="yes",'Submission Template'!Q206="yes",'Submission Template'!BN206&lt;&gt;""),STDEV(BD$38:BD209),"")))))</f>
        <v/>
      </c>
      <c r="F209" s="308" t="str">
        <f>IF('Submission Template'!$AU$36=1,IF('Submission Template'!BN206&lt;&gt;"",G208,""),"")</f>
        <v/>
      </c>
      <c r="G209" s="308" t="str">
        <f>IF(AND('Submission Template'!$AU$36=1,'Submission Template'!$C206&lt;&gt;""),IF(OR($AO209=1,$AO209=0),0,IF('Submission Template'!$C206="initial",$G208,IF('Submission Template'!Q206="yes",MAX(($F209+'Submission Template'!BN206-('Submission Template'!K$28+0.25*$E209)),0),$G208))),"")</f>
        <v/>
      </c>
      <c r="H209" s="308" t="str">
        <f t="shared" si="48"/>
        <v/>
      </c>
      <c r="I209" s="309" t="str">
        <f t="shared" si="42"/>
        <v/>
      </c>
      <c r="J209" s="309" t="str">
        <f t="shared" si="49"/>
        <v/>
      </c>
      <c r="K209" s="310" t="str">
        <f>IF(G209&lt;&gt;"",IF($BA209=1,IF(AND(J209&lt;&gt;1,I209=1,D209&lt;='Submission Template'!K$28),1,0),K208),"")</f>
        <v/>
      </c>
      <c r="L209" s="304">
        <f>IF('Submission Template'!$AV$36=1,IF(AND('Submission Template'!$P$13="yes",$AY209&lt;&gt;""),MAX($AY209-1,0),$AY209),"")</f>
        <v>0</v>
      </c>
      <c r="M209" s="305" t="str">
        <f t="shared" si="50"/>
        <v/>
      </c>
      <c r="N209" s="306" t="str">
        <f>IF(AM209&lt;&gt;"",AM209,(IF(AND('Submission Template'!$P$13="no",'Submission Template'!V206="yes",'Submission Template'!BS206&lt;&gt;""),AVERAGE(BE$37:BE209),IF(AND('Submission Template'!$P$13="yes",'Submission Template'!V206="yes",'Submission Template'!BS206&lt;&gt;""),AVERAGE(BE$38:BE209),""))))</f>
        <v/>
      </c>
      <c r="O209" s="307" t="str">
        <f>IF(AP209&lt;=1,"",IF(BX209&lt;&gt;"",BX209,(IF(AND('Submission Template'!$P$13="no",'Submission Template'!V206="yes",'Submission Template'!BS206&lt;&gt;""),STDEV(BE$37:BE209),IF(AND('Submission Template'!$P$13="yes",'Submission Template'!V206="yes",'Submission Template'!BS206&lt;&gt;""),STDEV(BE$38:BE209),"")))))</f>
        <v/>
      </c>
      <c r="P209" s="308" t="str">
        <f>IF('Submission Template'!$AV$36=1,IF('Submission Template'!BS206&lt;&gt;"",Q208,""),"")</f>
        <v/>
      </c>
      <c r="Q209" s="308" t="str">
        <f>IF(AND('Submission Template'!$AV$36=1,'Submission Template'!$C206&lt;&gt;""),IF(OR($AP209=1,$AP209=0),0,IF('Submission Template'!$C206="initial",$Q208,IF('Submission Template'!V206="yes",MAX(($P209+'Submission Template'!BS206-('Submission Template'!R$28+0.25*$O209)),0),$Q208))),"")</f>
        <v/>
      </c>
      <c r="R209" s="308" t="str">
        <f t="shared" si="51"/>
        <v/>
      </c>
      <c r="S209" s="309" t="str">
        <f t="shared" si="43"/>
        <v/>
      </c>
      <c r="T209" s="309" t="str">
        <f t="shared" si="52"/>
        <v/>
      </c>
      <c r="U209" s="310" t="str">
        <f>IF(Q209&lt;&gt;"",IF($BB209=1,IF(AND(T209&lt;&gt;1,S209=1,N209&lt;='Submission Template'!R$28),1,0),U208),"")</f>
        <v/>
      </c>
      <c r="V209" s="102"/>
      <c r="W209" s="102"/>
      <c r="X209" s="102"/>
      <c r="Y209" s="102"/>
      <c r="Z209" s="102"/>
      <c r="AA209" s="102"/>
      <c r="AB209" s="102"/>
      <c r="AC209" s="102"/>
      <c r="AD209" s="102"/>
      <c r="AE209" s="102"/>
      <c r="AF209" s="311"/>
      <c r="AG209" s="312" t="str">
        <f>IF(AND(OR('Submission Template'!Q206="yes",AND('Submission Template'!V206="yes",'Submission Template'!$P$17="yes")),'Submission Template'!C206="invalid"),"Test cannot be invalid AND included in CumSum",IF(OR(AND($Q209&gt;$R209,$N209&lt;&gt;""),AND($G209&gt;H209,$D209&lt;&gt;"")),"Warning:  CumSum statistic exceeds the Action Limit.",""))</f>
        <v/>
      </c>
      <c r="AH209" s="156"/>
      <c r="AI209" s="156"/>
      <c r="AJ209" s="156"/>
      <c r="AK209" s="313"/>
      <c r="AL209" s="6" t="str">
        <f t="shared" si="47"/>
        <v/>
      </c>
      <c r="AM209" s="6" t="str">
        <f t="shared" si="44"/>
        <v/>
      </c>
      <c r="AN209"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lt;&gt;""),"DATA","")),"notCO")</f>
        <v>SKIP</v>
      </c>
      <c r="AO209" s="6">
        <f>IF('Submission Template'!$P$13="no",AX209,IF(AX209="","",IF('Submission Template'!$P$13="yes",IF(B209=0,1,IF(OR(B209=1,B209=2),2,B209)))))</f>
        <v>1</v>
      </c>
      <c r="AP209" s="6">
        <f>IF('Submission Template'!$P$13="no",AY209,IF(AY209="","",IF('Submission Template'!$P$13="yes",IF(L209=0,1,IF(OR(L209=1,L209=2),2,L209)))))</f>
        <v>1</v>
      </c>
      <c r="AQ209"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lt;&gt;""),"DATA","")),"notCO")</f>
        <v>SKIP</v>
      </c>
      <c r="AR209" s="22">
        <f>IF(AND('Submission Template'!BN206&lt;&gt;"",'Submission Template'!K$28&lt;&gt;"",'Submission Template'!Q206&lt;&gt;""),1,0)</f>
        <v>0</v>
      </c>
      <c r="AS209" s="22">
        <f>IF(AND('Submission Template'!BS206&lt;&gt;"",'Submission Template'!R$28&lt;&gt;"",'Submission Template'!V206&lt;&gt;""),1,0)</f>
        <v>0</v>
      </c>
      <c r="AT209" s="22"/>
      <c r="AU209" s="22">
        <f t="shared" si="26"/>
        <v>0</v>
      </c>
      <c r="AV209" s="22">
        <f t="shared" si="27"/>
        <v>0</v>
      </c>
      <c r="AW209" s="22"/>
      <c r="AX209" s="22">
        <f>IF('Submission Template'!$BU206&lt;&gt;"blank",IF('Submission Template'!BN206&lt;&gt;"",IF('Submission Template'!Q206="yes",AX208+1,AX208),AX208),"")</f>
        <v>0</v>
      </c>
      <c r="AY209" s="22">
        <f>IF('Submission Template'!$BU206&lt;&gt;"blank",IF('Submission Template'!BS206&lt;&gt;"",IF('Submission Template'!V206="yes",AY208+1,AY208),AY208),"")</f>
        <v>0</v>
      </c>
      <c r="AZ209" s="22"/>
      <c r="BA209" s="22" t="str">
        <f>IF('Submission Template'!BN206&lt;&gt;"",IF('Submission Template'!Q206="yes",1,0),"")</f>
        <v/>
      </c>
      <c r="BB209" s="22" t="str">
        <f>IF('Submission Template'!BS206&lt;&gt;"",IF('Submission Template'!V206="yes",1,0),"")</f>
        <v/>
      </c>
      <c r="BC209" s="22"/>
      <c r="BD209" s="22" t="str">
        <f>IF(AND('Submission Template'!Q206="yes",'Submission Template'!BN206&lt;&gt;""),'Submission Template'!BN206,"")</f>
        <v/>
      </c>
      <c r="BE209" s="22" t="str">
        <f>IF(AND('Submission Template'!V206="yes",'Submission Template'!BS206&lt;&gt;""),'Submission Template'!BS206,"")</f>
        <v/>
      </c>
      <c r="BF209" s="22"/>
      <c r="BG209" s="22"/>
      <c r="BH209" s="22"/>
      <c r="BI209" s="24"/>
      <c r="BJ209" s="22"/>
      <c r="BK209" s="35" t="str">
        <f>IF('Submission Template'!$AU$36=1,IF(AND('Submission Template'!Q206="yes",$AO209&gt;1,'Submission Template'!BN206&lt;&gt;""),ROUND((($AU209*$E209)/($D209-'Submission Template'!K$28))^2+1,1),""),"")</f>
        <v/>
      </c>
      <c r="BL209" s="35" t="str">
        <f>IF('Submission Template'!$AV$36=1,IF(AND('Submission Template'!V206="yes",$AP209&gt;1,'Submission Template'!BS206&lt;&gt;""),ROUND((($AV209*$O209)/($N209-'Submission Template'!R$28))^2+1,1),""),"")</f>
        <v/>
      </c>
      <c r="BM209" s="49">
        <f t="shared" si="28"/>
        <v>1</v>
      </c>
      <c r="BN209" s="6"/>
      <c r="BO209" s="136" t="str">
        <f>IF(D209="","",IF(E209="","",$D209-'Submission Template'!K$28))</f>
        <v/>
      </c>
      <c r="BP209" s="137" t="str">
        <f t="shared" si="53"/>
        <v/>
      </c>
      <c r="BQ209" s="137"/>
      <c r="BR209" s="137"/>
      <c r="BS209" s="137"/>
      <c r="BT209" s="137" t="str">
        <f>IF(N209="","",IF(E209="","",$N209-'Submission Template'!$BG$20))</f>
        <v/>
      </c>
      <c r="BU209" s="138" t="str">
        <f t="shared" si="54"/>
        <v/>
      </c>
      <c r="BV209" s="6"/>
      <c r="BW209" s="247" t="str">
        <f t="shared" si="45"/>
        <v/>
      </c>
      <c r="BX209" s="138" t="str">
        <f t="shared" si="46"/>
        <v/>
      </c>
      <c r="BY209" s="6"/>
      <c r="BZ209" s="6"/>
      <c r="CA209" s="6"/>
      <c r="CB209" s="6"/>
      <c r="CC209" s="6"/>
      <c r="CD209" s="6"/>
      <c r="CE209" s="6"/>
      <c r="CF209" s="247">
        <f>IF('Submission Template'!C232="invalid",1,0)</f>
        <v>0</v>
      </c>
      <c r="CG209" s="137" t="str">
        <f>IF(AND('Submission Template'!$C232="final",'Submission Template'!$Q232="yes"),$D235,"")</f>
        <v/>
      </c>
      <c r="CH209" s="137" t="str">
        <f>IF(AND('Submission Template'!$C232="final",'Submission Template'!$Q232="yes"),$C235,"")</f>
        <v/>
      </c>
      <c r="CI209" s="137" t="str">
        <f>IF(AND('Submission Template'!$C232="final",'Submission Template'!$V232="yes"),$N235,"")</f>
        <v/>
      </c>
      <c r="CJ209" s="138" t="str">
        <f>IF(AND('Submission Template'!$C232="final",'Submission Template'!$V232="yes"),$M235,"")</f>
        <v/>
      </c>
      <c r="CK209" s="6"/>
      <c r="CL209" s="6"/>
    </row>
    <row r="210" spans="1:90">
      <c r="A210" s="98"/>
      <c r="B210" s="304">
        <f>IF('Submission Template'!$AU$36=1,IF(AND('Submission Template'!$P$13="yes",$AX210&lt;&gt;""),MAX($AX210-1,0),$AX210),"")</f>
        <v>0</v>
      </c>
      <c r="C210" s="305" t="str">
        <f t="shared" si="22"/>
        <v/>
      </c>
      <c r="D210" s="306" t="str">
        <f>IF('Submission Template'!$AU$36&lt;&gt;1,"",IF(AL210&lt;&gt;"",AL210,IF(AND('Submission Template'!$P$13="no",'Submission Template'!Q207="yes",'Submission Template'!BN207&lt;&gt;""),AVERAGE(BD$37:BD210),IF(AND('Submission Template'!$P$13="yes",'Submission Template'!Q207="yes",'Submission Template'!BN207&lt;&gt;""),AVERAGE(BD$38:BD210),""))))</f>
        <v/>
      </c>
      <c r="E210" s="307" t="str">
        <f>IF('Submission Template'!$AU$36&lt;&gt;1,"",IF(AO210&lt;=1,"",IF(BW210&lt;&gt;"",BW210,IF(AND('Submission Template'!$P$13="no",'Submission Template'!Q207="yes",'Submission Template'!BN207&lt;&gt;""),STDEV(BD$37:BD210),IF(AND('Submission Template'!$P$13="yes",'Submission Template'!Q207="yes",'Submission Template'!BN207&lt;&gt;""),STDEV(BD$38:BD210),"")))))</f>
        <v/>
      </c>
      <c r="F210" s="308" t="str">
        <f>IF('Submission Template'!$AU$36=1,IF('Submission Template'!BN207&lt;&gt;"",G209,""),"")</f>
        <v/>
      </c>
      <c r="G210" s="308" t="str">
        <f>IF(AND('Submission Template'!$AU$36=1,'Submission Template'!$C207&lt;&gt;""),IF(OR($AO210=1,$AO210=0),0,IF('Submission Template'!$C207="initial",$G209,IF('Submission Template'!Q207="yes",MAX(($F210+'Submission Template'!BN207-('Submission Template'!K$28+0.25*$E210)),0),$G209))),"")</f>
        <v/>
      </c>
      <c r="H210" s="308" t="str">
        <f t="shared" si="48"/>
        <v/>
      </c>
      <c r="I210" s="309" t="str">
        <f t="shared" si="42"/>
        <v/>
      </c>
      <c r="J210" s="309" t="str">
        <f t="shared" si="49"/>
        <v/>
      </c>
      <c r="K210" s="310" t="str">
        <f>IF(G210&lt;&gt;"",IF($BA210=1,IF(AND(J210&lt;&gt;1,I210=1,D210&lt;='Submission Template'!K$28),1,0),K209),"")</f>
        <v/>
      </c>
      <c r="L210" s="304">
        <f>IF('Submission Template'!$AV$36=1,IF(AND('Submission Template'!$P$13="yes",$AY210&lt;&gt;""),MAX($AY210-1,0),$AY210),"")</f>
        <v>0</v>
      </c>
      <c r="M210" s="305" t="str">
        <f t="shared" si="50"/>
        <v/>
      </c>
      <c r="N210" s="306" t="str">
        <f>IF(AM210&lt;&gt;"",AM210,(IF(AND('Submission Template'!$P$13="no",'Submission Template'!V207="yes",'Submission Template'!BS207&lt;&gt;""),AVERAGE(BE$37:BE210),IF(AND('Submission Template'!$P$13="yes",'Submission Template'!V207="yes",'Submission Template'!BS207&lt;&gt;""),AVERAGE(BE$38:BE210),""))))</f>
        <v/>
      </c>
      <c r="O210" s="307" t="str">
        <f>IF(AP210&lt;=1,"",IF(BX210&lt;&gt;"",BX210,(IF(AND('Submission Template'!$P$13="no",'Submission Template'!V207="yes",'Submission Template'!BS207&lt;&gt;""),STDEV(BE$37:BE210),IF(AND('Submission Template'!$P$13="yes",'Submission Template'!V207="yes",'Submission Template'!BS207&lt;&gt;""),STDEV(BE$38:BE210),"")))))</f>
        <v/>
      </c>
      <c r="P210" s="308" t="str">
        <f>IF('Submission Template'!$AV$36=1,IF('Submission Template'!BS207&lt;&gt;"",Q209,""),"")</f>
        <v/>
      </c>
      <c r="Q210" s="308" t="str">
        <f>IF(AND('Submission Template'!$AV$36=1,'Submission Template'!$C207&lt;&gt;""),IF(OR($AP210=1,$AP210=0),0,IF('Submission Template'!$C207="initial",$Q209,IF('Submission Template'!V207="yes",MAX(($P210+'Submission Template'!BS207-('Submission Template'!R$28+0.25*$O210)),0),$Q209))),"")</f>
        <v/>
      </c>
      <c r="R210" s="308" t="str">
        <f t="shared" si="51"/>
        <v/>
      </c>
      <c r="S210" s="309" t="str">
        <f t="shared" si="43"/>
        <v/>
      </c>
      <c r="T210" s="309" t="str">
        <f t="shared" si="52"/>
        <v/>
      </c>
      <c r="U210" s="310" t="str">
        <f>IF(Q210&lt;&gt;"",IF($BB210=1,IF(AND(T210&lt;&gt;1,S210=1,N210&lt;='Submission Template'!R$28),1,0),U209),"")</f>
        <v/>
      </c>
      <c r="V210" s="102"/>
      <c r="W210" s="102"/>
      <c r="X210" s="102"/>
      <c r="Y210" s="102"/>
      <c r="Z210" s="102"/>
      <c r="AA210" s="102"/>
      <c r="AB210" s="102"/>
      <c r="AC210" s="102"/>
      <c r="AD210" s="102"/>
      <c r="AE210" s="102"/>
      <c r="AF210" s="311"/>
      <c r="AG210" s="312" t="str">
        <f>IF(AND(OR('Submission Template'!Q207="yes",AND('Submission Template'!V207="yes",'Submission Template'!$P$17="yes")),'Submission Template'!C207="invalid"),"Test cannot be invalid AND included in CumSum",IF(OR(AND($Q210&gt;$R210,$N210&lt;&gt;""),AND($G210&gt;H210,$D210&lt;&gt;"")),"Warning:  CumSum statistic exceeds the Action Limit.",""))</f>
        <v/>
      </c>
      <c r="AH210" s="156"/>
      <c r="AI210" s="156"/>
      <c r="AJ210" s="156"/>
      <c r="AK210" s="313"/>
      <c r="AL210" s="6" t="str">
        <f t="shared" si="47"/>
        <v/>
      </c>
      <c r="AM210" s="6" t="str">
        <f t="shared" si="44"/>
        <v/>
      </c>
      <c r="AN210"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lt;&gt;""),"DATA","")),"notCO")</f>
        <v>SKIP</v>
      </c>
      <c r="AO210" s="6">
        <f>IF('Submission Template'!$P$13="no",AX210,IF(AX210="","",IF('Submission Template'!$P$13="yes",IF(B210=0,1,IF(OR(B210=1,B210=2),2,B210)))))</f>
        <v>1</v>
      </c>
      <c r="AP210" s="6">
        <f>IF('Submission Template'!$P$13="no",AY210,IF(AY210="","",IF('Submission Template'!$P$13="yes",IF(L210=0,1,IF(OR(L210=1,L210=2),2,L210)))))</f>
        <v>1</v>
      </c>
      <c r="AQ210"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lt;&gt;""),"DATA","")),"notCO")</f>
        <v>SKIP</v>
      </c>
      <c r="AR210" s="22">
        <f>IF(AND('Submission Template'!BN207&lt;&gt;"",'Submission Template'!K$28&lt;&gt;"",'Submission Template'!Q207&lt;&gt;""),1,0)</f>
        <v>0</v>
      </c>
      <c r="AS210" s="22">
        <f>IF(AND('Submission Template'!BS207&lt;&gt;"",'Submission Template'!R$28&lt;&gt;"",'Submission Template'!V207&lt;&gt;""),1,0)</f>
        <v>0</v>
      </c>
      <c r="AT210" s="22"/>
      <c r="AU210" s="22">
        <f t="shared" si="26"/>
        <v>0</v>
      </c>
      <c r="AV210" s="22">
        <f t="shared" si="27"/>
        <v>0</v>
      </c>
      <c r="AW210" s="22"/>
      <c r="AX210" s="22">
        <f>IF('Submission Template'!$BU207&lt;&gt;"blank",IF('Submission Template'!BN207&lt;&gt;"",IF('Submission Template'!Q207="yes",AX209+1,AX209),AX209),"")</f>
        <v>0</v>
      </c>
      <c r="AY210" s="22">
        <f>IF('Submission Template'!$BU207&lt;&gt;"blank",IF('Submission Template'!BS207&lt;&gt;"",IF('Submission Template'!V207="yes",AY209+1,AY209),AY209),"")</f>
        <v>0</v>
      </c>
      <c r="AZ210" s="22"/>
      <c r="BA210" s="22" t="str">
        <f>IF('Submission Template'!BN207&lt;&gt;"",IF('Submission Template'!Q207="yes",1,0),"")</f>
        <v/>
      </c>
      <c r="BB210" s="22" t="str">
        <f>IF('Submission Template'!BS207&lt;&gt;"",IF('Submission Template'!V207="yes",1,0),"")</f>
        <v/>
      </c>
      <c r="BC210" s="22"/>
      <c r="BD210" s="22" t="str">
        <f>IF(AND('Submission Template'!Q207="yes",'Submission Template'!BN207&lt;&gt;""),'Submission Template'!BN207,"")</f>
        <v/>
      </c>
      <c r="BE210" s="22" t="str">
        <f>IF(AND('Submission Template'!V207="yes",'Submission Template'!BS207&lt;&gt;""),'Submission Template'!BS207,"")</f>
        <v/>
      </c>
      <c r="BF210" s="22"/>
      <c r="BG210" s="22"/>
      <c r="BH210" s="22"/>
      <c r="BI210" s="24"/>
      <c r="BJ210" s="22"/>
      <c r="BK210" s="35" t="str">
        <f>IF('Submission Template'!$AU$36=1,IF(AND('Submission Template'!Q207="yes",$AO210&gt;1,'Submission Template'!BN207&lt;&gt;""),ROUND((($AU210*$E210)/($D210-'Submission Template'!K$28))^2+1,1),""),"")</f>
        <v/>
      </c>
      <c r="BL210" s="35" t="str">
        <f>IF('Submission Template'!$AV$36=1,IF(AND('Submission Template'!V207="yes",$AP210&gt;1,'Submission Template'!BS207&lt;&gt;""),ROUND((($AV210*$O210)/($N210-'Submission Template'!R$28))^2+1,1),""),"")</f>
        <v/>
      </c>
      <c r="BM210" s="49">
        <f t="shared" si="28"/>
        <v>1</v>
      </c>
      <c r="BN210" s="6"/>
      <c r="BO210" s="136" t="str">
        <f>IF(D210="","",IF(E210="","",$D210-'Submission Template'!K$28))</f>
        <v/>
      </c>
      <c r="BP210" s="137" t="str">
        <f t="shared" si="53"/>
        <v/>
      </c>
      <c r="BQ210" s="137"/>
      <c r="BR210" s="137"/>
      <c r="BS210" s="137"/>
      <c r="BT210" s="137" t="str">
        <f>IF(N210="","",IF(E210="","",$N210-'Submission Template'!$BG$20))</f>
        <v/>
      </c>
      <c r="BU210" s="138" t="str">
        <f t="shared" si="54"/>
        <v/>
      </c>
      <c r="BV210" s="6"/>
      <c r="BW210" s="247" t="str">
        <f t="shared" si="45"/>
        <v/>
      </c>
      <c r="BX210" s="138" t="str">
        <f t="shared" si="46"/>
        <v/>
      </c>
      <c r="BY210" s="6"/>
      <c r="BZ210" s="6"/>
      <c r="CA210" s="6"/>
      <c r="CB210" s="6"/>
      <c r="CC210" s="6"/>
      <c r="CD210" s="6"/>
      <c r="CE210" s="6"/>
      <c r="CF210" s="247">
        <f>IF('Submission Template'!C233="invalid",1,0)</f>
        <v>0</v>
      </c>
      <c r="CG210" s="137" t="str">
        <f>IF(AND('Submission Template'!$C233="final",'Submission Template'!$Q233="yes"),$D236,"")</f>
        <v/>
      </c>
      <c r="CH210" s="137" t="str">
        <f>IF(AND('Submission Template'!$C233="final",'Submission Template'!$Q233="yes"),$C236,"")</f>
        <v/>
      </c>
      <c r="CI210" s="137" t="str">
        <f>IF(AND('Submission Template'!$C233="final",'Submission Template'!$V233="yes"),$N236,"")</f>
        <v/>
      </c>
      <c r="CJ210" s="138" t="str">
        <f>IF(AND('Submission Template'!$C233="final",'Submission Template'!$V233="yes"),$M236,"")</f>
        <v/>
      </c>
      <c r="CK210" s="6"/>
      <c r="CL210" s="6"/>
    </row>
    <row r="211" spans="1:90">
      <c r="A211" s="98"/>
      <c r="B211" s="304">
        <f>IF('Submission Template'!$AU$36=1,IF(AND('Submission Template'!$P$13="yes",$AX211&lt;&gt;""),MAX($AX211-1,0),$AX211),"")</f>
        <v>0</v>
      </c>
      <c r="C211" s="305" t="str">
        <f t="shared" si="22"/>
        <v/>
      </c>
      <c r="D211" s="306" t="str">
        <f>IF('Submission Template'!$AU$36&lt;&gt;1,"",IF(AL211&lt;&gt;"",AL211,IF(AND('Submission Template'!$P$13="no",'Submission Template'!Q208="yes",'Submission Template'!BN208&lt;&gt;""),AVERAGE(BD$37:BD211),IF(AND('Submission Template'!$P$13="yes",'Submission Template'!Q208="yes",'Submission Template'!BN208&lt;&gt;""),AVERAGE(BD$38:BD211),""))))</f>
        <v/>
      </c>
      <c r="E211" s="307" t="str">
        <f>IF('Submission Template'!$AU$36&lt;&gt;1,"",IF(AO211&lt;=1,"",IF(BW211&lt;&gt;"",BW211,IF(AND('Submission Template'!$P$13="no",'Submission Template'!Q208="yes",'Submission Template'!BN208&lt;&gt;""),STDEV(BD$37:BD211),IF(AND('Submission Template'!$P$13="yes",'Submission Template'!Q208="yes",'Submission Template'!BN208&lt;&gt;""),STDEV(BD$38:BD211),"")))))</f>
        <v/>
      </c>
      <c r="F211" s="308" t="str">
        <f>IF('Submission Template'!$AU$36=1,IF('Submission Template'!BN208&lt;&gt;"",G210,""),"")</f>
        <v/>
      </c>
      <c r="G211" s="308" t="str">
        <f>IF(AND('Submission Template'!$AU$36=1,'Submission Template'!$C208&lt;&gt;""),IF(OR($AO211=1,$AO211=0),0,IF('Submission Template'!$C208="initial",$G210,IF('Submission Template'!Q208="yes",MAX(($F211+'Submission Template'!BN208-('Submission Template'!K$28+0.25*$E211)),0),$G210))),"")</f>
        <v/>
      </c>
      <c r="H211" s="308" t="str">
        <f t="shared" si="48"/>
        <v/>
      </c>
      <c r="I211" s="309" t="str">
        <f t="shared" si="42"/>
        <v/>
      </c>
      <c r="J211" s="309" t="str">
        <f t="shared" si="49"/>
        <v/>
      </c>
      <c r="K211" s="310" t="str">
        <f>IF(G211&lt;&gt;"",IF($BA211=1,IF(AND(J211&lt;&gt;1,I211=1,D211&lt;='Submission Template'!K$28),1,0),K210),"")</f>
        <v/>
      </c>
      <c r="L211" s="304">
        <f>IF('Submission Template'!$AV$36=1,IF(AND('Submission Template'!$P$13="yes",$AY211&lt;&gt;""),MAX($AY211-1,0),$AY211),"")</f>
        <v>0</v>
      </c>
      <c r="M211" s="305" t="str">
        <f t="shared" si="50"/>
        <v/>
      </c>
      <c r="N211" s="306" t="str">
        <f>IF(AM211&lt;&gt;"",AM211,(IF(AND('Submission Template'!$P$13="no",'Submission Template'!V208="yes",'Submission Template'!BS208&lt;&gt;""),AVERAGE(BE$37:BE211),IF(AND('Submission Template'!$P$13="yes",'Submission Template'!V208="yes",'Submission Template'!BS208&lt;&gt;""),AVERAGE(BE$38:BE211),""))))</f>
        <v/>
      </c>
      <c r="O211" s="307" t="str">
        <f>IF(AP211&lt;=1,"",IF(BX211&lt;&gt;"",BX211,(IF(AND('Submission Template'!$P$13="no",'Submission Template'!V208="yes",'Submission Template'!BS208&lt;&gt;""),STDEV(BE$37:BE211),IF(AND('Submission Template'!$P$13="yes",'Submission Template'!V208="yes",'Submission Template'!BS208&lt;&gt;""),STDEV(BE$38:BE211),"")))))</f>
        <v/>
      </c>
      <c r="P211" s="308" t="str">
        <f>IF('Submission Template'!$AV$36=1,IF('Submission Template'!BS208&lt;&gt;"",Q210,""),"")</f>
        <v/>
      </c>
      <c r="Q211" s="308" t="str">
        <f>IF(AND('Submission Template'!$AV$36=1,'Submission Template'!$C208&lt;&gt;""),IF(OR($AP211=1,$AP211=0),0,IF('Submission Template'!$C208="initial",$Q210,IF('Submission Template'!V208="yes",MAX(($P211+'Submission Template'!BS208-('Submission Template'!R$28+0.25*$O211)),0),$Q210))),"")</f>
        <v/>
      </c>
      <c r="R211" s="308" t="str">
        <f t="shared" si="51"/>
        <v/>
      </c>
      <c r="S211" s="309" t="str">
        <f t="shared" si="43"/>
        <v/>
      </c>
      <c r="T211" s="309" t="str">
        <f t="shared" si="52"/>
        <v/>
      </c>
      <c r="U211" s="310" t="str">
        <f>IF(Q211&lt;&gt;"",IF($BB211=1,IF(AND(T211&lt;&gt;1,S211=1,N211&lt;='Submission Template'!R$28),1,0),U210),"")</f>
        <v/>
      </c>
      <c r="V211" s="102"/>
      <c r="W211" s="102"/>
      <c r="X211" s="102"/>
      <c r="Y211" s="102"/>
      <c r="Z211" s="102"/>
      <c r="AA211" s="102"/>
      <c r="AB211" s="102"/>
      <c r="AC211" s="102"/>
      <c r="AD211" s="102"/>
      <c r="AE211" s="102"/>
      <c r="AF211" s="311"/>
      <c r="AG211" s="312" t="str">
        <f>IF(AND(OR('Submission Template'!Q208="yes",AND('Submission Template'!V208="yes",'Submission Template'!$P$17="yes")),'Submission Template'!C208="invalid"),"Test cannot be invalid AND included in CumSum",IF(OR(AND($Q211&gt;$R211,$N211&lt;&gt;""),AND($G211&gt;H211,$D211&lt;&gt;"")),"Warning:  CumSum statistic exceeds the Action Limit.",""))</f>
        <v/>
      </c>
      <c r="AH211" s="156"/>
      <c r="AI211" s="156"/>
      <c r="AJ211" s="156"/>
      <c r="AK211" s="313"/>
      <c r="AL211" s="6" t="str">
        <f t="shared" si="47"/>
        <v/>
      </c>
      <c r="AM211" s="6" t="str">
        <f t="shared" si="44"/>
        <v/>
      </c>
      <c r="AN211"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lt;&gt;""),"DATA","")),"notCO")</f>
        <v>SKIP</v>
      </c>
      <c r="AO211" s="6">
        <f>IF('Submission Template'!$P$13="no",AX211,IF(AX211="","",IF('Submission Template'!$P$13="yes",IF(B211=0,1,IF(OR(B211=1,B211=2),2,B211)))))</f>
        <v>1</v>
      </c>
      <c r="AP211" s="6">
        <f>IF('Submission Template'!$P$13="no",AY211,IF(AY211="","",IF('Submission Template'!$P$13="yes",IF(L211=0,1,IF(OR(L211=1,L211=2),2,L211)))))</f>
        <v>1</v>
      </c>
      <c r="AQ211"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lt;&gt;""),"DATA","")),"notCO")</f>
        <v>SKIP</v>
      </c>
      <c r="AR211" s="22">
        <f>IF(AND('Submission Template'!BN208&lt;&gt;"",'Submission Template'!K$28&lt;&gt;"",'Submission Template'!Q208&lt;&gt;""),1,0)</f>
        <v>0</v>
      </c>
      <c r="AS211" s="22">
        <f>IF(AND('Submission Template'!BS208&lt;&gt;"",'Submission Template'!R$28&lt;&gt;"",'Submission Template'!V208&lt;&gt;""),1,0)</f>
        <v>0</v>
      </c>
      <c r="AT211" s="22"/>
      <c r="AU211" s="22">
        <f t="shared" si="26"/>
        <v>0</v>
      </c>
      <c r="AV211" s="22">
        <f t="shared" si="27"/>
        <v>0</v>
      </c>
      <c r="AW211" s="22"/>
      <c r="AX211" s="22">
        <f>IF('Submission Template'!$BU208&lt;&gt;"blank",IF('Submission Template'!BN208&lt;&gt;"",IF('Submission Template'!Q208="yes",AX210+1,AX210),AX210),"")</f>
        <v>0</v>
      </c>
      <c r="AY211" s="22">
        <f>IF('Submission Template'!$BU208&lt;&gt;"blank",IF('Submission Template'!BS208&lt;&gt;"",IF('Submission Template'!V208="yes",AY210+1,AY210),AY210),"")</f>
        <v>0</v>
      </c>
      <c r="AZ211" s="22"/>
      <c r="BA211" s="22" t="str">
        <f>IF('Submission Template'!BN208&lt;&gt;"",IF('Submission Template'!Q208="yes",1,0),"")</f>
        <v/>
      </c>
      <c r="BB211" s="22" t="str">
        <f>IF('Submission Template'!BS208&lt;&gt;"",IF('Submission Template'!V208="yes",1,0),"")</f>
        <v/>
      </c>
      <c r="BC211" s="22"/>
      <c r="BD211" s="22" t="str">
        <f>IF(AND('Submission Template'!Q208="yes",'Submission Template'!BN208&lt;&gt;""),'Submission Template'!BN208,"")</f>
        <v/>
      </c>
      <c r="BE211" s="22" t="str">
        <f>IF(AND('Submission Template'!V208="yes",'Submission Template'!BS208&lt;&gt;""),'Submission Template'!BS208,"")</f>
        <v/>
      </c>
      <c r="BF211" s="22"/>
      <c r="BG211" s="22"/>
      <c r="BH211" s="22"/>
      <c r="BI211" s="24"/>
      <c r="BJ211" s="22"/>
      <c r="BK211" s="35" t="str">
        <f>IF('Submission Template'!$AU$36=1,IF(AND('Submission Template'!Q208="yes",$AO211&gt;1,'Submission Template'!BN208&lt;&gt;""),ROUND((($AU211*$E211)/($D211-'Submission Template'!K$28))^2+1,1),""),"")</f>
        <v/>
      </c>
      <c r="BL211" s="35" t="str">
        <f>IF('Submission Template'!$AV$36=1,IF(AND('Submission Template'!V208="yes",$AP211&gt;1,'Submission Template'!BS208&lt;&gt;""),ROUND((($AV211*$O211)/($N211-'Submission Template'!R$28))^2+1,1),""),"")</f>
        <v/>
      </c>
      <c r="BM211" s="49">
        <f t="shared" si="28"/>
        <v>1</v>
      </c>
      <c r="BN211" s="6"/>
      <c r="BO211" s="136" t="str">
        <f>IF(D211="","",IF(E211="","",$D211-'Submission Template'!K$28))</f>
        <v/>
      </c>
      <c r="BP211" s="137" t="str">
        <f t="shared" si="53"/>
        <v/>
      </c>
      <c r="BQ211" s="137"/>
      <c r="BR211" s="137"/>
      <c r="BS211" s="137"/>
      <c r="BT211" s="137" t="str">
        <f>IF(N211="","",IF(E211="","",$N211-'Submission Template'!$BG$20))</f>
        <v/>
      </c>
      <c r="BU211" s="138" t="str">
        <f t="shared" si="54"/>
        <v/>
      </c>
      <c r="BV211" s="6"/>
      <c r="BW211" s="247" t="str">
        <f t="shared" si="45"/>
        <v/>
      </c>
      <c r="BX211" s="138" t="str">
        <f t="shared" si="46"/>
        <v/>
      </c>
      <c r="BY211" s="6"/>
      <c r="BZ211" s="6"/>
      <c r="CA211" s="6"/>
      <c r="CB211" s="6"/>
      <c r="CC211" s="6"/>
      <c r="CD211" s="6"/>
      <c r="CE211" s="6"/>
      <c r="CF211" s="247">
        <f>IF('Submission Template'!C234="invalid",1,0)</f>
        <v>0</v>
      </c>
      <c r="CG211" s="137" t="str">
        <f>IF(AND('Submission Template'!$C234="final",'Submission Template'!$Q234="yes"),$D237,"")</f>
        <v/>
      </c>
      <c r="CH211" s="137" t="str">
        <f>IF(AND('Submission Template'!$C234="final",'Submission Template'!$Q234="yes"),$C237,"")</f>
        <v/>
      </c>
      <c r="CI211" s="137" t="str">
        <f>IF(AND('Submission Template'!$C234="final",'Submission Template'!$V234="yes"),$N237,"")</f>
        <v/>
      </c>
      <c r="CJ211" s="138" t="str">
        <f>IF(AND('Submission Template'!$C234="final",'Submission Template'!$V234="yes"),$M237,"")</f>
        <v/>
      </c>
      <c r="CK211" s="6"/>
      <c r="CL211" s="6"/>
    </row>
    <row r="212" spans="1:90">
      <c r="A212" s="98"/>
      <c r="B212" s="304">
        <f>IF('Submission Template'!$AU$36=1,IF(AND('Submission Template'!$P$13="yes",$AX212&lt;&gt;""),MAX($AX212-1,0),$AX212),"")</f>
        <v>0</v>
      </c>
      <c r="C212" s="305" t="str">
        <f t="shared" si="22"/>
        <v/>
      </c>
      <c r="D212" s="306" t="str">
        <f>IF('Submission Template'!$AU$36&lt;&gt;1,"",IF(AL212&lt;&gt;"",AL212,IF(AND('Submission Template'!$P$13="no",'Submission Template'!Q209="yes",'Submission Template'!BN209&lt;&gt;""),AVERAGE(BD$37:BD212),IF(AND('Submission Template'!$P$13="yes",'Submission Template'!Q209="yes",'Submission Template'!BN209&lt;&gt;""),AVERAGE(BD$38:BD212),""))))</f>
        <v/>
      </c>
      <c r="E212" s="307" t="str">
        <f>IF('Submission Template'!$AU$36&lt;&gt;1,"",IF(AO212&lt;=1,"",IF(BW212&lt;&gt;"",BW212,IF(AND('Submission Template'!$P$13="no",'Submission Template'!Q209="yes",'Submission Template'!BN209&lt;&gt;""),STDEV(BD$37:BD212),IF(AND('Submission Template'!$P$13="yes",'Submission Template'!Q209="yes",'Submission Template'!BN209&lt;&gt;""),STDEV(BD$38:BD212),"")))))</f>
        <v/>
      </c>
      <c r="F212" s="308" t="str">
        <f>IF('Submission Template'!$AU$36=1,IF('Submission Template'!BN209&lt;&gt;"",G211,""),"")</f>
        <v/>
      </c>
      <c r="G212" s="308" t="str">
        <f>IF(AND('Submission Template'!$AU$36=1,'Submission Template'!$C209&lt;&gt;""),IF(OR($AO212=1,$AO212=0),0,IF('Submission Template'!$C209="initial",$G211,IF('Submission Template'!Q209="yes",MAX(($F212+'Submission Template'!BN209-('Submission Template'!K$28+0.25*$E212)),0),$G211))),"")</f>
        <v/>
      </c>
      <c r="H212" s="308" t="str">
        <f t="shared" si="48"/>
        <v/>
      </c>
      <c r="I212" s="309" t="str">
        <f t="shared" si="42"/>
        <v/>
      </c>
      <c r="J212" s="309" t="str">
        <f t="shared" si="49"/>
        <v/>
      </c>
      <c r="K212" s="310" t="str">
        <f>IF(G212&lt;&gt;"",IF($BA212=1,IF(AND(J212&lt;&gt;1,I212=1,D212&lt;='Submission Template'!K$28),1,0),K211),"")</f>
        <v/>
      </c>
      <c r="L212" s="304">
        <f>IF('Submission Template'!$AV$36=1,IF(AND('Submission Template'!$P$13="yes",$AY212&lt;&gt;""),MAX($AY212-1,0),$AY212),"")</f>
        <v>0</v>
      </c>
      <c r="M212" s="305" t="str">
        <f t="shared" si="50"/>
        <v/>
      </c>
      <c r="N212" s="306" t="str">
        <f>IF(AM212&lt;&gt;"",AM212,(IF(AND('Submission Template'!$P$13="no",'Submission Template'!V209="yes",'Submission Template'!BS209&lt;&gt;""),AVERAGE(BE$37:BE212),IF(AND('Submission Template'!$P$13="yes",'Submission Template'!V209="yes",'Submission Template'!BS209&lt;&gt;""),AVERAGE(BE$38:BE212),""))))</f>
        <v/>
      </c>
      <c r="O212" s="307" t="str">
        <f>IF(AP212&lt;=1,"",IF(BX212&lt;&gt;"",BX212,(IF(AND('Submission Template'!$P$13="no",'Submission Template'!V209="yes",'Submission Template'!BS209&lt;&gt;""),STDEV(BE$37:BE212),IF(AND('Submission Template'!$P$13="yes",'Submission Template'!V209="yes",'Submission Template'!BS209&lt;&gt;""),STDEV(BE$38:BE212),"")))))</f>
        <v/>
      </c>
      <c r="P212" s="308" t="str">
        <f>IF('Submission Template'!$AV$36=1,IF('Submission Template'!BS209&lt;&gt;"",Q211,""),"")</f>
        <v/>
      </c>
      <c r="Q212" s="308" t="str">
        <f>IF(AND('Submission Template'!$AV$36=1,'Submission Template'!$C209&lt;&gt;""),IF(OR($AP212=1,$AP212=0),0,IF('Submission Template'!$C209="initial",$Q211,IF('Submission Template'!V209="yes",MAX(($P212+'Submission Template'!BS209-('Submission Template'!R$28+0.25*$O212)),0),$Q211))),"")</f>
        <v/>
      </c>
      <c r="R212" s="308" t="str">
        <f t="shared" si="51"/>
        <v/>
      </c>
      <c r="S212" s="309" t="str">
        <f t="shared" si="43"/>
        <v/>
      </c>
      <c r="T212" s="309" t="str">
        <f t="shared" si="52"/>
        <v/>
      </c>
      <c r="U212" s="310" t="str">
        <f>IF(Q212&lt;&gt;"",IF($BB212=1,IF(AND(T212&lt;&gt;1,S212=1,N212&lt;='Submission Template'!R$28),1,0),U211),"")</f>
        <v/>
      </c>
      <c r="V212" s="102"/>
      <c r="W212" s="102"/>
      <c r="X212" s="102"/>
      <c r="Y212" s="102"/>
      <c r="Z212" s="102"/>
      <c r="AA212" s="102"/>
      <c r="AB212" s="102"/>
      <c r="AC212" s="102"/>
      <c r="AD212" s="102"/>
      <c r="AE212" s="102"/>
      <c r="AF212" s="311"/>
      <c r="AG212" s="312" t="str">
        <f>IF(AND(OR('Submission Template'!Q209="yes",AND('Submission Template'!V209="yes",'Submission Template'!$P$17="yes")),'Submission Template'!C209="invalid"),"Test cannot be invalid AND included in CumSum",IF(OR(AND($Q212&gt;$R212,$N212&lt;&gt;""),AND($G212&gt;H212,$D212&lt;&gt;"")),"Warning:  CumSum statistic exceeds the Action Limit.",""))</f>
        <v/>
      </c>
      <c r="AH212" s="156"/>
      <c r="AI212" s="156"/>
      <c r="AJ212" s="156"/>
      <c r="AK212" s="313"/>
      <c r="AL212" s="6" t="str">
        <f t="shared" si="47"/>
        <v/>
      </c>
      <c r="AM212" s="6" t="str">
        <f t="shared" si="44"/>
        <v/>
      </c>
      <c r="AN212"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lt;&gt;""),"DATA","")),"notCO")</f>
        <v>SKIP</v>
      </c>
      <c r="AO212" s="6">
        <f>IF('Submission Template'!$P$13="no",AX212,IF(AX212="","",IF('Submission Template'!$P$13="yes",IF(B212=0,1,IF(OR(B212=1,B212=2),2,B212)))))</f>
        <v>1</v>
      </c>
      <c r="AP212" s="6">
        <f>IF('Submission Template'!$P$13="no",AY212,IF(AY212="","",IF('Submission Template'!$P$13="yes",IF(L212=0,1,IF(OR(L212=1,L212=2),2,L212)))))</f>
        <v>1</v>
      </c>
      <c r="AQ212"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lt;&gt;""),"DATA","")),"notCO")</f>
        <v>SKIP</v>
      </c>
      <c r="AR212" s="22">
        <f>IF(AND('Submission Template'!BN209&lt;&gt;"",'Submission Template'!K$28&lt;&gt;"",'Submission Template'!Q209&lt;&gt;""),1,0)</f>
        <v>0</v>
      </c>
      <c r="AS212" s="22">
        <f>IF(AND('Submission Template'!BS209&lt;&gt;"",'Submission Template'!R$28&lt;&gt;"",'Submission Template'!V209&lt;&gt;""),1,0)</f>
        <v>0</v>
      </c>
      <c r="AT212" s="22"/>
      <c r="AU212" s="22">
        <f t="shared" si="26"/>
        <v>0</v>
      </c>
      <c r="AV212" s="22">
        <f t="shared" si="27"/>
        <v>0</v>
      </c>
      <c r="AW212" s="22"/>
      <c r="AX212" s="22">
        <f>IF('Submission Template'!$BU209&lt;&gt;"blank",IF('Submission Template'!BN209&lt;&gt;"",IF('Submission Template'!Q209="yes",AX211+1,AX211),AX211),"")</f>
        <v>0</v>
      </c>
      <c r="AY212" s="22">
        <f>IF('Submission Template'!$BU209&lt;&gt;"blank",IF('Submission Template'!BS209&lt;&gt;"",IF('Submission Template'!V209="yes",AY211+1,AY211),AY211),"")</f>
        <v>0</v>
      </c>
      <c r="AZ212" s="22"/>
      <c r="BA212" s="22" t="str">
        <f>IF('Submission Template'!BN209&lt;&gt;"",IF('Submission Template'!Q209="yes",1,0),"")</f>
        <v/>
      </c>
      <c r="BB212" s="22" t="str">
        <f>IF('Submission Template'!BS209&lt;&gt;"",IF('Submission Template'!V209="yes",1,0),"")</f>
        <v/>
      </c>
      <c r="BC212" s="22"/>
      <c r="BD212" s="22" t="str">
        <f>IF(AND('Submission Template'!Q209="yes",'Submission Template'!BN209&lt;&gt;""),'Submission Template'!BN209,"")</f>
        <v/>
      </c>
      <c r="BE212" s="22" t="str">
        <f>IF(AND('Submission Template'!V209="yes",'Submission Template'!BS209&lt;&gt;""),'Submission Template'!BS209,"")</f>
        <v/>
      </c>
      <c r="BF212" s="22"/>
      <c r="BG212" s="22"/>
      <c r="BH212" s="22"/>
      <c r="BI212" s="24"/>
      <c r="BJ212" s="22"/>
      <c r="BK212" s="35" t="str">
        <f>IF('Submission Template'!$AU$36=1,IF(AND('Submission Template'!Q209="yes",$AO212&gt;1,'Submission Template'!BN209&lt;&gt;""),ROUND((($AU212*$E212)/($D212-'Submission Template'!K$28))^2+1,1),""),"")</f>
        <v/>
      </c>
      <c r="BL212" s="35" t="str">
        <f>IF('Submission Template'!$AV$36=1,IF(AND('Submission Template'!V209="yes",$AP212&gt;1,'Submission Template'!BS209&lt;&gt;""),ROUND((($AV212*$O212)/($N212-'Submission Template'!R$28))^2+1,1),""),"")</f>
        <v/>
      </c>
      <c r="BM212" s="49">
        <f t="shared" si="28"/>
        <v>1</v>
      </c>
      <c r="BN212" s="6"/>
      <c r="BO212" s="136" t="str">
        <f>IF(D212="","",IF(E212="","",$D212-'Submission Template'!K$28))</f>
        <v/>
      </c>
      <c r="BP212" s="137" t="str">
        <f t="shared" si="53"/>
        <v/>
      </c>
      <c r="BQ212" s="137"/>
      <c r="BR212" s="137"/>
      <c r="BS212" s="137"/>
      <c r="BT212" s="137" t="str">
        <f>IF(N212="","",IF(E212="","",$N212-'Submission Template'!$BG$20))</f>
        <v/>
      </c>
      <c r="BU212" s="138" t="str">
        <f t="shared" si="54"/>
        <v/>
      </c>
      <c r="BV212" s="6"/>
      <c r="BW212" s="247" t="str">
        <f t="shared" si="45"/>
        <v/>
      </c>
      <c r="BX212" s="138" t="str">
        <f t="shared" si="46"/>
        <v/>
      </c>
      <c r="BY212" s="6"/>
      <c r="BZ212" s="6"/>
      <c r="CA212" s="6"/>
      <c r="CB212" s="6"/>
      <c r="CC212" s="6"/>
      <c r="CD212" s="6"/>
      <c r="CE212" s="6"/>
      <c r="CF212" s="247">
        <f>IF('Submission Template'!C235="invalid",1,0)</f>
        <v>0</v>
      </c>
      <c r="CG212" s="137" t="str">
        <f>IF(AND('Submission Template'!$C235="final",'Submission Template'!$Q235="yes"),$D238,"")</f>
        <v/>
      </c>
      <c r="CH212" s="137" t="str">
        <f>IF(AND('Submission Template'!$C235="final",'Submission Template'!$Q235="yes"),$C238,"")</f>
        <v/>
      </c>
      <c r="CI212" s="137" t="str">
        <f>IF(AND('Submission Template'!$C235="final",'Submission Template'!$V235="yes"),$N238,"")</f>
        <v/>
      </c>
      <c r="CJ212" s="138" t="str">
        <f>IF(AND('Submission Template'!$C235="final",'Submission Template'!$V235="yes"),$M238,"")</f>
        <v/>
      </c>
      <c r="CK212" s="6"/>
      <c r="CL212" s="6"/>
    </row>
    <row r="213" spans="1:90">
      <c r="A213" s="98"/>
      <c r="B213" s="304">
        <f>IF('Submission Template'!$AU$36=1,IF(AND('Submission Template'!$P$13="yes",$AX213&lt;&gt;""),MAX($AX213-1,0),$AX213),"")</f>
        <v>0</v>
      </c>
      <c r="C213" s="305" t="str">
        <f t="shared" si="22"/>
        <v/>
      </c>
      <c r="D213" s="306" t="str">
        <f>IF('Submission Template'!$AU$36&lt;&gt;1,"",IF(AL213&lt;&gt;"",AL213,IF(AND('Submission Template'!$P$13="no",'Submission Template'!Q210="yes",'Submission Template'!BN210&lt;&gt;""),AVERAGE(BD$37:BD213),IF(AND('Submission Template'!$P$13="yes",'Submission Template'!Q210="yes",'Submission Template'!BN210&lt;&gt;""),AVERAGE(BD$38:BD213),""))))</f>
        <v/>
      </c>
      <c r="E213" s="307" t="str">
        <f>IF('Submission Template'!$AU$36&lt;&gt;1,"",IF(AO213&lt;=1,"",IF(BW213&lt;&gt;"",BW213,IF(AND('Submission Template'!$P$13="no",'Submission Template'!Q210="yes",'Submission Template'!BN210&lt;&gt;""),STDEV(BD$37:BD213),IF(AND('Submission Template'!$P$13="yes",'Submission Template'!Q210="yes",'Submission Template'!BN210&lt;&gt;""),STDEV(BD$38:BD213),"")))))</f>
        <v/>
      </c>
      <c r="F213" s="308" t="str">
        <f>IF('Submission Template'!$AU$36=1,IF('Submission Template'!BN210&lt;&gt;"",G212,""),"")</f>
        <v/>
      </c>
      <c r="G213" s="308" t="str">
        <f>IF(AND('Submission Template'!$AU$36=1,'Submission Template'!$C210&lt;&gt;""),IF(OR($AO213=1,$AO213=0),0,IF('Submission Template'!$C210="initial",$G212,IF('Submission Template'!Q210="yes",MAX(($F213+'Submission Template'!BN210-('Submission Template'!K$28+0.25*$E213)),0),$G212))),"")</f>
        <v/>
      </c>
      <c r="H213" s="308" t="str">
        <f t="shared" si="48"/>
        <v/>
      </c>
      <c r="I213" s="309" t="str">
        <f t="shared" si="42"/>
        <v/>
      </c>
      <c r="J213" s="309" t="str">
        <f t="shared" si="49"/>
        <v/>
      </c>
      <c r="K213" s="310" t="str">
        <f>IF(G213&lt;&gt;"",IF($BA213=1,IF(AND(J213&lt;&gt;1,I213=1,D213&lt;='Submission Template'!K$28),1,0),K212),"")</f>
        <v/>
      </c>
      <c r="L213" s="304">
        <f>IF('Submission Template'!$AV$36=1,IF(AND('Submission Template'!$P$13="yes",$AY213&lt;&gt;""),MAX($AY213-1,0),$AY213),"")</f>
        <v>0</v>
      </c>
      <c r="M213" s="305" t="str">
        <f t="shared" si="50"/>
        <v/>
      </c>
      <c r="N213" s="306" t="str">
        <f>IF(AM213&lt;&gt;"",AM213,(IF(AND('Submission Template'!$P$13="no",'Submission Template'!V210="yes",'Submission Template'!BS210&lt;&gt;""),AVERAGE(BE$37:BE213),IF(AND('Submission Template'!$P$13="yes",'Submission Template'!V210="yes",'Submission Template'!BS210&lt;&gt;""),AVERAGE(BE$38:BE213),""))))</f>
        <v/>
      </c>
      <c r="O213" s="307" t="str">
        <f>IF(AP213&lt;=1,"",IF(BX213&lt;&gt;"",BX213,(IF(AND('Submission Template'!$P$13="no",'Submission Template'!V210="yes",'Submission Template'!BS210&lt;&gt;""),STDEV(BE$37:BE213),IF(AND('Submission Template'!$P$13="yes",'Submission Template'!V210="yes",'Submission Template'!BS210&lt;&gt;""),STDEV(BE$38:BE213),"")))))</f>
        <v/>
      </c>
      <c r="P213" s="308" t="str">
        <f>IF('Submission Template'!$AV$36=1,IF('Submission Template'!BS210&lt;&gt;"",Q212,""),"")</f>
        <v/>
      </c>
      <c r="Q213" s="308" t="str">
        <f>IF(AND('Submission Template'!$AV$36=1,'Submission Template'!$C210&lt;&gt;""),IF(OR($AP213=1,$AP213=0),0,IF('Submission Template'!$C210="initial",$Q212,IF('Submission Template'!V210="yes",MAX(($P213+'Submission Template'!BS210-('Submission Template'!R$28+0.25*$O213)),0),$Q212))),"")</f>
        <v/>
      </c>
      <c r="R213" s="308" t="str">
        <f t="shared" si="51"/>
        <v/>
      </c>
      <c r="S213" s="309" t="str">
        <f t="shared" si="43"/>
        <v/>
      </c>
      <c r="T213" s="309" t="str">
        <f t="shared" si="52"/>
        <v/>
      </c>
      <c r="U213" s="310" t="str">
        <f>IF(Q213&lt;&gt;"",IF($BB213=1,IF(AND(T213&lt;&gt;1,S213=1,N213&lt;='Submission Template'!R$28),1,0),U212),"")</f>
        <v/>
      </c>
      <c r="V213" s="102"/>
      <c r="W213" s="102"/>
      <c r="X213" s="102"/>
      <c r="Y213" s="102"/>
      <c r="Z213" s="102"/>
      <c r="AA213" s="102"/>
      <c r="AB213" s="102"/>
      <c r="AC213" s="102"/>
      <c r="AD213" s="102"/>
      <c r="AE213" s="102"/>
      <c r="AF213" s="311"/>
      <c r="AG213" s="312" t="str">
        <f>IF(AND(OR('Submission Template'!Q210="yes",AND('Submission Template'!V210="yes",'Submission Template'!$P$17="yes")),'Submission Template'!C210="invalid"),"Test cannot be invalid AND included in CumSum",IF(OR(AND($Q213&gt;$R213,$N213&lt;&gt;""),AND($G213&gt;H213,$D213&lt;&gt;"")),"Warning:  CumSum statistic exceeds the Action Limit.",""))</f>
        <v/>
      </c>
      <c r="AH213" s="156"/>
      <c r="AI213" s="156"/>
      <c r="AJ213" s="156"/>
      <c r="AK213" s="313"/>
      <c r="AL213" s="6" t="str">
        <f t="shared" si="47"/>
        <v/>
      </c>
      <c r="AM213" s="6" t="str">
        <f t="shared" si="44"/>
        <v/>
      </c>
      <c r="AN213"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lt;&gt;""),"DATA","")),"notCO")</f>
        <v>SKIP</v>
      </c>
      <c r="AO213" s="6">
        <f>IF('Submission Template'!$P$13="no",AX213,IF(AX213="","",IF('Submission Template'!$P$13="yes",IF(B213=0,1,IF(OR(B213=1,B213=2),2,B213)))))</f>
        <v>1</v>
      </c>
      <c r="AP213" s="6">
        <f>IF('Submission Template'!$P$13="no",AY213,IF(AY213="","",IF('Submission Template'!$P$13="yes",IF(L213=0,1,IF(OR(L213=1,L213=2),2,L213)))))</f>
        <v>1</v>
      </c>
      <c r="AQ213"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lt;&gt;""),"DATA","")),"notCO")</f>
        <v>SKIP</v>
      </c>
      <c r="AR213" s="22">
        <f>IF(AND('Submission Template'!BN210&lt;&gt;"",'Submission Template'!K$28&lt;&gt;"",'Submission Template'!Q210&lt;&gt;""),1,0)</f>
        <v>0</v>
      </c>
      <c r="AS213" s="22">
        <f>IF(AND('Submission Template'!BS210&lt;&gt;"",'Submission Template'!R$28&lt;&gt;"",'Submission Template'!V210&lt;&gt;""),1,0)</f>
        <v>0</v>
      </c>
      <c r="AT213" s="22"/>
      <c r="AU213" s="22">
        <f t="shared" si="26"/>
        <v>0</v>
      </c>
      <c r="AV213" s="22">
        <f t="shared" si="27"/>
        <v>0</v>
      </c>
      <c r="AW213" s="22"/>
      <c r="AX213" s="22">
        <f>IF('Submission Template'!$BU210&lt;&gt;"blank",IF('Submission Template'!BN210&lt;&gt;"",IF('Submission Template'!Q210="yes",AX212+1,AX212),AX212),"")</f>
        <v>0</v>
      </c>
      <c r="AY213" s="22">
        <f>IF('Submission Template'!$BU210&lt;&gt;"blank",IF('Submission Template'!BS210&lt;&gt;"",IF('Submission Template'!V210="yes",AY212+1,AY212),AY212),"")</f>
        <v>0</v>
      </c>
      <c r="AZ213" s="22"/>
      <c r="BA213" s="22" t="str">
        <f>IF('Submission Template'!BN210&lt;&gt;"",IF('Submission Template'!Q210="yes",1,0),"")</f>
        <v/>
      </c>
      <c r="BB213" s="22" t="str">
        <f>IF('Submission Template'!BS210&lt;&gt;"",IF('Submission Template'!V210="yes",1,0),"")</f>
        <v/>
      </c>
      <c r="BC213" s="22"/>
      <c r="BD213" s="22" t="str">
        <f>IF(AND('Submission Template'!Q210="yes",'Submission Template'!BN210&lt;&gt;""),'Submission Template'!BN210,"")</f>
        <v/>
      </c>
      <c r="BE213" s="22" t="str">
        <f>IF(AND('Submission Template'!V210="yes",'Submission Template'!BS210&lt;&gt;""),'Submission Template'!BS210,"")</f>
        <v/>
      </c>
      <c r="BF213" s="22"/>
      <c r="BG213" s="22"/>
      <c r="BH213" s="22"/>
      <c r="BI213" s="24"/>
      <c r="BJ213" s="22"/>
      <c r="BK213" s="35" t="str">
        <f>IF('Submission Template'!$AU$36=1,IF(AND('Submission Template'!Q210="yes",$AO213&gt;1,'Submission Template'!BN210&lt;&gt;""),ROUND((($AU213*$E213)/($D213-'Submission Template'!K$28))^2+1,1),""),"")</f>
        <v/>
      </c>
      <c r="BL213" s="35" t="str">
        <f>IF('Submission Template'!$AV$36=1,IF(AND('Submission Template'!V210="yes",$AP213&gt;1,'Submission Template'!BS210&lt;&gt;""),ROUND((($AV213*$O213)/($N213-'Submission Template'!R$28))^2+1,1),""),"")</f>
        <v/>
      </c>
      <c r="BM213" s="49">
        <f t="shared" si="28"/>
        <v>1</v>
      </c>
      <c r="BN213" s="6"/>
      <c r="BO213" s="136" t="str">
        <f>IF(D213="","",IF(E213="","",$D213-'Submission Template'!K$28))</f>
        <v/>
      </c>
      <c r="BP213" s="137" t="str">
        <f t="shared" si="53"/>
        <v/>
      </c>
      <c r="BQ213" s="137"/>
      <c r="BR213" s="137"/>
      <c r="BS213" s="137"/>
      <c r="BT213" s="137" t="str">
        <f>IF(N213="","",IF(E213="","",$N213-'Submission Template'!$BG$20))</f>
        <v/>
      </c>
      <c r="BU213" s="138" t="str">
        <f t="shared" si="54"/>
        <v/>
      </c>
      <c r="BV213" s="6"/>
      <c r="BW213" s="247" t="str">
        <f t="shared" si="45"/>
        <v/>
      </c>
      <c r="BX213" s="138" t="str">
        <f t="shared" si="46"/>
        <v/>
      </c>
      <c r="BY213" s="6"/>
      <c r="BZ213" s="6"/>
      <c r="CA213" s="6"/>
      <c r="CB213" s="6"/>
      <c r="CC213" s="6"/>
      <c r="CD213" s="6"/>
      <c r="CE213" s="6"/>
      <c r="CF213" s="247">
        <f>IF('Submission Template'!C236="invalid",1,0)</f>
        <v>0</v>
      </c>
      <c r="CG213" s="137" t="str">
        <f>IF(AND('Submission Template'!$C236="final",'Submission Template'!$Q236="yes"),$D239,"")</f>
        <v/>
      </c>
      <c r="CH213" s="137" t="str">
        <f>IF(AND('Submission Template'!$C236="final",'Submission Template'!$Q236="yes"),$C239,"")</f>
        <v/>
      </c>
      <c r="CI213" s="137" t="str">
        <f>IF(AND('Submission Template'!$C236="final",'Submission Template'!$V236="yes"),$N239,"")</f>
        <v/>
      </c>
      <c r="CJ213" s="138" t="str">
        <f>IF(AND('Submission Template'!$C236="final",'Submission Template'!$V236="yes"),$M239,"")</f>
        <v/>
      </c>
      <c r="CK213" s="6"/>
      <c r="CL213" s="6"/>
    </row>
    <row r="214" spans="1:90">
      <c r="A214" s="98"/>
      <c r="B214" s="304">
        <f>IF('Submission Template'!$AU$36=1,IF(AND('Submission Template'!$P$13="yes",$AX214&lt;&gt;""),MAX($AX214-1,0),$AX214),"")</f>
        <v>0</v>
      </c>
      <c r="C214" s="305" t="str">
        <f t="shared" si="22"/>
        <v/>
      </c>
      <c r="D214" s="306" t="str">
        <f>IF('Submission Template'!$AU$36&lt;&gt;1,"",IF(AL214&lt;&gt;"",AL214,IF(AND('Submission Template'!$P$13="no",'Submission Template'!Q211="yes",'Submission Template'!BN211&lt;&gt;""),AVERAGE(BD$37:BD214),IF(AND('Submission Template'!$P$13="yes",'Submission Template'!Q211="yes",'Submission Template'!BN211&lt;&gt;""),AVERAGE(BD$38:BD214),""))))</f>
        <v/>
      </c>
      <c r="E214" s="307" t="str">
        <f>IF('Submission Template'!$AU$36&lt;&gt;1,"",IF(AO214&lt;=1,"",IF(BW214&lt;&gt;"",BW214,IF(AND('Submission Template'!$P$13="no",'Submission Template'!Q211="yes",'Submission Template'!BN211&lt;&gt;""),STDEV(BD$37:BD214),IF(AND('Submission Template'!$P$13="yes",'Submission Template'!Q211="yes",'Submission Template'!BN211&lt;&gt;""),STDEV(BD$38:BD214),"")))))</f>
        <v/>
      </c>
      <c r="F214" s="308" t="str">
        <f>IF('Submission Template'!$AU$36=1,IF('Submission Template'!BN211&lt;&gt;"",G213,""),"")</f>
        <v/>
      </c>
      <c r="G214" s="308" t="str">
        <f>IF(AND('Submission Template'!$AU$36=1,'Submission Template'!$C211&lt;&gt;""),IF(OR($AO214=1,$AO214=0),0,IF('Submission Template'!$C211="initial",$G213,IF('Submission Template'!Q211="yes",MAX(($F214+'Submission Template'!BN211-('Submission Template'!K$28+0.25*$E214)),0),$G213))),"")</f>
        <v/>
      </c>
      <c r="H214" s="308" t="str">
        <f t="shared" si="48"/>
        <v/>
      </c>
      <c r="I214" s="309" t="str">
        <f t="shared" si="42"/>
        <v/>
      </c>
      <c r="J214" s="309" t="str">
        <f t="shared" si="49"/>
        <v/>
      </c>
      <c r="K214" s="310" t="str">
        <f>IF(G214&lt;&gt;"",IF($BA214=1,IF(AND(J214&lt;&gt;1,I214=1,D214&lt;='Submission Template'!K$28),1,0),K213),"")</f>
        <v/>
      </c>
      <c r="L214" s="304">
        <f>IF('Submission Template'!$AV$36=1,IF(AND('Submission Template'!$P$13="yes",$AY214&lt;&gt;""),MAX($AY214-1,0),$AY214),"")</f>
        <v>0</v>
      </c>
      <c r="M214" s="305" t="str">
        <f t="shared" si="50"/>
        <v/>
      </c>
      <c r="N214" s="306" t="str">
        <f>IF(AM214&lt;&gt;"",AM214,(IF(AND('Submission Template'!$P$13="no",'Submission Template'!V211="yes",'Submission Template'!BS211&lt;&gt;""),AVERAGE(BE$37:BE214),IF(AND('Submission Template'!$P$13="yes",'Submission Template'!V211="yes",'Submission Template'!BS211&lt;&gt;""),AVERAGE(BE$38:BE214),""))))</f>
        <v/>
      </c>
      <c r="O214" s="307" t="str">
        <f>IF(AP214&lt;=1,"",IF(BX214&lt;&gt;"",BX214,(IF(AND('Submission Template'!$P$13="no",'Submission Template'!V211="yes",'Submission Template'!BS211&lt;&gt;""),STDEV(BE$37:BE214),IF(AND('Submission Template'!$P$13="yes",'Submission Template'!V211="yes",'Submission Template'!BS211&lt;&gt;""),STDEV(BE$38:BE214),"")))))</f>
        <v/>
      </c>
      <c r="P214" s="308" t="str">
        <f>IF('Submission Template'!$AV$36=1,IF('Submission Template'!BS211&lt;&gt;"",Q213,""),"")</f>
        <v/>
      </c>
      <c r="Q214" s="308" t="str">
        <f>IF(AND('Submission Template'!$AV$36=1,'Submission Template'!$C211&lt;&gt;""),IF(OR($AP214=1,$AP214=0),0,IF('Submission Template'!$C211="initial",$Q213,IF('Submission Template'!V211="yes",MAX(($P214+'Submission Template'!BS211-('Submission Template'!R$28+0.25*$O214)),0),$Q213))),"")</f>
        <v/>
      </c>
      <c r="R214" s="308" t="str">
        <f t="shared" si="51"/>
        <v/>
      </c>
      <c r="S214" s="309" t="str">
        <f t="shared" si="43"/>
        <v/>
      </c>
      <c r="T214" s="309" t="str">
        <f t="shared" si="52"/>
        <v/>
      </c>
      <c r="U214" s="310" t="str">
        <f>IF(Q214&lt;&gt;"",IF($BB214=1,IF(AND(T214&lt;&gt;1,S214=1,N214&lt;='Submission Template'!R$28),1,0),U213),"")</f>
        <v/>
      </c>
      <c r="V214" s="102"/>
      <c r="W214" s="102"/>
      <c r="X214" s="102"/>
      <c r="Y214" s="102"/>
      <c r="Z214" s="102"/>
      <c r="AA214" s="102"/>
      <c r="AB214" s="102"/>
      <c r="AC214" s="102"/>
      <c r="AD214" s="102"/>
      <c r="AE214" s="102"/>
      <c r="AF214" s="311"/>
      <c r="AG214" s="312" t="str">
        <f>IF(AND(OR('Submission Template'!Q211="yes",AND('Submission Template'!V211="yes",'Submission Template'!$P$17="yes")),'Submission Template'!C211="invalid"),"Test cannot be invalid AND included in CumSum",IF(OR(AND($Q214&gt;$R214,$N214&lt;&gt;""),AND($G214&gt;H214,$D214&lt;&gt;"")),"Warning:  CumSum statistic exceeds the Action Limit.",""))</f>
        <v/>
      </c>
      <c r="AH214" s="156"/>
      <c r="AI214" s="156"/>
      <c r="AJ214" s="156"/>
      <c r="AK214" s="313"/>
      <c r="AL214" s="6" t="str">
        <f t="shared" si="47"/>
        <v/>
      </c>
      <c r="AM214" s="6" t="str">
        <f t="shared" si="44"/>
        <v/>
      </c>
      <c r="AN214"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lt;&gt;""),"DATA","")),"notCO")</f>
        <v>SKIP</v>
      </c>
      <c r="AO214" s="6">
        <f>IF('Submission Template'!$P$13="no",AX214,IF(AX214="","",IF('Submission Template'!$P$13="yes",IF(B214=0,1,IF(OR(B214=1,B214=2),2,B214)))))</f>
        <v>1</v>
      </c>
      <c r="AP214" s="6">
        <f>IF('Submission Template'!$P$13="no",AY214,IF(AY214="","",IF('Submission Template'!$P$13="yes",IF(L214=0,1,IF(OR(L214=1,L214=2),2,L214)))))</f>
        <v>1</v>
      </c>
      <c r="AQ214"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lt;&gt;""),"DATA","")),"notCO")</f>
        <v>SKIP</v>
      </c>
      <c r="AR214" s="22">
        <f>IF(AND('Submission Template'!BN211&lt;&gt;"",'Submission Template'!K$28&lt;&gt;"",'Submission Template'!Q211&lt;&gt;""),1,0)</f>
        <v>0</v>
      </c>
      <c r="AS214" s="22">
        <f>IF(AND('Submission Template'!BS211&lt;&gt;"",'Submission Template'!R$28&lt;&gt;"",'Submission Template'!V211&lt;&gt;""),1,0)</f>
        <v>0</v>
      </c>
      <c r="AT214" s="22"/>
      <c r="AU214" s="22">
        <f t="shared" si="26"/>
        <v>0</v>
      </c>
      <c r="AV214" s="22">
        <f t="shared" si="27"/>
        <v>0</v>
      </c>
      <c r="AW214" s="22"/>
      <c r="AX214" s="22">
        <f>IF('Submission Template'!$BU211&lt;&gt;"blank",IF('Submission Template'!BN211&lt;&gt;"",IF('Submission Template'!Q211="yes",AX213+1,AX213),AX213),"")</f>
        <v>0</v>
      </c>
      <c r="AY214" s="22">
        <f>IF('Submission Template'!$BU211&lt;&gt;"blank",IF('Submission Template'!BS211&lt;&gt;"",IF('Submission Template'!V211="yes",AY213+1,AY213),AY213),"")</f>
        <v>0</v>
      </c>
      <c r="AZ214" s="22"/>
      <c r="BA214" s="22" t="str">
        <f>IF('Submission Template'!BN211&lt;&gt;"",IF('Submission Template'!Q211="yes",1,0),"")</f>
        <v/>
      </c>
      <c r="BB214" s="22" t="str">
        <f>IF('Submission Template'!BS211&lt;&gt;"",IF('Submission Template'!V211="yes",1,0),"")</f>
        <v/>
      </c>
      <c r="BC214" s="22"/>
      <c r="BD214" s="22" t="str">
        <f>IF(AND('Submission Template'!Q211="yes",'Submission Template'!BN211&lt;&gt;""),'Submission Template'!BN211,"")</f>
        <v/>
      </c>
      <c r="BE214" s="22" t="str">
        <f>IF(AND('Submission Template'!V211="yes",'Submission Template'!BS211&lt;&gt;""),'Submission Template'!BS211,"")</f>
        <v/>
      </c>
      <c r="BF214" s="22"/>
      <c r="BG214" s="22"/>
      <c r="BH214" s="22"/>
      <c r="BI214" s="24"/>
      <c r="BJ214" s="22"/>
      <c r="BK214" s="35" t="str">
        <f>IF('Submission Template'!$AU$36=1,IF(AND('Submission Template'!Q211="yes",$AO214&gt;1,'Submission Template'!BN211&lt;&gt;""),ROUND((($AU214*$E214)/($D214-'Submission Template'!K$28))^2+1,1),""),"")</f>
        <v/>
      </c>
      <c r="BL214" s="35" t="str">
        <f>IF('Submission Template'!$AV$36=1,IF(AND('Submission Template'!V211="yes",$AP214&gt;1,'Submission Template'!BS211&lt;&gt;""),ROUND((($AV214*$O214)/($N214-'Submission Template'!R$28))^2+1,1),""),"")</f>
        <v/>
      </c>
      <c r="BM214" s="49">
        <f t="shared" si="28"/>
        <v>1</v>
      </c>
      <c r="BN214" s="6"/>
      <c r="BO214" s="136" t="str">
        <f>IF(D214="","",IF(E214="","",$D214-'Submission Template'!K$28))</f>
        <v/>
      </c>
      <c r="BP214" s="137" t="str">
        <f t="shared" si="53"/>
        <v/>
      </c>
      <c r="BQ214" s="137"/>
      <c r="BR214" s="137"/>
      <c r="BS214" s="137"/>
      <c r="BT214" s="137" t="str">
        <f>IF(N214="","",IF(E214="","",$N214-'Submission Template'!$BG$20))</f>
        <v/>
      </c>
      <c r="BU214" s="138" t="str">
        <f t="shared" si="54"/>
        <v/>
      </c>
      <c r="BV214" s="6"/>
      <c r="BW214" s="247" t="str">
        <f t="shared" si="45"/>
        <v/>
      </c>
      <c r="BX214" s="138" t="str">
        <f t="shared" si="46"/>
        <v/>
      </c>
      <c r="BY214" s="6"/>
      <c r="BZ214" s="6"/>
      <c r="CA214" s="6"/>
      <c r="CB214" s="6"/>
      <c r="CC214" s="6"/>
      <c r="CD214" s="6"/>
      <c r="CE214" s="6"/>
      <c r="CF214" s="247">
        <f>IF('Submission Template'!C237="invalid",1,0)</f>
        <v>0</v>
      </c>
      <c r="CG214" s="137" t="str">
        <f>IF(AND('Submission Template'!$C237="final",'Submission Template'!$Q237="yes"),$D240,"")</f>
        <v/>
      </c>
      <c r="CH214" s="137" t="str">
        <f>IF(AND('Submission Template'!$C237="final",'Submission Template'!$Q237="yes"),$C240,"")</f>
        <v/>
      </c>
      <c r="CI214" s="137" t="str">
        <f>IF(AND('Submission Template'!$C237="final",'Submission Template'!$V237="yes"),$N240,"")</f>
        <v/>
      </c>
      <c r="CJ214" s="138" t="str">
        <f>IF(AND('Submission Template'!$C237="final",'Submission Template'!$V237="yes"),$M240,"")</f>
        <v/>
      </c>
      <c r="CK214" s="6"/>
      <c r="CL214" s="6"/>
    </row>
    <row r="215" spans="1:90">
      <c r="A215" s="98"/>
      <c r="B215" s="304">
        <f>IF('Submission Template'!$AU$36=1,IF(AND('Submission Template'!$P$13="yes",$AX215&lt;&gt;""),MAX($AX215-1,0),$AX215),"")</f>
        <v>0</v>
      </c>
      <c r="C215" s="305" t="str">
        <f t="shared" si="22"/>
        <v/>
      </c>
      <c r="D215" s="306" t="str">
        <f>IF('Submission Template'!$AU$36&lt;&gt;1,"",IF(AL215&lt;&gt;"",AL215,IF(AND('Submission Template'!$P$13="no",'Submission Template'!Q212="yes",'Submission Template'!BN212&lt;&gt;""),AVERAGE(BD$37:BD215),IF(AND('Submission Template'!$P$13="yes",'Submission Template'!Q212="yes",'Submission Template'!BN212&lt;&gt;""),AVERAGE(BD$38:BD215),""))))</f>
        <v/>
      </c>
      <c r="E215" s="307" t="str">
        <f>IF('Submission Template'!$AU$36&lt;&gt;1,"",IF(AO215&lt;=1,"",IF(BW215&lt;&gt;"",BW215,IF(AND('Submission Template'!$P$13="no",'Submission Template'!Q212="yes",'Submission Template'!BN212&lt;&gt;""),STDEV(BD$37:BD215),IF(AND('Submission Template'!$P$13="yes",'Submission Template'!Q212="yes",'Submission Template'!BN212&lt;&gt;""),STDEV(BD$38:BD215),"")))))</f>
        <v/>
      </c>
      <c r="F215" s="308" t="str">
        <f>IF('Submission Template'!$AU$36=1,IF('Submission Template'!BN212&lt;&gt;"",G214,""),"")</f>
        <v/>
      </c>
      <c r="G215" s="308" t="str">
        <f>IF(AND('Submission Template'!$AU$36=1,'Submission Template'!$C212&lt;&gt;""),IF(OR($AO215=1,$AO215=0),0,IF('Submission Template'!$C212="initial",$G214,IF('Submission Template'!Q212="yes",MAX(($F215+'Submission Template'!BN212-('Submission Template'!K$28+0.25*$E215)),0),$G214))),"")</f>
        <v/>
      </c>
      <c r="H215" s="308" t="str">
        <f t="shared" si="48"/>
        <v/>
      </c>
      <c r="I215" s="309" t="str">
        <f t="shared" si="42"/>
        <v/>
      </c>
      <c r="J215" s="309" t="str">
        <f t="shared" si="49"/>
        <v/>
      </c>
      <c r="K215" s="310" t="str">
        <f>IF(G215&lt;&gt;"",IF($BA215=1,IF(AND(J215&lt;&gt;1,I215=1,D215&lt;='Submission Template'!K$28),1,0),K214),"")</f>
        <v/>
      </c>
      <c r="L215" s="304">
        <f>IF('Submission Template'!$AV$36=1,IF(AND('Submission Template'!$P$13="yes",$AY215&lt;&gt;""),MAX($AY215-1,0),$AY215),"")</f>
        <v>0</v>
      </c>
      <c r="M215" s="305" t="str">
        <f t="shared" si="50"/>
        <v/>
      </c>
      <c r="N215" s="306" t="str">
        <f>IF(AM215&lt;&gt;"",AM215,(IF(AND('Submission Template'!$P$13="no",'Submission Template'!V212="yes",'Submission Template'!BS212&lt;&gt;""),AVERAGE(BE$37:BE215),IF(AND('Submission Template'!$P$13="yes",'Submission Template'!V212="yes",'Submission Template'!BS212&lt;&gt;""),AVERAGE(BE$38:BE215),""))))</f>
        <v/>
      </c>
      <c r="O215" s="307" t="str">
        <f>IF(AP215&lt;=1,"",IF(BX215&lt;&gt;"",BX215,(IF(AND('Submission Template'!$P$13="no",'Submission Template'!V212="yes",'Submission Template'!BS212&lt;&gt;""),STDEV(BE$37:BE215),IF(AND('Submission Template'!$P$13="yes",'Submission Template'!V212="yes",'Submission Template'!BS212&lt;&gt;""),STDEV(BE$38:BE215),"")))))</f>
        <v/>
      </c>
      <c r="P215" s="308" t="str">
        <f>IF('Submission Template'!$AV$36=1,IF('Submission Template'!BS212&lt;&gt;"",Q214,""),"")</f>
        <v/>
      </c>
      <c r="Q215" s="308" t="str">
        <f>IF(AND('Submission Template'!$AV$36=1,'Submission Template'!$C212&lt;&gt;""),IF(OR($AP215=1,$AP215=0),0,IF('Submission Template'!$C212="initial",$Q214,IF('Submission Template'!V212="yes",MAX(($P215+'Submission Template'!BS212-('Submission Template'!R$28+0.25*$O215)),0),$Q214))),"")</f>
        <v/>
      </c>
      <c r="R215" s="308" t="str">
        <f t="shared" si="51"/>
        <v/>
      </c>
      <c r="S215" s="309" t="str">
        <f t="shared" si="43"/>
        <v/>
      </c>
      <c r="T215" s="309" t="str">
        <f t="shared" si="52"/>
        <v/>
      </c>
      <c r="U215" s="310" t="str">
        <f>IF(Q215&lt;&gt;"",IF($BB215=1,IF(AND(T215&lt;&gt;1,S215=1,N215&lt;='Submission Template'!R$28),1,0),U214),"")</f>
        <v/>
      </c>
      <c r="V215" s="102"/>
      <c r="W215" s="102"/>
      <c r="X215" s="102"/>
      <c r="Y215" s="102"/>
      <c r="Z215" s="102"/>
      <c r="AA215" s="102"/>
      <c r="AB215" s="102"/>
      <c r="AC215" s="102"/>
      <c r="AD215" s="102"/>
      <c r="AE215" s="102"/>
      <c r="AF215" s="311"/>
      <c r="AG215" s="312" t="str">
        <f>IF(AND(OR('Submission Template'!Q212="yes",AND('Submission Template'!V212="yes",'Submission Template'!$P$17="yes")),'Submission Template'!C212="invalid"),"Test cannot be invalid AND included in CumSum",IF(OR(AND($Q215&gt;$R215,$N215&lt;&gt;""),AND($G215&gt;H215,$D215&lt;&gt;"")),"Warning:  CumSum statistic exceeds the Action Limit.",""))</f>
        <v/>
      </c>
      <c r="AH215" s="156"/>
      <c r="AI215" s="156"/>
      <c r="AJ215" s="156"/>
      <c r="AK215" s="313"/>
      <c r="AL215" s="6" t="str">
        <f t="shared" si="47"/>
        <v/>
      </c>
      <c r="AM215" s="6" t="str">
        <f t="shared" si="44"/>
        <v/>
      </c>
      <c r="AN215"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lt;&gt;""),"DATA","")),"notCO")</f>
        <v>SKIP</v>
      </c>
      <c r="AO215" s="6">
        <f>IF('Submission Template'!$P$13="no",AX215,IF(AX215="","",IF('Submission Template'!$P$13="yes",IF(B215=0,1,IF(OR(B215=1,B215=2),2,B215)))))</f>
        <v>1</v>
      </c>
      <c r="AP215" s="6">
        <f>IF('Submission Template'!$P$13="no",AY215,IF(AY215="","",IF('Submission Template'!$P$13="yes",IF(L215=0,1,IF(OR(L215=1,L215=2),2,L215)))))</f>
        <v>1</v>
      </c>
      <c r="AQ215"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lt;&gt;""),"DATA","")),"notCO")</f>
        <v>SKIP</v>
      </c>
      <c r="AR215" s="22">
        <f>IF(AND('Submission Template'!BN212&lt;&gt;"",'Submission Template'!K$28&lt;&gt;"",'Submission Template'!Q212&lt;&gt;""),1,0)</f>
        <v>0</v>
      </c>
      <c r="AS215" s="22">
        <f>IF(AND('Submission Template'!BS212&lt;&gt;"",'Submission Template'!R$28&lt;&gt;"",'Submission Template'!V212&lt;&gt;""),1,0)</f>
        <v>0</v>
      </c>
      <c r="AT215" s="22"/>
      <c r="AU215" s="22">
        <f t="shared" si="26"/>
        <v>0</v>
      </c>
      <c r="AV215" s="22">
        <f t="shared" si="27"/>
        <v>0</v>
      </c>
      <c r="AW215" s="22"/>
      <c r="AX215" s="22">
        <f>IF('Submission Template'!$BU212&lt;&gt;"blank",IF('Submission Template'!BN212&lt;&gt;"",IF('Submission Template'!Q212="yes",AX214+1,AX214),AX214),"")</f>
        <v>0</v>
      </c>
      <c r="AY215" s="22">
        <f>IF('Submission Template'!$BU212&lt;&gt;"blank",IF('Submission Template'!BS212&lt;&gt;"",IF('Submission Template'!V212="yes",AY214+1,AY214),AY214),"")</f>
        <v>0</v>
      </c>
      <c r="AZ215" s="22"/>
      <c r="BA215" s="22" t="str">
        <f>IF('Submission Template'!BN212&lt;&gt;"",IF('Submission Template'!Q212="yes",1,0),"")</f>
        <v/>
      </c>
      <c r="BB215" s="22" t="str">
        <f>IF('Submission Template'!BS212&lt;&gt;"",IF('Submission Template'!V212="yes",1,0),"")</f>
        <v/>
      </c>
      <c r="BC215" s="22"/>
      <c r="BD215" s="22" t="str">
        <f>IF(AND('Submission Template'!Q212="yes",'Submission Template'!BN212&lt;&gt;""),'Submission Template'!BN212,"")</f>
        <v/>
      </c>
      <c r="BE215" s="22" t="str">
        <f>IF(AND('Submission Template'!V212="yes",'Submission Template'!BS212&lt;&gt;""),'Submission Template'!BS212,"")</f>
        <v/>
      </c>
      <c r="BF215" s="22"/>
      <c r="BG215" s="22"/>
      <c r="BH215" s="22"/>
      <c r="BI215" s="24"/>
      <c r="BJ215" s="22"/>
      <c r="BK215" s="35" t="str">
        <f>IF('Submission Template'!$AU$36=1,IF(AND('Submission Template'!Q212="yes",$AO215&gt;1,'Submission Template'!BN212&lt;&gt;""),ROUND((($AU215*$E215)/($D215-'Submission Template'!K$28))^2+1,1),""),"")</f>
        <v/>
      </c>
      <c r="BL215" s="35" t="str">
        <f>IF('Submission Template'!$AV$36=1,IF(AND('Submission Template'!V212="yes",$AP215&gt;1,'Submission Template'!BS212&lt;&gt;""),ROUND((($AV215*$O215)/($N215-'Submission Template'!R$28))^2+1,1),""),"")</f>
        <v/>
      </c>
      <c r="BM215" s="49">
        <f t="shared" si="28"/>
        <v>1</v>
      </c>
      <c r="BN215" s="6"/>
      <c r="BO215" s="136" t="str">
        <f>IF(D215="","",IF(E215="","",$D215-'Submission Template'!K$28))</f>
        <v/>
      </c>
      <c r="BP215" s="137" t="str">
        <f t="shared" si="53"/>
        <v/>
      </c>
      <c r="BQ215" s="137"/>
      <c r="BR215" s="137"/>
      <c r="BS215" s="137"/>
      <c r="BT215" s="137" t="str">
        <f>IF(N215="","",IF(E215="","",$N215-'Submission Template'!$BG$20))</f>
        <v/>
      </c>
      <c r="BU215" s="138" t="str">
        <f t="shared" si="54"/>
        <v/>
      </c>
      <c r="BV215" s="6"/>
      <c r="BW215" s="247" t="str">
        <f t="shared" si="45"/>
        <v/>
      </c>
      <c r="BX215" s="138" t="str">
        <f t="shared" si="46"/>
        <v/>
      </c>
      <c r="BY215" s="6"/>
      <c r="BZ215" s="6"/>
      <c r="CA215" s="6"/>
      <c r="CB215" s="6"/>
      <c r="CC215" s="6"/>
      <c r="CD215" s="6"/>
      <c r="CE215" s="6"/>
      <c r="CF215" s="247">
        <f>IF('Submission Template'!C238="invalid",1,0)</f>
        <v>0</v>
      </c>
      <c r="CG215" s="137" t="str">
        <f>IF(AND('Submission Template'!$C238="final",'Submission Template'!$Q238="yes"),$D241,"")</f>
        <v/>
      </c>
      <c r="CH215" s="137" t="str">
        <f>IF(AND('Submission Template'!$C238="final",'Submission Template'!$Q238="yes"),$C241,"")</f>
        <v/>
      </c>
      <c r="CI215" s="137" t="str">
        <f>IF(AND('Submission Template'!$C238="final",'Submission Template'!$V238="yes"),$N241,"")</f>
        <v/>
      </c>
      <c r="CJ215" s="138" t="str">
        <f>IF(AND('Submission Template'!$C238="final",'Submission Template'!$V238="yes"),$M241,"")</f>
        <v/>
      </c>
      <c r="CK215" s="6"/>
      <c r="CL215" s="6"/>
    </row>
    <row r="216" spans="1:90">
      <c r="A216" s="98"/>
      <c r="B216" s="304">
        <f>IF('Submission Template'!$AU$36=1,IF(AND('Submission Template'!$P$13="yes",$AX216&lt;&gt;""),MAX($AX216-1,0),$AX216),"")</f>
        <v>0</v>
      </c>
      <c r="C216" s="305" t="str">
        <f t="shared" si="22"/>
        <v/>
      </c>
      <c r="D216" s="306" t="str">
        <f>IF('Submission Template'!$AU$36&lt;&gt;1,"",IF(AL216&lt;&gt;"",AL216,IF(AND('Submission Template'!$P$13="no",'Submission Template'!Q213="yes",'Submission Template'!BN213&lt;&gt;""),AVERAGE(BD$37:BD216),IF(AND('Submission Template'!$P$13="yes",'Submission Template'!Q213="yes",'Submission Template'!BN213&lt;&gt;""),AVERAGE(BD$38:BD216),""))))</f>
        <v/>
      </c>
      <c r="E216" s="307" t="str">
        <f>IF('Submission Template'!$AU$36&lt;&gt;1,"",IF(AO216&lt;=1,"",IF(BW216&lt;&gt;"",BW216,IF(AND('Submission Template'!$P$13="no",'Submission Template'!Q213="yes",'Submission Template'!BN213&lt;&gt;""),STDEV(BD$37:BD216),IF(AND('Submission Template'!$P$13="yes",'Submission Template'!Q213="yes",'Submission Template'!BN213&lt;&gt;""),STDEV(BD$38:BD216),"")))))</f>
        <v/>
      </c>
      <c r="F216" s="308" t="str">
        <f>IF('Submission Template'!$AU$36=1,IF('Submission Template'!BN213&lt;&gt;"",G215,""),"")</f>
        <v/>
      </c>
      <c r="G216" s="308" t="str">
        <f>IF(AND('Submission Template'!$AU$36=1,'Submission Template'!$C213&lt;&gt;""),IF(OR($AO216=1,$AO216=0),0,IF('Submission Template'!$C213="initial",$G215,IF('Submission Template'!Q213="yes",MAX(($F216+'Submission Template'!BN213-('Submission Template'!K$28+0.25*$E216)),0),$G215))),"")</f>
        <v/>
      </c>
      <c r="H216" s="308" t="str">
        <f t="shared" si="48"/>
        <v/>
      </c>
      <c r="I216" s="309" t="str">
        <f t="shared" si="42"/>
        <v/>
      </c>
      <c r="J216" s="309" t="str">
        <f t="shared" si="49"/>
        <v/>
      </c>
      <c r="K216" s="310" t="str">
        <f>IF(G216&lt;&gt;"",IF($BA216=1,IF(AND(J216&lt;&gt;1,I216=1,D216&lt;='Submission Template'!K$28),1,0),K215),"")</f>
        <v/>
      </c>
      <c r="L216" s="304">
        <f>IF('Submission Template'!$AV$36=1,IF(AND('Submission Template'!$P$13="yes",$AY216&lt;&gt;""),MAX($AY216-1,0),$AY216),"")</f>
        <v>0</v>
      </c>
      <c r="M216" s="305" t="str">
        <f t="shared" si="50"/>
        <v/>
      </c>
      <c r="N216" s="306" t="str">
        <f>IF(AM216&lt;&gt;"",AM216,(IF(AND('Submission Template'!$P$13="no",'Submission Template'!V213="yes",'Submission Template'!BS213&lt;&gt;""),AVERAGE(BE$37:BE216),IF(AND('Submission Template'!$P$13="yes",'Submission Template'!V213="yes",'Submission Template'!BS213&lt;&gt;""),AVERAGE(BE$38:BE216),""))))</f>
        <v/>
      </c>
      <c r="O216" s="307" t="str">
        <f>IF(AP216&lt;=1,"",IF(BX216&lt;&gt;"",BX216,(IF(AND('Submission Template'!$P$13="no",'Submission Template'!V213="yes",'Submission Template'!BS213&lt;&gt;""),STDEV(BE$37:BE216),IF(AND('Submission Template'!$P$13="yes",'Submission Template'!V213="yes",'Submission Template'!BS213&lt;&gt;""),STDEV(BE$38:BE216),"")))))</f>
        <v/>
      </c>
      <c r="P216" s="308" t="str">
        <f>IF('Submission Template'!$AV$36=1,IF('Submission Template'!BS213&lt;&gt;"",Q215,""),"")</f>
        <v/>
      </c>
      <c r="Q216" s="308" t="str">
        <f>IF(AND('Submission Template'!$AV$36=1,'Submission Template'!$C213&lt;&gt;""),IF(OR($AP216=1,$AP216=0),0,IF('Submission Template'!$C213="initial",$Q215,IF('Submission Template'!V213="yes",MAX(($P216+'Submission Template'!BS213-('Submission Template'!R$28+0.25*$O216)),0),$Q215))),"")</f>
        <v/>
      </c>
      <c r="R216" s="308" t="str">
        <f t="shared" si="51"/>
        <v/>
      </c>
      <c r="S216" s="309" t="str">
        <f t="shared" si="43"/>
        <v/>
      </c>
      <c r="T216" s="309" t="str">
        <f t="shared" si="52"/>
        <v/>
      </c>
      <c r="U216" s="310" t="str">
        <f>IF(Q216&lt;&gt;"",IF($BB216=1,IF(AND(T216&lt;&gt;1,S216=1,N216&lt;='Submission Template'!R$28),1,0),U215),"")</f>
        <v/>
      </c>
      <c r="V216" s="102"/>
      <c r="W216" s="102"/>
      <c r="X216" s="102"/>
      <c r="Y216" s="102"/>
      <c r="Z216" s="102"/>
      <c r="AA216" s="102"/>
      <c r="AB216" s="102"/>
      <c r="AC216" s="102"/>
      <c r="AD216" s="102"/>
      <c r="AE216" s="102"/>
      <c r="AF216" s="311"/>
      <c r="AG216" s="312" t="str">
        <f>IF(AND(OR('Submission Template'!Q213="yes",AND('Submission Template'!V213="yes",'Submission Template'!$P$17="yes")),'Submission Template'!C213="invalid"),"Test cannot be invalid AND included in CumSum",IF(OR(AND($Q216&gt;$R216,$N216&lt;&gt;""),AND($G216&gt;H216,$D216&lt;&gt;"")),"Warning:  CumSum statistic exceeds the Action Limit.",""))</f>
        <v/>
      </c>
      <c r="AH216" s="156"/>
      <c r="AI216" s="156"/>
      <c r="AJ216" s="156"/>
      <c r="AK216" s="313"/>
      <c r="AL216" s="6" t="str">
        <f t="shared" si="47"/>
        <v/>
      </c>
      <c r="AM216" s="6" t="str">
        <f t="shared" si="44"/>
        <v/>
      </c>
      <c r="AN216"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lt;&gt;""),"DATA","")),"notCO")</f>
        <v>SKIP</v>
      </c>
      <c r="AO216" s="6">
        <f>IF('Submission Template'!$P$13="no",AX216,IF(AX216="","",IF('Submission Template'!$P$13="yes",IF(B216=0,1,IF(OR(B216=1,B216=2),2,B216)))))</f>
        <v>1</v>
      </c>
      <c r="AP216" s="6">
        <f>IF('Submission Template'!$P$13="no",AY216,IF(AY216="","",IF('Submission Template'!$P$13="yes",IF(L216=0,1,IF(OR(L216=1,L216=2),2,L216)))))</f>
        <v>1</v>
      </c>
      <c r="AQ216"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lt;&gt;""),"DATA","")),"notCO")</f>
        <v>SKIP</v>
      </c>
      <c r="AR216" s="22">
        <f>IF(AND('Submission Template'!BN213&lt;&gt;"",'Submission Template'!K$28&lt;&gt;"",'Submission Template'!Q213&lt;&gt;""),1,0)</f>
        <v>0</v>
      </c>
      <c r="AS216" s="22">
        <f>IF(AND('Submission Template'!BS213&lt;&gt;"",'Submission Template'!R$28&lt;&gt;"",'Submission Template'!V213&lt;&gt;""),1,0)</f>
        <v>0</v>
      </c>
      <c r="AT216" s="22"/>
      <c r="AU216" s="22">
        <f t="shared" si="26"/>
        <v>0</v>
      </c>
      <c r="AV216" s="22">
        <f t="shared" si="27"/>
        <v>0</v>
      </c>
      <c r="AW216" s="22"/>
      <c r="AX216" s="22">
        <f>IF('Submission Template'!$BU213&lt;&gt;"blank",IF('Submission Template'!BN213&lt;&gt;"",IF('Submission Template'!Q213="yes",AX215+1,AX215),AX215),"")</f>
        <v>0</v>
      </c>
      <c r="AY216" s="22">
        <f>IF('Submission Template'!$BU213&lt;&gt;"blank",IF('Submission Template'!BS213&lt;&gt;"",IF('Submission Template'!V213="yes",AY215+1,AY215),AY215),"")</f>
        <v>0</v>
      </c>
      <c r="AZ216" s="22"/>
      <c r="BA216" s="22" t="str">
        <f>IF('Submission Template'!BN213&lt;&gt;"",IF('Submission Template'!Q213="yes",1,0),"")</f>
        <v/>
      </c>
      <c r="BB216" s="22" t="str">
        <f>IF('Submission Template'!BS213&lt;&gt;"",IF('Submission Template'!V213="yes",1,0),"")</f>
        <v/>
      </c>
      <c r="BC216" s="22"/>
      <c r="BD216" s="22" t="str">
        <f>IF(AND('Submission Template'!Q213="yes",'Submission Template'!BN213&lt;&gt;""),'Submission Template'!BN213,"")</f>
        <v/>
      </c>
      <c r="BE216" s="22" t="str">
        <f>IF(AND('Submission Template'!V213="yes",'Submission Template'!BS213&lt;&gt;""),'Submission Template'!BS213,"")</f>
        <v/>
      </c>
      <c r="BF216" s="22"/>
      <c r="BG216" s="22"/>
      <c r="BH216" s="22"/>
      <c r="BI216" s="24"/>
      <c r="BJ216" s="22"/>
      <c r="BK216" s="35" t="str">
        <f>IF('Submission Template'!$AU$36=1,IF(AND('Submission Template'!Q213="yes",$AO216&gt;1,'Submission Template'!BN213&lt;&gt;""),ROUND((($AU216*$E216)/($D216-'Submission Template'!K$28))^2+1,1),""),"")</f>
        <v/>
      </c>
      <c r="BL216" s="35" t="str">
        <f>IF('Submission Template'!$AV$36=1,IF(AND('Submission Template'!V213="yes",$AP216&gt;1,'Submission Template'!BS213&lt;&gt;""),ROUND((($AV216*$O216)/($N216-'Submission Template'!R$28))^2+1,1),""),"")</f>
        <v/>
      </c>
      <c r="BM216" s="49">
        <f t="shared" si="28"/>
        <v>1</v>
      </c>
      <c r="BN216" s="6"/>
      <c r="BO216" s="136" t="str">
        <f>IF(D216="","",IF(E216="","",$D216-'Submission Template'!K$28))</f>
        <v/>
      </c>
      <c r="BP216" s="137" t="str">
        <f t="shared" si="53"/>
        <v/>
      </c>
      <c r="BQ216" s="137"/>
      <c r="BR216" s="137"/>
      <c r="BS216" s="137"/>
      <c r="BT216" s="137" t="str">
        <f>IF(N216="","",IF(E216="","",$N216-'Submission Template'!$BG$20))</f>
        <v/>
      </c>
      <c r="BU216" s="138" t="str">
        <f t="shared" si="54"/>
        <v/>
      </c>
      <c r="BV216" s="6"/>
      <c r="BW216" s="247" t="str">
        <f t="shared" si="45"/>
        <v/>
      </c>
      <c r="BX216" s="138" t="str">
        <f t="shared" si="46"/>
        <v/>
      </c>
      <c r="BY216" s="6"/>
      <c r="BZ216" s="6"/>
      <c r="CA216" s="6"/>
      <c r="CB216" s="6"/>
      <c r="CC216" s="6"/>
      <c r="CD216" s="6"/>
      <c r="CE216" s="6"/>
      <c r="CF216" s="247">
        <f>IF('Submission Template'!C239="invalid",1,0)</f>
        <v>0</v>
      </c>
      <c r="CG216" s="137" t="str">
        <f>IF(AND('Submission Template'!$C239="final",'Submission Template'!$Q239="yes"),$D242,"")</f>
        <v/>
      </c>
      <c r="CH216" s="137" t="str">
        <f>IF(AND('Submission Template'!$C239="final",'Submission Template'!$Q239="yes"),$C242,"")</f>
        <v/>
      </c>
      <c r="CI216" s="137" t="str">
        <f>IF(AND('Submission Template'!$C239="final",'Submission Template'!$V239="yes"),$N242,"")</f>
        <v/>
      </c>
      <c r="CJ216" s="138" t="str">
        <f>IF(AND('Submission Template'!$C239="final",'Submission Template'!$V239="yes"),$M242,"")</f>
        <v/>
      </c>
      <c r="CK216" s="6"/>
      <c r="CL216" s="6"/>
    </row>
    <row r="217" spans="1:90">
      <c r="A217" s="98"/>
      <c r="B217" s="304">
        <f>IF('Submission Template'!$AU$36=1,IF(AND('Submission Template'!$P$13="yes",$AX217&lt;&gt;""),MAX($AX217-1,0),$AX217),"")</f>
        <v>0</v>
      </c>
      <c r="C217" s="305" t="str">
        <f t="shared" si="22"/>
        <v/>
      </c>
      <c r="D217" s="306" t="str">
        <f>IF('Submission Template'!$AU$36&lt;&gt;1,"",IF(AL217&lt;&gt;"",AL217,IF(AND('Submission Template'!$P$13="no",'Submission Template'!Q214="yes",'Submission Template'!BN214&lt;&gt;""),AVERAGE(BD$37:BD217),IF(AND('Submission Template'!$P$13="yes",'Submission Template'!Q214="yes",'Submission Template'!BN214&lt;&gt;""),AVERAGE(BD$38:BD217),""))))</f>
        <v/>
      </c>
      <c r="E217" s="307" t="str">
        <f>IF('Submission Template'!$AU$36&lt;&gt;1,"",IF(AO217&lt;=1,"",IF(BW217&lt;&gt;"",BW217,IF(AND('Submission Template'!$P$13="no",'Submission Template'!Q214="yes",'Submission Template'!BN214&lt;&gt;""),STDEV(BD$37:BD217),IF(AND('Submission Template'!$P$13="yes",'Submission Template'!Q214="yes",'Submission Template'!BN214&lt;&gt;""),STDEV(BD$38:BD217),"")))))</f>
        <v/>
      </c>
      <c r="F217" s="308" t="str">
        <f>IF('Submission Template'!$AU$36=1,IF('Submission Template'!BN214&lt;&gt;"",G216,""),"")</f>
        <v/>
      </c>
      <c r="G217" s="308" t="str">
        <f>IF(AND('Submission Template'!$AU$36=1,'Submission Template'!$C214&lt;&gt;""),IF(OR($AO217=1,$AO217=0),0,IF('Submission Template'!$C214="initial",$G216,IF('Submission Template'!Q214="yes",MAX(($F217+'Submission Template'!BN214-('Submission Template'!K$28+0.25*$E217)),0),$G216))),"")</f>
        <v/>
      </c>
      <c r="H217" s="308" t="str">
        <f t="shared" si="48"/>
        <v/>
      </c>
      <c r="I217" s="309" t="str">
        <f t="shared" si="42"/>
        <v/>
      </c>
      <c r="J217" s="309" t="str">
        <f t="shared" si="49"/>
        <v/>
      </c>
      <c r="K217" s="310" t="str">
        <f>IF(G217&lt;&gt;"",IF($BA217=1,IF(AND(J217&lt;&gt;1,I217=1,D217&lt;='Submission Template'!K$28),1,0),K216),"")</f>
        <v/>
      </c>
      <c r="L217" s="304">
        <f>IF('Submission Template'!$AV$36=1,IF(AND('Submission Template'!$P$13="yes",$AY217&lt;&gt;""),MAX($AY217-1,0),$AY217),"")</f>
        <v>0</v>
      </c>
      <c r="M217" s="305" t="str">
        <f t="shared" si="50"/>
        <v/>
      </c>
      <c r="N217" s="306" t="str">
        <f>IF(AM217&lt;&gt;"",AM217,(IF(AND('Submission Template'!$P$13="no",'Submission Template'!V214="yes",'Submission Template'!BS214&lt;&gt;""),AVERAGE(BE$37:BE217),IF(AND('Submission Template'!$P$13="yes",'Submission Template'!V214="yes",'Submission Template'!BS214&lt;&gt;""),AVERAGE(BE$38:BE217),""))))</f>
        <v/>
      </c>
      <c r="O217" s="307" t="str">
        <f>IF(AP217&lt;=1,"",IF(BX217&lt;&gt;"",BX217,(IF(AND('Submission Template'!$P$13="no",'Submission Template'!V214="yes",'Submission Template'!BS214&lt;&gt;""),STDEV(BE$37:BE217),IF(AND('Submission Template'!$P$13="yes",'Submission Template'!V214="yes",'Submission Template'!BS214&lt;&gt;""),STDEV(BE$38:BE217),"")))))</f>
        <v/>
      </c>
      <c r="P217" s="308" t="str">
        <f>IF('Submission Template'!$AV$36=1,IF('Submission Template'!BS214&lt;&gt;"",Q216,""),"")</f>
        <v/>
      </c>
      <c r="Q217" s="308" t="str">
        <f>IF(AND('Submission Template'!$AV$36=1,'Submission Template'!$C214&lt;&gt;""),IF(OR($AP217=1,$AP217=0),0,IF('Submission Template'!$C214="initial",$Q216,IF('Submission Template'!V214="yes",MAX(($P217+'Submission Template'!BS214-('Submission Template'!R$28+0.25*$O217)),0),$Q216))),"")</f>
        <v/>
      </c>
      <c r="R217" s="308" t="str">
        <f t="shared" si="51"/>
        <v/>
      </c>
      <c r="S217" s="309" t="str">
        <f t="shared" si="43"/>
        <v/>
      </c>
      <c r="T217" s="309" t="str">
        <f t="shared" si="52"/>
        <v/>
      </c>
      <c r="U217" s="310" t="str">
        <f>IF(Q217&lt;&gt;"",IF($BB217=1,IF(AND(T217&lt;&gt;1,S217=1,N217&lt;='Submission Template'!R$28),1,0),U216),"")</f>
        <v/>
      </c>
      <c r="V217" s="102"/>
      <c r="W217" s="102"/>
      <c r="X217" s="102"/>
      <c r="Y217" s="102"/>
      <c r="Z217" s="102"/>
      <c r="AA217" s="102"/>
      <c r="AB217" s="102"/>
      <c r="AC217" s="102"/>
      <c r="AD217" s="102"/>
      <c r="AE217" s="102"/>
      <c r="AF217" s="311"/>
      <c r="AG217" s="312" t="str">
        <f>IF(AND(OR('Submission Template'!Q214="yes",AND('Submission Template'!V214="yes",'Submission Template'!$P$17="yes")),'Submission Template'!C214="invalid"),"Test cannot be invalid AND included in CumSum",IF(OR(AND($Q217&gt;$R217,$N217&lt;&gt;""),AND($G217&gt;H217,$D217&lt;&gt;"")),"Warning:  CumSum statistic exceeds the Action Limit.",""))</f>
        <v/>
      </c>
      <c r="AH217" s="156"/>
      <c r="AI217" s="156"/>
      <c r="AJ217" s="156"/>
      <c r="AK217" s="313"/>
      <c r="AL217" s="6" t="str">
        <f t="shared" si="47"/>
        <v/>
      </c>
      <c r="AM217" s="6" t="str">
        <f t="shared" si="44"/>
        <v/>
      </c>
      <c r="AN217"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lt;&gt;""),"DATA","")),"notCO")</f>
        <v>SKIP</v>
      </c>
      <c r="AO217" s="6">
        <f>IF('Submission Template'!$P$13="no",AX217,IF(AX217="","",IF('Submission Template'!$P$13="yes",IF(B217=0,1,IF(OR(B217=1,B217=2),2,B217)))))</f>
        <v>1</v>
      </c>
      <c r="AP217" s="6">
        <f>IF('Submission Template'!$P$13="no",AY217,IF(AY217="","",IF('Submission Template'!$P$13="yes",IF(L217=0,1,IF(OR(L217=1,L217=2),2,L217)))))</f>
        <v>1</v>
      </c>
      <c r="AQ217"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lt;&gt;""),"DATA","")),"notCO")</f>
        <v>SKIP</v>
      </c>
      <c r="AR217" s="22">
        <f>IF(AND('Submission Template'!BN214&lt;&gt;"",'Submission Template'!K$28&lt;&gt;"",'Submission Template'!Q214&lt;&gt;""),1,0)</f>
        <v>0</v>
      </c>
      <c r="AS217" s="22">
        <f>IF(AND('Submission Template'!BS214&lt;&gt;"",'Submission Template'!R$28&lt;&gt;"",'Submission Template'!V214&lt;&gt;""),1,0)</f>
        <v>0</v>
      </c>
      <c r="AT217" s="22"/>
      <c r="AU217" s="22">
        <f t="shared" si="26"/>
        <v>0</v>
      </c>
      <c r="AV217" s="22">
        <f t="shared" si="27"/>
        <v>0</v>
      </c>
      <c r="AW217" s="22"/>
      <c r="AX217" s="22">
        <f>IF('Submission Template'!$BU214&lt;&gt;"blank",IF('Submission Template'!BN214&lt;&gt;"",IF('Submission Template'!Q214="yes",AX216+1,AX216),AX216),"")</f>
        <v>0</v>
      </c>
      <c r="AY217" s="22">
        <f>IF('Submission Template'!$BU214&lt;&gt;"blank",IF('Submission Template'!BS214&lt;&gt;"",IF('Submission Template'!V214="yes",AY216+1,AY216),AY216),"")</f>
        <v>0</v>
      </c>
      <c r="AZ217" s="22"/>
      <c r="BA217" s="22" t="str">
        <f>IF('Submission Template'!BN214&lt;&gt;"",IF('Submission Template'!Q214="yes",1,0),"")</f>
        <v/>
      </c>
      <c r="BB217" s="22" t="str">
        <f>IF('Submission Template'!BS214&lt;&gt;"",IF('Submission Template'!V214="yes",1,0),"")</f>
        <v/>
      </c>
      <c r="BC217" s="22"/>
      <c r="BD217" s="22" t="str">
        <f>IF(AND('Submission Template'!Q214="yes",'Submission Template'!BN214&lt;&gt;""),'Submission Template'!BN214,"")</f>
        <v/>
      </c>
      <c r="BE217" s="22" t="str">
        <f>IF(AND('Submission Template'!V214="yes",'Submission Template'!BS214&lt;&gt;""),'Submission Template'!BS214,"")</f>
        <v/>
      </c>
      <c r="BF217" s="22"/>
      <c r="BG217" s="22"/>
      <c r="BH217" s="22"/>
      <c r="BI217" s="24"/>
      <c r="BJ217" s="22"/>
      <c r="BK217" s="35" t="str">
        <f>IF('Submission Template'!$AU$36=1,IF(AND('Submission Template'!Q214="yes",$AO217&gt;1,'Submission Template'!BN214&lt;&gt;""),ROUND((($AU217*$E217)/($D217-'Submission Template'!K$28))^2+1,1),""),"")</f>
        <v/>
      </c>
      <c r="BL217" s="35" t="str">
        <f>IF('Submission Template'!$AV$36=1,IF(AND('Submission Template'!V214="yes",$AP217&gt;1,'Submission Template'!BS214&lt;&gt;""),ROUND((($AV217*$O217)/($N217-'Submission Template'!R$28))^2+1,1),""),"")</f>
        <v/>
      </c>
      <c r="BM217" s="49">
        <f t="shared" si="28"/>
        <v>1</v>
      </c>
      <c r="BN217" s="6"/>
      <c r="BO217" s="136" t="str">
        <f>IF(D217="","",IF(E217="","",$D217-'Submission Template'!K$28))</f>
        <v/>
      </c>
      <c r="BP217" s="137" t="str">
        <f t="shared" si="53"/>
        <v/>
      </c>
      <c r="BQ217" s="137"/>
      <c r="BR217" s="137"/>
      <c r="BS217" s="137"/>
      <c r="BT217" s="137" t="str">
        <f>IF(N217="","",IF(E217="","",$N217-'Submission Template'!$BG$20))</f>
        <v/>
      </c>
      <c r="BU217" s="138" t="str">
        <f t="shared" si="54"/>
        <v/>
      </c>
      <c r="BV217" s="6"/>
      <c r="BW217" s="247" t="str">
        <f t="shared" si="45"/>
        <v/>
      </c>
      <c r="BX217" s="138" t="str">
        <f t="shared" si="46"/>
        <v/>
      </c>
      <c r="BY217" s="6"/>
      <c r="BZ217" s="6"/>
      <c r="CA217" s="6"/>
      <c r="CB217" s="6"/>
      <c r="CC217" s="6"/>
      <c r="CD217" s="6"/>
      <c r="CE217" s="6"/>
      <c r="CF217" s="247">
        <f>IF('Submission Template'!C240="invalid",1,0)</f>
        <v>0</v>
      </c>
      <c r="CG217" s="137" t="str">
        <f>IF(AND('Submission Template'!$C240="final",'Submission Template'!$Q240="yes"),$D243,"")</f>
        <v/>
      </c>
      <c r="CH217" s="137" t="str">
        <f>IF(AND('Submission Template'!$C240="final",'Submission Template'!$Q240="yes"),$C243,"")</f>
        <v/>
      </c>
      <c r="CI217" s="137" t="str">
        <f>IF(AND('Submission Template'!$C240="final",'Submission Template'!$V240="yes"),$N243,"")</f>
        <v/>
      </c>
      <c r="CJ217" s="138" t="str">
        <f>IF(AND('Submission Template'!$C240="final",'Submission Template'!$V240="yes"),$M243,"")</f>
        <v/>
      </c>
      <c r="CK217" s="6"/>
      <c r="CL217" s="6"/>
    </row>
    <row r="218" spans="1:90">
      <c r="A218" s="98"/>
      <c r="B218" s="304">
        <f>IF('Submission Template'!$AU$36=1,IF(AND('Submission Template'!$P$13="yes",$AX218&lt;&gt;""),MAX($AX218-1,0),$AX218),"")</f>
        <v>0</v>
      </c>
      <c r="C218" s="305" t="str">
        <f t="shared" si="22"/>
        <v/>
      </c>
      <c r="D218" s="306" t="str">
        <f>IF('Submission Template'!$AU$36&lt;&gt;1,"",IF(AL218&lt;&gt;"",AL218,IF(AND('Submission Template'!$P$13="no",'Submission Template'!Q215="yes",'Submission Template'!BN215&lt;&gt;""),AVERAGE(BD$37:BD218),IF(AND('Submission Template'!$P$13="yes",'Submission Template'!Q215="yes",'Submission Template'!BN215&lt;&gt;""),AVERAGE(BD$38:BD218),""))))</f>
        <v/>
      </c>
      <c r="E218" s="307" t="str">
        <f>IF('Submission Template'!$AU$36&lt;&gt;1,"",IF(AO218&lt;=1,"",IF(BW218&lt;&gt;"",BW218,IF(AND('Submission Template'!$P$13="no",'Submission Template'!Q215="yes",'Submission Template'!BN215&lt;&gt;""),STDEV(BD$37:BD218),IF(AND('Submission Template'!$P$13="yes",'Submission Template'!Q215="yes",'Submission Template'!BN215&lt;&gt;""),STDEV(BD$38:BD218),"")))))</f>
        <v/>
      </c>
      <c r="F218" s="308" t="str">
        <f>IF('Submission Template'!$AU$36=1,IF('Submission Template'!BN215&lt;&gt;"",G217,""),"")</f>
        <v/>
      </c>
      <c r="G218" s="308" t="str">
        <f>IF(AND('Submission Template'!$AU$36=1,'Submission Template'!$C215&lt;&gt;""),IF(OR($AO218=1,$AO218=0),0,IF('Submission Template'!$C215="initial",$G217,IF('Submission Template'!Q215="yes",MAX(($F218+'Submission Template'!BN215-('Submission Template'!K$28+0.25*$E218)),0),$G217))),"")</f>
        <v/>
      </c>
      <c r="H218" s="308" t="str">
        <f t="shared" si="48"/>
        <v/>
      </c>
      <c r="I218" s="309" t="str">
        <f t="shared" si="42"/>
        <v/>
      </c>
      <c r="J218" s="309" t="str">
        <f t="shared" si="49"/>
        <v/>
      </c>
      <c r="K218" s="310" t="str">
        <f>IF(G218&lt;&gt;"",IF($BA218=1,IF(AND(J218&lt;&gt;1,I218=1,D218&lt;='Submission Template'!K$28),1,0),K217),"")</f>
        <v/>
      </c>
      <c r="L218" s="304">
        <f>IF('Submission Template'!$AV$36=1,IF(AND('Submission Template'!$P$13="yes",$AY218&lt;&gt;""),MAX($AY218-1,0),$AY218),"")</f>
        <v>0</v>
      </c>
      <c r="M218" s="305" t="str">
        <f t="shared" si="50"/>
        <v/>
      </c>
      <c r="N218" s="306" t="str">
        <f>IF(AM218&lt;&gt;"",AM218,(IF(AND('Submission Template'!$P$13="no",'Submission Template'!V215="yes",'Submission Template'!BS215&lt;&gt;""),AVERAGE(BE$37:BE218),IF(AND('Submission Template'!$P$13="yes",'Submission Template'!V215="yes",'Submission Template'!BS215&lt;&gt;""),AVERAGE(BE$38:BE218),""))))</f>
        <v/>
      </c>
      <c r="O218" s="307" t="str">
        <f>IF(AP218&lt;=1,"",IF(BX218&lt;&gt;"",BX218,(IF(AND('Submission Template'!$P$13="no",'Submission Template'!V215="yes",'Submission Template'!BS215&lt;&gt;""),STDEV(BE$37:BE218),IF(AND('Submission Template'!$P$13="yes",'Submission Template'!V215="yes",'Submission Template'!BS215&lt;&gt;""),STDEV(BE$38:BE218),"")))))</f>
        <v/>
      </c>
      <c r="P218" s="308" t="str">
        <f>IF('Submission Template'!$AV$36=1,IF('Submission Template'!BS215&lt;&gt;"",Q217,""),"")</f>
        <v/>
      </c>
      <c r="Q218" s="308" t="str">
        <f>IF(AND('Submission Template'!$AV$36=1,'Submission Template'!$C215&lt;&gt;""),IF(OR($AP218=1,$AP218=0),0,IF('Submission Template'!$C215="initial",$Q217,IF('Submission Template'!V215="yes",MAX(($P218+'Submission Template'!BS215-('Submission Template'!R$28+0.25*$O218)),0),$Q217))),"")</f>
        <v/>
      </c>
      <c r="R218" s="308" t="str">
        <f t="shared" si="51"/>
        <v/>
      </c>
      <c r="S218" s="309" t="str">
        <f t="shared" si="43"/>
        <v/>
      </c>
      <c r="T218" s="309" t="str">
        <f t="shared" si="52"/>
        <v/>
      </c>
      <c r="U218" s="310" t="str">
        <f>IF(Q218&lt;&gt;"",IF($BB218=1,IF(AND(T218&lt;&gt;1,S218=1,N218&lt;='Submission Template'!R$28),1,0),U217),"")</f>
        <v/>
      </c>
      <c r="V218" s="102"/>
      <c r="W218" s="102"/>
      <c r="X218" s="102"/>
      <c r="Y218" s="102"/>
      <c r="Z218" s="102"/>
      <c r="AA218" s="102"/>
      <c r="AB218" s="102"/>
      <c r="AC218" s="102"/>
      <c r="AD218" s="102"/>
      <c r="AE218" s="102"/>
      <c r="AF218" s="311"/>
      <c r="AG218" s="312" t="str">
        <f>IF(AND(OR('Submission Template'!Q215="yes",AND('Submission Template'!V215="yes",'Submission Template'!$P$17="yes")),'Submission Template'!C215="invalid"),"Test cannot be invalid AND included in CumSum",IF(OR(AND($Q218&gt;$R218,$N218&lt;&gt;""),AND($G218&gt;H218,$D218&lt;&gt;"")),"Warning:  CumSum statistic exceeds the Action Limit.",""))</f>
        <v/>
      </c>
      <c r="AH218" s="156"/>
      <c r="AI218" s="156"/>
      <c r="AJ218" s="156"/>
      <c r="AK218" s="313"/>
      <c r="AL218" s="6" t="str">
        <f t="shared" si="47"/>
        <v/>
      </c>
      <c r="AM218" s="6" t="str">
        <f t="shared" si="44"/>
        <v/>
      </c>
      <c r="AN218"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lt;&gt;""),"DATA","")),"notCO")</f>
        <v>SKIP</v>
      </c>
      <c r="AO218" s="6">
        <f>IF('Submission Template'!$P$13="no",AX218,IF(AX218="","",IF('Submission Template'!$P$13="yes",IF(B218=0,1,IF(OR(B218=1,B218=2),2,B218)))))</f>
        <v>1</v>
      </c>
      <c r="AP218" s="6">
        <f>IF('Submission Template'!$P$13="no",AY218,IF(AY218="","",IF('Submission Template'!$P$13="yes",IF(L218=0,1,IF(OR(L218=1,L218=2),2,L218)))))</f>
        <v>1</v>
      </c>
      <c r="AQ218"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lt;&gt;""),"DATA","")),"notCO")</f>
        <v>SKIP</v>
      </c>
      <c r="AR218" s="22">
        <f>IF(AND('Submission Template'!BN215&lt;&gt;"",'Submission Template'!K$28&lt;&gt;"",'Submission Template'!Q215&lt;&gt;""),1,0)</f>
        <v>0</v>
      </c>
      <c r="AS218" s="22">
        <f>IF(AND('Submission Template'!BS215&lt;&gt;"",'Submission Template'!R$28&lt;&gt;"",'Submission Template'!V215&lt;&gt;""),1,0)</f>
        <v>0</v>
      </c>
      <c r="AT218" s="22"/>
      <c r="AU218" s="22">
        <f t="shared" si="26"/>
        <v>0</v>
      </c>
      <c r="AV218" s="22">
        <f t="shared" si="27"/>
        <v>0</v>
      </c>
      <c r="AW218" s="22"/>
      <c r="AX218" s="22">
        <f>IF('Submission Template'!$BU215&lt;&gt;"blank",IF('Submission Template'!BN215&lt;&gt;"",IF('Submission Template'!Q215="yes",AX217+1,AX217),AX217),"")</f>
        <v>0</v>
      </c>
      <c r="AY218" s="22">
        <f>IF('Submission Template'!$BU215&lt;&gt;"blank",IF('Submission Template'!BS215&lt;&gt;"",IF('Submission Template'!V215="yes",AY217+1,AY217),AY217),"")</f>
        <v>0</v>
      </c>
      <c r="AZ218" s="22"/>
      <c r="BA218" s="22" t="str">
        <f>IF('Submission Template'!BN215&lt;&gt;"",IF('Submission Template'!Q215="yes",1,0),"")</f>
        <v/>
      </c>
      <c r="BB218" s="22" t="str">
        <f>IF('Submission Template'!BS215&lt;&gt;"",IF('Submission Template'!V215="yes",1,0),"")</f>
        <v/>
      </c>
      <c r="BC218" s="22"/>
      <c r="BD218" s="22" t="str">
        <f>IF(AND('Submission Template'!Q215="yes",'Submission Template'!BN215&lt;&gt;""),'Submission Template'!BN215,"")</f>
        <v/>
      </c>
      <c r="BE218" s="22" t="str">
        <f>IF(AND('Submission Template'!V215="yes",'Submission Template'!BS215&lt;&gt;""),'Submission Template'!BS215,"")</f>
        <v/>
      </c>
      <c r="BF218" s="22"/>
      <c r="BG218" s="22"/>
      <c r="BH218" s="22"/>
      <c r="BI218" s="24"/>
      <c r="BJ218" s="22"/>
      <c r="BK218" s="35" t="str">
        <f>IF('Submission Template'!$AU$36=1,IF(AND('Submission Template'!Q215="yes",$AO218&gt;1,'Submission Template'!BN215&lt;&gt;""),ROUND((($AU218*$E218)/($D218-'Submission Template'!K$28))^2+1,1),""),"")</f>
        <v/>
      </c>
      <c r="BL218" s="35" t="str">
        <f>IF('Submission Template'!$AV$36=1,IF(AND('Submission Template'!V215="yes",$AP218&gt;1,'Submission Template'!BS215&lt;&gt;""),ROUND((($AV218*$O218)/($N218-'Submission Template'!R$28))^2+1,1),""),"")</f>
        <v/>
      </c>
      <c r="BM218" s="49">
        <f t="shared" si="28"/>
        <v>1</v>
      </c>
      <c r="BN218" s="6"/>
      <c r="BO218" s="136" t="str">
        <f>IF(D218="","",IF(E218="","",$D218-'Submission Template'!K$28))</f>
        <v/>
      </c>
      <c r="BP218" s="137" t="str">
        <f t="shared" si="53"/>
        <v/>
      </c>
      <c r="BQ218" s="137"/>
      <c r="BR218" s="137"/>
      <c r="BS218" s="137"/>
      <c r="BT218" s="137" t="str">
        <f>IF(N218="","",IF(E218="","",$N218-'Submission Template'!$BG$20))</f>
        <v/>
      </c>
      <c r="BU218" s="138" t="str">
        <f t="shared" si="54"/>
        <v/>
      </c>
      <c r="BV218" s="6"/>
      <c r="BW218" s="247" t="str">
        <f t="shared" si="45"/>
        <v/>
      </c>
      <c r="BX218" s="138" t="str">
        <f t="shared" si="46"/>
        <v/>
      </c>
      <c r="BY218" s="6"/>
      <c r="BZ218" s="6"/>
      <c r="CA218" s="6"/>
      <c r="CB218" s="6"/>
      <c r="CC218" s="6"/>
      <c r="CD218" s="6"/>
      <c r="CE218" s="6"/>
      <c r="CF218" s="247">
        <f>IF('Submission Template'!C241="invalid",1,0)</f>
        <v>0</v>
      </c>
      <c r="CG218" s="137" t="str">
        <f>IF(AND('Submission Template'!$C241="final",'Submission Template'!$Q241="yes"),$D244,"")</f>
        <v/>
      </c>
      <c r="CH218" s="137" t="str">
        <f>IF(AND('Submission Template'!$C241="final",'Submission Template'!$Q241="yes"),$C244,"")</f>
        <v/>
      </c>
      <c r="CI218" s="137" t="str">
        <f>IF(AND('Submission Template'!$C241="final",'Submission Template'!$V241="yes"),$N244,"")</f>
        <v/>
      </c>
      <c r="CJ218" s="138" t="str">
        <f>IF(AND('Submission Template'!$C241="final",'Submission Template'!$V241="yes"),$M244,"")</f>
        <v/>
      </c>
      <c r="CK218" s="6"/>
      <c r="CL218" s="6"/>
    </row>
    <row r="219" spans="1:90">
      <c r="A219" s="98"/>
      <c r="B219" s="304">
        <f>IF('Submission Template'!$AU$36=1,IF(AND('Submission Template'!$P$13="yes",$AX219&lt;&gt;""),MAX($AX219-1,0),$AX219),"")</f>
        <v>0</v>
      </c>
      <c r="C219" s="305" t="str">
        <f t="shared" si="22"/>
        <v/>
      </c>
      <c r="D219" s="306" t="str">
        <f>IF('Submission Template'!$AU$36&lt;&gt;1,"",IF(AL219&lt;&gt;"",AL219,IF(AND('Submission Template'!$P$13="no",'Submission Template'!Q216="yes",'Submission Template'!BN216&lt;&gt;""),AVERAGE(BD$37:BD219),IF(AND('Submission Template'!$P$13="yes",'Submission Template'!Q216="yes",'Submission Template'!BN216&lt;&gt;""),AVERAGE(BD$38:BD219),""))))</f>
        <v/>
      </c>
      <c r="E219" s="307" t="str">
        <f>IF('Submission Template'!$AU$36&lt;&gt;1,"",IF(AO219&lt;=1,"",IF(BW219&lt;&gt;"",BW219,IF(AND('Submission Template'!$P$13="no",'Submission Template'!Q216="yes",'Submission Template'!BN216&lt;&gt;""),STDEV(BD$37:BD219),IF(AND('Submission Template'!$P$13="yes",'Submission Template'!Q216="yes",'Submission Template'!BN216&lt;&gt;""),STDEV(BD$38:BD219),"")))))</f>
        <v/>
      </c>
      <c r="F219" s="308" t="str">
        <f>IF('Submission Template'!$AU$36=1,IF('Submission Template'!BN216&lt;&gt;"",G218,""),"")</f>
        <v/>
      </c>
      <c r="G219" s="308" t="str">
        <f>IF(AND('Submission Template'!$AU$36=1,'Submission Template'!$C216&lt;&gt;""),IF(OR($AO219=1,$AO219=0),0,IF('Submission Template'!$C216="initial",$G218,IF('Submission Template'!Q216="yes",MAX(($F219+'Submission Template'!BN216-('Submission Template'!K$28+0.25*$E219)),0),$G218))),"")</f>
        <v/>
      </c>
      <c r="H219" s="308" t="str">
        <f t="shared" si="48"/>
        <v/>
      </c>
      <c r="I219" s="309" t="str">
        <f t="shared" si="42"/>
        <v/>
      </c>
      <c r="J219" s="309" t="str">
        <f t="shared" si="49"/>
        <v/>
      </c>
      <c r="K219" s="310" t="str">
        <f>IF(G219&lt;&gt;"",IF($BA219=1,IF(AND(J219&lt;&gt;1,I219=1,D219&lt;='Submission Template'!K$28),1,0),K218),"")</f>
        <v/>
      </c>
      <c r="L219" s="304">
        <f>IF('Submission Template'!$AV$36=1,IF(AND('Submission Template'!$P$13="yes",$AY219&lt;&gt;""),MAX($AY219-1,0),$AY219),"")</f>
        <v>0</v>
      </c>
      <c r="M219" s="305" t="str">
        <f t="shared" si="50"/>
        <v/>
      </c>
      <c r="N219" s="306" t="str">
        <f>IF(AM219&lt;&gt;"",AM219,(IF(AND('Submission Template'!$P$13="no",'Submission Template'!V216="yes",'Submission Template'!BS216&lt;&gt;""),AVERAGE(BE$37:BE219),IF(AND('Submission Template'!$P$13="yes",'Submission Template'!V216="yes",'Submission Template'!BS216&lt;&gt;""),AVERAGE(BE$38:BE219),""))))</f>
        <v/>
      </c>
      <c r="O219" s="307" t="str">
        <f>IF(AP219&lt;=1,"",IF(BX219&lt;&gt;"",BX219,(IF(AND('Submission Template'!$P$13="no",'Submission Template'!V216="yes",'Submission Template'!BS216&lt;&gt;""),STDEV(BE$37:BE219),IF(AND('Submission Template'!$P$13="yes",'Submission Template'!V216="yes",'Submission Template'!BS216&lt;&gt;""),STDEV(BE$38:BE219),"")))))</f>
        <v/>
      </c>
      <c r="P219" s="308" t="str">
        <f>IF('Submission Template'!$AV$36=1,IF('Submission Template'!BS216&lt;&gt;"",Q218,""),"")</f>
        <v/>
      </c>
      <c r="Q219" s="308" t="str">
        <f>IF(AND('Submission Template'!$AV$36=1,'Submission Template'!$C216&lt;&gt;""),IF(OR($AP219=1,$AP219=0),0,IF('Submission Template'!$C216="initial",$Q218,IF('Submission Template'!V216="yes",MAX(($P219+'Submission Template'!BS216-('Submission Template'!R$28+0.25*$O219)),0),$Q218))),"")</f>
        <v/>
      </c>
      <c r="R219" s="308" t="str">
        <f t="shared" si="51"/>
        <v/>
      </c>
      <c r="S219" s="309" t="str">
        <f t="shared" si="43"/>
        <v/>
      </c>
      <c r="T219" s="309" t="str">
        <f t="shared" si="52"/>
        <v/>
      </c>
      <c r="U219" s="310" t="str">
        <f>IF(Q219&lt;&gt;"",IF($BB219=1,IF(AND(T219&lt;&gt;1,S219=1,N219&lt;='Submission Template'!R$28),1,0),U218),"")</f>
        <v/>
      </c>
      <c r="V219" s="102"/>
      <c r="W219" s="102"/>
      <c r="X219" s="102"/>
      <c r="Y219" s="102"/>
      <c r="Z219" s="102"/>
      <c r="AA219" s="102"/>
      <c r="AB219" s="102"/>
      <c r="AC219" s="102"/>
      <c r="AD219" s="102"/>
      <c r="AE219" s="102"/>
      <c r="AF219" s="311"/>
      <c r="AG219" s="312" t="str">
        <f>IF(AND(OR('Submission Template'!Q216="yes",AND('Submission Template'!V216="yes",'Submission Template'!$P$17="yes")),'Submission Template'!C216="invalid"),"Test cannot be invalid AND included in CumSum",IF(OR(AND($Q219&gt;$R219,$N219&lt;&gt;""),AND($G219&gt;H219,$D219&lt;&gt;"")),"Warning:  CumSum statistic exceeds the Action Limit.",""))</f>
        <v/>
      </c>
      <c r="AH219" s="156"/>
      <c r="AI219" s="156"/>
      <c r="AJ219" s="156"/>
      <c r="AK219" s="313"/>
      <c r="AL219" s="6" t="str">
        <f t="shared" si="47"/>
        <v/>
      </c>
      <c r="AM219" s="6" t="str">
        <f t="shared" si="44"/>
        <v/>
      </c>
      <c r="AN219"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lt;&gt;""),"DATA","")),"notCO")</f>
        <v>SKIP</v>
      </c>
      <c r="AO219" s="6">
        <f>IF('Submission Template'!$P$13="no",AX219,IF(AX219="","",IF('Submission Template'!$P$13="yes",IF(B219=0,1,IF(OR(B219=1,B219=2),2,B219)))))</f>
        <v>1</v>
      </c>
      <c r="AP219" s="6">
        <f>IF('Submission Template'!$P$13="no",AY219,IF(AY219="","",IF('Submission Template'!$P$13="yes",IF(L219=0,1,IF(OR(L219=1,L219=2),2,L219)))))</f>
        <v>1</v>
      </c>
      <c r="AQ219"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lt;&gt;""),"DATA","")),"notCO")</f>
        <v>SKIP</v>
      </c>
      <c r="AR219" s="22">
        <f>IF(AND('Submission Template'!BN216&lt;&gt;"",'Submission Template'!K$28&lt;&gt;"",'Submission Template'!Q216&lt;&gt;""),1,0)</f>
        <v>0</v>
      </c>
      <c r="AS219" s="22">
        <f>IF(AND('Submission Template'!BS216&lt;&gt;"",'Submission Template'!R$28&lt;&gt;"",'Submission Template'!V216&lt;&gt;""),1,0)</f>
        <v>0</v>
      </c>
      <c r="AT219" s="22"/>
      <c r="AU219" s="22">
        <f t="shared" si="26"/>
        <v>0</v>
      </c>
      <c r="AV219" s="22">
        <f t="shared" si="27"/>
        <v>0</v>
      </c>
      <c r="AW219" s="22"/>
      <c r="AX219" s="22">
        <f>IF('Submission Template'!$BU216&lt;&gt;"blank",IF('Submission Template'!BN216&lt;&gt;"",IF('Submission Template'!Q216="yes",AX218+1,AX218),AX218),"")</f>
        <v>0</v>
      </c>
      <c r="AY219" s="22">
        <f>IF('Submission Template'!$BU216&lt;&gt;"blank",IF('Submission Template'!BS216&lt;&gt;"",IF('Submission Template'!V216="yes",AY218+1,AY218),AY218),"")</f>
        <v>0</v>
      </c>
      <c r="AZ219" s="22"/>
      <c r="BA219" s="22" t="str">
        <f>IF('Submission Template'!BN216&lt;&gt;"",IF('Submission Template'!Q216="yes",1,0),"")</f>
        <v/>
      </c>
      <c r="BB219" s="22" t="str">
        <f>IF('Submission Template'!BS216&lt;&gt;"",IF('Submission Template'!V216="yes",1,0),"")</f>
        <v/>
      </c>
      <c r="BC219" s="22"/>
      <c r="BD219" s="22" t="str">
        <f>IF(AND('Submission Template'!Q216="yes",'Submission Template'!BN216&lt;&gt;""),'Submission Template'!BN216,"")</f>
        <v/>
      </c>
      <c r="BE219" s="22" t="str">
        <f>IF(AND('Submission Template'!V216="yes",'Submission Template'!BS216&lt;&gt;""),'Submission Template'!BS216,"")</f>
        <v/>
      </c>
      <c r="BF219" s="22"/>
      <c r="BG219" s="22"/>
      <c r="BH219" s="22"/>
      <c r="BI219" s="24"/>
      <c r="BJ219" s="22"/>
      <c r="BK219" s="35" t="str">
        <f>IF('Submission Template'!$AU$36=1,IF(AND('Submission Template'!Q216="yes",$AO219&gt;1,'Submission Template'!BN216&lt;&gt;""),ROUND((($AU219*$E219)/($D219-'Submission Template'!K$28))^2+1,1),""),"")</f>
        <v/>
      </c>
      <c r="BL219" s="35" t="str">
        <f>IF('Submission Template'!$AV$36=1,IF(AND('Submission Template'!V216="yes",$AP219&gt;1,'Submission Template'!BS216&lt;&gt;""),ROUND((($AV219*$O219)/($N219-'Submission Template'!R$28))^2+1,1),""),"")</f>
        <v/>
      </c>
      <c r="BM219" s="49">
        <f t="shared" si="28"/>
        <v>1</v>
      </c>
      <c r="BN219" s="6"/>
      <c r="BO219" s="136" t="str">
        <f>IF(D219="","",IF(E219="","",$D219-'Submission Template'!K$28))</f>
        <v/>
      </c>
      <c r="BP219" s="137" t="str">
        <f t="shared" si="53"/>
        <v/>
      </c>
      <c r="BQ219" s="137"/>
      <c r="BR219" s="137"/>
      <c r="BS219" s="137"/>
      <c r="BT219" s="137" t="str">
        <f>IF(N219="","",IF(E219="","",$N219-'Submission Template'!$BG$20))</f>
        <v/>
      </c>
      <c r="BU219" s="138" t="str">
        <f t="shared" si="54"/>
        <v/>
      </c>
      <c r="BV219" s="6"/>
      <c r="BW219" s="247" t="str">
        <f t="shared" si="45"/>
        <v/>
      </c>
      <c r="BX219" s="138" t="str">
        <f t="shared" si="46"/>
        <v/>
      </c>
      <c r="BY219" s="6"/>
      <c r="BZ219" s="6"/>
      <c r="CA219" s="6"/>
      <c r="CB219" s="6"/>
      <c r="CC219" s="6"/>
      <c r="CD219" s="6"/>
      <c r="CE219" s="6"/>
      <c r="CF219" s="247">
        <f>IF('Submission Template'!C242="invalid",1,0)</f>
        <v>0</v>
      </c>
      <c r="CG219" s="137" t="str">
        <f>IF(AND('Submission Template'!$C242="final",'Submission Template'!$Q242="yes"),$D245,"")</f>
        <v/>
      </c>
      <c r="CH219" s="137" t="str">
        <f>IF(AND('Submission Template'!$C242="final",'Submission Template'!$Q242="yes"),$C245,"")</f>
        <v/>
      </c>
      <c r="CI219" s="137" t="str">
        <f>IF(AND('Submission Template'!$C242="final",'Submission Template'!$V242="yes"),$N245,"")</f>
        <v/>
      </c>
      <c r="CJ219" s="138" t="str">
        <f>IF(AND('Submission Template'!$C242="final",'Submission Template'!$V242="yes"),$M245,"")</f>
        <v/>
      </c>
      <c r="CK219" s="6"/>
      <c r="CL219" s="6"/>
    </row>
    <row r="220" spans="1:90">
      <c r="A220" s="98"/>
      <c r="B220" s="304">
        <f>IF('Submission Template'!$AU$36=1,IF(AND('Submission Template'!$P$13="yes",$AX220&lt;&gt;""),MAX($AX220-1,0),$AX220),"")</f>
        <v>0</v>
      </c>
      <c r="C220" s="305" t="str">
        <f t="shared" si="22"/>
        <v/>
      </c>
      <c r="D220" s="306" t="str">
        <f>IF('Submission Template'!$AU$36&lt;&gt;1,"",IF(AL220&lt;&gt;"",AL220,IF(AND('Submission Template'!$P$13="no",'Submission Template'!Q217="yes",'Submission Template'!BN217&lt;&gt;""),AVERAGE(BD$37:BD220),IF(AND('Submission Template'!$P$13="yes",'Submission Template'!Q217="yes",'Submission Template'!BN217&lt;&gt;""),AVERAGE(BD$38:BD220),""))))</f>
        <v/>
      </c>
      <c r="E220" s="307" t="str">
        <f>IF('Submission Template'!$AU$36&lt;&gt;1,"",IF(AO220&lt;=1,"",IF(BW220&lt;&gt;"",BW220,IF(AND('Submission Template'!$P$13="no",'Submission Template'!Q217="yes",'Submission Template'!BN217&lt;&gt;""),STDEV(BD$37:BD220),IF(AND('Submission Template'!$P$13="yes",'Submission Template'!Q217="yes",'Submission Template'!BN217&lt;&gt;""),STDEV(BD$38:BD220),"")))))</f>
        <v/>
      </c>
      <c r="F220" s="308" t="str">
        <f>IF('Submission Template'!$AU$36=1,IF('Submission Template'!BN217&lt;&gt;"",G219,""),"")</f>
        <v/>
      </c>
      <c r="G220" s="308" t="str">
        <f>IF(AND('Submission Template'!$AU$36=1,'Submission Template'!$C217&lt;&gt;""),IF(OR($AO220=1,$AO220=0),0,IF('Submission Template'!$C217="initial",$G219,IF('Submission Template'!Q217="yes",MAX(($F220+'Submission Template'!BN217-('Submission Template'!K$28+0.25*$E220)),0),$G219))),"")</f>
        <v/>
      </c>
      <c r="H220" s="308" t="str">
        <f t="shared" si="48"/>
        <v/>
      </c>
      <c r="I220" s="309" t="str">
        <f t="shared" si="42"/>
        <v/>
      </c>
      <c r="J220" s="309" t="str">
        <f t="shared" si="49"/>
        <v/>
      </c>
      <c r="K220" s="310" t="str">
        <f>IF(G220&lt;&gt;"",IF($BA220=1,IF(AND(J220&lt;&gt;1,I220=1,D220&lt;='Submission Template'!K$28),1,0),K219),"")</f>
        <v/>
      </c>
      <c r="L220" s="304">
        <f>IF('Submission Template'!$AV$36=1,IF(AND('Submission Template'!$P$13="yes",$AY220&lt;&gt;""),MAX($AY220-1,0),$AY220),"")</f>
        <v>0</v>
      </c>
      <c r="M220" s="305" t="str">
        <f t="shared" si="50"/>
        <v/>
      </c>
      <c r="N220" s="306" t="str">
        <f>IF(AM220&lt;&gt;"",AM220,(IF(AND('Submission Template'!$P$13="no",'Submission Template'!V217="yes",'Submission Template'!BS217&lt;&gt;""),AVERAGE(BE$37:BE220),IF(AND('Submission Template'!$P$13="yes",'Submission Template'!V217="yes",'Submission Template'!BS217&lt;&gt;""),AVERAGE(BE$38:BE220),""))))</f>
        <v/>
      </c>
      <c r="O220" s="307" t="str">
        <f>IF(AP220&lt;=1,"",IF(BX220&lt;&gt;"",BX220,(IF(AND('Submission Template'!$P$13="no",'Submission Template'!V217="yes",'Submission Template'!BS217&lt;&gt;""),STDEV(BE$37:BE220),IF(AND('Submission Template'!$P$13="yes",'Submission Template'!V217="yes",'Submission Template'!BS217&lt;&gt;""),STDEV(BE$38:BE220),"")))))</f>
        <v/>
      </c>
      <c r="P220" s="308" t="str">
        <f>IF('Submission Template'!$AV$36=1,IF('Submission Template'!BS217&lt;&gt;"",Q219,""),"")</f>
        <v/>
      </c>
      <c r="Q220" s="308" t="str">
        <f>IF(AND('Submission Template'!$AV$36=1,'Submission Template'!$C217&lt;&gt;""),IF(OR($AP220=1,$AP220=0),0,IF('Submission Template'!$C217="initial",$Q219,IF('Submission Template'!V217="yes",MAX(($P220+'Submission Template'!BS217-('Submission Template'!R$28+0.25*$O220)),0),$Q219))),"")</f>
        <v/>
      </c>
      <c r="R220" s="308" t="str">
        <f t="shared" si="51"/>
        <v/>
      </c>
      <c r="S220" s="309" t="str">
        <f t="shared" si="43"/>
        <v/>
      </c>
      <c r="T220" s="309" t="str">
        <f t="shared" si="52"/>
        <v/>
      </c>
      <c r="U220" s="310" t="str">
        <f>IF(Q220&lt;&gt;"",IF($BB220=1,IF(AND(T220&lt;&gt;1,S220=1,N220&lt;='Submission Template'!R$28),1,0),U219),"")</f>
        <v/>
      </c>
      <c r="V220" s="102"/>
      <c r="W220" s="102"/>
      <c r="X220" s="102"/>
      <c r="Y220" s="102"/>
      <c r="Z220" s="102"/>
      <c r="AA220" s="102"/>
      <c r="AB220" s="102"/>
      <c r="AC220" s="102"/>
      <c r="AD220" s="102"/>
      <c r="AE220" s="102"/>
      <c r="AF220" s="311"/>
      <c r="AG220" s="312" t="str">
        <f>IF(AND(OR('Submission Template'!Q217="yes",AND('Submission Template'!V217="yes",'Submission Template'!$P$17="yes")),'Submission Template'!C217="invalid"),"Test cannot be invalid AND included in CumSum",IF(OR(AND($Q220&gt;$R220,$N220&lt;&gt;""),AND($G220&gt;H220,$D220&lt;&gt;"")),"Warning:  CumSum statistic exceeds the Action Limit.",""))</f>
        <v/>
      </c>
      <c r="AH220" s="156"/>
      <c r="AI220" s="156"/>
      <c r="AJ220" s="156"/>
      <c r="AK220" s="313"/>
      <c r="AL220" s="6" t="str">
        <f t="shared" si="47"/>
        <v/>
      </c>
      <c r="AM220" s="6" t="str">
        <f t="shared" si="44"/>
        <v/>
      </c>
      <c r="AN220"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lt;&gt;""),"DATA","")),"notCO")</f>
        <v>SKIP</v>
      </c>
      <c r="AO220" s="6">
        <f>IF('Submission Template'!$P$13="no",AX220,IF(AX220="","",IF('Submission Template'!$P$13="yes",IF(B220=0,1,IF(OR(B220=1,B220=2),2,B220)))))</f>
        <v>1</v>
      </c>
      <c r="AP220" s="6">
        <f>IF('Submission Template'!$P$13="no",AY220,IF(AY220="","",IF('Submission Template'!$P$13="yes",IF(L220=0,1,IF(OR(L220=1,L220=2),2,L220)))))</f>
        <v>1</v>
      </c>
      <c r="AQ220"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lt;&gt;""),"DATA","")),"notCO")</f>
        <v>SKIP</v>
      </c>
      <c r="AR220" s="22">
        <f>IF(AND('Submission Template'!BN217&lt;&gt;"",'Submission Template'!K$28&lt;&gt;"",'Submission Template'!Q217&lt;&gt;""),1,0)</f>
        <v>0</v>
      </c>
      <c r="AS220" s="22">
        <f>IF(AND('Submission Template'!BS217&lt;&gt;"",'Submission Template'!R$28&lt;&gt;"",'Submission Template'!V217&lt;&gt;""),1,0)</f>
        <v>0</v>
      </c>
      <c r="AT220" s="22"/>
      <c r="AU220" s="22">
        <f t="shared" si="26"/>
        <v>0</v>
      </c>
      <c r="AV220" s="22">
        <f t="shared" si="27"/>
        <v>0</v>
      </c>
      <c r="AW220" s="22"/>
      <c r="AX220" s="22">
        <f>IF('Submission Template'!$BU217&lt;&gt;"blank",IF('Submission Template'!BN217&lt;&gt;"",IF('Submission Template'!Q217="yes",AX219+1,AX219),AX219),"")</f>
        <v>0</v>
      </c>
      <c r="AY220" s="22">
        <f>IF('Submission Template'!$BU217&lt;&gt;"blank",IF('Submission Template'!BS217&lt;&gt;"",IF('Submission Template'!V217="yes",AY219+1,AY219),AY219),"")</f>
        <v>0</v>
      </c>
      <c r="AZ220" s="22"/>
      <c r="BA220" s="22" t="str">
        <f>IF('Submission Template'!BN217&lt;&gt;"",IF('Submission Template'!Q217="yes",1,0),"")</f>
        <v/>
      </c>
      <c r="BB220" s="22" t="str">
        <f>IF('Submission Template'!BS217&lt;&gt;"",IF('Submission Template'!V217="yes",1,0),"")</f>
        <v/>
      </c>
      <c r="BC220" s="22"/>
      <c r="BD220" s="22" t="str">
        <f>IF(AND('Submission Template'!Q217="yes",'Submission Template'!BN217&lt;&gt;""),'Submission Template'!BN217,"")</f>
        <v/>
      </c>
      <c r="BE220" s="22" t="str">
        <f>IF(AND('Submission Template'!V217="yes",'Submission Template'!BS217&lt;&gt;""),'Submission Template'!BS217,"")</f>
        <v/>
      </c>
      <c r="BF220" s="22"/>
      <c r="BG220" s="22"/>
      <c r="BH220" s="22"/>
      <c r="BI220" s="24"/>
      <c r="BJ220" s="22"/>
      <c r="BK220" s="35" t="str">
        <f>IF('Submission Template'!$AU$36=1,IF(AND('Submission Template'!Q217="yes",$AO220&gt;1,'Submission Template'!BN217&lt;&gt;""),ROUND((($AU220*$E220)/($D220-'Submission Template'!K$28))^2+1,1),""),"")</f>
        <v/>
      </c>
      <c r="BL220" s="35" t="str">
        <f>IF('Submission Template'!$AV$36=1,IF(AND('Submission Template'!V217="yes",$AP220&gt;1,'Submission Template'!BS217&lt;&gt;""),ROUND((($AV220*$O220)/($N220-'Submission Template'!R$28))^2+1,1),""),"")</f>
        <v/>
      </c>
      <c r="BM220" s="49">
        <f t="shared" si="28"/>
        <v>1</v>
      </c>
      <c r="BN220" s="6"/>
      <c r="BO220" s="136" t="str">
        <f>IF(D220="","",IF(E220="","",$D220-'Submission Template'!K$28))</f>
        <v/>
      </c>
      <c r="BP220" s="137" t="str">
        <f t="shared" si="53"/>
        <v/>
      </c>
      <c r="BQ220" s="137"/>
      <c r="BR220" s="137"/>
      <c r="BS220" s="137"/>
      <c r="BT220" s="137" t="str">
        <f>IF(N220="","",IF(E220="","",$N220-'Submission Template'!$BG$20))</f>
        <v/>
      </c>
      <c r="BU220" s="138" t="str">
        <f t="shared" si="54"/>
        <v/>
      </c>
      <c r="BV220" s="6"/>
      <c r="BW220" s="247" t="str">
        <f t="shared" si="45"/>
        <v/>
      </c>
      <c r="BX220" s="138" t="str">
        <f t="shared" si="46"/>
        <v/>
      </c>
      <c r="BY220" s="6"/>
      <c r="BZ220" s="6"/>
      <c r="CA220" s="6"/>
      <c r="CB220" s="6"/>
      <c r="CC220" s="6"/>
      <c r="CD220" s="6"/>
      <c r="CE220" s="6"/>
      <c r="CF220" s="247">
        <f>IF('Submission Template'!C243="invalid",1,0)</f>
        <v>0</v>
      </c>
      <c r="CG220" s="137" t="str">
        <f>IF(AND('Submission Template'!$C243="final",'Submission Template'!$Q243="yes"),$D246,"")</f>
        <v/>
      </c>
      <c r="CH220" s="137" t="str">
        <f>IF(AND('Submission Template'!$C243="final",'Submission Template'!$Q243="yes"),$C246,"")</f>
        <v/>
      </c>
      <c r="CI220" s="137" t="str">
        <f>IF(AND('Submission Template'!$C243="final",'Submission Template'!$V243="yes"),$N246,"")</f>
        <v/>
      </c>
      <c r="CJ220" s="138" t="str">
        <f>IF(AND('Submission Template'!$C243="final",'Submission Template'!$V243="yes"),$M246,"")</f>
        <v/>
      </c>
      <c r="CK220" s="6"/>
      <c r="CL220" s="6"/>
    </row>
    <row r="221" spans="1:90">
      <c r="A221" s="98"/>
      <c r="B221" s="304">
        <f>IF('Submission Template'!$AU$36=1,IF(AND('Submission Template'!$P$13="yes",$AX221&lt;&gt;""),MAX($AX221-1,0),$AX221),"")</f>
        <v>0</v>
      </c>
      <c r="C221" s="305" t="str">
        <f t="shared" si="22"/>
        <v/>
      </c>
      <c r="D221" s="306" t="str">
        <f>IF('Submission Template'!$AU$36&lt;&gt;1,"",IF(AL221&lt;&gt;"",AL221,IF(AND('Submission Template'!$P$13="no",'Submission Template'!Q218="yes",'Submission Template'!BN218&lt;&gt;""),AVERAGE(BD$37:BD221),IF(AND('Submission Template'!$P$13="yes",'Submission Template'!Q218="yes",'Submission Template'!BN218&lt;&gt;""),AVERAGE(BD$38:BD221),""))))</f>
        <v/>
      </c>
      <c r="E221" s="307" t="str">
        <f>IF('Submission Template'!$AU$36&lt;&gt;1,"",IF(AO221&lt;=1,"",IF(BW221&lt;&gt;"",BW221,IF(AND('Submission Template'!$P$13="no",'Submission Template'!Q218="yes",'Submission Template'!BN218&lt;&gt;""),STDEV(BD$37:BD221),IF(AND('Submission Template'!$P$13="yes",'Submission Template'!Q218="yes",'Submission Template'!BN218&lt;&gt;""),STDEV(BD$38:BD221),"")))))</f>
        <v/>
      </c>
      <c r="F221" s="308" t="str">
        <f>IF('Submission Template'!$AU$36=1,IF('Submission Template'!BN218&lt;&gt;"",G220,""),"")</f>
        <v/>
      </c>
      <c r="G221" s="308" t="str">
        <f>IF(AND('Submission Template'!$AU$36=1,'Submission Template'!$C218&lt;&gt;""),IF(OR($AO221=1,$AO221=0),0,IF('Submission Template'!$C218="initial",$G220,IF('Submission Template'!Q218="yes",MAX(($F221+'Submission Template'!BN218-('Submission Template'!K$28+0.25*$E221)),0),$G220))),"")</f>
        <v/>
      </c>
      <c r="H221" s="308" t="str">
        <f t="shared" si="48"/>
        <v/>
      </c>
      <c r="I221" s="309" t="str">
        <f t="shared" si="42"/>
        <v/>
      </c>
      <c r="J221" s="309" t="str">
        <f t="shared" si="49"/>
        <v/>
      </c>
      <c r="K221" s="310" t="str">
        <f>IF(G221&lt;&gt;"",IF($BA221=1,IF(AND(J221&lt;&gt;1,I221=1,D221&lt;='Submission Template'!K$28),1,0),K220),"")</f>
        <v/>
      </c>
      <c r="L221" s="304">
        <f>IF('Submission Template'!$AV$36=1,IF(AND('Submission Template'!$P$13="yes",$AY221&lt;&gt;""),MAX($AY221-1,0),$AY221),"")</f>
        <v>0</v>
      </c>
      <c r="M221" s="305" t="str">
        <f t="shared" si="50"/>
        <v/>
      </c>
      <c r="N221" s="306" t="str">
        <f>IF(AM221&lt;&gt;"",AM221,(IF(AND('Submission Template'!$P$13="no",'Submission Template'!V218="yes",'Submission Template'!BS218&lt;&gt;""),AVERAGE(BE$37:BE221),IF(AND('Submission Template'!$P$13="yes",'Submission Template'!V218="yes",'Submission Template'!BS218&lt;&gt;""),AVERAGE(BE$38:BE221),""))))</f>
        <v/>
      </c>
      <c r="O221" s="307" t="str">
        <f>IF(AP221&lt;=1,"",IF(BX221&lt;&gt;"",BX221,(IF(AND('Submission Template'!$P$13="no",'Submission Template'!V218="yes",'Submission Template'!BS218&lt;&gt;""),STDEV(BE$37:BE221),IF(AND('Submission Template'!$P$13="yes",'Submission Template'!V218="yes",'Submission Template'!BS218&lt;&gt;""),STDEV(BE$38:BE221),"")))))</f>
        <v/>
      </c>
      <c r="P221" s="308" t="str">
        <f>IF('Submission Template'!$AV$36=1,IF('Submission Template'!BS218&lt;&gt;"",Q220,""),"")</f>
        <v/>
      </c>
      <c r="Q221" s="308" t="str">
        <f>IF(AND('Submission Template'!$AV$36=1,'Submission Template'!$C218&lt;&gt;""),IF(OR($AP221=1,$AP221=0),0,IF('Submission Template'!$C218="initial",$Q220,IF('Submission Template'!V218="yes",MAX(($P221+'Submission Template'!BS218-('Submission Template'!R$28+0.25*$O221)),0),$Q220))),"")</f>
        <v/>
      </c>
      <c r="R221" s="308" t="str">
        <f t="shared" si="51"/>
        <v/>
      </c>
      <c r="S221" s="309" t="str">
        <f t="shared" si="43"/>
        <v/>
      </c>
      <c r="T221" s="309" t="str">
        <f t="shared" si="52"/>
        <v/>
      </c>
      <c r="U221" s="310" t="str">
        <f>IF(Q221&lt;&gt;"",IF($BB221=1,IF(AND(T221&lt;&gt;1,S221=1,N221&lt;='Submission Template'!R$28),1,0),U220),"")</f>
        <v/>
      </c>
      <c r="V221" s="102"/>
      <c r="W221" s="102"/>
      <c r="X221" s="102"/>
      <c r="Y221" s="102"/>
      <c r="Z221" s="102"/>
      <c r="AA221" s="102"/>
      <c r="AB221" s="102"/>
      <c r="AC221" s="102"/>
      <c r="AD221" s="102"/>
      <c r="AE221" s="102"/>
      <c r="AF221" s="311"/>
      <c r="AG221" s="312" t="str">
        <f>IF(AND(OR('Submission Template'!Q218="yes",AND('Submission Template'!V218="yes",'Submission Template'!$P$17="yes")),'Submission Template'!C218="invalid"),"Test cannot be invalid AND included in CumSum",IF(OR(AND($Q221&gt;$R221,$N221&lt;&gt;""),AND($G221&gt;H221,$D221&lt;&gt;"")),"Warning:  CumSum statistic exceeds the Action Limit.",""))</f>
        <v/>
      </c>
      <c r="AH221" s="156"/>
      <c r="AI221" s="156"/>
      <c r="AJ221" s="156"/>
      <c r="AK221" s="313"/>
      <c r="AL221" s="6" t="str">
        <f t="shared" si="47"/>
        <v/>
      </c>
      <c r="AM221" s="6" t="str">
        <f t="shared" si="44"/>
        <v/>
      </c>
      <c r="AN221"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lt;&gt;""),"DATA","")),"notCO")</f>
        <v>SKIP</v>
      </c>
      <c r="AO221" s="6">
        <f>IF('Submission Template'!$P$13="no",AX221,IF(AX221="","",IF('Submission Template'!$P$13="yes",IF(B221=0,1,IF(OR(B221=1,B221=2),2,B221)))))</f>
        <v>1</v>
      </c>
      <c r="AP221" s="6">
        <f>IF('Submission Template'!$P$13="no",AY221,IF(AY221="","",IF('Submission Template'!$P$13="yes",IF(L221=0,1,IF(OR(L221=1,L221=2),2,L221)))))</f>
        <v>1</v>
      </c>
      <c r="AQ221"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lt;&gt;""),"DATA","")),"notCO")</f>
        <v>SKIP</v>
      </c>
      <c r="AR221" s="22">
        <f>IF(AND('Submission Template'!BN218&lt;&gt;"",'Submission Template'!K$28&lt;&gt;"",'Submission Template'!Q218&lt;&gt;""),1,0)</f>
        <v>0</v>
      </c>
      <c r="AS221" s="22">
        <f>IF(AND('Submission Template'!BS218&lt;&gt;"",'Submission Template'!R$28&lt;&gt;"",'Submission Template'!V218&lt;&gt;""),1,0)</f>
        <v>0</v>
      </c>
      <c r="AT221" s="22"/>
      <c r="AU221" s="22">
        <f t="shared" si="26"/>
        <v>0</v>
      </c>
      <c r="AV221" s="22">
        <f t="shared" si="27"/>
        <v>0</v>
      </c>
      <c r="AW221" s="22"/>
      <c r="AX221" s="22">
        <f>IF('Submission Template'!$BU218&lt;&gt;"blank",IF('Submission Template'!BN218&lt;&gt;"",IF('Submission Template'!Q218="yes",AX220+1,AX220),AX220),"")</f>
        <v>0</v>
      </c>
      <c r="AY221" s="22">
        <f>IF('Submission Template'!$BU218&lt;&gt;"blank",IF('Submission Template'!BS218&lt;&gt;"",IF('Submission Template'!V218="yes",AY220+1,AY220),AY220),"")</f>
        <v>0</v>
      </c>
      <c r="AZ221" s="22"/>
      <c r="BA221" s="22" t="str">
        <f>IF('Submission Template'!BN218&lt;&gt;"",IF('Submission Template'!Q218="yes",1,0),"")</f>
        <v/>
      </c>
      <c r="BB221" s="22" t="str">
        <f>IF('Submission Template'!BS218&lt;&gt;"",IF('Submission Template'!V218="yes",1,0),"")</f>
        <v/>
      </c>
      <c r="BC221" s="22"/>
      <c r="BD221" s="22" t="str">
        <f>IF(AND('Submission Template'!Q218="yes",'Submission Template'!BN218&lt;&gt;""),'Submission Template'!BN218,"")</f>
        <v/>
      </c>
      <c r="BE221" s="22" t="str">
        <f>IF(AND('Submission Template'!V218="yes",'Submission Template'!BS218&lt;&gt;""),'Submission Template'!BS218,"")</f>
        <v/>
      </c>
      <c r="BF221" s="22"/>
      <c r="BG221" s="22"/>
      <c r="BH221" s="22"/>
      <c r="BI221" s="24"/>
      <c r="BJ221" s="22"/>
      <c r="BK221" s="35" t="str">
        <f>IF('Submission Template'!$AU$36=1,IF(AND('Submission Template'!Q218="yes",$AO221&gt;1,'Submission Template'!BN218&lt;&gt;""),ROUND((($AU221*$E221)/($D221-'Submission Template'!K$28))^2+1,1),""),"")</f>
        <v/>
      </c>
      <c r="BL221" s="35" t="str">
        <f>IF('Submission Template'!$AV$36=1,IF(AND('Submission Template'!V218="yes",$AP221&gt;1,'Submission Template'!BS218&lt;&gt;""),ROUND((($AV221*$O221)/($N221-'Submission Template'!R$28))^2+1,1),""),"")</f>
        <v/>
      </c>
      <c r="BM221" s="49">
        <f t="shared" si="28"/>
        <v>1</v>
      </c>
      <c r="BN221" s="6"/>
      <c r="BO221" s="136" t="str">
        <f>IF(D221="","",IF(E221="","",$D221-'Submission Template'!K$28))</f>
        <v/>
      </c>
      <c r="BP221" s="137" t="str">
        <f t="shared" si="53"/>
        <v/>
      </c>
      <c r="BQ221" s="137"/>
      <c r="BR221" s="137"/>
      <c r="BS221" s="137"/>
      <c r="BT221" s="137" t="str">
        <f>IF(N221="","",IF(E221="","",$N221-'Submission Template'!$BG$20))</f>
        <v/>
      </c>
      <c r="BU221" s="138" t="str">
        <f t="shared" si="54"/>
        <v/>
      </c>
      <c r="BV221" s="6"/>
      <c r="BW221" s="247" t="str">
        <f t="shared" si="45"/>
        <v/>
      </c>
      <c r="BX221" s="138" t="str">
        <f t="shared" si="46"/>
        <v/>
      </c>
      <c r="BY221" s="6"/>
      <c r="BZ221" s="6"/>
      <c r="CA221" s="6"/>
      <c r="CB221" s="6"/>
      <c r="CC221" s="6"/>
      <c r="CD221" s="6"/>
      <c r="CE221" s="6"/>
      <c r="CF221" s="247">
        <f>IF('Submission Template'!C244="invalid",1,0)</f>
        <v>0</v>
      </c>
      <c r="CG221" s="137" t="str">
        <f>IF(AND('Submission Template'!$C244="final",'Submission Template'!$Q244="yes"),$D247,"")</f>
        <v/>
      </c>
      <c r="CH221" s="137" t="str">
        <f>IF(AND('Submission Template'!$C244="final",'Submission Template'!$Q244="yes"),$C247,"")</f>
        <v/>
      </c>
      <c r="CI221" s="137" t="str">
        <f>IF(AND('Submission Template'!$C244="final",'Submission Template'!$V244="yes"),$N247,"")</f>
        <v/>
      </c>
      <c r="CJ221" s="138" t="str">
        <f>IF(AND('Submission Template'!$C244="final",'Submission Template'!$V244="yes"),$M247,"")</f>
        <v/>
      </c>
      <c r="CK221" s="6"/>
      <c r="CL221" s="6"/>
    </row>
    <row r="222" spans="1:90">
      <c r="A222" s="98"/>
      <c r="B222" s="304">
        <f>IF('Submission Template'!$AU$36=1,IF(AND('Submission Template'!$P$13="yes",$AX222&lt;&gt;""),MAX($AX222-1,0),$AX222),"")</f>
        <v>0</v>
      </c>
      <c r="C222" s="305" t="str">
        <f t="shared" si="22"/>
        <v/>
      </c>
      <c r="D222" s="306" t="str">
        <f>IF('Submission Template'!$AU$36&lt;&gt;1,"",IF(AL222&lt;&gt;"",AL222,IF(AND('Submission Template'!$P$13="no",'Submission Template'!Q219="yes",'Submission Template'!BN219&lt;&gt;""),AVERAGE(BD$37:BD222),IF(AND('Submission Template'!$P$13="yes",'Submission Template'!Q219="yes",'Submission Template'!BN219&lt;&gt;""),AVERAGE(BD$38:BD222),""))))</f>
        <v/>
      </c>
      <c r="E222" s="307" t="str">
        <f>IF('Submission Template'!$AU$36&lt;&gt;1,"",IF(AO222&lt;=1,"",IF(BW222&lt;&gt;"",BW222,IF(AND('Submission Template'!$P$13="no",'Submission Template'!Q219="yes",'Submission Template'!BN219&lt;&gt;""),STDEV(BD$37:BD222),IF(AND('Submission Template'!$P$13="yes",'Submission Template'!Q219="yes",'Submission Template'!BN219&lt;&gt;""),STDEV(BD$38:BD222),"")))))</f>
        <v/>
      </c>
      <c r="F222" s="308" t="str">
        <f>IF('Submission Template'!$AU$36=1,IF('Submission Template'!BN219&lt;&gt;"",G221,""),"")</f>
        <v/>
      </c>
      <c r="G222" s="308" t="str">
        <f>IF(AND('Submission Template'!$AU$36=1,'Submission Template'!$C219&lt;&gt;""),IF(OR($AO222=1,$AO222=0),0,IF('Submission Template'!$C219="initial",$G221,IF('Submission Template'!Q219="yes",MAX(($F222+'Submission Template'!BN219-('Submission Template'!K$28+0.25*$E222)),0),$G221))),"")</f>
        <v/>
      </c>
      <c r="H222" s="308" t="str">
        <f t="shared" si="48"/>
        <v/>
      </c>
      <c r="I222" s="309" t="str">
        <f t="shared" si="42"/>
        <v/>
      </c>
      <c r="J222" s="309" t="str">
        <f t="shared" si="49"/>
        <v/>
      </c>
      <c r="K222" s="310" t="str">
        <f>IF(G222&lt;&gt;"",IF($BA222=1,IF(AND(J222&lt;&gt;1,I222=1,D222&lt;='Submission Template'!K$28),1,0),K221),"")</f>
        <v/>
      </c>
      <c r="L222" s="304">
        <f>IF('Submission Template'!$AV$36=1,IF(AND('Submission Template'!$P$13="yes",$AY222&lt;&gt;""),MAX($AY222-1,0),$AY222),"")</f>
        <v>0</v>
      </c>
      <c r="M222" s="305" t="str">
        <f t="shared" si="50"/>
        <v/>
      </c>
      <c r="N222" s="306" t="str">
        <f>IF(AM222&lt;&gt;"",AM222,(IF(AND('Submission Template'!$P$13="no",'Submission Template'!V219="yes",'Submission Template'!BS219&lt;&gt;""),AVERAGE(BE$37:BE222),IF(AND('Submission Template'!$P$13="yes",'Submission Template'!V219="yes",'Submission Template'!BS219&lt;&gt;""),AVERAGE(BE$38:BE222),""))))</f>
        <v/>
      </c>
      <c r="O222" s="307" t="str">
        <f>IF(AP222&lt;=1,"",IF(BX222&lt;&gt;"",BX222,(IF(AND('Submission Template'!$P$13="no",'Submission Template'!V219="yes",'Submission Template'!BS219&lt;&gt;""),STDEV(BE$37:BE222),IF(AND('Submission Template'!$P$13="yes",'Submission Template'!V219="yes",'Submission Template'!BS219&lt;&gt;""),STDEV(BE$38:BE222),"")))))</f>
        <v/>
      </c>
      <c r="P222" s="308" t="str">
        <f>IF('Submission Template'!$AV$36=1,IF('Submission Template'!BS219&lt;&gt;"",Q221,""),"")</f>
        <v/>
      </c>
      <c r="Q222" s="308" t="str">
        <f>IF(AND('Submission Template'!$AV$36=1,'Submission Template'!$C219&lt;&gt;""),IF(OR($AP222=1,$AP222=0),0,IF('Submission Template'!$C219="initial",$Q221,IF('Submission Template'!V219="yes",MAX(($P222+'Submission Template'!BS219-('Submission Template'!R$28+0.25*$O222)),0),$Q221))),"")</f>
        <v/>
      </c>
      <c r="R222" s="308" t="str">
        <f t="shared" si="51"/>
        <v/>
      </c>
      <c r="S222" s="309" t="str">
        <f t="shared" si="43"/>
        <v/>
      </c>
      <c r="T222" s="309" t="str">
        <f t="shared" si="52"/>
        <v/>
      </c>
      <c r="U222" s="310" t="str">
        <f>IF(Q222&lt;&gt;"",IF($BB222=1,IF(AND(T222&lt;&gt;1,S222=1,N222&lt;='Submission Template'!R$28),1,0),U221),"")</f>
        <v/>
      </c>
      <c r="V222" s="102"/>
      <c r="W222" s="102"/>
      <c r="X222" s="102"/>
      <c r="Y222" s="102"/>
      <c r="Z222" s="102"/>
      <c r="AA222" s="102"/>
      <c r="AB222" s="102"/>
      <c r="AC222" s="102"/>
      <c r="AD222" s="102"/>
      <c r="AE222" s="102"/>
      <c r="AF222" s="311"/>
      <c r="AG222" s="312" t="str">
        <f>IF(AND(OR('Submission Template'!Q219="yes",AND('Submission Template'!V219="yes",'Submission Template'!$P$17="yes")),'Submission Template'!C219="invalid"),"Test cannot be invalid AND included in CumSum",IF(OR(AND($Q222&gt;$R222,$N222&lt;&gt;""),AND($G222&gt;H222,$D222&lt;&gt;"")),"Warning:  CumSum statistic exceeds the Action Limit.",""))</f>
        <v/>
      </c>
      <c r="AH222" s="156"/>
      <c r="AI222" s="156"/>
      <c r="AJ222" s="156"/>
      <c r="AK222" s="313"/>
      <c r="AL222" s="6" t="str">
        <f t="shared" si="47"/>
        <v/>
      </c>
      <c r="AM222" s="6" t="str">
        <f t="shared" si="44"/>
        <v/>
      </c>
      <c r="AN222"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lt;&gt;""),"DATA","")),"notCO")</f>
        <v>SKIP</v>
      </c>
      <c r="AO222" s="6">
        <f>IF('Submission Template'!$P$13="no",AX222,IF(AX222="","",IF('Submission Template'!$P$13="yes",IF(B222=0,1,IF(OR(B222=1,B222=2),2,B222)))))</f>
        <v>1</v>
      </c>
      <c r="AP222" s="6">
        <f>IF('Submission Template'!$P$13="no",AY222,IF(AY222="","",IF('Submission Template'!$P$13="yes",IF(L222=0,1,IF(OR(L222=1,L222=2),2,L222)))))</f>
        <v>1</v>
      </c>
      <c r="AQ222"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lt;&gt;""),"DATA","")),"notCO")</f>
        <v>SKIP</v>
      </c>
      <c r="AR222" s="22">
        <f>IF(AND('Submission Template'!BN219&lt;&gt;"",'Submission Template'!K$28&lt;&gt;"",'Submission Template'!Q219&lt;&gt;""),1,0)</f>
        <v>0</v>
      </c>
      <c r="AS222" s="22">
        <f>IF(AND('Submission Template'!BS219&lt;&gt;"",'Submission Template'!R$28&lt;&gt;"",'Submission Template'!V219&lt;&gt;""),1,0)</f>
        <v>0</v>
      </c>
      <c r="AT222" s="22"/>
      <c r="AU222" s="22">
        <f t="shared" si="26"/>
        <v>0</v>
      </c>
      <c r="AV222" s="22">
        <f t="shared" si="27"/>
        <v>0</v>
      </c>
      <c r="AW222" s="22"/>
      <c r="AX222" s="22">
        <f>IF('Submission Template'!$BU219&lt;&gt;"blank",IF('Submission Template'!BN219&lt;&gt;"",IF('Submission Template'!Q219="yes",AX221+1,AX221),AX221),"")</f>
        <v>0</v>
      </c>
      <c r="AY222" s="22">
        <f>IF('Submission Template'!$BU219&lt;&gt;"blank",IF('Submission Template'!BS219&lt;&gt;"",IF('Submission Template'!V219="yes",AY221+1,AY221),AY221),"")</f>
        <v>0</v>
      </c>
      <c r="AZ222" s="22"/>
      <c r="BA222" s="22" t="str">
        <f>IF('Submission Template'!BN219&lt;&gt;"",IF('Submission Template'!Q219="yes",1,0),"")</f>
        <v/>
      </c>
      <c r="BB222" s="22" t="str">
        <f>IF('Submission Template'!BS219&lt;&gt;"",IF('Submission Template'!V219="yes",1,0),"")</f>
        <v/>
      </c>
      <c r="BC222" s="22"/>
      <c r="BD222" s="22" t="str">
        <f>IF(AND('Submission Template'!Q219="yes",'Submission Template'!BN219&lt;&gt;""),'Submission Template'!BN219,"")</f>
        <v/>
      </c>
      <c r="BE222" s="22" t="str">
        <f>IF(AND('Submission Template'!V219="yes",'Submission Template'!BS219&lt;&gt;""),'Submission Template'!BS219,"")</f>
        <v/>
      </c>
      <c r="BF222" s="22"/>
      <c r="BG222" s="22"/>
      <c r="BH222" s="22"/>
      <c r="BI222" s="24"/>
      <c r="BJ222" s="22"/>
      <c r="BK222" s="35" t="str">
        <f>IF('Submission Template'!$AU$36=1,IF(AND('Submission Template'!Q219="yes",$AO222&gt;1,'Submission Template'!BN219&lt;&gt;""),ROUND((($AU222*$E222)/($D222-'Submission Template'!K$28))^2+1,1),""),"")</f>
        <v/>
      </c>
      <c r="BL222" s="35" t="str">
        <f>IF('Submission Template'!$AV$36=1,IF(AND('Submission Template'!V219="yes",$AP222&gt;1,'Submission Template'!BS219&lt;&gt;""),ROUND((($AV222*$O222)/($N222-'Submission Template'!R$28))^2+1,1),""),"")</f>
        <v/>
      </c>
      <c r="BM222" s="49">
        <f t="shared" si="28"/>
        <v>1</v>
      </c>
      <c r="BN222" s="6"/>
      <c r="BO222" s="136" t="str">
        <f>IF(D222="","",IF(E222="","",$D222-'Submission Template'!K$28))</f>
        <v/>
      </c>
      <c r="BP222" s="137" t="str">
        <f t="shared" si="53"/>
        <v/>
      </c>
      <c r="BQ222" s="137"/>
      <c r="BR222" s="137"/>
      <c r="BS222" s="137"/>
      <c r="BT222" s="137" t="str">
        <f>IF(N222="","",IF(E222="","",$N222-'Submission Template'!$BG$20))</f>
        <v/>
      </c>
      <c r="BU222" s="138" t="str">
        <f t="shared" si="54"/>
        <v/>
      </c>
      <c r="BV222" s="6"/>
      <c r="BW222" s="247" t="str">
        <f t="shared" si="45"/>
        <v/>
      </c>
      <c r="BX222" s="138" t="str">
        <f t="shared" si="46"/>
        <v/>
      </c>
      <c r="BY222" s="6"/>
      <c r="BZ222" s="6"/>
      <c r="CA222" s="6"/>
      <c r="CB222" s="6"/>
      <c r="CC222" s="6"/>
      <c r="CD222" s="6"/>
      <c r="CE222" s="6"/>
      <c r="CF222" s="247">
        <f>IF('Submission Template'!C245="invalid",1,0)</f>
        <v>0</v>
      </c>
      <c r="CG222" s="137" t="str">
        <f>IF(AND('Submission Template'!$C245="final",'Submission Template'!$Q245="yes"),$D248,"")</f>
        <v/>
      </c>
      <c r="CH222" s="137" t="str">
        <f>IF(AND('Submission Template'!$C245="final",'Submission Template'!$Q245="yes"),$C248,"")</f>
        <v/>
      </c>
      <c r="CI222" s="137" t="str">
        <f>IF(AND('Submission Template'!$C245="final",'Submission Template'!$V245="yes"),$N248,"")</f>
        <v/>
      </c>
      <c r="CJ222" s="138" t="str">
        <f>IF(AND('Submission Template'!$C245="final",'Submission Template'!$V245="yes"),$M248,"")</f>
        <v/>
      </c>
      <c r="CK222" s="6"/>
      <c r="CL222" s="6"/>
    </row>
    <row r="223" spans="1:90">
      <c r="A223" s="98"/>
      <c r="B223" s="304">
        <f>IF('Submission Template'!$AU$36=1,IF(AND('Submission Template'!$P$13="yes",$AX223&lt;&gt;""),MAX($AX223-1,0),$AX223),"")</f>
        <v>0</v>
      </c>
      <c r="C223" s="305" t="str">
        <f t="shared" si="22"/>
        <v/>
      </c>
      <c r="D223" s="306" t="str">
        <f>IF('Submission Template'!$AU$36&lt;&gt;1,"",IF(AL223&lt;&gt;"",AL223,IF(AND('Submission Template'!$P$13="no",'Submission Template'!Q220="yes",'Submission Template'!BN220&lt;&gt;""),AVERAGE(BD$37:BD223),IF(AND('Submission Template'!$P$13="yes",'Submission Template'!Q220="yes",'Submission Template'!BN220&lt;&gt;""),AVERAGE(BD$38:BD223),""))))</f>
        <v/>
      </c>
      <c r="E223" s="307" t="str">
        <f>IF('Submission Template'!$AU$36&lt;&gt;1,"",IF(AO223&lt;=1,"",IF(BW223&lt;&gt;"",BW223,IF(AND('Submission Template'!$P$13="no",'Submission Template'!Q220="yes",'Submission Template'!BN220&lt;&gt;""),STDEV(BD$37:BD223),IF(AND('Submission Template'!$P$13="yes",'Submission Template'!Q220="yes",'Submission Template'!BN220&lt;&gt;""),STDEV(BD$38:BD223),"")))))</f>
        <v/>
      </c>
      <c r="F223" s="308" t="str">
        <f>IF('Submission Template'!$AU$36=1,IF('Submission Template'!BN220&lt;&gt;"",G222,""),"")</f>
        <v/>
      </c>
      <c r="G223" s="308" t="str">
        <f>IF(AND('Submission Template'!$AU$36=1,'Submission Template'!$C220&lt;&gt;""),IF(OR($AO223=1,$AO223=0),0,IF('Submission Template'!$C220="initial",$G222,IF('Submission Template'!Q220="yes",MAX(($F223+'Submission Template'!BN220-('Submission Template'!K$28+0.25*$E223)),0),$G222))),"")</f>
        <v/>
      </c>
      <c r="H223" s="308" t="str">
        <f t="shared" si="48"/>
        <v/>
      </c>
      <c r="I223" s="309" t="str">
        <f t="shared" si="42"/>
        <v/>
      </c>
      <c r="J223" s="309" t="str">
        <f t="shared" si="49"/>
        <v/>
      </c>
      <c r="K223" s="310" t="str">
        <f>IF(G223&lt;&gt;"",IF($BA223=1,IF(AND(J223&lt;&gt;1,I223=1,D223&lt;='Submission Template'!K$28),1,0),K222),"")</f>
        <v/>
      </c>
      <c r="L223" s="304">
        <f>IF('Submission Template'!$AV$36=1,IF(AND('Submission Template'!$P$13="yes",$AY223&lt;&gt;""),MAX($AY223-1,0),$AY223),"")</f>
        <v>0</v>
      </c>
      <c r="M223" s="305" t="str">
        <f t="shared" si="50"/>
        <v/>
      </c>
      <c r="N223" s="306" t="str">
        <f>IF(AM223&lt;&gt;"",AM223,(IF(AND('Submission Template'!$P$13="no",'Submission Template'!V220="yes",'Submission Template'!BS220&lt;&gt;""),AVERAGE(BE$37:BE223),IF(AND('Submission Template'!$P$13="yes",'Submission Template'!V220="yes",'Submission Template'!BS220&lt;&gt;""),AVERAGE(BE$38:BE223),""))))</f>
        <v/>
      </c>
      <c r="O223" s="307" t="str">
        <f>IF(AP223&lt;=1,"",IF(BX223&lt;&gt;"",BX223,(IF(AND('Submission Template'!$P$13="no",'Submission Template'!V220="yes",'Submission Template'!BS220&lt;&gt;""),STDEV(BE$37:BE223),IF(AND('Submission Template'!$P$13="yes",'Submission Template'!V220="yes",'Submission Template'!BS220&lt;&gt;""),STDEV(BE$38:BE223),"")))))</f>
        <v/>
      </c>
      <c r="P223" s="308" t="str">
        <f>IF('Submission Template'!$AV$36=1,IF('Submission Template'!BS220&lt;&gt;"",Q222,""),"")</f>
        <v/>
      </c>
      <c r="Q223" s="308" t="str">
        <f>IF(AND('Submission Template'!$AV$36=1,'Submission Template'!$C220&lt;&gt;""),IF(OR($AP223=1,$AP223=0),0,IF('Submission Template'!$C220="initial",$Q222,IF('Submission Template'!V220="yes",MAX(($P223+'Submission Template'!BS220-('Submission Template'!R$28+0.25*$O223)),0),$Q222))),"")</f>
        <v/>
      </c>
      <c r="R223" s="308" t="str">
        <f t="shared" si="51"/>
        <v/>
      </c>
      <c r="S223" s="309" t="str">
        <f t="shared" si="43"/>
        <v/>
      </c>
      <c r="T223" s="309" t="str">
        <f t="shared" si="52"/>
        <v/>
      </c>
      <c r="U223" s="310" t="str">
        <f>IF(Q223&lt;&gt;"",IF($BB223=1,IF(AND(T223&lt;&gt;1,S223=1,N223&lt;='Submission Template'!R$28),1,0),U222),"")</f>
        <v/>
      </c>
      <c r="V223" s="102"/>
      <c r="W223" s="102"/>
      <c r="X223" s="102"/>
      <c r="Y223" s="102"/>
      <c r="Z223" s="102"/>
      <c r="AA223" s="102"/>
      <c r="AB223" s="102"/>
      <c r="AC223" s="102"/>
      <c r="AD223" s="102"/>
      <c r="AE223" s="102"/>
      <c r="AF223" s="311"/>
      <c r="AG223" s="312" t="str">
        <f>IF(AND(OR('Submission Template'!Q220="yes",AND('Submission Template'!V220="yes",'Submission Template'!$P$17="yes")),'Submission Template'!C220="invalid"),"Test cannot be invalid AND included in CumSum",IF(OR(AND($Q223&gt;$R223,$N223&lt;&gt;""),AND($G223&gt;H223,$D223&lt;&gt;"")),"Warning:  CumSum statistic exceeds the Action Limit.",""))</f>
        <v/>
      </c>
      <c r="AH223" s="156"/>
      <c r="AI223" s="156"/>
      <c r="AJ223" s="156"/>
      <c r="AK223" s="313"/>
      <c r="AL223" s="6" t="str">
        <f t="shared" si="47"/>
        <v/>
      </c>
      <c r="AM223" s="6" t="str">
        <f t="shared" si="44"/>
        <v/>
      </c>
      <c r="AN223"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lt;&gt;""),"DATA","")),"notCO")</f>
        <v>SKIP</v>
      </c>
      <c r="AO223" s="6">
        <f>IF('Submission Template'!$P$13="no",AX223,IF(AX223="","",IF('Submission Template'!$P$13="yes",IF(B223=0,1,IF(OR(B223=1,B223=2),2,B223)))))</f>
        <v>1</v>
      </c>
      <c r="AP223" s="6">
        <f>IF('Submission Template'!$P$13="no",AY223,IF(AY223="","",IF('Submission Template'!$P$13="yes",IF(L223=0,1,IF(OR(L223=1,L223=2),2,L223)))))</f>
        <v>1</v>
      </c>
      <c r="AQ223"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lt;&gt;""),"DATA","")),"notCO")</f>
        <v>SKIP</v>
      </c>
      <c r="AR223" s="22">
        <f>IF(AND('Submission Template'!BN220&lt;&gt;"",'Submission Template'!K$28&lt;&gt;"",'Submission Template'!Q220&lt;&gt;""),1,0)</f>
        <v>0</v>
      </c>
      <c r="AS223" s="22">
        <f>IF(AND('Submission Template'!BS220&lt;&gt;"",'Submission Template'!R$28&lt;&gt;"",'Submission Template'!V220&lt;&gt;""),1,0)</f>
        <v>0</v>
      </c>
      <c r="AT223" s="22"/>
      <c r="AU223" s="22">
        <f t="shared" si="26"/>
        <v>0</v>
      </c>
      <c r="AV223" s="22">
        <f t="shared" si="27"/>
        <v>0</v>
      </c>
      <c r="AW223" s="22"/>
      <c r="AX223" s="22">
        <f>IF('Submission Template'!$BU220&lt;&gt;"blank",IF('Submission Template'!BN220&lt;&gt;"",IF('Submission Template'!Q220="yes",AX222+1,AX222),AX222),"")</f>
        <v>0</v>
      </c>
      <c r="AY223" s="22">
        <f>IF('Submission Template'!$BU220&lt;&gt;"blank",IF('Submission Template'!BS220&lt;&gt;"",IF('Submission Template'!V220="yes",AY222+1,AY222),AY222),"")</f>
        <v>0</v>
      </c>
      <c r="AZ223" s="22"/>
      <c r="BA223" s="22" t="str">
        <f>IF('Submission Template'!BN220&lt;&gt;"",IF('Submission Template'!Q220="yes",1,0),"")</f>
        <v/>
      </c>
      <c r="BB223" s="22" t="str">
        <f>IF('Submission Template'!BS220&lt;&gt;"",IF('Submission Template'!V220="yes",1,0),"")</f>
        <v/>
      </c>
      <c r="BC223" s="22"/>
      <c r="BD223" s="22" t="str">
        <f>IF(AND('Submission Template'!Q220="yes",'Submission Template'!BN220&lt;&gt;""),'Submission Template'!BN220,"")</f>
        <v/>
      </c>
      <c r="BE223" s="22" t="str">
        <f>IF(AND('Submission Template'!V220="yes",'Submission Template'!BS220&lt;&gt;""),'Submission Template'!BS220,"")</f>
        <v/>
      </c>
      <c r="BF223" s="22"/>
      <c r="BG223" s="22"/>
      <c r="BH223" s="22"/>
      <c r="BI223" s="24"/>
      <c r="BJ223" s="22"/>
      <c r="BK223" s="35" t="str">
        <f>IF('Submission Template'!$AU$36=1,IF(AND('Submission Template'!Q220="yes",$AO223&gt;1,'Submission Template'!BN220&lt;&gt;""),ROUND((($AU223*$E223)/($D223-'Submission Template'!K$28))^2+1,1),""),"")</f>
        <v/>
      </c>
      <c r="BL223" s="35" t="str">
        <f>IF('Submission Template'!$AV$36=1,IF(AND('Submission Template'!V220="yes",$AP223&gt;1,'Submission Template'!BS220&lt;&gt;""),ROUND((($AV223*$O223)/($N223-'Submission Template'!R$28))^2+1,1),""),"")</f>
        <v/>
      </c>
      <c r="BM223" s="49">
        <f t="shared" si="28"/>
        <v>1</v>
      </c>
      <c r="BN223" s="6"/>
      <c r="BO223" s="136" t="str">
        <f>IF(D223="","",IF(E223="","",$D223-'Submission Template'!K$28))</f>
        <v/>
      </c>
      <c r="BP223" s="137" t="str">
        <f t="shared" si="53"/>
        <v/>
      </c>
      <c r="BQ223" s="137"/>
      <c r="BR223" s="137"/>
      <c r="BS223" s="137"/>
      <c r="BT223" s="137" t="str">
        <f>IF(N223="","",IF(E223="","",$N223-'Submission Template'!$BG$20))</f>
        <v/>
      </c>
      <c r="BU223" s="138" t="str">
        <f t="shared" si="54"/>
        <v/>
      </c>
      <c r="BV223" s="6"/>
      <c r="BW223" s="247" t="str">
        <f t="shared" si="45"/>
        <v/>
      </c>
      <c r="BX223" s="138" t="str">
        <f t="shared" si="46"/>
        <v/>
      </c>
      <c r="BY223" s="6"/>
      <c r="BZ223" s="6"/>
      <c r="CA223" s="6"/>
      <c r="CB223" s="6"/>
      <c r="CC223" s="6"/>
      <c r="CD223" s="6"/>
      <c r="CE223" s="6"/>
      <c r="CF223" s="247">
        <f>IF('Submission Template'!C246="invalid",1,0)</f>
        <v>0</v>
      </c>
      <c r="CG223" s="137" t="str">
        <f>IF(AND('Submission Template'!$C246="final",'Submission Template'!$Q246="yes"),$D249,"")</f>
        <v/>
      </c>
      <c r="CH223" s="137" t="str">
        <f>IF(AND('Submission Template'!$C246="final",'Submission Template'!$Q246="yes"),$C249,"")</f>
        <v/>
      </c>
      <c r="CI223" s="137" t="str">
        <f>IF(AND('Submission Template'!$C246="final",'Submission Template'!$V246="yes"),$N249,"")</f>
        <v/>
      </c>
      <c r="CJ223" s="138" t="str">
        <f>IF(AND('Submission Template'!$C246="final",'Submission Template'!$V246="yes"),$M249,"")</f>
        <v/>
      </c>
      <c r="CK223" s="6"/>
      <c r="CL223" s="6"/>
    </row>
    <row r="224" spans="1:90">
      <c r="A224" s="98"/>
      <c r="B224" s="304">
        <f>IF('Submission Template'!$AU$36=1,IF(AND('Submission Template'!$P$13="yes",$AX224&lt;&gt;""),MAX($AX224-1,0),$AX224),"")</f>
        <v>0</v>
      </c>
      <c r="C224" s="305" t="str">
        <f t="shared" si="22"/>
        <v/>
      </c>
      <c r="D224" s="306" t="str">
        <f>IF('Submission Template'!$AU$36&lt;&gt;1,"",IF(AL224&lt;&gt;"",AL224,IF(AND('Submission Template'!$P$13="no",'Submission Template'!Q221="yes",'Submission Template'!BN221&lt;&gt;""),AVERAGE(BD$37:BD224),IF(AND('Submission Template'!$P$13="yes",'Submission Template'!Q221="yes",'Submission Template'!BN221&lt;&gt;""),AVERAGE(BD$38:BD224),""))))</f>
        <v/>
      </c>
      <c r="E224" s="307" t="str">
        <f>IF('Submission Template'!$AU$36&lt;&gt;1,"",IF(AO224&lt;=1,"",IF(BW224&lt;&gt;"",BW224,IF(AND('Submission Template'!$P$13="no",'Submission Template'!Q221="yes",'Submission Template'!BN221&lt;&gt;""),STDEV(BD$37:BD224),IF(AND('Submission Template'!$P$13="yes",'Submission Template'!Q221="yes",'Submission Template'!BN221&lt;&gt;""),STDEV(BD$38:BD224),"")))))</f>
        <v/>
      </c>
      <c r="F224" s="308" t="str">
        <f>IF('Submission Template'!$AU$36=1,IF('Submission Template'!BN221&lt;&gt;"",G223,""),"")</f>
        <v/>
      </c>
      <c r="G224" s="308" t="str">
        <f>IF(AND('Submission Template'!$AU$36=1,'Submission Template'!$C221&lt;&gt;""),IF(OR($AO224=1,$AO224=0),0,IF('Submission Template'!$C221="initial",$G223,IF('Submission Template'!Q221="yes",MAX(($F224+'Submission Template'!BN221-('Submission Template'!K$28+0.25*$E224)),0),$G223))),"")</f>
        <v/>
      </c>
      <c r="H224" s="308" t="str">
        <f t="shared" si="48"/>
        <v/>
      </c>
      <c r="I224" s="309" t="str">
        <f t="shared" si="42"/>
        <v/>
      </c>
      <c r="J224" s="309" t="str">
        <f t="shared" si="49"/>
        <v/>
      </c>
      <c r="K224" s="310" t="str">
        <f>IF(G224&lt;&gt;"",IF($BA224=1,IF(AND(J224&lt;&gt;1,I224=1,D224&lt;='Submission Template'!K$28),1,0),K223),"")</f>
        <v/>
      </c>
      <c r="L224" s="304">
        <f>IF('Submission Template'!$AV$36=1,IF(AND('Submission Template'!$P$13="yes",$AY224&lt;&gt;""),MAX($AY224-1,0),$AY224),"")</f>
        <v>0</v>
      </c>
      <c r="M224" s="305" t="str">
        <f t="shared" si="50"/>
        <v/>
      </c>
      <c r="N224" s="306" t="str">
        <f>IF(AM224&lt;&gt;"",AM224,(IF(AND('Submission Template'!$P$13="no",'Submission Template'!V221="yes",'Submission Template'!BS221&lt;&gt;""),AVERAGE(BE$37:BE224),IF(AND('Submission Template'!$P$13="yes",'Submission Template'!V221="yes",'Submission Template'!BS221&lt;&gt;""),AVERAGE(BE$38:BE224),""))))</f>
        <v/>
      </c>
      <c r="O224" s="307" t="str">
        <f>IF(AP224&lt;=1,"",IF(BX224&lt;&gt;"",BX224,(IF(AND('Submission Template'!$P$13="no",'Submission Template'!V221="yes",'Submission Template'!BS221&lt;&gt;""),STDEV(BE$37:BE224),IF(AND('Submission Template'!$P$13="yes",'Submission Template'!V221="yes",'Submission Template'!BS221&lt;&gt;""),STDEV(BE$38:BE224),"")))))</f>
        <v/>
      </c>
      <c r="P224" s="308" t="str">
        <f>IF('Submission Template'!$AV$36=1,IF('Submission Template'!BS221&lt;&gt;"",Q223,""),"")</f>
        <v/>
      </c>
      <c r="Q224" s="308" t="str">
        <f>IF(AND('Submission Template'!$AV$36=1,'Submission Template'!$C221&lt;&gt;""),IF(OR($AP224=1,$AP224=0),0,IF('Submission Template'!$C221="initial",$Q223,IF('Submission Template'!V221="yes",MAX(($P224+'Submission Template'!BS221-('Submission Template'!R$28+0.25*$O224)),0),$Q223))),"")</f>
        <v/>
      </c>
      <c r="R224" s="308" t="str">
        <f t="shared" si="51"/>
        <v/>
      </c>
      <c r="S224" s="309" t="str">
        <f t="shared" si="43"/>
        <v/>
      </c>
      <c r="T224" s="309" t="str">
        <f t="shared" si="52"/>
        <v/>
      </c>
      <c r="U224" s="310" t="str">
        <f>IF(Q224&lt;&gt;"",IF($BB224=1,IF(AND(T224&lt;&gt;1,S224=1,N224&lt;='Submission Template'!R$28),1,0),U223),"")</f>
        <v/>
      </c>
      <c r="V224" s="102"/>
      <c r="W224" s="102"/>
      <c r="X224" s="102"/>
      <c r="Y224" s="102"/>
      <c r="Z224" s="102"/>
      <c r="AA224" s="102"/>
      <c r="AB224" s="102"/>
      <c r="AC224" s="102"/>
      <c r="AD224" s="102"/>
      <c r="AE224" s="102"/>
      <c r="AF224" s="311"/>
      <c r="AG224" s="312" t="str">
        <f>IF(AND(OR('Submission Template'!Q221="yes",AND('Submission Template'!V221="yes",'Submission Template'!$P$17="yes")),'Submission Template'!C221="invalid"),"Test cannot be invalid AND included in CumSum",IF(OR(AND($Q224&gt;$R224,$N224&lt;&gt;""),AND($G224&gt;H224,$D224&lt;&gt;"")),"Warning:  CumSum statistic exceeds the Action Limit.",""))</f>
        <v/>
      </c>
      <c r="AH224" s="156"/>
      <c r="AI224" s="156"/>
      <c r="AJ224" s="156"/>
      <c r="AK224" s="313"/>
      <c r="AL224" s="6" t="str">
        <f t="shared" si="47"/>
        <v/>
      </c>
      <c r="AM224" s="6" t="str">
        <f t="shared" si="44"/>
        <v/>
      </c>
      <c r="AN224"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lt;&gt;""),"DATA","")),"notCO")</f>
        <v>SKIP</v>
      </c>
      <c r="AO224" s="6">
        <f>IF('Submission Template'!$P$13="no",AX224,IF(AX224="","",IF('Submission Template'!$P$13="yes",IF(B224=0,1,IF(OR(B224=1,B224=2),2,B224)))))</f>
        <v>1</v>
      </c>
      <c r="AP224" s="6">
        <f>IF('Submission Template'!$P$13="no",AY224,IF(AY224="","",IF('Submission Template'!$P$13="yes",IF(L224=0,1,IF(OR(L224=1,L224=2),2,L224)))))</f>
        <v>1</v>
      </c>
      <c r="AQ224"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lt;&gt;""),"DATA","")),"notCO")</f>
        <v>SKIP</v>
      </c>
      <c r="AR224" s="22">
        <f>IF(AND('Submission Template'!BN221&lt;&gt;"",'Submission Template'!K$28&lt;&gt;"",'Submission Template'!Q221&lt;&gt;""),1,0)</f>
        <v>0</v>
      </c>
      <c r="AS224" s="22">
        <f>IF(AND('Submission Template'!BS221&lt;&gt;"",'Submission Template'!R$28&lt;&gt;"",'Submission Template'!V221&lt;&gt;""),1,0)</f>
        <v>0</v>
      </c>
      <c r="AT224" s="22"/>
      <c r="AU224" s="22">
        <f t="shared" si="26"/>
        <v>0</v>
      </c>
      <c r="AV224" s="22">
        <f t="shared" si="27"/>
        <v>0</v>
      </c>
      <c r="AW224" s="22"/>
      <c r="AX224" s="22">
        <f>IF('Submission Template'!$BU221&lt;&gt;"blank",IF('Submission Template'!BN221&lt;&gt;"",IF('Submission Template'!Q221="yes",AX223+1,AX223),AX223),"")</f>
        <v>0</v>
      </c>
      <c r="AY224" s="22">
        <f>IF('Submission Template'!$BU221&lt;&gt;"blank",IF('Submission Template'!BS221&lt;&gt;"",IF('Submission Template'!V221="yes",AY223+1,AY223),AY223),"")</f>
        <v>0</v>
      </c>
      <c r="AZ224" s="22"/>
      <c r="BA224" s="22" t="str">
        <f>IF('Submission Template'!BN221&lt;&gt;"",IF('Submission Template'!Q221="yes",1,0),"")</f>
        <v/>
      </c>
      <c r="BB224" s="22" t="str">
        <f>IF('Submission Template'!BS221&lt;&gt;"",IF('Submission Template'!V221="yes",1,0),"")</f>
        <v/>
      </c>
      <c r="BC224" s="22"/>
      <c r="BD224" s="22" t="str">
        <f>IF(AND('Submission Template'!Q221="yes",'Submission Template'!BN221&lt;&gt;""),'Submission Template'!BN221,"")</f>
        <v/>
      </c>
      <c r="BE224" s="22" t="str">
        <f>IF(AND('Submission Template'!V221="yes",'Submission Template'!BS221&lt;&gt;""),'Submission Template'!BS221,"")</f>
        <v/>
      </c>
      <c r="BF224" s="22"/>
      <c r="BG224" s="22"/>
      <c r="BH224" s="22"/>
      <c r="BI224" s="24"/>
      <c r="BJ224" s="22"/>
      <c r="BK224" s="35" t="str">
        <f>IF('Submission Template'!$AU$36=1,IF(AND('Submission Template'!Q221="yes",$AO224&gt;1,'Submission Template'!BN221&lt;&gt;""),ROUND((($AU224*$E224)/($D224-'Submission Template'!K$28))^2+1,1),""),"")</f>
        <v/>
      </c>
      <c r="BL224" s="35" t="str">
        <f>IF('Submission Template'!$AV$36=1,IF(AND('Submission Template'!V221="yes",$AP224&gt;1,'Submission Template'!BS221&lt;&gt;""),ROUND((($AV224*$O224)/($N224-'Submission Template'!R$28))^2+1,1),""),"")</f>
        <v/>
      </c>
      <c r="BM224" s="49">
        <f t="shared" si="28"/>
        <v>1</v>
      </c>
      <c r="BN224" s="6"/>
      <c r="BO224" s="136" t="str">
        <f>IF(D224="","",IF(E224="","",$D224-'Submission Template'!K$28))</f>
        <v/>
      </c>
      <c r="BP224" s="137" t="str">
        <f t="shared" si="53"/>
        <v/>
      </c>
      <c r="BQ224" s="137"/>
      <c r="BR224" s="137"/>
      <c r="BS224" s="137"/>
      <c r="BT224" s="137" t="str">
        <f>IF(N224="","",IF(E224="","",$N224-'Submission Template'!$BG$20))</f>
        <v/>
      </c>
      <c r="BU224" s="138" t="str">
        <f t="shared" si="54"/>
        <v/>
      </c>
      <c r="BV224" s="6"/>
      <c r="BW224" s="247" t="str">
        <f t="shared" si="45"/>
        <v/>
      </c>
      <c r="BX224" s="138" t="str">
        <f t="shared" si="46"/>
        <v/>
      </c>
      <c r="BY224" s="6"/>
      <c r="BZ224" s="6"/>
      <c r="CA224" s="6"/>
      <c r="CB224" s="6"/>
      <c r="CC224" s="6"/>
      <c r="CD224" s="6"/>
      <c r="CE224" s="6"/>
      <c r="CF224" s="247">
        <f>IF('Submission Template'!C247="invalid",1,0)</f>
        <v>0</v>
      </c>
      <c r="CG224" s="137" t="str">
        <f>IF(AND('Submission Template'!$C247="final",'Submission Template'!$Q247="yes"),$D250,"")</f>
        <v/>
      </c>
      <c r="CH224" s="137" t="str">
        <f>IF(AND('Submission Template'!$C247="final",'Submission Template'!$Q247="yes"),$C250,"")</f>
        <v/>
      </c>
      <c r="CI224" s="137" t="str">
        <f>IF(AND('Submission Template'!$C247="final",'Submission Template'!$V247="yes"),$N250,"")</f>
        <v/>
      </c>
      <c r="CJ224" s="138" t="str">
        <f>IF(AND('Submission Template'!$C247="final",'Submission Template'!$V247="yes"),$M250,"")</f>
        <v/>
      </c>
      <c r="CK224" s="6"/>
      <c r="CL224" s="6"/>
    </row>
    <row r="225" spans="1:90">
      <c r="A225" s="98"/>
      <c r="B225" s="304">
        <f>IF('Submission Template'!$AU$36=1,IF(AND('Submission Template'!$P$13="yes",$AX225&lt;&gt;""),MAX($AX225-1,0),$AX225),"")</f>
        <v>0</v>
      </c>
      <c r="C225" s="305" t="str">
        <f t="shared" si="22"/>
        <v/>
      </c>
      <c r="D225" s="306" t="str">
        <f>IF('Submission Template'!$AU$36&lt;&gt;1,"",IF(AL225&lt;&gt;"",AL225,IF(AND('Submission Template'!$P$13="no",'Submission Template'!Q222="yes",'Submission Template'!BN222&lt;&gt;""),AVERAGE(BD$37:BD225),IF(AND('Submission Template'!$P$13="yes",'Submission Template'!Q222="yes",'Submission Template'!BN222&lt;&gt;""),AVERAGE(BD$38:BD225),""))))</f>
        <v/>
      </c>
      <c r="E225" s="307" t="str">
        <f>IF('Submission Template'!$AU$36&lt;&gt;1,"",IF(AO225&lt;=1,"",IF(BW225&lt;&gt;"",BW225,IF(AND('Submission Template'!$P$13="no",'Submission Template'!Q222="yes",'Submission Template'!BN222&lt;&gt;""),STDEV(BD$37:BD225),IF(AND('Submission Template'!$P$13="yes",'Submission Template'!Q222="yes",'Submission Template'!BN222&lt;&gt;""),STDEV(BD$38:BD225),"")))))</f>
        <v/>
      </c>
      <c r="F225" s="308" t="str">
        <f>IF('Submission Template'!$AU$36=1,IF('Submission Template'!BN222&lt;&gt;"",G224,""),"")</f>
        <v/>
      </c>
      <c r="G225" s="308" t="str">
        <f>IF(AND('Submission Template'!$AU$36=1,'Submission Template'!$C222&lt;&gt;""),IF(OR($AO225=1,$AO225=0),0,IF('Submission Template'!$C222="initial",$G224,IF('Submission Template'!Q222="yes",MAX(($F225+'Submission Template'!BN222-('Submission Template'!K$28+0.25*$E225)),0),$G224))),"")</f>
        <v/>
      </c>
      <c r="H225" s="308" t="str">
        <f t="shared" si="48"/>
        <v/>
      </c>
      <c r="I225" s="309" t="str">
        <f t="shared" si="42"/>
        <v/>
      </c>
      <c r="J225" s="309" t="str">
        <f t="shared" si="49"/>
        <v/>
      </c>
      <c r="K225" s="310" t="str">
        <f>IF(G225&lt;&gt;"",IF($BA225=1,IF(AND(J225&lt;&gt;1,I225=1,D225&lt;='Submission Template'!K$28),1,0),K224),"")</f>
        <v/>
      </c>
      <c r="L225" s="304">
        <f>IF('Submission Template'!$AV$36=1,IF(AND('Submission Template'!$P$13="yes",$AY225&lt;&gt;""),MAX($AY225-1,0),$AY225),"")</f>
        <v>0</v>
      </c>
      <c r="M225" s="305" t="str">
        <f t="shared" si="50"/>
        <v/>
      </c>
      <c r="N225" s="306" t="str">
        <f>IF(AM225&lt;&gt;"",AM225,(IF(AND('Submission Template'!$P$13="no",'Submission Template'!V222="yes",'Submission Template'!BS222&lt;&gt;""),AVERAGE(BE$37:BE225),IF(AND('Submission Template'!$P$13="yes",'Submission Template'!V222="yes",'Submission Template'!BS222&lt;&gt;""),AVERAGE(BE$38:BE225),""))))</f>
        <v/>
      </c>
      <c r="O225" s="307" t="str">
        <f>IF(AP225&lt;=1,"",IF(BX225&lt;&gt;"",BX225,(IF(AND('Submission Template'!$P$13="no",'Submission Template'!V222="yes",'Submission Template'!BS222&lt;&gt;""),STDEV(BE$37:BE225),IF(AND('Submission Template'!$P$13="yes",'Submission Template'!V222="yes",'Submission Template'!BS222&lt;&gt;""),STDEV(BE$38:BE225),"")))))</f>
        <v/>
      </c>
      <c r="P225" s="308" t="str">
        <f>IF('Submission Template'!$AV$36=1,IF('Submission Template'!BS222&lt;&gt;"",Q224,""),"")</f>
        <v/>
      </c>
      <c r="Q225" s="308" t="str">
        <f>IF(AND('Submission Template'!$AV$36=1,'Submission Template'!$C222&lt;&gt;""),IF(OR($AP225=1,$AP225=0),0,IF('Submission Template'!$C222="initial",$Q224,IF('Submission Template'!V222="yes",MAX(($P225+'Submission Template'!BS222-('Submission Template'!R$28+0.25*$O225)),0),$Q224))),"")</f>
        <v/>
      </c>
      <c r="R225" s="308" t="str">
        <f t="shared" si="51"/>
        <v/>
      </c>
      <c r="S225" s="309" t="str">
        <f t="shared" si="43"/>
        <v/>
      </c>
      <c r="T225" s="309" t="str">
        <f t="shared" si="52"/>
        <v/>
      </c>
      <c r="U225" s="310" t="str">
        <f>IF(Q225&lt;&gt;"",IF($BB225=1,IF(AND(T225&lt;&gt;1,S225=1,N225&lt;='Submission Template'!R$28),1,0),U224),"")</f>
        <v/>
      </c>
      <c r="V225" s="102"/>
      <c r="W225" s="102"/>
      <c r="X225" s="102"/>
      <c r="Y225" s="102"/>
      <c r="Z225" s="102"/>
      <c r="AA225" s="102"/>
      <c r="AB225" s="102"/>
      <c r="AC225" s="102"/>
      <c r="AD225" s="102"/>
      <c r="AE225" s="102"/>
      <c r="AF225" s="311"/>
      <c r="AG225" s="312" t="str">
        <f>IF(AND(OR('Submission Template'!Q222="yes",AND('Submission Template'!V222="yes",'Submission Template'!$P$17="yes")),'Submission Template'!C222="invalid"),"Test cannot be invalid AND included in CumSum",IF(OR(AND($Q225&gt;$R225,$N225&lt;&gt;""),AND($G225&gt;H225,$D225&lt;&gt;"")),"Warning:  CumSum statistic exceeds the Action Limit.",""))</f>
        <v/>
      </c>
      <c r="AH225" s="156"/>
      <c r="AI225" s="156"/>
      <c r="AJ225" s="156"/>
      <c r="AK225" s="313"/>
      <c r="AL225" s="6" t="str">
        <f t="shared" si="47"/>
        <v/>
      </c>
      <c r="AM225" s="6" t="str">
        <f t="shared" si="44"/>
        <v/>
      </c>
      <c r="AN225"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lt;&gt;""),"DATA","")),"notCO")</f>
        <v>SKIP</v>
      </c>
      <c r="AO225" s="6">
        <f>IF('Submission Template'!$P$13="no",AX225,IF(AX225="","",IF('Submission Template'!$P$13="yes",IF(B225=0,1,IF(OR(B225=1,B225=2),2,B225)))))</f>
        <v>1</v>
      </c>
      <c r="AP225" s="6">
        <f>IF('Submission Template'!$P$13="no",AY225,IF(AY225="","",IF('Submission Template'!$P$13="yes",IF(L225=0,1,IF(OR(L225=1,L225=2),2,L225)))))</f>
        <v>1</v>
      </c>
      <c r="AQ225"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lt;&gt;""),"DATA","")),"notCO")</f>
        <v>SKIP</v>
      </c>
      <c r="AR225" s="22">
        <f>IF(AND('Submission Template'!BN222&lt;&gt;"",'Submission Template'!K$28&lt;&gt;"",'Submission Template'!Q222&lt;&gt;""),1,0)</f>
        <v>0</v>
      </c>
      <c r="AS225" s="22">
        <f>IF(AND('Submission Template'!BS222&lt;&gt;"",'Submission Template'!R$28&lt;&gt;"",'Submission Template'!V222&lt;&gt;""),1,0)</f>
        <v>0</v>
      </c>
      <c r="AT225" s="22"/>
      <c r="AU225" s="22">
        <f t="shared" si="26"/>
        <v>0</v>
      </c>
      <c r="AV225" s="22">
        <f t="shared" si="27"/>
        <v>0</v>
      </c>
      <c r="AW225" s="22"/>
      <c r="AX225" s="22">
        <f>IF('Submission Template'!$BU222&lt;&gt;"blank",IF('Submission Template'!BN222&lt;&gt;"",IF('Submission Template'!Q222="yes",AX224+1,AX224),AX224),"")</f>
        <v>0</v>
      </c>
      <c r="AY225" s="22">
        <f>IF('Submission Template'!$BU222&lt;&gt;"blank",IF('Submission Template'!BS222&lt;&gt;"",IF('Submission Template'!V222="yes",AY224+1,AY224),AY224),"")</f>
        <v>0</v>
      </c>
      <c r="AZ225" s="22"/>
      <c r="BA225" s="22" t="str">
        <f>IF('Submission Template'!BN222&lt;&gt;"",IF('Submission Template'!Q222="yes",1,0),"")</f>
        <v/>
      </c>
      <c r="BB225" s="22" t="str">
        <f>IF('Submission Template'!BS222&lt;&gt;"",IF('Submission Template'!V222="yes",1,0),"")</f>
        <v/>
      </c>
      <c r="BC225" s="22"/>
      <c r="BD225" s="22" t="str">
        <f>IF(AND('Submission Template'!Q222="yes",'Submission Template'!BN222&lt;&gt;""),'Submission Template'!BN222,"")</f>
        <v/>
      </c>
      <c r="BE225" s="22" t="str">
        <f>IF(AND('Submission Template'!V222="yes",'Submission Template'!BS222&lt;&gt;""),'Submission Template'!BS222,"")</f>
        <v/>
      </c>
      <c r="BF225" s="22"/>
      <c r="BG225" s="22"/>
      <c r="BH225" s="22"/>
      <c r="BI225" s="24"/>
      <c r="BJ225" s="22"/>
      <c r="BK225" s="35" t="str">
        <f>IF('Submission Template'!$AU$36=1,IF(AND('Submission Template'!Q222="yes",$AO225&gt;1,'Submission Template'!BN222&lt;&gt;""),ROUND((($AU225*$E225)/($D225-'Submission Template'!K$28))^2+1,1),""),"")</f>
        <v/>
      </c>
      <c r="BL225" s="35" t="str">
        <f>IF('Submission Template'!$AV$36=1,IF(AND('Submission Template'!V222="yes",$AP225&gt;1,'Submission Template'!BS222&lt;&gt;""),ROUND((($AV225*$O225)/($N225-'Submission Template'!R$28))^2+1,1),""),"")</f>
        <v/>
      </c>
      <c r="BM225" s="49">
        <f t="shared" si="28"/>
        <v>1</v>
      </c>
      <c r="BN225" s="6"/>
      <c r="BO225" s="136" t="str">
        <f>IF(D225="","",IF(E225="","",$D225-'Submission Template'!K$28))</f>
        <v/>
      </c>
      <c r="BP225" s="137" t="str">
        <f t="shared" si="53"/>
        <v/>
      </c>
      <c r="BQ225" s="137"/>
      <c r="BR225" s="137"/>
      <c r="BS225" s="137"/>
      <c r="BT225" s="137" t="str">
        <f>IF(N225="","",IF(E225="","",$N225-'Submission Template'!$BG$20))</f>
        <v/>
      </c>
      <c r="BU225" s="138" t="str">
        <f t="shared" si="54"/>
        <v/>
      </c>
      <c r="BV225" s="6"/>
      <c r="BW225" s="247" t="str">
        <f t="shared" si="45"/>
        <v/>
      </c>
      <c r="BX225" s="138" t="str">
        <f t="shared" si="46"/>
        <v/>
      </c>
      <c r="BY225" s="6"/>
      <c r="BZ225" s="6"/>
      <c r="CA225" s="6"/>
      <c r="CB225" s="6"/>
      <c r="CC225" s="6"/>
      <c r="CD225" s="6"/>
      <c r="CE225" s="6"/>
      <c r="CF225" s="247">
        <f>IF('Submission Template'!C248="invalid",1,0)</f>
        <v>0</v>
      </c>
      <c r="CG225" s="137" t="str">
        <f>IF(AND('Submission Template'!$C248="final",'Submission Template'!$Q248="yes"),$D251,"")</f>
        <v/>
      </c>
      <c r="CH225" s="137" t="str">
        <f>IF(AND('Submission Template'!$C248="final",'Submission Template'!$Q248="yes"),$C251,"")</f>
        <v/>
      </c>
      <c r="CI225" s="137" t="str">
        <f>IF(AND('Submission Template'!$C248="final",'Submission Template'!$V248="yes"),$N251,"")</f>
        <v/>
      </c>
      <c r="CJ225" s="138" t="str">
        <f>IF(AND('Submission Template'!$C248="final",'Submission Template'!$V248="yes"),$M251,"")</f>
        <v/>
      </c>
      <c r="CK225" s="6"/>
      <c r="CL225" s="6"/>
    </row>
    <row r="226" spans="1:90">
      <c r="A226" s="98"/>
      <c r="B226" s="304">
        <f>IF('Submission Template'!$AU$36=1,IF(AND('Submission Template'!$P$13="yes",$AX226&lt;&gt;""),MAX($AX226-1,0),$AX226),"")</f>
        <v>0</v>
      </c>
      <c r="C226" s="305" t="str">
        <f t="shared" si="22"/>
        <v/>
      </c>
      <c r="D226" s="306" t="str">
        <f>IF('Submission Template'!$AU$36&lt;&gt;1,"",IF(AL226&lt;&gt;"",AL226,IF(AND('Submission Template'!$P$13="no",'Submission Template'!Q223="yes",'Submission Template'!BN223&lt;&gt;""),AVERAGE(BD$37:BD226),IF(AND('Submission Template'!$P$13="yes",'Submission Template'!Q223="yes",'Submission Template'!BN223&lt;&gt;""),AVERAGE(BD$38:BD226),""))))</f>
        <v/>
      </c>
      <c r="E226" s="307" t="str">
        <f>IF('Submission Template'!$AU$36&lt;&gt;1,"",IF(AO226&lt;=1,"",IF(BW226&lt;&gt;"",BW226,IF(AND('Submission Template'!$P$13="no",'Submission Template'!Q223="yes",'Submission Template'!BN223&lt;&gt;""),STDEV(BD$37:BD226),IF(AND('Submission Template'!$P$13="yes",'Submission Template'!Q223="yes",'Submission Template'!BN223&lt;&gt;""),STDEV(BD$38:BD226),"")))))</f>
        <v/>
      </c>
      <c r="F226" s="308" t="str">
        <f>IF('Submission Template'!$AU$36=1,IF('Submission Template'!BN223&lt;&gt;"",G225,""),"")</f>
        <v/>
      </c>
      <c r="G226" s="308" t="str">
        <f>IF(AND('Submission Template'!$AU$36=1,'Submission Template'!$C223&lt;&gt;""),IF(OR($AO226=1,$AO226=0),0,IF('Submission Template'!$C223="initial",$G225,IF('Submission Template'!Q223="yes",MAX(($F226+'Submission Template'!BN223-('Submission Template'!K$28+0.25*$E226)),0),$G225))),"")</f>
        <v/>
      </c>
      <c r="H226" s="308" t="str">
        <f t="shared" si="48"/>
        <v/>
      </c>
      <c r="I226" s="309" t="str">
        <f t="shared" si="42"/>
        <v/>
      </c>
      <c r="J226" s="309" t="str">
        <f t="shared" si="49"/>
        <v/>
      </c>
      <c r="K226" s="310" t="str">
        <f>IF(G226&lt;&gt;"",IF($BA226=1,IF(AND(J226&lt;&gt;1,I226=1,D226&lt;='Submission Template'!K$28),1,0),K225),"")</f>
        <v/>
      </c>
      <c r="L226" s="304">
        <f>IF('Submission Template'!$AV$36=1,IF(AND('Submission Template'!$P$13="yes",$AY226&lt;&gt;""),MAX($AY226-1,0),$AY226),"")</f>
        <v>0</v>
      </c>
      <c r="M226" s="305" t="str">
        <f t="shared" si="50"/>
        <v/>
      </c>
      <c r="N226" s="306" t="str">
        <f>IF(AM226&lt;&gt;"",AM226,(IF(AND('Submission Template'!$P$13="no",'Submission Template'!V223="yes",'Submission Template'!BS223&lt;&gt;""),AVERAGE(BE$37:BE226),IF(AND('Submission Template'!$P$13="yes",'Submission Template'!V223="yes",'Submission Template'!BS223&lt;&gt;""),AVERAGE(BE$38:BE226),""))))</f>
        <v/>
      </c>
      <c r="O226" s="307" t="str">
        <f>IF(AP226&lt;=1,"",IF(BX226&lt;&gt;"",BX226,(IF(AND('Submission Template'!$P$13="no",'Submission Template'!V223="yes",'Submission Template'!BS223&lt;&gt;""),STDEV(BE$37:BE226),IF(AND('Submission Template'!$P$13="yes",'Submission Template'!V223="yes",'Submission Template'!BS223&lt;&gt;""),STDEV(BE$38:BE226),"")))))</f>
        <v/>
      </c>
      <c r="P226" s="308" t="str">
        <f>IF('Submission Template'!$AV$36=1,IF('Submission Template'!BS223&lt;&gt;"",Q225,""),"")</f>
        <v/>
      </c>
      <c r="Q226" s="308" t="str">
        <f>IF(AND('Submission Template'!$AV$36=1,'Submission Template'!$C223&lt;&gt;""),IF(OR($AP226=1,$AP226=0),0,IF('Submission Template'!$C223="initial",$Q225,IF('Submission Template'!V223="yes",MAX(($P226+'Submission Template'!BS223-('Submission Template'!R$28+0.25*$O226)),0),$Q225))),"")</f>
        <v/>
      </c>
      <c r="R226" s="308" t="str">
        <f t="shared" si="51"/>
        <v/>
      </c>
      <c r="S226" s="309" t="str">
        <f t="shared" si="43"/>
        <v/>
      </c>
      <c r="T226" s="309" t="str">
        <f t="shared" si="52"/>
        <v/>
      </c>
      <c r="U226" s="310" t="str">
        <f>IF(Q226&lt;&gt;"",IF($BB226=1,IF(AND(T226&lt;&gt;1,S226=1,N226&lt;='Submission Template'!R$28),1,0),U225),"")</f>
        <v/>
      </c>
      <c r="V226" s="102"/>
      <c r="W226" s="102"/>
      <c r="X226" s="102"/>
      <c r="Y226" s="102"/>
      <c r="Z226" s="102"/>
      <c r="AA226" s="102"/>
      <c r="AB226" s="102"/>
      <c r="AC226" s="102"/>
      <c r="AD226" s="102"/>
      <c r="AE226" s="102"/>
      <c r="AF226" s="311"/>
      <c r="AG226" s="312" t="str">
        <f>IF(AND(OR('Submission Template'!Q223="yes",AND('Submission Template'!V223="yes",'Submission Template'!$P$17="yes")),'Submission Template'!C223="invalid"),"Test cannot be invalid AND included in CumSum",IF(OR(AND($Q226&gt;$R226,$N226&lt;&gt;""),AND($G226&gt;H226,$D226&lt;&gt;"")),"Warning:  CumSum statistic exceeds the Action Limit.",""))</f>
        <v/>
      </c>
      <c r="AH226" s="156"/>
      <c r="AI226" s="156"/>
      <c r="AJ226" s="156"/>
      <c r="AK226" s="313"/>
      <c r="AL226" s="6" t="str">
        <f t="shared" si="47"/>
        <v/>
      </c>
      <c r="AM226" s="6" t="str">
        <f t="shared" si="44"/>
        <v/>
      </c>
      <c r="AN226"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lt;&gt;""),"DATA","")),"notCO")</f>
        <v>SKIP</v>
      </c>
      <c r="AO226" s="6">
        <f>IF('Submission Template'!$P$13="no",AX226,IF(AX226="","",IF('Submission Template'!$P$13="yes",IF(B226=0,1,IF(OR(B226=1,B226=2),2,B226)))))</f>
        <v>1</v>
      </c>
      <c r="AP226" s="6">
        <f>IF('Submission Template'!$P$13="no",AY226,IF(AY226="","",IF('Submission Template'!$P$13="yes",IF(L226=0,1,IF(OR(L226=1,L226=2),2,L226)))))</f>
        <v>1</v>
      </c>
      <c r="AQ226"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lt;&gt;""),"DATA","")),"notCO")</f>
        <v>SKIP</v>
      </c>
      <c r="AR226" s="22">
        <f>IF(AND('Submission Template'!BN223&lt;&gt;"",'Submission Template'!K$28&lt;&gt;"",'Submission Template'!Q223&lt;&gt;""),1,0)</f>
        <v>0</v>
      </c>
      <c r="AS226" s="22">
        <f>IF(AND('Submission Template'!BS223&lt;&gt;"",'Submission Template'!R$28&lt;&gt;"",'Submission Template'!V223&lt;&gt;""),1,0)</f>
        <v>0</v>
      </c>
      <c r="AT226" s="22"/>
      <c r="AU226" s="22">
        <f t="shared" si="26"/>
        <v>0</v>
      </c>
      <c r="AV226" s="22">
        <f t="shared" si="27"/>
        <v>0</v>
      </c>
      <c r="AW226" s="22"/>
      <c r="AX226" s="22">
        <f>IF('Submission Template'!$BU223&lt;&gt;"blank",IF('Submission Template'!BN223&lt;&gt;"",IF('Submission Template'!Q223="yes",AX225+1,AX225),AX225),"")</f>
        <v>0</v>
      </c>
      <c r="AY226" s="22">
        <f>IF('Submission Template'!$BU223&lt;&gt;"blank",IF('Submission Template'!BS223&lt;&gt;"",IF('Submission Template'!V223="yes",AY225+1,AY225),AY225),"")</f>
        <v>0</v>
      </c>
      <c r="AZ226" s="22"/>
      <c r="BA226" s="22" t="str">
        <f>IF('Submission Template'!BN223&lt;&gt;"",IF('Submission Template'!Q223="yes",1,0),"")</f>
        <v/>
      </c>
      <c r="BB226" s="22" t="str">
        <f>IF('Submission Template'!BS223&lt;&gt;"",IF('Submission Template'!V223="yes",1,0),"")</f>
        <v/>
      </c>
      <c r="BC226" s="22"/>
      <c r="BD226" s="22" t="str">
        <f>IF(AND('Submission Template'!Q223="yes",'Submission Template'!BN223&lt;&gt;""),'Submission Template'!BN223,"")</f>
        <v/>
      </c>
      <c r="BE226" s="22" t="str">
        <f>IF(AND('Submission Template'!V223="yes",'Submission Template'!BS223&lt;&gt;""),'Submission Template'!BS223,"")</f>
        <v/>
      </c>
      <c r="BF226" s="22"/>
      <c r="BG226" s="22"/>
      <c r="BH226" s="22"/>
      <c r="BI226" s="24"/>
      <c r="BJ226" s="22"/>
      <c r="BK226" s="35" t="str">
        <f>IF('Submission Template'!$AU$36=1,IF(AND('Submission Template'!Q223="yes",$AO226&gt;1,'Submission Template'!BN223&lt;&gt;""),ROUND((($AU226*$E226)/($D226-'Submission Template'!K$28))^2+1,1),""),"")</f>
        <v/>
      </c>
      <c r="BL226" s="35" t="str">
        <f>IF('Submission Template'!$AV$36=1,IF(AND('Submission Template'!V223="yes",$AP226&gt;1,'Submission Template'!BS223&lt;&gt;""),ROUND((($AV226*$O226)/($N226-'Submission Template'!R$28))^2+1,1),""),"")</f>
        <v/>
      </c>
      <c r="BM226" s="49">
        <f t="shared" si="28"/>
        <v>1</v>
      </c>
      <c r="BN226" s="6"/>
      <c r="BO226" s="136" t="str">
        <f>IF(D226="","",IF(E226="","",$D226-'Submission Template'!K$28))</f>
        <v/>
      </c>
      <c r="BP226" s="137" t="str">
        <f t="shared" si="53"/>
        <v/>
      </c>
      <c r="BQ226" s="137"/>
      <c r="BR226" s="137"/>
      <c r="BS226" s="137"/>
      <c r="BT226" s="137" t="str">
        <f>IF(N226="","",IF(E226="","",$N226-'Submission Template'!$BG$20))</f>
        <v/>
      </c>
      <c r="BU226" s="138" t="str">
        <f t="shared" si="54"/>
        <v/>
      </c>
      <c r="BV226" s="6"/>
      <c r="BW226" s="247" t="str">
        <f t="shared" si="45"/>
        <v/>
      </c>
      <c r="BX226" s="138" t="str">
        <f t="shared" si="46"/>
        <v/>
      </c>
      <c r="BY226" s="6"/>
      <c r="BZ226" s="6"/>
      <c r="CA226" s="6"/>
      <c r="CB226" s="6"/>
      <c r="CC226" s="6"/>
      <c r="CD226" s="6"/>
      <c r="CE226" s="6"/>
      <c r="CF226" s="247">
        <f>IF('Submission Template'!C249="invalid",1,0)</f>
        <v>0</v>
      </c>
      <c r="CG226" s="137" t="str">
        <f>IF(AND('Submission Template'!$C249="final",'Submission Template'!$Q249="yes"),$D252,"")</f>
        <v/>
      </c>
      <c r="CH226" s="137" t="str">
        <f>IF(AND('Submission Template'!$C249="final",'Submission Template'!$Q249="yes"),$C252,"")</f>
        <v/>
      </c>
      <c r="CI226" s="137" t="str">
        <f>IF(AND('Submission Template'!$C249="final",'Submission Template'!$V249="yes"),$N252,"")</f>
        <v/>
      </c>
      <c r="CJ226" s="138" t="str">
        <f>IF(AND('Submission Template'!$C249="final",'Submission Template'!$V249="yes"),$M252,"")</f>
        <v/>
      </c>
      <c r="CK226" s="6"/>
      <c r="CL226" s="6"/>
    </row>
    <row r="227" spans="1:90">
      <c r="A227" s="98"/>
      <c r="B227" s="304">
        <f>IF('Submission Template'!$AU$36=1,IF(AND('Submission Template'!$P$13="yes",$AX227&lt;&gt;""),MAX($AX227-1,0),$AX227),"")</f>
        <v>0</v>
      </c>
      <c r="C227" s="305" t="str">
        <f t="shared" si="22"/>
        <v/>
      </c>
      <c r="D227" s="306" t="str">
        <f>IF('Submission Template'!$AU$36&lt;&gt;1,"",IF(AL227&lt;&gt;"",AL227,IF(AND('Submission Template'!$P$13="no",'Submission Template'!Q224="yes",'Submission Template'!BN224&lt;&gt;""),AVERAGE(BD$37:BD227),IF(AND('Submission Template'!$P$13="yes",'Submission Template'!Q224="yes",'Submission Template'!BN224&lt;&gt;""),AVERAGE(BD$38:BD227),""))))</f>
        <v/>
      </c>
      <c r="E227" s="307" t="str">
        <f>IF('Submission Template'!$AU$36&lt;&gt;1,"",IF(AO227&lt;=1,"",IF(BW227&lt;&gt;"",BW227,IF(AND('Submission Template'!$P$13="no",'Submission Template'!Q224="yes",'Submission Template'!BN224&lt;&gt;""),STDEV(BD$37:BD227),IF(AND('Submission Template'!$P$13="yes",'Submission Template'!Q224="yes",'Submission Template'!BN224&lt;&gt;""),STDEV(BD$38:BD227),"")))))</f>
        <v/>
      </c>
      <c r="F227" s="308" t="str">
        <f>IF('Submission Template'!$AU$36=1,IF('Submission Template'!BN224&lt;&gt;"",G226,""),"")</f>
        <v/>
      </c>
      <c r="G227" s="308" t="str">
        <f>IF(AND('Submission Template'!$AU$36=1,'Submission Template'!$C224&lt;&gt;""),IF(OR($AO227=1,$AO227=0),0,IF('Submission Template'!$C224="initial",$G226,IF('Submission Template'!Q224="yes",MAX(($F227+'Submission Template'!BN224-('Submission Template'!K$28+0.25*$E227)),0),$G226))),"")</f>
        <v/>
      </c>
      <c r="H227" s="308" t="str">
        <f t="shared" si="48"/>
        <v/>
      </c>
      <c r="I227" s="309" t="str">
        <f t="shared" si="42"/>
        <v/>
      </c>
      <c r="J227" s="309" t="str">
        <f t="shared" si="49"/>
        <v/>
      </c>
      <c r="K227" s="310" t="str">
        <f>IF(G227&lt;&gt;"",IF($BA227=1,IF(AND(J227&lt;&gt;1,I227=1,D227&lt;='Submission Template'!K$28),1,0),K226),"")</f>
        <v/>
      </c>
      <c r="L227" s="304">
        <f>IF('Submission Template'!$AV$36=1,IF(AND('Submission Template'!$P$13="yes",$AY227&lt;&gt;""),MAX($AY227-1,0),$AY227),"")</f>
        <v>0</v>
      </c>
      <c r="M227" s="305" t="str">
        <f t="shared" si="50"/>
        <v/>
      </c>
      <c r="N227" s="306" t="str">
        <f>IF(AM227&lt;&gt;"",AM227,(IF(AND('Submission Template'!$P$13="no",'Submission Template'!V224="yes",'Submission Template'!BS224&lt;&gt;""),AVERAGE(BE$37:BE227),IF(AND('Submission Template'!$P$13="yes",'Submission Template'!V224="yes",'Submission Template'!BS224&lt;&gt;""),AVERAGE(BE$38:BE227),""))))</f>
        <v/>
      </c>
      <c r="O227" s="307" t="str">
        <f>IF(AP227&lt;=1,"",IF(BX227&lt;&gt;"",BX227,(IF(AND('Submission Template'!$P$13="no",'Submission Template'!V224="yes",'Submission Template'!BS224&lt;&gt;""),STDEV(BE$37:BE227),IF(AND('Submission Template'!$P$13="yes",'Submission Template'!V224="yes",'Submission Template'!BS224&lt;&gt;""),STDEV(BE$38:BE227),"")))))</f>
        <v/>
      </c>
      <c r="P227" s="308" t="str">
        <f>IF('Submission Template'!$AV$36=1,IF('Submission Template'!BS224&lt;&gt;"",Q226,""),"")</f>
        <v/>
      </c>
      <c r="Q227" s="308" t="str">
        <f>IF(AND('Submission Template'!$AV$36=1,'Submission Template'!$C224&lt;&gt;""),IF(OR($AP227=1,$AP227=0),0,IF('Submission Template'!$C224="initial",$Q226,IF('Submission Template'!V224="yes",MAX(($P227+'Submission Template'!BS224-('Submission Template'!R$28+0.25*$O227)),0),$Q226))),"")</f>
        <v/>
      </c>
      <c r="R227" s="308" t="str">
        <f t="shared" si="51"/>
        <v/>
      </c>
      <c r="S227" s="309" t="str">
        <f t="shared" si="43"/>
        <v/>
      </c>
      <c r="T227" s="309" t="str">
        <f t="shared" si="52"/>
        <v/>
      </c>
      <c r="U227" s="310" t="str">
        <f>IF(Q227&lt;&gt;"",IF($BB227=1,IF(AND(T227&lt;&gt;1,S227=1,N227&lt;='Submission Template'!R$28),1,0),U226),"")</f>
        <v/>
      </c>
      <c r="V227" s="102"/>
      <c r="W227" s="102"/>
      <c r="X227" s="102"/>
      <c r="Y227" s="102"/>
      <c r="Z227" s="102"/>
      <c r="AA227" s="102"/>
      <c r="AB227" s="102"/>
      <c r="AC227" s="102"/>
      <c r="AD227" s="102"/>
      <c r="AE227" s="102"/>
      <c r="AF227" s="311"/>
      <c r="AG227" s="312" t="str">
        <f>IF(AND(OR('Submission Template'!Q224="yes",AND('Submission Template'!V224="yes",'Submission Template'!$P$17="yes")),'Submission Template'!C224="invalid"),"Test cannot be invalid AND included in CumSum",IF(OR(AND($Q227&gt;$R227,$N227&lt;&gt;""),AND($G227&gt;H227,$D227&lt;&gt;"")),"Warning:  CumSum statistic exceeds the Action Limit.",""))</f>
        <v/>
      </c>
      <c r="AH227" s="156"/>
      <c r="AI227" s="156"/>
      <c r="AJ227" s="156"/>
      <c r="AK227" s="313"/>
      <c r="AL227" s="6" t="str">
        <f t="shared" si="47"/>
        <v/>
      </c>
      <c r="AM227" s="6" t="str">
        <f t="shared" si="44"/>
        <v/>
      </c>
      <c r="AN227"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lt;&gt;""),"DATA","")),"notCO")</f>
        <v>SKIP</v>
      </c>
      <c r="AO227" s="6">
        <f>IF('Submission Template'!$P$13="no",AX227,IF(AX227="","",IF('Submission Template'!$P$13="yes",IF(B227=0,1,IF(OR(B227=1,B227=2),2,B227)))))</f>
        <v>1</v>
      </c>
      <c r="AP227" s="6">
        <f>IF('Submission Template'!$P$13="no",AY227,IF(AY227="","",IF('Submission Template'!$P$13="yes",IF(L227=0,1,IF(OR(L227=1,L227=2),2,L227)))))</f>
        <v>1</v>
      </c>
      <c r="AQ227"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lt;&gt;""),"DATA","")),"notCO")</f>
        <v>SKIP</v>
      </c>
      <c r="AR227" s="22">
        <f>IF(AND('Submission Template'!BN224&lt;&gt;"",'Submission Template'!K$28&lt;&gt;"",'Submission Template'!Q224&lt;&gt;""),1,0)</f>
        <v>0</v>
      </c>
      <c r="AS227" s="22">
        <f>IF(AND('Submission Template'!BS224&lt;&gt;"",'Submission Template'!R$28&lt;&gt;"",'Submission Template'!V224&lt;&gt;""),1,0)</f>
        <v>0</v>
      </c>
      <c r="AT227" s="22"/>
      <c r="AU227" s="22">
        <f t="shared" si="26"/>
        <v>0</v>
      </c>
      <c r="AV227" s="22">
        <f t="shared" si="27"/>
        <v>0</v>
      </c>
      <c r="AW227" s="22"/>
      <c r="AX227" s="22">
        <f>IF('Submission Template'!$BU224&lt;&gt;"blank",IF('Submission Template'!BN224&lt;&gt;"",IF('Submission Template'!Q224="yes",AX226+1,AX226),AX226),"")</f>
        <v>0</v>
      </c>
      <c r="AY227" s="22">
        <f>IF('Submission Template'!$BU224&lt;&gt;"blank",IF('Submission Template'!BS224&lt;&gt;"",IF('Submission Template'!V224="yes",AY226+1,AY226),AY226),"")</f>
        <v>0</v>
      </c>
      <c r="AZ227" s="22"/>
      <c r="BA227" s="22" t="str">
        <f>IF('Submission Template'!BN224&lt;&gt;"",IF('Submission Template'!Q224="yes",1,0),"")</f>
        <v/>
      </c>
      <c r="BB227" s="22" t="str">
        <f>IF('Submission Template'!BS224&lt;&gt;"",IF('Submission Template'!V224="yes",1,0),"")</f>
        <v/>
      </c>
      <c r="BC227" s="22"/>
      <c r="BD227" s="22" t="str">
        <f>IF(AND('Submission Template'!Q224="yes",'Submission Template'!BN224&lt;&gt;""),'Submission Template'!BN224,"")</f>
        <v/>
      </c>
      <c r="BE227" s="22" t="str">
        <f>IF(AND('Submission Template'!V224="yes",'Submission Template'!BS224&lt;&gt;""),'Submission Template'!BS224,"")</f>
        <v/>
      </c>
      <c r="BF227" s="22"/>
      <c r="BG227" s="22"/>
      <c r="BH227" s="22"/>
      <c r="BI227" s="24"/>
      <c r="BJ227" s="22"/>
      <c r="BK227" s="35" t="str">
        <f>IF('Submission Template'!$AU$36=1,IF(AND('Submission Template'!Q224="yes",$AO227&gt;1,'Submission Template'!BN224&lt;&gt;""),ROUND((($AU227*$E227)/($D227-'Submission Template'!K$28))^2+1,1),""),"")</f>
        <v/>
      </c>
      <c r="BL227" s="35" t="str">
        <f>IF('Submission Template'!$AV$36=1,IF(AND('Submission Template'!V224="yes",$AP227&gt;1,'Submission Template'!BS224&lt;&gt;""),ROUND((($AV227*$O227)/($N227-'Submission Template'!R$28))^2+1,1),""),"")</f>
        <v/>
      </c>
      <c r="BM227" s="49">
        <f t="shared" si="28"/>
        <v>1</v>
      </c>
      <c r="BN227" s="6"/>
      <c r="BO227" s="136" t="str">
        <f>IF(D227="","",IF(E227="","",$D227-'Submission Template'!K$28))</f>
        <v/>
      </c>
      <c r="BP227" s="137" t="str">
        <f t="shared" si="53"/>
        <v/>
      </c>
      <c r="BQ227" s="137"/>
      <c r="BR227" s="137"/>
      <c r="BS227" s="137"/>
      <c r="BT227" s="137" t="str">
        <f>IF(N227="","",IF(E227="","",$N227-'Submission Template'!$BG$20))</f>
        <v/>
      </c>
      <c r="BU227" s="138" t="str">
        <f t="shared" si="54"/>
        <v/>
      </c>
      <c r="BV227" s="6"/>
      <c r="BW227" s="247" t="str">
        <f t="shared" si="45"/>
        <v/>
      </c>
      <c r="BX227" s="138" t="str">
        <f t="shared" si="46"/>
        <v/>
      </c>
      <c r="BY227" s="6"/>
      <c r="BZ227" s="6"/>
      <c r="CA227" s="6"/>
      <c r="CB227" s="6"/>
      <c r="CC227" s="6"/>
      <c r="CD227" s="6"/>
      <c r="CE227" s="6"/>
      <c r="CF227" s="247">
        <f>IF('Submission Template'!C250="invalid",1,0)</f>
        <v>0</v>
      </c>
      <c r="CG227" s="137" t="str">
        <f>IF(AND('Submission Template'!$C250="final",'Submission Template'!$Q250="yes"),$D253,"")</f>
        <v/>
      </c>
      <c r="CH227" s="137" t="str">
        <f>IF(AND('Submission Template'!$C250="final",'Submission Template'!$Q250="yes"),$C253,"")</f>
        <v/>
      </c>
      <c r="CI227" s="137" t="str">
        <f>IF(AND('Submission Template'!$C250="final",'Submission Template'!$V250="yes"),$N253,"")</f>
        <v/>
      </c>
      <c r="CJ227" s="138" t="str">
        <f>IF(AND('Submission Template'!$C250="final",'Submission Template'!$V250="yes"),$M253,"")</f>
        <v/>
      </c>
      <c r="CK227" s="6"/>
      <c r="CL227" s="6"/>
    </row>
    <row r="228" spans="1:90">
      <c r="A228" s="98"/>
      <c r="B228" s="304">
        <f>IF('Submission Template'!$AU$36=1,IF(AND('Submission Template'!$P$13="yes",$AX228&lt;&gt;""),MAX($AX228-1,0),$AX228),"")</f>
        <v>0</v>
      </c>
      <c r="C228" s="305" t="str">
        <f t="shared" si="22"/>
        <v/>
      </c>
      <c r="D228" s="306" t="str">
        <f>IF('Submission Template'!$AU$36&lt;&gt;1,"",IF(AL228&lt;&gt;"",AL228,IF(AND('Submission Template'!$P$13="no",'Submission Template'!Q225="yes",'Submission Template'!BN225&lt;&gt;""),AVERAGE(BD$37:BD228),IF(AND('Submission Template'!$P$13="yes",'Submission Template'!Q225="yes",'Submission Template'!BN225&lt;&gt;""),AVERAGE(BD$38:BD228),""))))</f>
        <v/>
      </c>
      <c r="E228" s="307" t="str">
        <f>IF('Submission Template'!$AU$36&lt;&gt;1,"",IF(AO228&lt;=1,"",IF(BW228&lt;&gt;"",BW228,IF(AND('Submission Template'!$P$13="no",'Submission Template'!Q225="yes",'Submission Template'!BN225&lt;&gt;""),STDEV(BD$37:BD228),IF(AND('Submission Template'!$P$13="yes",'Submission Template'!Q225="yes",'Submission Template'!BN225&lt;&gt;""),STDEV(BD$38:BD228),"")))))</f>
        <v/>
      </c>
      <c r="F228" s="308" t="str">
        <f>IF('Submission Template'!$AU$36=1,IF('Submission Template'!BN225&lt;&gt;"",G227,""),"")</f>
        <v/>
      </c>
      <c r="G228" s="308" t="str">
        <f>IF(AND('Submission Template'!$AU$36=1,'Submission Template'!$C225&lt;&gt;""),IF(OR($AO228=1,$AO228=0),0,IF('Submission Template'!$C225="initial",$G227,IF('Submission Template'!Q225="yes",MAX(($F228+'Submission Template'!BN225-('Submission Template'!K$28+0.25*$E228)),0),$G227))),"")</f>
        <v/>
      </c>
      <c r="H228" s="308" t="str">
        <f t="shared" si="48"/>
        <v/>
      </c>
      <c r="I228" s="309" t="str">
        <f t="shared" si="42"/>
        <v/>
      </c>
      <c r="J228" s="309" t="str">
        <f t="shared" si="49"/>
        <v/>
      </c>
      <c r="K228" s="310" t="str">
        <f>IF(G228&lt;&gt;"",IF($BA228=1,IF(AND(J228&lt;&gt;1,I228=1,D228&lt;='Submission Template'!K$28),1,0),K227),"")</f>
        <v/>
      </c>
      <c r="L228" s="304">
        <f>IF('Submission Template'!$AV$36=1,IF(AND('Submission Template'!$P$13="yes",$AY228&lt;&gt;""),MAX($AY228-1,0),$AY228),"")</f>
        <v>0</v>
      </c>
      <c r="M228" s="305" t="str">
        <f t="shared" si="50"/>
        <v/>
      </c>
      <c r="N228" s="306" t="str">
        <f>IF(AM228&lt;&gt;"",AM228,(IF(AND('Submission Template'!$P$13="no",'Submission Template'!V225="yes",'Submission Template'!BS225&lt;&gt;""),AVERAGE(BE$37:BE228),IF(AND('Submission Template'!$P$13="yes",'Submission Template'!V225="yes",'Submission Template'!BS225&lt;&gt;""),AVERAGE(BE$38:BE228),""))))</f>
        <v/>
      </c>
      <c r="O228" s="307" t="str">
        <f>IF(AP228&lt;=1,"",IF(BX228&lt;&gt;"",BX228,(IF(AND('Submission Template'!$P$13="no",'Submission Template'!V225="yes",'Submission Template'!BS225&lt;&gt;""),STDEV(BE$37:BE228),IF(AND('Submission Template'!$P$13="yes",'Submission Template'!V225="yes",'Submission Template'!BS225&lt;&gt;""),STDEV(BE$38:BE228),"")))))</f>
        <v/>
      </c>
      <c r="P228" s="308" t="str">
        <f>IF('Submission Template'!$AV$36=1,IF('Submission Template'!BS225&lt;&gt;"",Q227,""),"")</f>
        <v/>
      </c>
      <c r="Q228" s="308" t="str">
        <f>IF(AND('Submission Template'!$AV$36=1,'Submission Template'!$C225&lt;&gt;""),IF(OR($AP228=1,$AP228=0),0,IF('Submission Template'!$C225="initial",$Q227,IF('Submission Template'!V225="yes",MAX(($P228+'Submission Template'!BS225-('Submission Template'!R$28+0.25*$O228)),0),$Q227))),"")</f>
        <v/>
      </c>
      <c r="R228" s="308" t="str">
        <f t="shared" si="51"/>
        <v/>
      </c>
      <c r="S228" s="309" t="str">
        <f t="shared" si="43"/>
        <v/>
      </c>
      <c r="T228" s="309" t="str">
        <f t="shared" si="52"/>
        <v/>
      </c>
      <c r="U228" s="310" t="str">
        <f>IF(Q228&lt;&gt;"",IF($BB228=1,IF(AND(T228&lt;&gt;1,S228=1,N228&lt;='Submission Template'!R$28),1,0),U227),"")</f>
        <v/>
      </c>
      <c r="V228" s="102"/>
      <c r="W228" s="102"/>
      <c r="X228" s="102"/>
      <c r="Y228" s="102"/>
      <c r="Z228" s="102"/>
      <c r="AA228" s="102"/>
      <c r="AB228" s="102"/>
      <c r="AC228" s="102"/>
      <c r="AD228" s="102"/>
      <c r="AE228" s="102"/>
      <c r="AF228" s="311"/>
      <c r="AG228" s="312" t="str">
        <f>IF(AND(OR('Submission Template'!Q225="yes",AND('Submission Template'!V225="yes",'Submission Template'!$P$17="yes")),'Submission Template'!C225="invalid"),"Test cannot be invalid AND included in CumSum",IF(OR(AND($Q228&gt;$R228,$N228&lt;&gt;""),AND($G228&gt;H228,$D228&lt;&gt;"")),"Warning:  CumSum statistic exceeds the Action Limit.",""))</f>
        <v/>
      </c>
      <c r="AH228" s="156"/>
      <c r="AI228" s="156"/>
      <c r="AJ228" s="156"/>
      <c r="AK228" s="313"/>
      <c r="AL228" s="6" t="str">
        <f t="shared" si="47"/>
        <v/>
      </c>
      <c r="AM228" s="6" t="str">
        <f t="shared" si="44"/>
        <v/>
      </c>
      <c r="AN228"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lt;&gt;""),"DATA","")),"notCO")</f>
        <v>SKIP</v>
      </c>
      <c r="AO228" s="6">
        <f>IF('Submission Template'!$P$13="no",AX228,IF(AX228="","",IF('Submission Template'!$P$13="yes",IF(B228=0,1,IF(OR(B228=1,B228=2),2,B228)))))</f>
        <v>1</v>
      </c>
      <c r="AP228" s="6">
        <f>IF('Submission Template'!$P$13="no",AY228,IF(AY228="","",IF('Submission Template'!$P$13="yes",IF(L228=0,1,IF(OR(L228=1,L228=2),2,L228)))))</f>
        <v>1</v>
      </c>
      <c r="AQ228"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lt;&gt;""),"DATA","")),"notCO")</f>
        <v>SKIP</v>
      </c>
      <c r="AR228" s="22">
        <f>IF(AND('Submission Template'!BN225&lt;&gt;"",'Submission Template'!K$28&lt;&gt;"",'Submission Template'!Q225&lt;&gt;""),1,0)</f>
        <v>0</v>
      </c>
      <c r="AS228" s="22">
        <f>IF(AND('Submission Template'!BS225&lt;&gt;"",'Submission Template'!R$28&lt;&gt;"",'Submission Template'!V225&lt;&gt;""),1,0)</f>
        <v>0</v>
      </c>
      <c r="AT228" s="22"/>
      <c r="AU228" s="22">
        <f t="shared" si="26"/>
        <v>0</v>
      </c>
      <c r="AV228" s="22">
        <f t="shared" si="27"/>
        <v>0</v>
      </c>
      <c r="AW228" s="22"/>
      <c r="AX228" s="22">
        <f>IF('Submission Template'!$BU225&lt;&gt;"blank",IF('Submission Template'!BN225&lt;&gt;"",IF('Submission Template'!Q225="yes",AX227+1,AX227),AX227),"")</f>
        <v>0</v>
      </c>
      <c r="AY228" s="22">
        <f>IF('Submission Template'!$BU225&lt;&gt;"blank",IF('Submission Template'!BS225&lt;&gt;"",IF('Submission Template'!V225="yes",AY227+1,AY227),AY227),"")</f>
        <v>0</v>
      </c>
      <c r="AZ228" s="22"/>
      <c r="BA228" s="22" t="str">
        <f>IF('Submission Template'!BN225&lt;&gt;"",IF('Submission Template'!Q225="yes",1,0),"")</f>
        <v/>
      </c>
      <c r="BB228" s="22" t="str">
        <f>IF('Submission Template'!BS225&lt;&gt;"",IF('Submission Template'!V225="yes",1,0),"")</f>
        <v/>
      </c>
      <c r="BC228" s="22"/>
      <c r="BD228" s="22" t="str">
        <f>IF(AND('Submission Template'!Q225="yes",'Submission Template'!BN225&lt;&gt;""),'Submission Template'!BN225,"")</f>
        <v/>
      </c>
      <c r="BE228" s="22" t="str">
        <f>IF(AND('Submission Template'!V225="yes",'Submission Template'!BS225&lt;&gt;""),'Submission Template'!BS225,"")</f>
        <v/>
      </c>
      <c r="BF228" s="22"/>
      <c r="BG228" s="22"/>
      <c r="BH228" s="22"/>
      <c r="BI228" s="24"/>
      <c r="BJ228" s="22"/>
      <c r="BK228" s="35" t="str">
        <f>IF('Submission Template'!$AU$36=1,IF(AND('Submission Template'!Q225="yes",$AO228&gt;1,'Submission Template'!BN225&lt;&gt;""),ROUND((($AU228*$E228)/($D228-'Submission Template'!K$28))^2+1,1),""),"")</f>
        <v/>
      </c>
      <c r="BL228" s="35" t="str">
        <f>IF('Submission Template'!$AV$36=1,IF(AND('Submission Template'!V225="yes",$AP228&gt;1,'Submission Template'!BS225&lt;&gt;""),ROUND((($AV228*$O228)/($N228-'Submission Template'!R$28))^2+1,1),""),"")</f>
        <v/>
      </c>
      <c r="BM228" s="49">
        <f t="shared" si="28"/>
        <v>1</v>
      </c>
      <c r="BN228" s="6"/>
      <c r="BO228" s="136" t="str">
        <f>IF(D228="","",IF(E228="","",$D228-'Submission Template'!K$28))</f>
        <v/>
      </c>
      <c r="BP228" s="137" t="str">
        <f t="shared" si="53"/>
        <v/>
      </c>
      <c r="BQ228" s="137"/>
      <c r="BR228" s="137"/>
      <c r="BS228" s="137"/>
      <c r="BT228" s="137" t="str">
        <f>IF(N228="","",IF(E228="","",$N228-'Submission Template'!$BG$20))</f>
        <v/>
      </c>
      <c r="BU228" s="138" t="str">
        <f t="shared" si="54"/>
        <v/>
      </c>
      <c r="BV228" s="6"/>
      <c r="BW228" s="247" t="str">
        <f t="shared" si="45"/>
        <v/>
      </c>
      <c r="BX228" s="138" t="str">
        <f t="shared" si="46"/>
        <v/>
      </c>
      <c r="BY228" s="6"/>
      <c r="BZ228" s="6"/>
      <c r="CA228" s="6"/>
      <c r="CB228" s="6"/>
      <c r="CC228" s="6"/>
      <c r="CD228" s="6"/>
      <c r="CE228" s="6"/>
      <c r="CF228" s="247">
        <f>IF('Submission Template'!C251="invalid",1,0)</f>
        <v>0</v>
      </c>
      <c r="CG228" s="137" t="str">
        <f>IF(AND('Submission Template'!$C251="final",'Submission Template'!$Q251="yes"),$D254,"")</f>
        <v/>
      </c>
      <c r="CH228" s="137" t="str">
        <f>IF(AND('Submission Template'!$C251="final",'Submission Template'!$Q251="yes"),$C254,"")</f>
        <v/>
      </c>
      <c r="CI228" s="137" t="str">
        <f>IF(AND('Submission Template'!$C251="final",'Submission Template'!$V251="yes"),$N254,"")</f>
        <v/>
      </c>
      <c r="CJ228" s="138" t="str">
        <f>IF(AND('Submission Template'!$C251="final",'Submission Template'!$V251="yes"),$M254,"")</f>
        <v/>
      </c>
      <c r="CK228" s="6"/>
      <c r="CL228" s="6"/>
    </row>
    <row r="229" spans="1:90">
      <c r="A229" s="98"/>
      <c r="B229" s="304">
        <f>IF('Submission Template'!$AU$36=1,IF(AND('Submission Template'!$P$13="yes",$AX229&lt;&gt;""),MAX($AX229-1,0),$AX229),"")</f>
        <v>0</v>
      </c>
      <c r="C229" s="305" t="str">
        <f t="shared" si="22"/>
        <v/>
      </c>
      <c r="D229" s="306" t="str">
        <f>IF('Submission Template'!$AU$36&lt;&gt;1,"",IF(AL229&lt;&gt;"",AL229,IF(AND('Submission Template'!$P$13="no",'Submission Template'!Q226="yes",'Submission Template'!BN226&lt;&gt;""),AVERAGE(BD$37:BD229),IF(AND('Submission Template'!$P$13="yes",'Submission Template'!Q226="yes",'Submission Template'!BN226&lt;&gt;""),AVERAGE(BD$38:BD229),""))))</f>
        <v/>
      </c>
      <c r="E229" s="307" t="str">
        <f>IF('Submission Template'!$AU$36&lt;&gt;1,"",IF(AO229&lt;=1,"",IF(BW229&lt;&gt;"",BW229,IF(AND('Submission Template'!$P$13="no",'Submission Template'!Q226="yes",'Submission Template'!BN226&lt;&gt;""),STDEV(BD$37:BD229),IF(AND('Submission Template'!$P$13="yes",'Submission Template'!Q226="yes",'Submission Template'!BN226&lt;&gt;""),STDEV(BD$38:BD229),"")))))</f>
        <v/>
      </c>
      <c r="F229" s="308" t="str">
        <f>IF('Submission Template'!$AU$36=1,IF('Submission Template'!BN226&lt;&gt;"",G228,""),"")</f>
        <v/>
      </c>
      <c r="G229" s="308" t="str">
        <f>IF(AND('Submission Template'!$AU$36=1,'Submission Template'!$C226&lt;&gt;""),IF(OR($AO229=1,$AO229=0),0,IF('Submission Template'!$C226="initial",$G228,IF('Submission Template'!Q226="yes",MAX(($F229+'Submission Template'!BN226-('Submission Template'!K$28+0.25*$E229)),0),$G228))),"")</f>
        <v/>
      </c>
      <c r="H229" s="308" t="str">
        <f t="shared" si="48"/>
        <v/>
      </c>
      <c r="I229" s="309" t="str">
        <f t="shared" si="42"/>
        <v/>
      </c>
      <c r="J229" s="309" t="str">
        <f t="shared" si="49"/>
        <v/>
      </c>
      <c r="K229" s="310" t="str">
        <f>IF(G229&lt;&gt;"",IF($BA229=1,IF(AND(J229&lt;&gt;1,I229=1,D229&lt;='Submission Template'!K$28),1,0),K228),"")</f>
        <v/>
      </c>
      <c r="L229" s="304">
        <f>IF('Submission Template'!$AV$36=1,IF(AND('Submission Template'!$P$13="yes",$AY229&lt;&gt;""),MAX($AY229-1,0),$AY229),"")</f>
        <v>0</v>
      </c>
      <c r="M229" s="305" t="str">
        <f t="shared" si="50"/>
        <v/>
      </c>
      <c r="N229" s="306" t="str">
        <f>IF(AM229&lt;&gt;"",AM229,(IF(AND('Submission Template'!$P$13="no",'Submission Template'!V226="yes",'Submission Template'!BS226&lt;&gt;""),AVERAGE(BE$37:BE229),IF(AND('Submission Template'!$P$13="yes",'Submission Template'!V226="yes",'Submission Template'!BS226&lt;&gt;""),AVERAGE(BE$38:BE229),""))))</f>
        <v/>
      </c>
      <c r="O229" s="307" t="str">
        <f>IF(AP229&lt;=1,"",IF(BX229&lt;&gt;"",BX229,(IF(AND('Submission Template'!$P$13="no",'Submission Template'!V226="yes",'Submission Template'!BS226&lt;&gt;""),STDEV(BE$37:BE229),IF(AND('Submission Template'!$P$13="yes",'Submission Template'!V226="yes",'Submission Template'!BS226&lt;&gt;""),STDEV(BE$38:BE229),"")))))</f>
        <v/>
      </c>
      <c r="P229" s="308" t="str">
        <f>IF('Submission Template'!$AV$36=1,IF('Submission Template'!BS226&lt;&gt;"",Q228,""),"")</f>
        <v/>
      </c>
      <c r="Q229" s="308" t="str">
        <f>IF(AND('Submission Template'!$AV$36=1,'Submission Template'!$C226&lt;&gt;""),IF(OR($AP229=1,$AP229=0),0,IF('Submission Template'!$C226="initial",$Q228,IF('Submission Template'!V226="yes",MAX(($P229+'Submission Template'!BS226-('Submission Template'!R$28+0.25*$O229)),0),$Q228))),"")</f>
        <v/>
      </c>
      <c r="R229" s="308" t="str">
        <f t="shared" si="51"/>
        <v/>
      </c>
      <c r="S229" s="309" t="str">
        <f t="shared" si="43"/>
        <v/>
      </c>
      <c r="T229" s="309" t="str">
        <f t="shared" si="52"/>
        <v/>
      </c>
      <c r="U229" s="310" t="str">
        <f>IF(Q229&lt;&gt;"",IF($BB229=1,IF(AND(T229&lt;&gt;1,S229=1,N229&lt;='Submission Template'!R$28),1,0),U228),"")</f>
        <v/>
      </c>
      <c r="V229" s="102"/>
      <c r="W229" s="102"/>
      <c r="X229" s="102"/>
      <c r="Y229" s="102"/>
      <c r="Z229" s="102"/>
      <c r="AA229" s="102"/>
      <c r="AB229" s="102"/>
      <c r="AC229" s="102"/>
      <c r="AD229" s="102"/>
      <c r="AE229" s="102"/>
      <c r="AF229" s="311"/>
      <c r="AG229" s="312" t="str">
        <f>IF(AND(OR('Submission Template'!Q226="yes",AND('Submission Template'!V226="yes",'Submission Template'!$P$17="yes")),'Submission Template'!C226="invalid"),"Test cannot be invalid AND included in CumSum",IF(OR(AND($Q229&gt;$R229,$N229&lt;&gt;""),AND($G229&gt;H229,$D229&lt;&gt;"")),"Warning:  CumSum statistic exceeds the Action Limit.",""))</f>
        <v/>
      </c>
      <c r="AH229" s="156"/>
      <c r="AI229" s="156"/>
      <c r="AJ229" s="156"/>
      <c r="AK229" s="313"/>
      <c r="AL229" s="6" t="str">
        <f t="shared" si="47"/>
        <v/>
      </c>
      <c r="AM229" s="6" t="str">
        <f t="shared" si="44"/>
        <v/>
      </c>
      <c r="AN229"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lt;&gt;""),"DATA","")),"notCO")</f>
        <v>SKIP</v>
      </c>
      <c r="AO229" s="6">
        <f>IF('Submission Template'!$P$13="no",AX229,IF(AX229="","",IF('Submission Template'!$P$13="yes",IF(B229=0,1,IF(OR(B229=1,B229=2),2,B229)))))</f>
        <v>1</v>
      </c>
      <c r="AP229" s="6">
        <f>IF('Submission Template'!$P$13="no",AY229,IF(AY229="","",IF('Submission Template'!$P$13="yes",IF(L229=0,1,IF(OR(L229=1,L229=2),2,L229)))))</f>
        <v>1</v>
      </c>
      <c r="AQ229"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lt;&gt;""),"DATA","")),"notCO")</f>
        <v>SKIP</v>
      </c>
      <c r="AR229" s="22">
        <f>IF(AND('Submission Template'!BN226&lt;&gt;"",'Submission Template'!K$28&lt;&gt;"",'Submission Template'!Q226&lt;&gt;""),1,0)</f>
        <v>0</v>
      </c>
      <c r="AS229" s="22">
        <f>IF(AND('Submission Template'!BS226&lt;&gt;"",'Submission Template'!R$28&lt;&gt;"",'Submission Template'!V226&lt;&gt;""),1,0)</f>
        <v>0</v>
      </c>
      <c r="AT229" s="22"/>
      <c r="AU229" s="22">
        <f t="shared" si="26"/>
        <v>0</v>
      </c>
      <c r="AV229" s="22">
        <f t="shared" si="27"/>
        <v>0</v>
      </c>
      <c r="AW229" s="22"/>
      <c r="AX229" s="22">
        <f>IF('Submission Template'!$BU226&lt;&gt;"blank",IF('Submission Template'!BN226&lt;&gt;"",IF('Submission Template'!Q226="yes",AX228+1,AX228),AX228),"")</f>
        <v>0</v>
      </c>
      <c r="AY229" s="22">
        <f>IF('Submission Template'!$BU226&lt;&gt;"blank",IF('Submission Template'!BS226&lt;&gt;"",IF('Submission Template'!V226="yes",AY228+1,AY228),AY228),"")</f>
        <v>0</v>
      </c>
      <c r="AZ229" s="22"/>
      <c r="BA229" s="22" t="str">
        <f>IF('Submission Template'!BN226&lt;&gt;"",IF('Submission Template'!Q226="yes",1,0),"")</f>
        <v/>
      </c>
      <c r="BB229" s="22" t="str">
        <f>IF('Submission Template'!BS226&lt;&gt;"",IF('Submission Template'!V226="yes",1,0),"")</f>
        <v/>
      </c>
      <c r="BC229" s="22"/>
      <c r="BD229" s="22" t="str">
        <f>IF(AND('Submission Template'!Q226="yes",'Submission Template'!BN226&lt;&gt;""),'Submission Template'!BN226,"")</f>
        <v/>
      </c>
      <c r="BE229" s="22" t="str">
        <f>IF(AND('Submission Template'!V226="yes",'Submission Template'!BS226&lt;&gt;""),'Submission Template'!BS226,"")</f>
        <v/>
      </c>
      <c r="BF229" s="22"/>
      <c r="BG229" s="22"/>
      <c r="BH229" s="22"/>
      <c r="BI229" s="24"/>
      <c r="BJ229" s="22"/>
      <c r="BK229" s="35" t="str">
        <f>IF('Submission Template'!$AU$36=1,IF(AND('Submission Template'!Q226="yes",$AO229&gt;1,'Submission Template'!BN226&lt;&gt;""),ROUND((($AU229*$E229)/($D229-'Submission Template'!K$28))^2+1,1),""),"")</f>
        <v/>
      </c>
      <c r="BL229" s="35" t="str">
        <f>IF('Submission Template'!$AV$36=1,IF(AND('Submission Template'!V226="yes",$AP229&gt;1,'Submission Template'!BS226&lt;&gt;""),ROUND((($AV229*$O229)/($N229-'Submission Template'!R$28))^2+1,1),""),"")</f>
        <v/>
      </c>
      <c r="BM229" s="49">
        <f t="shared" si="28"/>
        <v>1</v>
      </c>
      <c r="BN229" s="6"/>
      <c r="BO229" s="136" t="str">
        <f>IF(D229="","",IF(E229="","",$D229-'Submission Template'!K$28))</f>
        <v/>
      </c>
      <c r="BP229" s="137" t="str">
        <f t="shared" si="53"/>
        <v/>
      </c>
      <c r="BQ229" s="137"/>
      <c r="BR229" s="137"/>
      <c r="BS229" s="137"/>
      <c r="BT229" s="137" t="str">
        <f>IF(N229="","",IF(E229="","",$N229-'Submission Template'!$BG$20))</f>
        <v/>
      </c>
      <c r="BU229" s="138" t="str">
        <f t="shared" si="54"/>
        <v/>
      </c>
      <c r="BV229" s="6"/>
      <c r="BW229" s="247" t="str">
        <f t="shared" si="45"/>
        <v/>
      </c>
      <c r="BX229" s="138" t="str">
        <f t="shared" si="46"/>
        <v/>
      </c>
      <c r="BY229" s="6"/>
      <c r="BZ229" s="6"/>
      <c r="CA229" s="6"/>
      <c r="CB229" s="6"/>
      <c r="CC229" s="6"/>
      <c r="CD229" s="6"/>
      <c r="CE229" s="6"/>
      <c r="CF229" s="247">
        <f>IF('Submission Template'!C252="invalid",1,0)</f>
        <v>0</v>
      </c>
      <c r="CG229" s="137" t="str">
        <f>IF(AND('Submission Template'!$C252="final",'Submission Template'!$Q252="yes"),$D255,"")</f>
        <v/>
      </c>
      <c r="CH229" s="137" t="str">
        <f>IF(AND('Submission Template'!$C252="final",'Submission Template'!$Q252="yes"),$C255,"")</f>
        <v/>
      </c>
      <c r="CI229" s="137" t="str">
        <f>IF(AND('Submission Template'!$C252="final",'Submission Template'!$V252="yes"),$N255,"")</f>
        <v/>
      </c>
      <c r="CJ229" s="138" t="str">
        <f>IF(AND('Submission Template'!$C252="final",'Submission Template'!$V252="yes"),$M255,"")</f>
        <v/>
      </c>
      <c r="CK229" s="6"/>
      <c r="CL229" s="6"/>
    </row>
    <row r="230" spans="1:90">
      <c r="A230" s="98"/>
      <c r="B230" s="304">
        <f>IF('Submission Template'!$AU$36=1,IF(AND('Submission Template'!$P$13="yes",$AX230&lt;&gt;""),MAX($AX230-1,0),$AX230),"")</f>
        <v>0</v>
      </c>
      <c r="C230" s="305" t="str">
        <f t="shared" si="22"/>
        <v/>
      </c>
      <c r="D230" s="306" t="str">
        <f>IF('Submission Template'!$AU$36&lt;&gt;1,"",IF(AL230&lt;&gt;"",AL230,IF(AND('Submission Template'!$P$13="no",'Submission Template'!Q227="yes",'Submission Template'!BN227&lt;&gt;""),AVERAGE(BD$37:BD230),IF(AND('Submission Template'!$P$13="yes",'Submission Template'!Q227="yes",'Submission Template'!BN227&lt;&gt;""),AVERAGE(BD$38:BD230),""))))</f>
        <v/>
      </c>
      <c r="E230" s="307" t="str">
        <f>IF('Submission Template'!$AU$36&lt;&gt;1,"",IF(AO230&lt;=1,"",IF(BW230&lt;&gt;"",BW230,IF(AND('Submission Template'!$P$13="no",'Submission Template'!Q227="yes",'Submission Template'!BN227&lt;&gt;""),STDEV(BD$37:BD230),IF(AND('Submission Template'!$P$13="yes",'Submission Template'!Q227="yes",'Submission Template'!BN227&lt;&gt;""),STDEV(BD$38:BD230),"")))))</f>
        <v/>
      </c>
      <c r="F230" s="308" t="str">
        <f>IF('Submission Template'!$AU$36=1,IF('Submission Template'!BN227&lt;&gt;"",G229,""),"")</f>
        <v/>
      </c>
      <c r="G230" s="308" t="str">
        <f>IF(AND('Submission Template'!$AU$36=1,'Submission Template'!$C227&lt;&gt;""),IF(OR($AO230=1,$AO230=0),0,IF('Submission Template'!$C227="initial",$G229,IF('Submission Template'!Q227="yes",MAX(($F230+'Submission Template'!BN227-('Submission Template'!K$28+0.25*$E230)),0),$G229))),"")</f>
        <v/>
      </c>
      <c r="H230" s="308" t="str">
        <f t="shared" si="48"/>
        <v/>
      </c>
      <c r="I230" s="309" t="str">
        <f t="shared" ref="I230:I293" si="55">IF(G230&lt;&gt;"",IF(B230&gt;=C230,1,0),"")</f>
        <v/>
      </c>
      <c r="J230" s="309" t="str">
        <f t="shared" si="49"/>
        <v/>
      </c>
      <c r="K230" s="310" t="str">
        <f>IF(G230&lt;&gt;"",IF($BA230=1,IF(AND(J230&lt;&gt;1,I230=1,D230&lt;='Submission Template'!K$28),1,0),K229),"")</f>
        <v/>
      </c>
      <c r="L230" s="304">
        <f>IF('Submission Template'!$AV$36=1,IF(AND('Submission Template'!$P$13="yes",$AY230&lt;&gt;""),MAX($AY230-1,0),$AY230),"")</f>
        <v>0</v>
      </c>
      <c r="M230" s="305" t="str">
        <f t="shared" si="50"/>
        <v/>
      </c>
      <c r="N230" s="306" t="str">
        <f>IF(AM230&lt;&gt;"",AM230,(IF(AND('Submission Template'!$P$13="no",'Submission Template'!V227="yes",'Submission Template'!BS227&lt;&gt;""),AVERAGE(BE$37:BE230),IF(AND('Submission Template'!$P$13="yes",'Submission Template'!V227="yes",'Submission Template'!BS227&lt;&gt;""),AVERAGE(BE$38:BE230),""))))</f>
        <v/>
      </c>
      <c r="O230" s="307" t="str">
        <f>IF(AP230&lt;=1,"",IF(BX230&lt;&gt;"",BX230,(IF(AND('Submission Template'!$P$13="no",'Submission Template'!V227="yes",'Submission Template'!BS227&lt;&gt;""),STDEV(BE$37:BE230),IF(AND('Submission Template'!$P$13="yes",'Submission Template'!V227="yes",'Submission Template'!BS227&lt;&gt;""),STDEV(BE$38:BE230),"")))))</f>
        <v/>
      </c>
      <c r="P230" s="308" t="str">
        <f>IF('Submission Template'!$AV$36=1,IF('Submission Template'!BS227&lt;&gt;"",Q229,""),"")</f>
        <v/>
      </c>
      <c r="Q230" s="308" t="str">
        <f>IF(AND('Submission Template'!$AV$36=1,'Submission Template'!$C227&lt;&gt;""),IF(OR($AP230=1,$AP230=0),0,IF('Submission Template'!$C227="initial",$Q229,IF('Submission Template'!V227="yes",MAX(($P230+'Submission Template'!BS227-('Submission Template'!R$28+0.25*$O230)),0),$Q229))),"")</f>
        <v/>
      </c>
      <c r="R230" s="308" t="str">
        <f t="shared" si="51"/>
        <v/>
      </c>
      <c r="S230" s="309" t="str">
        <f t="shared" ref="S230:S293" si="56">IF(Q230&lt;&gt;"",IF(L230&gt;=$M230,1,0),"")</f>
        <v/>
      </c>
      <c r="T230" s="309" t="str">
        <f t="shared" si="52"/>
        <v/>
      </c>
      <c r="U230" s="310" t="str">
        <f>IF(Q230&lt;&gt;"",IF($BB230=1,IF(AND(T230&lt;&gt;1,S230=1,N230&lt;='Submission Template'!R$28),1,0),U229),"")</f>
        <v/>
      </c>
      <c r="V230" s="102"/>
      <c r="W230" s="102"/>
      <c r="X230" s="102"/>
      <c r="Y230" s="102"/>
      <c r="Z230" s="102"/>
      <c r="AA230" s="102"/>
      <c r="AB230" s="102"/>
      <c r="AC230" s="102"/>
      <c r="AD230" s="102"/>
      <c r="AE230" s="102"/>
      <c r="AF230" s="311"/>
      <c r="AG230" s="312" t="str">
        <f>IF(AND(OR('Submission Template'!Q227="yes",AND('Submission Template'!V227="yes",'Submission Template'!$P$17="yes")),'Submission Template'!C227="invalid"),"Test cannot be invalid AND included in CumSum",IF(OR(AND($Q230&gt;$R230,$N230&lt;&gt;""),AND($G230&gt;H230,$D230&lt;&gt;"")),"Warning:  CumSum statistic exceeds the Action Limit.",""))</f>
        <v/>
      </c>
      <c r="AH230" s="156"/>
      <c r="AI230" s="156"/>
      <c r="AJ230" s="156"/>
      <c r="AK230" s="313"/>
      <c r="AL230" s="6" t="str">
        <f t="shared" si="47"/>
        <v/>
      </c>
      <c r="AM230" s="6" t="str">
        <f t="shared" si="44"/>
        <v/>
      </c>
      <c r="AN230"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lt;&gt;""),"DATA","")),"notCO")</f>
        <v>SKIP</v>
      </c>
      <c r="AO230" s="6">
        <f>IF('Submission Template'!$P$13="no",AX230,IF(AX230="","",IF('Submission Template'!$P$13="yes",IF(B230=0,1,IF(OR(B230=1,B230=2),2,B230)))))</f>
        <v>1</v>
      </c>
      <c r="AP230" s="6">
        <f>IF('Submission Template'!$P$13="no",AY230,IF(AY230="","",IF('Submission Template'!$P$13="yes",IF(L230=0,1,IF(OR(L230=1,L230=2),2,L230)))))</f>
        <v>1</v>
      </c>
      <c r="AQ230"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lt;&gt;""),"DATA","")),"notCO")</f>
        <v>SKIP</v>
      </c>
      <c r="AR230" s="22">
        <f>IF(AND('Submission Template'!BN227&lt;&gt;"",'Submission Template'!K$28&lt;&gt;"",'Submission Template'!Q227&lt;&gt;""),1,0)</f>
        <v>0</v>
      </c>
      <c r="AS230" s="22">
        <f>IF(AND('Submission Template'!BS227&lt;&gt;"",'Submission Template'!R$28&lt;&gt;"",'Submission Template'!V227&lt;&gt;""),1,0)</f>
        <v>0</v>
      </c>
      <c r="AT230" s="22"/>
      <c r="AU230" s="22">
        <f t="shared" si="26"/>
        <v>0</v>
      </c>
      <c r="AV230" s="22">
        <f t="shared" si="27"/>
        <v>0</v>
      </c>
      <c r="AW230" s="22"/>
      <c r="AX230" s="22">
        <f>IF('Submission Template'!$BU227&lt;&gt;"blank",IF('Submission Template'!BN227&lt;&gt;"",IF('Submission Template'!Q227="yes",AX229+1,AX229),AX229),"")</f>
        <v>0</v>
      </c>
      <c r="AY230" s="22">
        <f>IF('Submission Template'!$BU227&lt;&gt;"blank",IF('Submission Template'!BS227&lt;&gt;"",IF('Submission Template'!V227="yes",AY229+1,AY229),AY229),"")</f>
        <v>0</v>
      </c>
      <c r="AZ230" s="22"/>
      <c r="BA230" s="22" t="str">
        <f>IF('Submission Template'!BN227&lt;&gt;"",IF('Submission Template'!Q227="yes",1,0),"")</f>
        <v/>
      </c>
      <c r="BB230" s="22" t="str">
        <f>IF('Submission Template'!BS227&lt;&gt;"",IF('Submission Template'!V227="yes",1,0),"")</f>
        <v/>
      </c>
      <c r="BC230" s="22"/>
      <c r="BD230" s="22" t="str">
        <f>IF(AND('Submission Template'!Q227="yes",'Submission Template'!BN227&lt;&gt;""),'Submission Template'!BN227,"")</f>
        <v/>
      </c>
      <c r="BE230" s="22" t="str">
        <f>IF(AND('Submission Template'!V227="yes",'Submission Template'!BS227&lt;&gt;""),'Submission Template'!BS227,"")</f>
        <v/>
      </c>
      <c r="BF230" s="22"/>
      <c r="BG230" s="22"/>
      <c r="BH230" s="22"/>
      <c r="BI230" s="24"/>
      <c r="BJ230" s="22"/>
      <c r="BK230" s="35" t="str">
        <f>IF('Submission Template'!$AU$36=1,IF(AND('Submission Template'!Q227="yes",$AO230&gt;1,'Submission Template'!BN227&lt;&gt;""),ROUND((($AU230*$E230)/($D230-'Submission Template'!K$28))^2+1,1),""),"")</f>
        <v/>
      </c>
      <c r="BL230" s="35" t="str">
        <f>IF('Submission Template'!$AV$36=1,IF(AND('Submission Template'!V227="yes",$AP230&gt;1,'Submission Template'!BS227&lt;&gt;""),ROUND((($AV230*$O230)/($N230-'Submission Template'!R$28))^2+1,1),""),"")</f>
        <v/>
      </c>
      <c r="BM230" s="49">
        <f t="shared" si="28"/>
        <v>1</v>
      </c>
      <c r="BN230" s="6"/>
      <c r="BO230" s="136" t="str">
        <f>IF(D230="","",IF(E230="","",$D230-'Submission Template'!K$28))</f>
        <v/>
      </c>
      <c r="BP230" s="137" t="str">
        <f t="shared" si="53"/>
        <v/>
      </c>
      <c r="BQ230" s="137"/>
      <c r="BR230" s="137"/>
      <c r="BS230" s="137"/>
      <c r="BT230" s="137" t="str">
        <f>IF(N230="","",IF(E230="","",$N230-'Submission Template'!$BG$20))</f>
        <v/>
      </c>
      <c r="BU230" s="138" t="str">
        <f t="shared" si="54"/>
        <v/>
      </c>
      <c r="BV230" s="6"/>
      <c r="BW230" s="247" t="str">
        <f t="shared" si="45"/>
        <v/>
      </c>
      <c r="BX230" s="138" t="str">
        <f t="shared" si="46"/>
        <v/>
      </c>
      <c r="BY230" s="6"/>
      <c r="BZ230" s="6"/>
      <c r="CA230" s="6"/>
      <c r="CB230" s="6"/>
      <c r="CC230" s="6"/>
      <c r="CD230" s="6"/>
      <c r="CE230" s="6"/>
      <c r="CF230" s="247">
        <f>IF('Submission Template'!C253="invalid",1,0)</f>
        <v>0</v>
      </c>
      <c r="CG230" s="137" t="str">
        <f>IF(AND('Submission Template'!$C253="final",'Submission Template'!$Q253="yes"),$D256,"")</f>
        <v/>
      </c>
      <c r="CH230" s="137" t="str">
        <f>IF(AND('Submission Template'!$C253="final",'Submission Template'!$Q253="yes"),$C256,"")</f>
        <v/>
      </c>
      <c r="CI230" s="137" t="str">
        <f>IF(AND('Submission Template'!$C253="final",'Submission Template'!$V253="yes"),$N256,"")</f>
        <v/>
      </c>
      <c r="CJ230" s="138" t="str">
        <f>IF(AND('Submission Template'!$C253="final",'Submission Template'!$V253="yes"),$M256,"")</f>
        <v/>
      </c>
      <c r="CK230" s="6"/>
      <c r="CL230" s="6"/>
    </row>
    <row r="231" spans="1:90">
      <c r="A231" s="98"/>
      <c r="B231" s="304">
        <f>IF('Submission Template'!$AU$36=1,IF(AND('Submission Template'!$P$13="yes",$AX231&lt;&gt;""),MAX($AX231-1,0),$AX231),"")</f>
        <v>0</v>
      </c>
      <c r="C231" s="305" t="str">
        <f t="shared" si="22"/>
        <v/>
      </c>
      <c r="D231" s="306" t="str">
        <f>IF('Submission Template'!$AU$36&lt;&gt;1,"",IF(AL231&lt;&gt;"",AL231,IF(AND('Submission Template'!$P$13="no",'Submission Template'!Q228="yes",'Submission Template'!BN228&lt;&gt;""),AVERAGE(BD$37:BD231),IF(AND('Submission Template'!$P$13="yes",'Submission Template'!Q228="yes",'Submission Template'!BN228&lt;&gt;""),AVERAGE(BD$38:BD231),""))))</f>
        <v/>
      </c>
      <c r="E231" s="307" t="str">
        <f>IF('Submission Template'!$AU$36&lt;&gt;1,"",IF(AO231&lt;=1,"",IF(BW231&lt;&gt;"",BW231,IF(AND('Submission Template'!$P$13="no",'Submission Template'!Q228="yes",'Submission Template'!BN228&lt;&gt;""),STDEV(BD$37:BD231),IF(AND('Submission Template'!$P$13="yes",'Submission Template'!Q228="yes",'Submission Template'!BN228&lt;&gt;""),STDEV(BD$38:BD231),"")))))</f>
        <v/>
      </c>
      <c r="F231" s="308" t="str">
        <f>IF('Submission Template'!$AU$36=1,IF('Submission Template'!BN228&lt;&gt;"",G230,""),"")</f>
        <v/>
      </c>
      <c r="G231" s="308" t="str">
        <f>IF(AND('Submission Template'!$AU$36=1,'Submission Template'!$C228&lt;&gt;""),IF(OR($AO231=1,$AO231=0),0,IF('Submission Template'!$C228="initial",$G230,IF('Submission Template'!Q228="yes",MAX(($F231+'Submission Template'!BN228-('Submission Template'!K$28+0.25*$E231)),0),$G230))),"")</f>
        <v/>
      </c>
      <c r="H231" s="308" t="str">
        <f t="shared" si="48"/>
        <v/>
      </c>
      <c r="I231" s="309" t="str">
        <f t="shared" si="55"/>
        <v/>
      </c>
      <c r="J231" s="309" t="str">
        <f t="shared" si="49"/>
        <v/>
      </c>
      <c r="K231" s="310" t="str">
        <f>IF(G231&lt;&gt;"",IF($BA231=1,IF(AND(J231&lt;&gt;1,I231=1,D231&lt;='Submission Template'!K$28),1,0),K230),"")</f>
        <v/>
      </c>
      <c r="L231" s="304">
        <f>IF('Submission Template'!$AV$36=1,IF(AND('Submission Template'!$P$13="yes",$AY231&lt;&gt;""),MAX($AY231-1,0),$AY231),"")</f>
        <v>0</v>
      </c>
      <c r="M231" s="305" t="str">
        <f t="shared" si="50"/>
        <v/>
      </c>
      <c r="N231" s="306" t="str">
        <f>IF(AM231&lt;&gt;"",AM231,(IF(AND('Submission Template'!$P$13="no",'Submission Template'!V228="yes",'Submission Template'!BS228&lt;&gt;""),AVERAGE(BE$37:BE231),IF(AND('Submission Template'!$P$13="yes",'Submission Template'!V228="yes",'Submission Template'!BS228&lt;&gt;""),AVERAGE(BE$38:BE231),""))))</f>
        <v/>
      </c>
      <c r="O231" s="307" t="str">
        <f>IF(AP231&lt;=1,"",IF(BX231&lt;&gt;"",BX231,(IF(AND('Submission Template'!$P$13="no",'Submission Template'!V228="yes",'Submission Template'!BS228&lt;&gt;""),STDEV(BE$37:BE231),IF(AND('Submission Template'!$P$13="yes",'Submission Template'!V228="yes",'Submission Template'!BS228&lt;&gt;""),STDEV(BE$38:BE231),"")))))</f>
        <v/>
      </c>
      <c r="P231" s="308" t="str">
        <f>IF('Submission Template'!$AV$36=1,IF('Submission Template'!BS228&lt;&gt;"",Q230,""),"")</f>
        <v/>
      </c>
      <c r="Q231" s="308" t="str">
        <f>IF(AND('Submission Template'!$AV$36=1,'Submission Template'!$C228&lt;&gt;""),IF(OR($AP231=1,$AP231=0),0,IF('Submission Template'!$C228="initial",$Q230,IF('Submission Template'!V228="yes",MAX(($P231+'Submission Template'!BS228-('Submission Template'!R$28+0.25*$O231)),0),$Q230))),"")</f>
        <v/>
      </c>
      <c r="R231" s="308" t="str">
        <f t="shared" si="51"/>
        <v/>
      </c>
      <c r="S231" s="309" t="str">
        <f t="shared" si="56"/>
        <v/>
      </c>
      <c r="T231" s="309" t="str">
        <f t="shared" si="52"/>
        <v/>
      </c>
      <c r="U231" s="310" t="str">
        <f>IF(Q231&lt;&gt;"",IF($BB231=1,IF(AND(T231&lt;&gt;1,S231=1,N231&lt;='Submission Template'!R$28),1,0),U230),"")</f>
        <v/>
      </c>
      <c r="V231" s="102"/>
      <c r="W231" s="102"/>
      <c r="X231" s="102"/>
      <c r="Y231" s="102"/>
      <c r="Z231" s="102"/>
      <c r="AA231" s="102"/>
      <c r="AB231" s="102"/>
      <c r="AC231" s="102"/>
      <c r="AD231" s="102"/>
      <c r="AE231" s="102"/>
      <c r="AF231" s="311"/>
      <c r="AG231" s="312" t="str">
        <f>IF(AND(OR('Submission Template'!Q228="yes",AND('Submission Template'!V228="yes",'Submission Template'!$P$17="yes")),'Submission Template'!C228="invalid"),"Test cannot be invalid AND included in CumSum",IF(OR(AND($Q231&gt;$R231,$N231&lt;&gt;""),AND($G231&gt;H231,$D231&lt;&gt;"")),"Warning:  CumSum statistic exceeds the Action Limit.",""))</f>
        <v/>
      </c>
      <c r="AH231" s="156"/>
      <c r="AI231" s="156"/>
      <c r="AJ231" s="156"/>
      <c r="AK231" s="313"/>
      <c r="AL231" s="6" t="str">
        <f t="shared" si="47"/>
        <v/>
      </c>
      <c r="AM231" s="6" t="str">
        <f t="shared" ref="AM231:AM294" si="57">IF(AQ231="SKIP","",IF(AQ231="DATA",AVERAGE($BE$37,BE231),""))</f>
        <v/>
      </c>
      <c r="AN231"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lt;&gt;""),"DATA","")),"notCO")</f>
        <v>SKIP</v>
      </c>
      <c r="AO231" s="6">
        <f>IF('Submission Template'!$P$13="no",AX231,IF(AX231="","",IF('Submission Template'!$P$13="yes",IF(B231=0,1,IF(OR(B231=1,B231=2),2,B231)))))</f>
        <v>1</v>
      </c>
      <c r="AP231" s="6">
        <f>IF('Submission Template'!$P$13="no",AY231,IF(AY231="","",IF('Submission Template'!$P$13="yes",IF(L231=0,1,IF(OR(L231=1,L231=2),2,L231)))))</f>
        <v>1</v>
      </c>
      <c r="AQ231"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lt;&gt;""),"DATA","")),"notCO")</f>
        <v>SKIP</v>
      </c>
      <c r="AR231" s="22">
        <f>IF(AND('Submission Template'!BN228&lt;&gt;"",'Submission Template'!K$28&lt;&gt;"",'Submission Template'!Q228&lt;&gt;""),1,0)</f>
        <v>0</v>
      </c>
      <c r="AS231" s="22">
        <f>IF(AND('Submission Template'!BS228&lt;&gt;"",'Submission Template'!R$28&lt;&gt;"",'Submission Template'!V228&lt;&gt;""),1,0)</f>
        <v>0</v>
      </c>
      <c r="AT231" s="22"/>
      <c r="AU231" s="22">
        <f t="shared" si="26"/>
        <v>0</v>
      </c>
      <c r="AV231" s="22">
        <f t="shared" si="27"/>
        <v>0</v>
      </c>
      <c r="AW231" s="22"/>
      <c r="AX231" s="22">
        <f>IF('Submission Template'!$BU228&lt;&gt;"blank",IF('Submission Template'!BN228&lt;&gt;"",IF('Submission Template'!Q228="yes",AX230+1,AX230),AX230),"")</f>
        <v>0</v>
      </c>
      <c r="AY231" s="22">
        <f>IF('Submission Template'!$BU228&lt;&gt;"blank",IF('Submission Template'!BS228&lt;&gt;"",IF('Submission Template'!V228="yes",AY230+1,AY230),AY230),"")</f>
        <v>0</v>
      </c>
      <c r="AZ231" s="22"/>
      <c r="BA231" s="22" t="str">
        <f>IF('Submission Template'!BN228&lt;&gt;"",IF('Submission Template'!Q228="yes",1,0),"")</f>
        <v/>
      </c>
      <c r="BB231" s="22" t="str">
        <f>IF('Submission Template'!BS228&lt;&gt;"",IF('Submission Template'!V228="yes",1,0),"")</f>
        <v/>
      </c>
      <c r="BC231" s="22"/>
      <c r="BD231" s="22" t="str">
        <f>IF(AND('Submission Template'!Q228="yes",'Submission Template'!BN228&lt;&gt;""),'Submission Template'!BN228,"")</f>
        <v/>
      </c>
      <c r="BE231" s="22" t="str">
        <f>IF(AND('Submission Template'!V228="yes",'Submission Template'!BS228&lt;&gt;""),'Submission Template'!BS228,"")</f>
        <v/>
      </c>
      <c r="BF231" s="22"/>
      <c r="BG231" s="22"/>
      <c r="BH231" s="22"/>
      <c r="BI231" s="24"/>
      <c r="BJ231" s="22"/>
      <c r="BK231" s="35" t="str">
        <f>IF('Submission Template'!$AU$36=1,IF(AND('Submission Template'!Q228="yes",$AO231&gt;1,'Submission Template'!BN228&lt;&gt;""),ROUND((($AU231*$E231)/($D231-'Submission Template'!K$28))^2+1,1),""),"")</f>
        <v/>
      </c>
      <c r="BL231" s="35" t="str">
        <f>IF('Submission Template'!$AV$36=1,IF(AND('Submission Template'!V228="yes",$AP231&gt;1,'Submission Template'!BS228&lt;&gt;""),ROUND((($AV231*$O231)/($N231-'Submission Template'!R$28))^2+1,1),""),"")</f>
        <v/>
      </c>
      <c r="BM231" s="49">
        <f t="shared" si="28"/>
        <v>1</v>
      </c>
      <c r="BN231" s="6"/>
      <c r="BO231" s="136" t="str">
        <f>IF(D231="","",IF(E231="","",$D231-'Submission Template'!K$28))</f>
        <v/>
      </c>
      <c r="BP231" s="137" t="str">
        <f t="shared" si="53"/>
        <v/>
      </c>
      <c r="BQ231" s="137"/>
      <c r="BR231" s="137"/>
      <c r="BS231" s="137"/>
      <c r="BT231" s="137" t="str">
        <f>IF(N231="","",IF(E231="","",$N231-'Submission Template'!$BG$20))</f>
        <v/>
      </c>
      <c r="BU231" s="138" t="str">
        <f t="shared" si="54"/>
        <v/>
      </c>
      <c r="BV231" s="6"/>
      <c r="BW231" s="247" t="str">
        <f t="shared" ref="BW231:BW294" si="58">IF(AN231="SKIP","",IF(AN231="DATA",STDEV($BD$37,BD231),""))</f>
        <v/>
      </c>
      <c r="BX231" s="138" t="str">
        <f t="shared" ref="BX231:BX294" si="59">IF(AQ231="SKIP","",IF(AQ231="DATA",STDEV($BE$37,BE231),""))</f>
        <v/>
      </c>
      <c r="BY231" s="6"/>
      <c r="BZ231" s="6"/>
      <c r="CA231" s="6"/>
      <c r="CB231" s="6"/>
      <c r="CC231" s="6"/>
      <c r="CD231" s="6"/>
      <c r="CE231" s="6"/>
      <c r="CF231" s="247">
        <f>IF('Submission Template'!C254="invalid",1,0)</f>
        <v>0</v>
      </c>
      <c r="CG231" s="137" t="str">
        <f>IF(AND('Submission Template'!$C254="final",'Submission Template'!$Q254="yes"),$D257,"")</f>
        <v/>
      </c>
      <c r="CH231" s="137" t="str">
        <f>IF(AND('Submission Template'!$C254="final",'Submission Template'!$Q254="yes"),$C257,"")</f>
        <v/>
      </c>
      <c r="CI231" s="137" t="str">
        <f>IF(AND('Submission Template'!$C254="final",'Submission Template'!$V254="yes"),$N257,"")</f>
        <v/>
      </c>
      <c r="CJ231" s="138" t="str">
        <f>IF(AND('Submission Template'!$C254="final",'Submission Template'!$V254="yes"),$M257,"")</f>
        <v/>
      </c>
      <c r="CK231" s="6"/>
      <c r="CL231" s="6"/>
    </row>
    <row r="232" spans="1:90">
      <c r="A232" s="98"/>
      <c r="B232" s="304">
        <f>IF('Submission Template'!$AU$36=1,IF(AND('Submission Template'!$P$13="yes",$AX232&lt;&gt;""),MAX($AX232-1,0),$AX232),"")</f>
        <v>0</v>
      </c>
      <c r="C232" s="305" t="str">
        <f t="shared" si="22"/>
        <v/>
      </c>
      <c r="D232" s="306" t="str">
        <f>IF('Submission Template'!$AU$36&lt;&gt;1,"",IF(AL232&lt;&gt;"",AL232,IF(AND('Submission Template'!$P$13="no",'Submission Template'!Q229="yes",'Submission Template'!BN229&lt;&gt;""),AVERAGE(BD$37:BD232),IF(AND('Submission Template'!$P$13="yes",'Submission Template'!Q229="yes",'Submission Template'!BN229&lt;&gt;""),AVERAGE(BD$38:BD232),""))))</f>
        <v/>
      </c>
      <c r="E232" s="307" t="str">
        <f>IF('Submission Template'!$AU$36&lt;&gt;1,"",IF(AO232&lt;=1,"",IF(BW232&lt;&gt;"",BW232,IF(AND('Submission Template'!$P$13="no",'Submission Template'!Q229="yes",'Submission Template'!BN229&lt;&gt;""),STDEV(BD$37:BD232),IF(AND('Submission Template'!$P$13="yes",'Submission Template'!Q229="yes",'Submission Template'!BN229&lt;&gt;""),STDEV(BD$38:BD232),"")))))</f>
        <v/>
      </c>
      <c r="F232" s="308" t="str">
        <f>IF('Submission Template'!$AU$36=1,IF('Submission Template'!BN229&lt;&gt;"",G231,""),"")</f>
        <v/>
      </c>
      <c r="G232" s="308" t="str">
        <f>IF(AND('Submission Template'!$AU$36=1,'Submission Template'!$C229&lt;&gt;""),IF(OR($AO232=1,$AO232=0),0,IF('Submission Template'!$C229="initial",$G231,IF('Submission Template'!Q229="yes",MAX(($F232+'Submission Template'!BN229-('Submission Template'!K$28+0.25*$E232)),0),$G231))),"")</f>
        <v/>
      </c>
      <c r="H232" s="308" t="str">
        <f t="shared" si="48"/>
        <v/>
      </c>
      <c r="I232" s="309" t="str">
        <f t="shared" si="55"/>
        <v/>
      </c>
      <c r="J232" s="309" t="str">
        <f t="shared" si="49"/>
        <v/>
      </c>
      <c r="K232" s="310" t="str">
        <f>IF(G232&lt;&gt;"",IF($BA232=1,IF(AND(J232&lt;&gt;1,I232=1,D232&lt;='Submission Template'!K$28),1,0),K231),"")</f>
        <v/>
      </c>
      <c r="L232" s="304">
        <f>IF('Submission Template'!$AV$36=1,IF(AND('Submission Template'!$P$13="yes",$AY232&lt;&gt;""),MAX($AY232-1,0),$AY232),"")</f>
        <v>0</v>
      </c>
      <c r="M232" s="305" t="str">
        <f t="shared" si="50"/>
        <v/>
      </c>
      <c r="N232" s="306" t="str">
        <f>IF(AM232&lt;&gt;"",AM232,(IF(AND('Submission Template'!$P$13="no",'Submission Template'!V229="yes",'Submission Template'!BS229&lt;&gt;""),AVERAGE(BE$37:BE232),IF(AND('Submission Template'!$P$13="yes",'Submission Template'!V229="yes",'Submission Template'!BS229&lt;&gt;""),AVERAGE(BE$38:BE232),""))))</f>
        <v/>
      </c>
      <c r="O232" s="307" t="str">
        <f>IF(AP232&lt;=1,"",IF(BX232&lt;&gt;"",BX232,(IF(AND('Submission Template'!$P$13="no",'Submission Template'!V229="yes",'Submission Template'!BS229&lt;&gt;""),STDEV(BE$37:BE232),IF(AND('Submission Template'!$P$13="yes",'Submission Template'!V229="yes",'Submission Template'!BS229&lt;&gt;""),STDEV(BE$38:BE232),"")))))</f>
        <v/>
      </c>
      <c r="P232" s="308" t="str">
        <f>IF('Submission Template'!$AV$36=1,IF('Submission Template'!BS229&lt;&gt;"",Q231,""),"")</f>
        <v/>
      </c>
      <c r="Q232" s="308" t="str">
        <f>IF(AND('Submission Template'!$AV$36=1,'Submission Template'!$C229&lt;&gt;""),IF(OR($AP232=1,$AP232=0),0,IF('Submission Template'!$C229="initial",$Q231,IF('Submission Template'!V229="yes",MAX(($P232+'Submission Template'!BS229-('Submission Template'!R$28+0.25*$O232)),0),$Q231))),"")</f>
        <v/>
      </c>
      <c r="R232" s="308" t="str">
        <f t="shared" si="51"/>
        <v/>
      </c>
      <c r="S232" s="309" t="str">
        <f t="shared" si="56"/>
        <v/>
      </c>
      <c r="T232" s="309" t="str">
        <f t="shared" si="52"/>
        <v/>
      </c>
      <c r="U232" s="310" t="str">
        <f>IF(Q232&lt;&gt;"",IF($BB232=1,IF(AND(T232&lt;&gt;1,S232=1,N232&lt;='Submission Template'!R$28),1,0),U231),"")</f>
        <v/>
      </c>
      <c r="V232" s="102"/>
      <c r="W232" s="102"/>
      <c r="X232" s="102"/>
      <c r="Y232" s="102"/>
      <c r="Z232" s="102"/>
      <c r="AA232" s="102"/>
      <c r="AB232" s="102"/>
      <c r="AC232" s="102"/>
      <c r="AD232" s="102"/>
      <c r="AE232" s="102"/>
      <c r="AF232" s="311"/>
      <c r="AG232" s="312" t="str">
        <f>IF(AND(OR('Submission Template'!Q229="yes",AND('Submission Template'!V229="yes",'Submission Template'!$P$17="yes")),'Submission Template'!C229="invalid"),"Test cannot be invalid AND included in CumSum",IF(OR(AND($Q232&gt;$R232,$N232&lt;&gt;""),AND($G232&gt;H232,$D232&lt;&gt;"")),"Warning:  CumSum statistic exceeds the Action Limit.",""))</f>
        <v/>
      </c>
      <c r="AH232" s="156"/>
      <c r="AI232" s="156"/>
      <c r="AJ232" s="156"/>
      <c r="AK232" s="313"/>
      <c r="AL232" s="6" t="str">
        <f t="shared" si="47"/>
        <v/>
      </c>
      <c r="AM232" s="6" t="str">
        <f t="shared" si="57"/>
        <v/>
      </c>
      <c r="AN232"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lt;&gt;""),"DATA","")),"notCO")</f>
        <v>SKIP</v>
      </c>
      <c r="AO232" s="6">
        <f>IF('Submission Template'!$P$13="no",AX232,IF(AX232="","",IF('Submission Template'!$P$13="yes",IF(B232=0,1,IF(OR(B232=1,B232=2),2,B232)))))</f>
        <v>1</v>
      </c>
      <c r="AP232" s="6">
        <f>IF('Submission Template'!$P$13="no",AY232,IF(AY232="","",IF('Submission Template'!$P$13="yes",IF(L232=0,1,IF(OR(L232=1,L232=2),2,L232)))))</f>
        <v>1</v>
      </c>
      <c r="AQ232"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lt;&gt;""),"DATA","")),"notCO")</f>
        <v>SKIP</v>
      </c>
      <c r="AR232" s="22">
        <f>IF(AND('Submission Template'!BN229&lt;&gt;"",'Submission Template'!K$28&lt;&gt;"",'Submission Template'!Q229&lt;&gt;""),1,0)</f>
        <v>0</v>
      </c>
      <c r="AS232" s="22">
        <f>IF(AND('Submission Template'!BS229&lt;&gt;"",'Submission Template'!R$28&lt;&gt;"",'Submission Template'!V229&lt;&gt;""),1,0)</f>
        <v>0</v>
      </c>
      <c r="AT232" s="22"/>
      <c r="AU232" s="22">
        <f t="shared" si="26"/>
        <v>0</v>
      </c>
      <c r="AV232" s="22">
        <f t="shared" si="27"/>
        <v>0</v>
      </c>
      <c r="AW232" s="22"/>
      <c r="AX232" s="22">
        <f>IF('Submission Template'!$BU229&lt;&gt;"blank",IF('Submission Template'!BN229&lt;&gt;"",IF('Submission Template'!Q229="yes",AX231+1,AX231),AX231),"")</f>
        <v>0</v>
      </c>
      <c r="AY232" s="22">
        <f>IF('Submission Template'!$BU229&lt;&gt;"blank",IF('Submission Template'!BS229&lt;&gt;"",IF('Submission Template'!V229="yes",AY231+1,AY231),AY231),"")</f>
        <v>0</v>
      </c>
      <c r="AZ232" s="22"/>
      <c r="BA232" s="22" t="str">
        <f>IF('Submission Template'!BN229&lt;&gt;"",IF('Submission Template'!Q229="yes",1,0),"")</f>
        <v/>
      </c>
      <c r="BB232" s="22" t="str">
        <f>IF('Submission Template'!BS229&lt;&gt;"",IF('Submission Template'!V229="yes",1,0),"")</f>
        <v/>
      </c>
      <c r="BC232" s="22"/>
      <c r="BD232" s="22" t="str">
        <f>IF(AND('Submission Template'!Q229="yes",'Submission Template'!BN229&lt;&gt;""),'Submission Template'!BN229,"")</f>
        <v/>
      </c>
      <c r="BE232" s="22" t="str">
        <f>IF(AND('Submission Template'!V229="yes",'Submission Template'!BS229&lt;&gt;""),'Submission Template'!BS229,"")</f>
        <v/>
      </c>
      <c r="BF232" s="22"/>
      <c r="BG232" s="22"/>
      <c r="BH232" s="22"/>
      <c r="BI232" s="24"/>
      <c r="BJ232" s="22"/>
      <c r="BK232" s="35" t="str">
        <f>IF('Submission Template'!$AU$36=1,IF(AND('Submission Template'!Q229="yes",$AO232&gt;1,'Submission Template'!BN229&lt;&gt;""),ROUND((($AU232*$E232)/($D232-'Submission Template'!K$28))^2+1,1),""),"")</f>
        <v/>
      </c>
      <c r="BL232" s="35" t="str">
        <f>IF('Submission Template'!$AV$36=1,IF(AND('Submission Template'!V229="yes",$AP232&gt;1,'Submission Template'!BS229&lt;&gt;""),ROUND((($AV232*$O232)/($N232-'Submission Template'!R$28))^2+1,1),""),"")</f>
        <v/>
      </c>
      <c r="BM232" s="49">
        <f t="shared" si="28"/>
        <v>1</v>
      </c>
      <c r="BN232" s="6"/>
      <c r="BO232" s="136" t="str">
        <f>IF(D232="","",IF(E232="","",$D232-'Submission Template'!K$28))</f>
        <v/>
      </c>
      <c r="BP232" s="137" t="str">
        <f t="shared" si="53"/>
        <v/>
      </c>
      <c r="BQ232" s="137"/>
      <c r="BR232" s="137"/>
      <c r="BS232" s="137"/>
      <c r="BT232" s="137" t="str">
        <f>IF(N232="","",IF(E232="","",$N232-'Submission Template'!$BG$20))</f>
        <v/>
      </c>
      <c r="BU232" s="138" t="str">
        <f t="shared" si="54"/>
        <v/>
      </c>
      <c r="BV232" s="6"/>
      <c r="BW232" s="247" t="str">
        <f t="shared" si="58"/>
        <v/>
      </c>
      <c r="BX232" s="138" t="str">
        <f t="shared" si="59"/>
        <v/>
      </c>
      <c r="BY232" s="6"/>
      <c r="BZ232" s="6"/>
      <c r="CA232" s="6"/>
      <c r="CB232" s="6"/>
      <c r="CC232" s="6"/>
      <c r="CD232" s="6"/>
      <c r="CE232" s="6"/>
      <c r="CF232" s="247">
        <f>IF('Submission Template'!C255="invalid",1,0)</f>
        <v>0</v>
      </c>
      <c r="CG232" s="137" t="str">
        <f>IF(AND('Submission Template'!$C255="final",'Submission Template'!$Q255="yes"),$D258,"")</f>
        <v/>
      </c>
      <c r="CH232" s="137" t="str">
        <f>IF(AND('Submission Template'!$C255="final",'Submission Template'!$Q255="yes"),$C258,"")</f>
        <v/>
      </c>
      <c r="CI232" s="137" t="str">
        <f>IF(AND('Submission Template'!$C255="final",'Submission Template'!$V255="yes"),$N258,"")</f>
        <v/>
      </c>
      <c r="CJ232" s="138" t="str">
        <f>IF(AND('Submission Template'!$C255="final",'Submission Template'!$V255="yes"),$M258,"")</f>
        <v/>
      </c>
      <c r="CK232" s="6"/>
      <c r="CL232" s="6"/>
    </row>
    <row r="233" spans="1:90">
      <c r="A233" s="98"/>
      <c r="B233" s="304">
        <f>IF('Submission Template'!$AU$36=1,IF(AND('Submission Template'!$P$13="yes",$AX233&lt;&gt;""),MAX($AX233-1,0),$AX233),"")</f>
        <v>0</v>
      </c>
      <c r="C233" s="305" t="str">
        <f t="shared" si="22"/>
        <v/>
      </c>
      <c r="D233" s="306" t="str">
        <f>IF('Submission Template'!$AU$36&lt;&gt;1,"",IF(AL233&lt;&gt;"",AL233,IF(AND('Submission Template'!$P$13="no",'Submission Template'!Q230="yes",'Submission Template'!BN230&lt;&gt;""),AVERAGE(BD$37:BD233),IF(AND('Submission Template'!$P$13="yes",'Submission Template'!Q230="yes",'Submission Template'!BN230&lt;&gt;""),AVERAGE(BD$38:BD233),""))))</f>
        <v/>
      </c>
      <c r="E233" s="307" t="str">
        <f>IF('Submission Template'!$AU$36&lt;&gt;1,"",IF(AO233&lt;=1,"",IF(BW233&lt;&gt;"",BW233,IF(AND('Submission Template'!$P$13="no",'Submission Template'!Q230="yes",'Submission Template'!BN230&lt;&gt;""),STDEV(BD$37:BD233),IF(AND('Submission Template'!$P$13="yes",'Submission Template'!Q230="yes",'Submission Template'!BN230&lt;&gt;""),STDEV(BD$38:BD233),"")))))</f>
        <v/>
      </c>
      <c r="F233" s="308" t="str">
        <f>IF('Submission Template'!$AU$36=1,IF('Submission Template'!BN230&lt;&gt;"",G232,""),"")</f>
        <v/>
      </c>
      <c r="G233" s="308" t="str">
        <f>IF(AND('Submission Template'!$AU$36=1,'Submission Template'!$C230&lt;&gt;""),IF(OR($AO233=1,$AO233=0),0,IF('Submission Template'!$C230="initial",$G232,IF('Submission Template'!Q230="yes",MAX(($F233+'Submission Template'!BN230-('Submission Template'!K$28+0.25*$E233)),0),$G232))),"")</f>
        <v/>
      </c>
      <c r="H233" s="308" t="str">
        <f t="shared" si="48"/>
        <v/>
      </c>
      <c r="I233" s="309" t="str">
        <f t="shared" si="55"/>
        <v/>
      </c>
      <c r="J233" s="309" t="str">
        <f t="shared" si="49"/>
        <v/>
      </c>
      <c r="K233" s="310" t="str">
        <f>IF(G233&lt;&gt;"",IF($BA233=1,IF(AND(J233&lt;&gt;1,I233=1,D233&lt;='Submission Template'!K$28),1,0),K232),"")</f>
        <v/>
      </c>
      <c r="L233" s="304">
        <f>IF('Submission Template'!$AV$36=1,IF(AND('Submission Template'!$P$13="yes",$AY233&lt;&gt;""),MAX($AY233-1,0),$AY233),"")</f>
        <v>0</v>
      </c>
      <c r="M233" s="305" t="str">
        <f t="shared" si="50"/>
        <v/>
      </c>
      <c r="N233" s="306" t="str">
        <f>IF(AM233&lt;&gt;"",AM233,(IF(AND('Submission Template'!$P$13="no",'Submission Template'!V230="yes",'Submission Template'!BS230&lt;&gt;""),AVERAGE(BE$37:BE233),IF(AND('Submission Template'!$P$13="yes",'Submission Template'!V230="yes",'Submission Template'!BS230&lt;&gt;""),AVERAGE(BE$38:BE233),""))))</f>
        <v/>
      </c>
      <c r="O233" s="307" t="str">
        <f>IF(AP233&lt;=1,"",IF(BX233&lt;&gt;"",BX233,(IF(AND('Submission Template'!$P$13="no",'Submission Template'!V230="yes",'Submission Template'!BS230&lt;&gt;""),STDEV(BE$37:BE233),IF(AND('Submission Template'!$P$13="yes",'Submission Template'!V230="yes",'Submission Template'!BS230&lt;&gt;""),STDEV(BE$38:BE233),"")))))</f>
        <v/>
      </c>
      <c r="P233" s="308" t="str">
        <f>IF('Submission Template'!$AV$36=1,IF('Submission Template'!BS230&lt;&gt;"",Q232,""),"")</f>
        <v/>
      </c>
      <c r="Q233" s="308" t="str">
        <f>IF(AND('Submission Template'!$AV$36=1,'Submission Template'!$C230&lt;&gt;""),IF(OR($AP233=1,$AP233=0),0,IF('Submission Template'!$C230="initial",$Q232,IF('Submission Template'!V230="yes",MAX(($P233+'Submission Template'!BS230-('Submission Template'!R$28+0.25*$O233)),0),$Q232))),"")</f>
        <v/>
      </c>
      <c r="R233" s="308" t="str">
        <f t="shared" si="51"/>
        <v/>
      </c>
      <c r="S233" s="309" t="str">
        <f t="shared" si="56"/>
        <v/>
      </c>
      <c r="T233" s="309" t="str">
        <f t="shared" si="52"/>
        <v/>
      </c>
      <c r="U233" s="310" t="str">
        <f>IF(Q233&lt;&gt;"",IF($BB233=1,IF(AND(T233&lt;&gt;1,S233=1,N233&lt;='Submission Template'!R$28),1,0),U232),"")</f>
        <v/>
      </c>
      <c r="V233" s="102"/>
      <c r="W233" s="102"/>
      <c r="X233" s="102"/>
      <c r="Y233" s="102"/>
      <c r="Z233" s="102"/>
      <c r="AA233" s="102"/>
      <c r="AB233" s="102"/>
      <c r="AC233" s="102"/>
      <c r="AD233" s="102"/>
      <c r="AE233" s="102"/>
      <c r="AF233" s="311"/>
      <c r="AG233" s="312" t="str">
        <f>IF(AND(OR('Submission Template'!Q230="yes",AND('Submission Template'!V230="yes",'Submission Template'!$P$17="yes")),'Submission Template'!C230="invalid"),"Test cannot be invalid AND included in CumSum",IF(OR(AND($Q233&gt;$R233,$N233&lt;&gt;""),AND($G233&gt;H233,$D233&lt;&gt;"")),"Warning:  CumSum statistic exceeds the Action Limit.",""))</f>
        <v/>
      </c>
      <c r="AH233" s="156"/>
      <c r="AI233" s="156"/>
      <c r="AJ233" s="156"/>
      <c r="AK233" s="313"/>
      <c r="AL233" s="6" t="str">
        <f t="shared" si="47"/>
        <v/>
      </c>
      <c r="AM233" s="6" t="str">
        <f t="shared" si="57"/>
        <v/>
      </c>
      <c r="AN233"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lt;&gt;""),"DATA","")),"notCO")</f>
        <v>SKIP</v>
      </c>
      <c r="AO233" s="6">
        <f>IF('Submission Template'!$P$13="no",AX233,IF(AX233="","",IF('Submission Template'!$P$13="yes",IF(B233=0,1,IF(OR(B233=1,B233=2),2,B233)))))</f>
        <v>1</v>
      </c>
      <c r="AP233" s="6">
        <f>IF('Submission Template'!$P$13="no",AY233,IF(AY233="","",IF('Submission Template'!$P$13="yes",IF(L233=0,1,IF(OR(L233=1,L233=2),2,L233)))))</f>
        <v>1</v>
      </c>
      <c r="AQ233"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lt;&gt;""),"DATA","")),"notCO")</f>
        <v>SKIP</v>
      </c>
      <c r="AR233" s="22">
        <f>IF(AND('Submission Template'!BN230&lt;&gt;"",'Submission Template'!K$28&lt;&gt;"",'Submission Template'!Q230&lt;&gt;""),1,0)</f>
        <v>0</v>
      </c>
      <c r="AS233" s="22">
        <f>IF(AND('Submission Template'!BS230&lt;&gt;"",'Submission Template'!R$28&lt;&gt;"",'Submission Template'!V230&lt;&gt;""),1,0)</f>
        <v>0</v>
      </c>
      <c r="AT233" s="22"/>
      <c r="AU233" s="22">
        <f t="shared" si="26"/>
        <v>0</v>
      </c>
      <c r="AV233" s="22">
        <f t="shared" si="27"/>
        <v>0</v>
      </c>
      <c r="AW233" s="22"/>
      <c r="AX233" s="22">
        <f>IF('Submission Template'!$BU230&lt;&gt;"blank",IF('Submission Template'!BN230&lt;&gt;"",IF('Submission Template'!Q230="yes",AX232+1,AX232),AX232),"")</f>
        <v>0</v>
      </c>
      <c r="AY233" s="22">
        <f>IF('Submission Template'!$BU230&lt;&gt;"blank",IF('Submission Template'!BS230&lt;&gt;"",IF('Submission Template'!V230="yes",AY232+1,AY232),AY232),"")</f>
        <v>0</v>
      </c>
      <c r="AZ233" s="22"/>
      <c r="BA233" s="22" t="str">
        <f>IF('Submission Template'!BN230&lt;&gt;"",IF('Submission Template'!Q230="yes",1,0),"")</f>
        <v/>
      </c>
      <c r="BB233" s="22" t="str">
        <f>IF('Submission Template'!BS230&lt;&gt;"",IF('Submission Template'!V230="yes",1,0),"")</f>
        <v/>
      </c>
      <c r="BC233" s="22"/>
      <c r="BD233" s="22" t="str">
        <f>IF(AND('Submission Template'!Q230="yes",'Submission Template'!BN230&lt;&gt;""),'Submission Template'!BN230,"")</f>
        <v/>
      </c>
      <c r="BE233" s="22" t="str">
        <f>IF(AND('Submission Template'!V230="yes",'Submission Template'!BS230&lt;&gt;""),'Submission Template'!BS230,"")</f>
        <v/>
      </c>
      <c r="BF233" s="22"/>
      <c r="BG233" s="22"/>
      <c r="BH233" s="22"/>
      <c r="BI233" s="24"/>
      <c r="BJ233" s="22"/>
      <c r="BK233" s="35" t="str">
        <f>IF('Submission Template'!$AU$36=1,IF(AND('Submission Template'!Q230="yes",$AO233&gt;1,'Submission Template'!BN230&lt;&gt;""),ROUND((($AU233*$E233)/($D233-'Submission Template'!K$28))^2+1,1),""),"")</f>
        <v/>
      </c>
      <c r="BL233" s="35" t="str">
        <f>IF('Submission Template'!$AV$36=1,IF(AND('Submission Template'!V230="yes",$AP233&gt;1,'Submission Template'!BS230&lt;&gt;""),ROUND((($AV233*$O233)/($N233-'Submission Template'!R$28))^2+1,1),""),"")</f>
        <v/>
      </c>
      <c r="BM233" s="49">
        <f t="shared" si="28"/>
        <v>1</v>
      </c>
      <c r="BN233" s="6"/>
      <c r="BO233" s="136" t="str">
        <f>IF(D233="","",IF(E233="","",$D233-'Submission Template'!K$28))</f>
        <v/>
      </c>
      <c r="BP233" s="137" t="str">
        <f t="shared" si="53"/>
        <v/>
      </c>
      <c r="BQ233" s="137"/>
      <c r="BR233" s="137"/>
      <c r="BS233" s="137"/>
      <c r="BT233" s="137" t="str">
        <f>IF(N233="","",IF(E233="","",$N233-'Submission Template'!$BG$20))</f>
        <v/>
      </c>
      <c r="BU233" s="138" t="str">
        <f t="shared" si="54"/>
        <v/>
      </c>
      <c r="BV233" s="6"/>
      <c r="BW233" s="247" t="str">
        <f t="shared" si="58"/>
        <v/>
      </c>
      <c r="BX233" s="138" t="str">
        <f t="shared" si="59"/>
        <v/>
      </c>
      <c r="BY233" s="6"/>
      <c r="BZ233" s="6"/>
      <c r="CA233" s="6"/>
      <c r="CB233" s="6"/>
      <c r="CC233" s="6"/>
      <c r="CD233" s="6"/>
      <c r="CE233" s="6"/>
      <c r="CF233" s="247">
        <f>IF('Submission Template'!C256="invalid",1,0)</f>
        <v>0</v>
      </c>
      <c r="CG233" s="137" t="str">
        <f>IF(AND('Submission Template'!$C256="final",'Submission Template'!$Q256="yes"),$D259,"")</f>
        <v/>
      </c>
      <c r="CH233" s="137" t="str">
        <f>IF(AND('Submission Template'!$C256="final",'Submission Template'!$Q256="yes"),$C259,"")</f>
        <v/>
      </c>
      <c r="CI233" s="137" t="str">
        <f>IF(AND('Submission Template'!$C256="final",'Submission Template'!$V256="yes"),$N259,"")</f>
        <v/>
      </c>
      <c r="CJ233" s="138" t="str">
        <f>IF(AND('Submission Template'!$C256="final",'Submission Template'!$V256="yes"),$M259,"")</f>
        <v/>
      </c>
      <c r="CK233" s="6"/>
      <c r="CL233" s="6"/>
    </row>
    <row r="234" spans="1:90">
      <c r="A234" s="98"/>
      <c r="B234" s="304">
        <f>IF('Submission Template'!$AU$36=1,IF(AND('Submission Template'!$P$13="yes",$AX234&lt;&gt;""),MAX($AX234-1,0),$AX234),"")</f>
        <v>0</v>
      </c>
      <c r="C234" s="305" t="str">
        <f t="shared" si="22"/>
        <v/>
      </c>
      <c r="D234" s="306" t="str">
        <f>IF('Submission Template'!$AU$36&lt;&gt;1,"",IF(AL234&lt;&gt;"",AL234,IF(AND('Submission Template'!$P$13="no",'Submission Template'!Q231="yes",'Submission Template'!BN231&lt;&gt;""),AVERAGE(BD$37:BD234),IF(AND('Submission Template'!$P$13="yes",'Submission Template'!Q231="yes",'Submission Template'!BN231&lt;&gt;""),AVERAGE(BD$38:BD234),""))))</f>
        <v/>
      </c>
      <c r="E234" s="307" t="str">
        <f>IF('Submission Template'!$AU$36&lt;&gt;1,"",IF(AO234&lt;=1,"",IF(BW234&lt;&gt;"",BW234,IF(AND('Submission Template'!$P$13="no",'Submission Template'!Q231="yes",'Submission Template'!BN231&lt;&gt;""),STDEV(BD$37:BD234),IF(AND('Submission Template'!$P$13="yes",'Submission Template'!Q231="yes",'Submission Template'!BN231&lt;&gt;""),STDEV(BD$38:BD234),"")))))</f>
        <v/>
      </c>
      <c r="F234" s="308" t="str">
        <f>IF('Submission Template'!$AU$36=1,IF('Submission Template'!BN231&lt;&gt;"",G233,""),"")</f>
        <v/>
      </c>
      <c r="G234" s="308" t="str">
        <f>IF(AND('Submission Template'!$AU$36=1,'Submission Template'!$C231&lt;&gt;""),IF(OR($AO234=1,$AO234=0),0,IF('Submission Template'!$C231="initial",$G233,IF('Submission Template'!Q231="yes",MAX(($F234+'Submission Template'!BN231-('Submission Template'!K$28+0.25*$E234)),0),$G233))),"")</f>
        <v/>
      </c>
      <c r="H234" s="308" t="str">
        <f t="shared" si="48"/>
        <v/>
      </c>
      <c r="I234" s="309" t="str">
        <f t="shared" si="55"/>
        <v/>
      </c>
      <c r="J234" s="309" t="str">
        <f t="shared" si="49"/>
        <v/>
      </c>
      <c r="K234" s="310" t="str">
        <f>IF(G234&lt;&gt;"",IF($BA234=1,IF(AND(J234&lt;&gt;1,I234=1,D234&lt;='Submission Template'!K$28),1,0),K233),"")</f>
        <v/>
      </c>
      <c r="L234" s="304">
        <f>IF('Submission Template'!$AV$36=1,IF(AND('Submission Template'!$P$13="yes",$AY234&lt;&gt;""),MAX($AY234-1,0),$AY234),"")</f>
        <v>0</v>
      </c>
      <c r="M234" s="305" t="str">
        <f t="shared" si="50"/>
        <v/>
      </c>
      <c r="N234" s="306" t="str">
        <f>IF(AM234&lt;&gt;"",AM234,(IF(AND('Submission Template'!$P$13="no",'Submission Template'!V231="yes",'Submission Template'!BS231&lt;&gt;""),AVERAGE(BE$37:BE234),IF(AND('Submission Template'!$P$13="yes",'Submission Template'!V231="yes",'Submission Template'!BS231&lt;&gt;""),AVERAGE(BE$38:BE234),""))))</f>
        <v/>
      </c>
      <c r="O234" s="307" t="str">
        <f>IF(AP234&lt;=1,"",IF(BX234&lt;&gt;"",BX234,(IF(AND('Submission Template'!$P$13="no",'Submission Template'!V231="yes",'Submission Template'!BS231&lt;&gt;""),STDEV(BE$37:BE234),IF(AND('Submission Template'!$P$13="yes",'Submission Template'!V231="yes",'Submission Template'!BS231&lt;&gt;""),STDEV(BE$38:BE234),"")))))</f>
        <v/>
      </c>
      <c r="P234" s="308" t="str">
        <f>IF('Submission Template'!$AV$36=1,IF('Submission Template'!BS231&lt;&gt;"",Q233,""),"")</f>
        <v/>
      </c>
      <c r="Q234" s="308" t="str">
        <f>IF(AND('Submission Template'!$AV$36=1,'Submission Template'!$C231&lt;&gt;""),IF(OR($AP234=1,$AP234=0),0,IF('Submission Template'!$C231="initial",$Q233,IF('Submission Template'!V231="yes",MAX(($P234+'Submission Template'!BS231-('Submission Template'!R$28+0.25*$O234)),0),$Q233))),"")</f>
        <v/>
      </c>
      <c r="R234" s="308" t="str">
        <f t="shared" si="51"/>
        <v/>
      </c>
      <c r="S234" s="309" t="str">
        <f t="shared" si="56"/>
        <v/>
      </c>
      <c r="T234" s="309" t="str">
        <f t="shared" si="52"/>
        <v/>
      </c>
      <c r="U234" s="310" t="str">
        <f>IF(Q234&lt;&gt;"",IF($BB234=1,IF(AND(T234&lt;&gt;1,S234=1,N234&lt;='Submission Template'!R$28),1,0),U233),"")</f>
        <v/>
      </c>
      <c r="V234" s="102"/>
      <c r="W234" s="102"/>
      <c r="X234" s="102"/>
      <c r="Y234" s="102"/>
      <c r="Z234" s="102"/>
      <c r="AA234" s="102"/>
      <c r="AB234" s="102"/>
      <c r="AC234" s="102"/>
      <c r="AD234" s="102"/>
      <c r="AE234" s="102"/>
      <c r="AF234" s="311"/>
      <c r="AG234" s="312" t="str">
        <f>IF(AND(OR('Submission Template'!Q231="yes",AND('Submission Template'!V231="yes",'Submission Template'!$P$17="yes")),'Submission Template'!C231="invalid"),"Test cannot be invalid AND included in CumSum",IF(OR(AND($Q234&gt;$R234,$N234&lt;&gt;""),AND($G234&gt;H234,$D234&lt;&gt;"")),"Warning:  CumSum statistic exceeds the Action Limit.",""))</f>
        <v/>
      </c>
      <c r="AH234" s="156"/>
      <c r="AI234" s="156"/>
      <c r="AJ234" s="156"/>
      <c r="AK234" s="313"/>
      <c r="AL234" s="6" t="str">
        <f t="shared" si="47"/>
        <v/>
      </c>
      <c r="AM234" s="6" t="str">
        <f t="shared" si="57"/>
        <v/>
      </c>
      <c r="AN234"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lt;&gt;""),"DATA","")),"notCO")</f>
        <v>SKIP</v>
      </c>
      <c r="AO234" s="6">
        <f>IF('Submission Template'!$P$13="no",AX234,IF(AX234="","",IF('Submission Template'!$P$13="yes",IF(B234=0,1,IF(OR(B234=1,B234=2),2,B234)))))</f>
        <v>1</v>
      </c>
      <c r="AP234" s="6">
        <f>IF('Submission Template'!$P$13="no",AY234,IF(AY234="","",IF('Submission Template'!$P$13="yes",IF(L234=0,1,IF(OR(L234=1,L234=2),2,L234)))))</f>
        <v>1</v>
      </c>
      <c r="AQ234"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lt;&gt;""),"DATA","")),"notCO")</f>
        <v>SKIP</v>
      </c>
      <c r="AR234" s="22">
        <f>IF(AND('Submission Template'!BN231&lt;&gt;"",'Submission Template'!K$28&lt;&gt;"",'Submission Template'!Q231&lt;&gt;""),1,0)</f>
        <v>0</v>
      </c>
      <c r="AS234" s="22">
        <f>IF(AND('Submission Template'!BS231&lt;&gt;"",'Submission Template'!R$28&lt;&gt;"",'Submission Template'!V231&lt;&gt;""),1,0)</f>
        <v>0</v>
      </c>
      <c r="AT234" s="22"/>
      <c r="AU234" s="22">
        <f t="shared" si="26"/>
        <v>0</v>
      </c>
      <c r="AV234" s="22">
        <f t="shared" si="27"/>
        <v>0</v>
      </c>
      <c r="AW234" s="22"/>
      <c r="AX234" s="22">
        <f>IF('Submission Template'!$BU231&lt;&gt;"blank",IF('Submission Template'!BN231&lt;&gt;"",IF('Submission Template'!Q231="yes",AX233+1,AX233),AX233),"")</f>
        <v>0</v>
      </c>
      <c r="AY234" s="22">
        <f>IF('Submission Template'!$BU231&lt;&gt;"blank",IF('Submission Template'!BS231&lt;&gt;"",IF('Submission Template'!V231="yes",AY233+1,AY233),AY233),"")</f>
        <v>0</v>
      </c>
      <c r="AZ234" s="22"/>
      <c r="BA234" s="22" t="str">
        <f>IF('Submission Template'!BN231&lt;&gt;"",IF('Submission Template'!Q231="yes",1,0),"")</f>
        <v/>
      </c>
      <c r="BB234" s="22" t="str">
        <f>IF('Submission Template'!BS231&lt;&gt;"",IF('Submission Template'!V231="yes",1,0),"")</f>
        <v/>
      </c>
      <c r="BC234" s="22"/>
      <c r="BD234" s="22" t="str">
        <f>IF(AND('Submission Template'!Q231="yes",'Submission Template'!BN231&lt;&gt;""),'Submission Template'!BN231,"")</f>
        <v/>
      </c>
      <c r="BE234" s="22" t="str">
        <f>IF(AND('Submission Template'!V231="yes",'Submission Template'!BS231&lt;&gt;""),'Submission Template'!BS231,"")</f>
        <v/>
      </c>
      <c r="BF234" s="22"/>
      <c r="BG234" s="22"/>
      <c r="BH234" s="22"/>
      <c r="BI234" s="24"/>
      <c r="BJ234" s="22"/>
      <c r="BK234" s="35" t="str">
        <f>IF('Submission Template'!$AU$36=1,IF(AND('Submission Template'!Q231="yes",$AO234&gt;1,'Submission Template'!BN231&lt;&gt;""),ROUND((($AU234*$E234)/($D234-'Submission Template'!K$28))^2+1,1),""),"")</f>
        <v/>
      </c>
      <c r="BL234" s="35" t="str">
        <f>IF('Submission Template'!$AV$36=1,IF(AND('Submission Template'!V231="yes",$AP234&gt;1,'Submission Template'!BS231&lt;&gt;""),ROUND((($AV234*$O234)/($N234-'Submission Template'!R$28))^2+1,1),""),"")</f>
        <v/>
      </c>
      <c r="BM234" s="49">
        <f t="shared" si="28"/>
        <v>1</v>
      </c>
      <c r="BN234" s="6"/>
      <c r="BO234" s="136" t="str">
        <f>IF(D234="","",IF(E234="","",$D234-'Submission Template'!K$28))</f>
        <v/>
      </c>
      <c r="BP234" s="137" t="str">
        <f t="shared" si="53"/>
        <v/>
      </c>
      <c r="BQ234" s="137"/>
      <c r="BR234" s="137"/>
      <c r="BS234" s="137"/>
      <c r="BT234" s="137" t="str">
        <f>IF(N234="","",IF(E234="","",$N234-'Submission Template'!$BG$20))</f>
        <v/>
      </c>
      <c r="BU234" s="138" t="str">
        <f t="shared" si="54"/>
        <v/>
      </c>
      <c r="BV234" s="6"/>
      <c r="BW234" s="247" t="str">
        <f t="shared" si="58"/>
        <v/>
      </c>
      <c r="BX234" s="138" t="str">
        <f t="shared" si="59"/>
        <v/>
      </c>
      <c r="BY234" s="6"/>
      <c r="BZ234" s="6"/>
      <c r="CA234" s="6"/>
      <c r="CB234" s="6"/>
      <c r="CC234" s="6"/>
      <c r="CD234" s="6"/>
      <c r="CE234" s="6"/>
      <c r="CF234" s="247">
        <f>IF('Submission Template'!C257="invalid",1,0)</f>
        <v>0</v>
      </c>
      <c r="CG234" s="137" t="str">
        <f>IF(AND('Submission Template'!$C257="final",'Submission Template'!$Q257="yes"),$D260,"")</f>
        <v/>
      </c>
      <c r="CH234" s="137" t="str">
        <f>IF(AND('Submission Template'!$C257="final",'Submission Template'!$Q257="yes"),$C260,"")</f>
        <v/>
      </c>
      <c r="CI234" s="137" t="str">
        <f>IF(AND('Submission Template'!$C257="final",'Submission Template'!$V257="yes"),$N260,"")</f>
        <v/>
      </c>
      <c r="CJ234" s="138" t="str">
        <f>IF(AND('Submission Template'!$C257="final",'Submission Template'!$V257="yes"),$M260,"")</f>
        <v/>
      </c>
      <c r="CK234" s="6"/>
      <c r="CL234" s="6"/>
    </row>
    <row r="235" spans="1:90">
      <c r="A235" s="98"/>
      <c r="B235" s="304">
        <f>IF('Submission Template'!$AU$36=1,IF(AND('Submission Template'!$P$13="yes",$AX235&lt;&gt;""),MAX($AX235-1,0),$AX235),"")</f>
        <v>0</v>
      </c>
      <c r="C235" s="305" t="str">
        <f t="shared" si="22"/>
        <v/>
      </c>
      <c r="D235" s="306" t="str">
        <f>IF('Submission Template'!$AU$36&lt;&gt;1,"",IF(AL235&lt;&gt;"",AL235,IF(AND('Submission Template'!$P$13="no",'Submission Template'!Q232="yes",'Submission Template'!BN232&lt;&gt;""),AVERAGE(BD$37:BD235),IF(AND('Submission Template'!$P$13="yes",'Submission Template'!Q232="yes",'Submission Template'!BN232&lt;&gt;""),AVERAGE(BD$38:BD235),""))))</f>
        <v/>
      </c>
      <c r="E235" s="307" t="str">
        <f>IF('Submission Template'!$AU$36&lt;&gt;1,"",IF(AO235&lt;=1,"",IF(BW235&lt;&gt;"",BW235,IF(AND('Submission Template'!$P$13="no",'Submission Template'!Q232="yes",'Submission Template'!BN232&lt;&gt;""),STDEV(BD$37:BD235),IF(AND('Submission Template'!$P$13="yes",'Submission Template'!Q232="yes",'Submission Template'!BN232&lt;&gt;""),STDEV(BD$38:BD235),"")))))</f>
        <v/>
      </c>
      <c r="F235" s="308" t="str">
        <f>IF('Submission Template'!$AU$36=1,IF('Submission Template'!BN232&lt;&gt;"",G234,""),"")</f>
        <v/>
      </c>
      <c r="G235" s="308" t="str">
        <f>IF(AND('Submission Template'!$AU$36=1,'Submission Template'!$C232&lt;&gt;""),IF(OR($AO235=1,$AO235=0),0,IF('Submission Template'!$C232="initial",$G234,IF('Submission Template'!Q232="yes",MAX(($F235+'Submission Template'!BN232-('Submission Template'!K$28+0.25*$E235)),0),$G234))),"")</f>
        <v/>
      </c>
      <c r="H235" s="308" t="str">
        <f t="shared" si="48"/>
        <v/>
      </c>
      <c r="I235" s="309" t="str">
        <f t="shared" si="55"/>
        <v/>
      </c>
      <c r="J235" s="309" t="str">
        <f t="shared" si="49"/>
        <v/>
      </c>
      <c r="K235" s="310" t="str">
        <f>IF(G235&lt;&gt;"",IF($BA235=1,IF(AND(J235&lt;&gt;1,I235=1,D235&lt;='Submission Template'!K$28),1,0),K234),"")</f>
        <v/>
      </c>
      <c r="L235" s="304">
        <f>IF('Submission Template'!$AV$36=1,IF(AND('Submission Template'!$P$13="yes",$AY235&lt;&gt;""),MAX($AY235-1,0),$AY235),"")</f>
        <v>0</v>
      </c>
      <c r="M235" s="305" t="str">
        <f t="shared" si="50"/>
        <v/>
      </c>
      <c r="N235" s="306" t="str">
        <f>IF(AM235&lt;&gt;"",AM235,(IF(AND('Submission Template'!$P$13="no",'Submission Template'!V232="yes",'Submission Template'!BS232&lt;&gt;""),AVERAGE(BE$37:BE235),IF(AND('Submission Template'!$P$13="yes",'Submission Template'!V232="yes",'Submission Template'!BS232&lt;&gt;""),AVERAGE(BE$38:BE235),""))))</f>
        <v/>
      </c>
      <c r="O235" s="307" t="str">
        <f>IF(AP235&lt;=1,"",IF(BX235&lt;&gt;"",BX235,(IF(AND('Submission Template'!$P$13="no",'Submission Template'!V232="yes",'Submission Template'!BS232&lt;&gt;""),STDEV(BE$37:BE235),IF(AND('Submission Template'!$P$13="yes",'Submission Template'!V232="yes",'Submission Template'!BS232&lt;&gt;""),STDEV(BE$38:BE235),"")))))</f>
        <v/>
      </c>
      <c r="P235" s="308" t="str">
        <f>IF('Submission Template'!$AV$36=1,IF('Submission Template'!BS232&lt;&gt;"",Q234,""),"")</f>
        <v/>
      </c>
      <c r="Q235" s="308" t="str">
        <f>IF(AND('Submission Template'!$AV$36=1,'Submission Template'!$C232&lt;&gt;""),IF(OR($AP235=1,$AP235=0),0,IF('Submission Template'!$C232="initial",$Q234,IF('Submission Template'!V232="yes",MAX(($P235+'Submission Template'!BS232-('Submission Template'!R$28+0.25*$O235)),0),$Q234))),"")</f>
        <v/>
      </c>
      <c r="R235" s="308" t="str">
        <f t="shared" si="51"/>
        <v/>
      </c>
      <c r="S235" s="309" t="str">
        <f t="shared" si="56"/>
        <v/>
      </c>
      <c r="T235" s="309" t="str">
        <f t="shared" si="52"/>
        <v/>
      </c>
      <c r="U235" s="310" t="str">
        <f>IF(Q235&lt;&gt;"",IF($BB235=1,IF(AND(T235&lt;&gt;1,S235=1,N235&lt;='Submission Template'!R$28),1,0),U234),"")</f>
        <v/>
      </c>
      <c r="V235" s="102"/>
      <c r="W235" s="102"/>
      <c r="X235" s="102"/>
      <c r="Y235" s="102"/>
      <c r="Z235" s="102"/>
      <c r="AA235" s="102"/>
      <c r="AB235" s="102"/>
      <c r="AC235" s="102"/>
      <c r="AD235" s="102"/>
      <c r="AE235" s="102"/>
      <c r="AF235" s="311"/>
      <c r="AG235" s="312" t="str">
        <f>IF(AND(OR('Submission Template'!Q232="yes",AND('Submission Template'!V232="yes",'Submission Template'!$P$17="yes")),'Submission Template'!C232="invalid"),"Test cannot be invalid AND included in CumSum",IF(OR(AND($Q235&gt;$R235,$N235&lt;&gt;""),AND($G235&gt;H235,$D235&lt;&gt;"")),"Warning:  CumSum statistic exceeds the Action Limit.",""))</f>
        <v/>
      </c>
      <c r="AH235" s="156"/>
      <c r="AI235" s="156"/>
      <c r="AJ235" s="156"/>
      <c r="AK235" s="313"/>
      <c r="AL235" s="6" t="str">
        <f t="shared" ref="AL235:AL298" si="60">IF(AN235="SKIP","",IF(AN235="DATA",AVERAGE($BD$37,BD235),""))</f>
        <v/>
      </c>
      <c r="AM235" s="6" t="str">
        <f t="shared" si="57"/>
        <v/>
      </c>
      <c r="AN235"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lt;&gt;""),"DATA","")),"notCO")</f>
        <v>SKIP</v>
      </c>
      <c r="AO235" s="6">
        <f>IF('Submission Template'!$P$13="no",AX235,IF(AX235="","",IF('Submission Template'!$P$13="yes",IF(B235=0,1,IF(OR(B235=1,B235=2),2,B235)))))</f>
        <v>1</v>
      </c>
      <c r="AP235" s="6">
        <f>IF('Submission Template'!$P$13="no",AY235,IF(AY235="","",IF('Submission Template'!$P$13="yes",IF(L235=0,1,IF(OR(L235=1,L235=2),2,L235)))))</f>
        <v>1</v>
      </c>
      <c r="AQ235"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lt;&gt;""),"DATA","")),"notCO")</f>
        <v>SKIP</v>
      </c>
      <c r="AR235" s="22">
        <f>IF(AND('Submission Template'!BN232&lt;&gt;"",'Submission Template'!K$28&lt;&gt;"",'Submission Template'!Q232&lt;&gt;""),1,0)</f>
        <v>0</v>
      </c>
      <c r="AS235" s="22">
        <f>IF(AND('Submission Template'!BS232&lt;&gt;"",'Submission Template'!R$28&lt;&gt;"",'Submission Template'!V232&lt;&gt;""),1,0)</f>
        <v>0</v>
      </c>
      <c r="AT235" s="22"/>
      <c r="AU235" s="22">
        <f t="shared" si="26"/>
        <v>0</v>
      </c>
      <c r="AV235" s="22">
        <f t="shared" si="27"/>
        <v>0</v>
      </c>
      <c r="AW235" s="22"/>
      <c r="AX235" s="22">
        <f>IF('Submission Template'!$BU232&lt;&gt;"blank",IF('Submission Template'!BN232&lt;&gt;"",IF('Submission Template'!Q232="yes",AX234+1,AX234),AX234),"")</f>
        <v>0</v>
      </c>
      <c r="AY235" s="22">
        <f>IF('Submission Template'!$BU232&lt;&gt;"blank",IF('Submission Template'!BS232&lt;&gt;"",IF('Submission Template'!V232="yes",AY234+1,AY234),AY234),"")</f>
        <v>0</v>
      </c>
      <c r="AZ235" s="22"/>
      <c r="BA235" s="22" t="str">
        <f>IF('Submission Template'!BN232&lt;&gt;"",IF('Submission Template'!Q232="yes",1,0),"")</f>
        <v/>
      </c>
      <c r="BB235" s="22" t="str">
        <f>IF('Submission Template'!BS232&lt;&gt;"",IF('Submission Template'!V232="yes",1,0),"")</f>
        <v/>
      </c>
      <c r="BC235" s="22"/>
      <c r="BD235" s="22" t="str">
        <f>IF(AND('Submission Template'!Q232="yes",'Submission Template'!BN232&lt;&gt;""),'Submission Template'!BN232,"")</f>
        <v/>
      </c>
      <c r="BE235" s="22" t="str">
        <f>IF(AND('Submission Template'!V232="yes",'Submission Template'!BS232&lt;&gt;""),'Submission Template'!BS232,"")</f>
        <v/>
      </c>
      <c r="BF235" s="22"/>
      <c r="BG235" s="22"/>
      <c r="BH235" s="22"/>
      <c r="BI235" s="24"/>
      <c r="BJ235" s="22"/>
      <c r="BK235" s="35" t="str">
        <f>IF('Submission Template'!$AU$36=1,IF(AND('Submission Template'!Q232="yes",$AO235&gt;1,'Submission Template'!BN232&lt;&gt;""),ROUND((($AU235*$E235)/($D235-'Submission Template'!K$28))^2+1,1),""),"")</f>
        <v/>
      </c>
      <c r="BL235" s="35" t="str">
        <f>IF('Submission Template'!$AV$36=1,IF(AND('Submission Template'!V232="yes",$AP235&gt;1,'Submission Template'!BS232&lt;&gt;""),ROUND((($AV235*$O235)/($N235-'Submission Template'!R$28))^2+1,1),""),"")</f>
        <v/>
      </c>
      <c r="BM235" s="49">
        <f t="shared" si="28"/>
        <v>1</v>
      </c>
      <c r="BN235" s="6"/>
      <c r="BO235" s="136" t="str">
        <f>IF(D235="","",IF(E235="","",$D235-'Submission Template'!K$28))</f>
        <v/>
      </c>
      <c r="BP235" s="137" t="str">
        <f t="shared" si="53"/>
        <v/>
      </c>
      <c r="BQ235" s="137"/>
      <c r="BR235" s="137"/>
      <c r="BS235" s="137"/>
      <c r="BT235" s="137" t="str">
        <f>IF(N235="","",IF(E235="","",$N235-'Submission Template'!$BG$20))</f>
        <v/>
      </c>
      <c r="BU235" s="138" t="str">
        <f t="shared" si="54"/>
        <v/>
      </c>
      <c r="BV235" s="6"/>
      <c r="BW235" s="247" t="str">
        <f t="shared" si="58"/>
        <v/>
      </c>
      <c r="BX235" s="138" t="str">
        <f t="shared" si="59"/>
        <v/>
      </c>
      <c r="BY235" s="6"/>
      <c r="BZ235" s="6"/>
      <c r="CA235" s="6"/>
      <c r="CB235" s="6"/>
      <c r="CC235" s="6"/>
      <c r="CD235" s="6"/>
      <c r="CE235" s="6"/>
      <c r="CF235" s="247">
        <f>IF('Submission Template'!C258="invalid",1,0)</f>
        <v>0</v>
      </c>
      <c r="CG235" s="137" t="str">
        <f>IF(AND('Submission Template'!$C258="final",'Submission Template'!$Q258="yes"),$D261,"")</f>
        <v/>
      </c>
      <c r="CH235" s="137" t="str">
        <f>IF(AND('Submission Template'!$C258="final",'Submission Template'!$Q258="yes"),$C261,"")</f>
        <v/>
      </c>
      <c r="CI235" s="137" t="str">
        <f>IF(AND('Submission Template'!$C258="final",'Submission Template'!$V258="yes"),$N261,"")</f>
        <v/>
      </c>
      <c r="CJ235" s="138" t="str">
        <f>IF(AND('Submission Template'!$C258="final",'Submission Template'!$V258="yes"),$M261,"")</f>
        <v/>
      </c>
      <c r="CK235" s="6"/>
      <c r="CL235" s="6"/>
    </row>
    <row r="236" spans="1:90">
      <c r="A236" s="98"/>
      <c r="B236" s="304">
        <f>IF('Submission Template'!$AU$36=1,IF(AND('Submission Template'!$P$13="yes",$AX236&lt;&gt;""),MAX($AX236-1,0),$AX236),"")</f>
        <v>0</v>
      </c>
      <c r="C236" s="305" t="str">
        <f t="shared" si="22"/>
        <v/>
      </c>
      <c r="D236" s="306" t="str">
        <f>IF('Submission Template'!$AU$36&lt;&gt;1,"",IF(AL236&lt;&gt;"",AL236,IF(AND('Submission Template'!$P$13="no",'Submission Template'!Q233="yes",'Submission Template'!BN233&lt;&gt;""),AVERAGE(BD$37:BD236),IF(AND('Submission Template'!$P$13="yes",'Submission Template'!Q233="yes",'Submission Template'!BN233&lt;&gt;""),AVERAGE(BD$38:BD236),""))))</f>
        <v/>
      </c>
      <c r="E236" s="307" t="str">
        <f>IF('Submission Template'!$AU$36&lt;&gt;1,"",IF(AO236&lt;=1,"",IF(BW236&lt;&gt;"",BW236,IF(AND('Submission Template'!$P$13="no",'Submission Template'!Q233="yes",'Submission Template'!BN233&lt;&gt;""),STDEV(BD$37:BD236),IF(AND('Submission Template'!$P$13="yes",'Submission Template'!Q233="yes",'Submission Template'!BN233&lt;&gt;""),STDEV(BD$38:BD236),"")))))</f>
        <v/>
      </c>
      <c r="F236" s="308" t="str">
        <f>IF('Submission Template'!$AU$36=1,IF('Submission Template'!BN233&lt;&gt;"",G235,""),"")</f>
        <v/>
      </c>
      <c r="G236" s="308" t="str">
        <f>IF(AND('Submission Template'!$AU$36=1,'Submission Template'!$C233&lt;&gt;""),IF(OR($AO236=1,$AO236=0),0,IF('Submission Template'!$C233="initial",$G235,IF('Submission Template'!Q233="yes",MAX(($F236+'Submission Template'!BN233-('Submission Template'!K$28+0.25*$E236)),0),$G235))),"")</f>
        <v/>
      </c>
      <c r="H236" s="308" t="str">
        <f t="shared" si="48"/>
        <v/>
      </c>
      <c r="I236" s="309" t="str">
        <f t="shared" si="55"/>
        <v/>
      </c>
      <c r="J236" s="309" t="str">
        <f t="shared" si="49"/>
        <v/>
      </c>
      <c r="K236" s="310" t="str">
        <f>IF(G236&lt;&gt;"",IF($BA236=1,IF(AND(J236&lt;&gt;1,I236=1,D236&lt;='Submission Template'!K$28),1,0),K235),"")</f>
        <v/>
      </c>
      <c r="L236" s="304">
        <f>IF('Submission Template'!$AV$36=1,IF(AND('Submission Template'!$P$13="yes",$AY236&lt;&gt;""),MAX($AY236-1,0),$AY236),"")</f>
        <v>0</v>
      </c>
      <c r="M236" s="305" t="str">
        <f t="shared" si="50"/>
        <v/>
      </c>
      <c r="N236" s="306" t="str">
        <f>IF(AM236&lt;&gt;"",AM236,(IF(AND('Submission Template'!$P$13="no",'Submission Template'!V233="yes",'Submission Template'!BS233&lt;&gt;""),AVERAGE(BE$37:BE236),IF(AND('Submission Template'!$P$13="yes",'Submission Template'!V233="yes",'Submission Template'!BS233&lt;&gt;""),AVERAGE(BE$38:BE236),""))))</f>
        <v/>
      </c>
      <c r="O236" s="307" t="str">
        <f>IF(AP236&lt;=1,"",IF(BX236&lt;&gt;"",BX236,(IF(AND('Submission Template'!$P$13="no",'Submission Template'!V233="yes",'Submission Template'!BS233&lt;&gt;""),STDEV(BE$37:BE236),IF(AND('Submission Template'!$P$13="yes",'Submission Template'!V233="yes",'Submission Template'!BS233&lt;&gt;""),STDEV(BE$38:BE236),"")))))</f>
        <v/>
      </c>
      <c r="P236" s="308" t="str">
        <f>IF('Submission Template'!$AV$36=1,IF('Submission Template'!BS233&lt;&gt;"",Q235,""),"")</f>
        <v/>
      </c>
      <c r="Q236" s="308" t="str">
        <f>IF(AND('Submission Template'!$AV$36=1,'Submission Template'!$C233&lt;&gt;""),IF(OR($AP236=1,$AP236=0),0,IF('Submission Template'!$C233="initial",$Q235,IF('Submission Template'!V233="yes",MAX(($P236+'Submission Template'!BS233-('Submission Template'!R$28+0.25*$O236)),0),$Q235))),"")</f>
        <v/>
      </c>
      <c r="R236" s="308" t="str">
        <f t="shared" si="51"/>
        <v/>
      </c>
      <c r="S236" s="309" t="str">
        <f t="shared" si="56"/>
        <v/>
      </c>
      <c r="T236" s="309" t="str">
        <f t="shared" si="52"/>
        <v/>
      </c>
      <c r="U236" s="310" t="str">
        <f>IF(Q236&lt;&gt;"",IF($BB236=1,IF(AND(T236&lt;&gt;1,S236=1,N236&lt;='Submission Template'!R$28),1,0),U235),"")</f>
        <v/>
      </c>
      <c r="V236" s="102"/>
      <c r="W236" s="102"/>
      <c r="X236" s="102"/>
      <c r="Y236" s="102"/>
      <c r="Z236" s="102"/>
      <c r="AA236" s="102"/>
      <c r="AB236" s="102"/>
      <c r="AC236" s="102"/>
      <c r="AD236" s="102"/>
      <c r="AE236" s="102"/>
      <c r="AF236" s="311"/>
      <c r="AG236" s="312" t="str">
        <f>IF(AND(OR('Submission Template'!Q233="yes",AND('Submission Template'!V233="yes",'Submission Template'!$P$17="yes")),'Submission Template'!C233="invalid"),"Test cannot be invalid AND included in CumSum",IF(OR(AND($Q236&gt;$R236,$N236&lt;&gt;""),AND($G236&gt;H236,$D236&lt;&gt;"")),"Warning:  CumSum statistic exceeds the Action Limit.",""))</f>
        <v/>
      </c>
      <c r="AH236" s="156"/>
      <c r="AI236" s="156"/>
      <c r="AJ236" s="156"/>
      <c r="AK236" s="313"/>
      <c r="AL236" s="6" t="str">
        <f t="shared" si="60"/>
        <v/>
      </c>
      <c r="AM236" s="6" t="str">
        <f t="shared" si="57"/>
        <v/>
      </c>
      <c r="AN236"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lt;&gt;""),"DATA","")),"notCO")</f>
        <v>SKIP</v>
      </c>
      <c r="AO236" s="6">
        <f>IF('Submission Template'!$P$13="no",AX236,IF(AX236="","",IF('Submission Template'!$P$13="yes",IF(B236=0,1,IF(OR(B236=1,B236=2),2,B236)))))</f>
        <v>1</v>
      </c>
      <c r="AP236" s="6">
        <f>IF('Submission Template'!$P$13="no",AY236,IF(AY236="","",IF('Submission Template'!$P$13="yes",IF(L236=0,1,IF(OR(L236=1,L236=2),2,L236)))))</f>
        <v>1</v>
      </c>
      <c r="AQ236"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lt;&gt;""),"DATA","")),"notCO")</f>
        <v>SKIP</v>
      </c>
      <c r="AR236" s="22">
        <f>IF(AND('Submission Template'!BN233&lt;&gt;"",'Submission Template'!K$28&lt;&gt;"",'Submission Template'!Q233&lt;&gt;""),1,0)</f>
        <v>0</v>
      </c>
      <c r="AS236" s="22">
        <f>IF(AND('Submission Template'!BS233&lt;&gt;"",'Submission Template'!R$28&lt;&gt;"",'Submission Template'!V233&lt;&gt;""),1,0)</f>
        <v>0</v>
      </c>
      <c r="AT236" s="22"/>
      <c r="AU236" s="22">
        <f t="shared" si="26"/>
        <v>0</v>
      </c>
      <c r="AV236" s="22">
        <f t="shared" si="27"/>
        <v>0</v>
      </c>
      <c r="AW236" s="22"/>
      <c r="AX236" s="22">
        <f>IF('Submission Template'!$BU233&lt;&gt;"blank",IF('Submission Template'!BN233&lt;&gt;"",IF('Submission Template'!Q233="yes",AX235+1,AX235),AX235),"")</f>
        <v>0</v>
      </c>
      <c r="AY236" s="22">
        <f>IF('Submission Template'!$BU233&lt;&gt;"blank",IF('Submission Template'!BS233&lt;&gt;"",IF('Submission Template'!V233="yes",AY235+1,AY235),AY235),"")</f>
        <v>0</v>
      </c>
      <c r="AZ236" s="22"/>
      <c r="BA236" s="22" t="str">
        <f>IF('Submission Template'!BN233&lt;&gt;"",IF('Submission Template'!Q233="yes",1,0),"")</f>
        <v/>
      </c>
      <c r="BB236" s="22" t="str">
        <f>IF('Submission Template'!BS233&lt;&gt;"",IF('Submission Template'!V233="yes",1,0),"")</f>
        <v/>
      </c>
      <c r="BC236" s="22"/>
      <c r="BD236" s="22" t="str">
        <f>IF(AND('Submission Template'!Q233="yes",'Submission Template'!BN233&lt;&gt;""),'Submission Template'!BN233,"")</f>
        <v/>
      </c>
      <c r="BE236" s="22" t="str">
        <f>IF(AND('Submission Template'!V233="yes",'Submission Template'!BS233&lt;&gt;""),'Submission Template'!BS233,"")</f>
        <v/>
      </c>
      <c r="BF236" s="22"/>
      <c r="BG236" s="22"/>
      <c r="BH236" s="22"/>
      <c r="BI236" s="24"/>
      <c r="BJ236" s="22"/>
      <c r="BK236" s="35" t="str">
        <f>IF('Submission Template'!$AU$36=1,IF(AND('Submission Template'!Q233="yes",$AO236&gt;1,'Submission Template'!BN233&lt;&gt;""),ROUND((($AU236*$E236)/($D236-'Submission Template'!K$28))^2+1,1),""),"")</f>
        <v/>
      </c>
      <c r="BL236" s="35" t="str">
        <f>IF('Submission Template'!$AV$36=1,IF(AND('Submission Template'!V233="yes",$AP236&gt;1,'Submission Template'!BS233&lt;&gt;""),ROUND((($AV236*$O236)/($N236-'Submission Template'!R$28))^2+1,1),""),"")</f>
        <v/>
      </c>
      <c r="BM236" s="49">
        <f t="shared" si="28"/>
        <v>1</v>
      </c>
      <c r="BN236" s="6"/>
      <c r="BO236" s="136" t="str">
        <f>IF(D236="","",IF(E236="","",$D236-'Submission Template'!K$28))</f>
        <v/>
      </c>
      <c r="BP236" s="137" t="str">
        <f t="shared" si="53"/>
        <v/>
      </c>
      <c r="BQ236" s="137"/>
      <c r="BR236" s="137"/>
      <c r="BS236" s="137"/>
      <c r="BT236" s="137" t="str">
        <f>IF(N236="","",IF(E236="","",$N236-'Submission Template'!$BG$20))</f>
        <v/>
      </c>
      <c r="BU236" s="138" t="str">
        <f t="shared" si="54"/>
        <v/>
      </c>
      <c r="BV236" s="6"/>
      <c r="BW236" s="247" t="str">
        <f t="shared" si="58"/>
        <v/>
      </c>
      <c r="BX236" s="138" t="str">
        <f t="shared" si="59"/>
        <v/>
      </c>
      <c r="BY236" s="6"/>
      <c r="BZ236" s="6"/>
      <c r="CA236" s="6"/>
      <c r="CB236" s="6"/>
      <c r="CC236" s="6"/>
      <c r="CD236" s="6"/>
      <c r="CE236" s="6"/>
      <c r="CF236" s="247">
        <f>IF('Submission Template'!C259="invalid",1,0)</f>
        <v>0</v>
      </c>
      <c r="CG236" s="137" t="str">
        <f>IF(AND('Submission Template'!$C259="final",'Submission Template'!$Q259="yes"),$D262,"")</f>
        <v/>
      </c>
      <c r="CH236" s="137" t="str">
        <f>IF(AND('Submission Template'!$C259="final",'Submission Template'!$Q259="yes"),$C262,"")</f>
        <v/>
      </c>
      <c r="CI236" s="137" t="str">
        <f>IF(AND('Submission Template'!$C259="final",'Submission Template'!$V259="yes"),$N262,"")</f>
        <v/>
      </c>
      <c r="CJ236" s="138" t="str">
        <f>IF(AND('Submission Template'!$C259="final",'Submission Template'!$V259="yes"),$M262,"")</f>
        <v/>
      </c>
      <c r="CK236" s="6"/>
      <c r="CL236" s="6"/>
    </row>
    <row r="237" spans="1:90">
      <c r="A237" s="98"/>
      <c r="B237" s="304">
        <f>IF('Submission Template'!$AU$36=1,IF(AND('Submission Template'!$P$13="yes",$AX237&lt;&gt;""),MAX($AX237-1,0),$AX237),"")</f>
        <v>0</v>
      </c>
      <c r="C237" s="305" t="str">
        <f t="shared" si="22"/>
        <v/>
      </c>
      <c r="D237" s="306" t="str">
        <f>IF('Submission Template'!$AU$36&lt;&gt;1,"",IF(AL237&lt;&gt;"",AL237,IF(AND('Submission Template'!$P$13="no",'Submission Template'!Q234="yes",'Submission Template'!BN234&lt;&gt;""),AVERAGE(BD$37:BD237),IF(AND('Submission Template'!$P$13="yes",'Submission Template'!Q234="yes",'Submission Template'!BN234&lt;&gt;""),AVERAGE(BD$38:BD237),""))))</f>
        <v/>
      </c>
      <c r="E237" s="307" t="str">
        <f>IF('Submission Template'!$AU$36&lt;&gt;1,"",IF(AO237&lt;=1,"",IF(BW237&lt;&gt;"",BW237,IF(AND('Submission Template'!$P$13="no",'Submission Template'!Q234="yes",'Submission Template'!BN234&lt;&gt;""),STDEV(BD$37:BD237),IF(AND('Submission Template'!$P$13="yes",'Submission Template'!Q234="yes",'Submission Template'!BN234&lt;&gt;""),STDEV(BD$38:BD237),"")))))</f>
        <v/>
      </c>
      <c r="F237" s="308" t="str">
        <f>IF('Submission Template'!$AU$36=1,IF('Submission Template'!BN234&lt;&gt;"",G236,""),"")</f>
        <v/>
      </c>
      <c r="G237" s="308" t="str">
        <f>IF(AND('Submission Template'!$AU$36=1,'Submission Template'!$C234&lt;&gt;""),IF(OR($AO237=1,$AO237=0),0,IF('Submission Template'!$C234="initial",$G236,IF('Submission Template'!Q234="yes",MAX(($F237+'Submission Template'!BN234-('Submission Template'!K$28+0.25*$E237)),0),$G236))),"")</f>
        <v/>
      </c>
      <c r="H237" s="308" t="str">
        <f t="shared" si="48"/>
        <v/>
      </c>
      <c r="I237" s="309" t="str">
        <f t="shared" si="55"/>
        <v/>
      </c>
      <c r="J237" s="309" t="str">
        <f t="shared" si="49"/>
        <v/>
      </c>
      <c r="K237" s="310" t="str">
        <f>IF(G237&lt;&gt;"",IF($BA237=1,IF(AND(J237&lt;&gt;1,I237=1,D237&lt;='Submission Template'!K$28),1,0),K236),"")</f>
        <v/>
      </c>
      <c r="L237" s="304">
        <f>IF('Submission Template'!$AV$36=1,IF(AND('Submission Template'!$P$13="yes",$AY237&lt;&gt;""),MAX($AY237-1,0),$AY237),"")</f>
        <v>0</v>
      </c>
      <c r="M237" s="305" t="str">
        <f t="shared" si="50"/>
        <v/>
      </c>
      <c r="N237" s="306" t="str">
        <f>IF(AM237&lt;&gt;"",AM237,(IF(AND('Submission Template'!$P$13="no",'Submission Template'!V234="yes",'Submission Template'!BS234&lt;&gt;""),AVERAGE(BE$37:BE237),IF(AND('Submission Template'!$P$13="yes",'Submission Template'!V234="yes",'Submission Template'!BS234&lt;&gt;""),AVERAGE(BE$38:BE237),""))))</f>
        <v/>
      </c>
      <c r="O237" s="307" t="str">
        <f>IF(AP237&lt;=1,"",IF(BX237&lt;&gt;"",BX237,(IF(AND('Submission Template'!$P$13="no",'Submission Template'!V234="yes",'Submission Template'!BS234&lt;&gt;""),STDEV(BE$37:BE237),IF(AND('Submission Template'!$P$13="yes",'Submission Template'!V234="yes",'Submission Template'!BS234&lt;&gt;""),STDEV(BE$38:BE237),"")))))</f>
        <v/>
      </c>
      <c r="P237" s="308" t="str">
        <f>IF('Submission Template'!$AV$36=1,IF('Submission Template'!BS234&lt;&gt;"",Q236,""),"")</f>
        <v/>
      </c>
      <c r="Q237" s="308" t="str">
        <f>IF(AND('Submission Template'!$AV$36=1,'Submission Template'!$C234&lt;&gt;""),IF(OR($AP237=1,$AP237=0),0,IF('Submission Template'!$C234="initial",$Q236,IF('Submission Template'!V234="yes",MAX(($P237+'Submission Template'!BS234-('Submission Template'!R$28+0.25*$O237)),0),$Q236))),"")</f>
        <v/>
      </c>
      <c r="R237" s="308" t="str">
        <f t="shared" si="51"/>
        <v/>
      </c>
      <c r="S237" s="309" t="str">
        <f t="shared" si="56"/>
        <v/>
      </c>
      <c r="T237" s="309" t="str">
        <f t="shared" si="52"/>
        <v/>
      </c>
      <c r="U237" s="310" t="str">
        <f>IF(Q237&lt;&gt;"",IF($BB237=1,IF(AND(T237&lt;&gt;1,S237=1,N237&lt;='Submission Template'!R$28),1,0),U236),"")</f>
        <v/>
      </c>
      <c r="V237" s="102"/>
      <c r="W237" s="102"/>
      <c r="X237" s="102"/>
      <c r="Y237" s="102"/>
      <c r="Z237" s="102"/>
      <c r="AA237" s="102"/>
      <c r="AB237" s="102"/>
      <c r="AC237" s="102"/>
      <c r="AD237" s="102"/>
      <c r="AE237" s="102"/>
      <c r="AF237" s="311"/>
      <c r="AG237" s="312" t="str">
        <f>IF(AND(OR('Submission Template'!Q234="yes",AND('Submission Template'!V234="yes",'Submission Template'!$P$17="yes")),'Submission Template'!C234="invalid"),"Test cannot be invalid AND included in CumSum",IF(OR(AND($Q237&gt;$R237,$N237&lt;&gt;""),AND($G237&gt;H237,$D237&lt;&gt;"")),"Warning:  CumSum statistic exceeds the Action Limit.",""))</f>
        <v/>
      </c>
      <c r="AH237" s="156"/>
      <c r="AI237" s="156"/>
      <c r="AJ237" s="156"/>
      <c r="AK237" s="313"/>
      <c r="AL237" s="6" t="str">
        <f t="shared" si="60"/>
        <v/>
      </c>
      <c r="AM237" s="6" t="str">
        <f t="shared" si="57"/>
        <v/>
      </c>
      <c r="AN237"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lt;&gt;""),"DATA","")),"notCO")</f>
        <v>SKIP</v>
      </c>
      <c r="AO237" s="6">
        <f>IF('Submission Template'!$P$13="no",AX237,IF(AX237="","",IF('Submission Template'!$P$13="yes",IF(B237=0,1,IF(OR(B237=1,B237=2),2,B237)))))</f>
        <v>1</v>
      </c>
      <c r="AP237" s="6">
        <f>IF('Submission Template'!$P$13="no",AY237,IF(AY237="","",IF('Submission Template'!$P$13="yes",IF(L237=0,1,IF(OR(L237=1,L237=2),2,L237)))))</f>
        <v>1</v>
      </c>
      <c r="AQ237"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lt;&gt;""),"DATA","")),"notCO")</f>
        <v>SKIP</v>
      </c>
      <c r="AR237" s="22">
        <f>IF(AND('Submission Template'!BN234&lt;&gt;"",'Submission Template'!K$28&lt;&gt;"",'Submission Template'!Q234&lt;&gt;""),1,0)</f>
        <v>0</v>
      </c>
      <c r="AS237" s="22">
        <f>IF(AND('Submission Template'!BS234&lt;&gt;"",'Submission Template'!R$28&lt;&gt;"",'Submission Template'!V234&lt;&gt;""),1,0)</f>
        <v>0</v>
      </c>
      <c r="AT237" s="22"/>
      <c r="AU237" s="22">
        <f t="shared" si="26"/>
        <v>0</v>
      </c>
      <c r="AV237" s="22">
        <f t="shared" si="27"/>
        <v>0</v>
      </c>
      <c r="AW237" s="22"/>
      <c r="AX237" s="22">
        <f>IF('Submission Template'!$BU234&lt;&gt;"blank",IF('Submission Template'!BN234&lt;&gt;"",IF('Submission Template'!Q234="yes",AX236+1,AX236),AX236),"")</f>
        <v>0</v>
      </c>
      <c r="AY237" s="22">
        <f>IF('Submission Template'!$BU234&lt;&gt;"blank",IF('Submission Template'!BS234&lt;&gt;"",IF('Submission Template'!V234="yes",AY236+1,AY236),AY236),"")</f>
        <v>0</v>
      </c>
      <c r="AZ237" s="22"/>
      <c r="BA237" s="22" t="str">
        <f>IF('Submission Template'!BN234&lt;&gt;"",IF('Submission Template'!Q234="yes",1,0),"")</f>
        <v/>
      </c>
      <c r="BB237" s="22" t="str">
        <f>IF('Submission Template'!BS234&lt;&gt;"",IF('Submission Template'!V234="yes",1,0),"")</f>
        <v/>
      </c>
      <c r="BC237" s="22"/>
      <c r="BD237" s="22" t="str">
        <f>IF(AND('Submission Template'!Q234="yes",'Submission Template'!BN234&lt;&gt;""),'Submission Template'!BN234,"")</f>
        <v/>
      </c>
      <c r="BE237" s="22" t="str">
        <f>IF(AND('Submission Template'!V234="yes",'Submission Template'!BS234&lt;&gt;""),'Submission Template'!BS234,"")</f>
        <v/>
      </c>
      <c r="BF237" s="22"/>
      <c r="BG237" s="22"/>
      <c r="BH237" s="22"/>
      <c r="BI237" s="24"/>
      <c r="BJ237" s="22"/>
      <c r="BK237" s="35" t="str">
        <f>IF('Submission Template'!$AU$36=1,IF(AND('Submission Template'!Q234="yes",$AO237&gt;1,'Submission Template'!BN234&lt;&gt;""),ROUND((($AU237*$E237)/($D237-'Submission Template'!K$28))^2+1,1),""),"")</f>
        <v/>
      </c>
      <c r="BL237" s="35" t="str">
        <f>IF('Submission Template'!$AV$36=1,IF(AND('Submission Template'!V234="yes",$AP237&gt;1,'Submission Template'!BS234&lt;&gt;""),ROUND((($AV237*$O237)/($N237-'Submission Template'!R$28))^2+1,1),""),"")</f>
        <v/>
      </c>
      <c r="BM237" s="49">
        <f t="shared" si="28"/>
        <v>1</v>
      </c>
      <c r="BN237" s="6"/>
      <c r="BO237" s="136" t="str">
        <f>IF(D237="","",IF(E237="","",$D237-'Submission Template'!K$28))</f>
        <v/>
      </c>
      <c r="BP237" s="137" t="str">
        <f t="shared" si="53"/>
        <v/>
      </c>
      <c r="BQ237" s="137"/>
      <c r="BR237" s="137"/>
      <c r="BS237" s="137"/>
      <c r="BT237" s="137" t="str">
        <f>IF(N237="","",IF(E237="","",$N237-'Submission Template'!$BG$20))</f>
        <v/>
      </c>
      <c r="BU237" s="138" t="str">
        <f t="shared" si="54"/>
        <v/>
      </c>
      <c r="BV237" s="6"/>
      <c r="BW237" s="247" t="str">
        <f t="shared" si="58"/>
        <v/>
      </c>
      <c r="BX237" s="138" t="str">
        <f t="shared" si="59"/>
        <v/>
      </c>
      <c r="BY237" s="6"/>
      <c r="BZ237" s="6"/>
      <c r="CA237" s="6"/>
      <c r="CB237" s="6"/>
      <c r="CC237" s="6"/>
      <c r="CD237" s="6"/>
      <c r="CE237" s="6"/>
      <c r="CF237" s="247">
        <f>IF('Submission Template'!C260="invalid",1,0)</f>
        <v>0</v>
      </c>
      <c r="CG237" s="137" t="str">
        <f>IF(AND('Submission Template'!$C260="final",'Submission Template'!$Q260="yes"),$D263,"")</f>
        <v/>
      </c>
      <c r="CH237" s="137" t="str">
        <f>IF(AND('Submission Template'!$C260="final",'Submission Template'!$Q260="yes"),$C263,"")</f>
        <v/>
      </c>
      <c r="CI237" s="137" t="str">
        <f>IF(AND('Submission Template'!$C260="final",'Submission Template'!$V260="yes"),$N263,"")</f>
        <v/>
      </c>
      <c r="CJ237" s="138" t="str">
        <f>IF(AND('Submission Template'!$C260="final",'Submission Template'!$V260="yes"),$M263,"")</f>
        <v/>
      </c>
      <c r="CK237" s="6"/>
      <c r="CL237" s="6"/>
    </row>
    <row r="238" spans="1:90">
      <c r="A238" s="98"/>
      <c r="B238" s="304">
        <f>IF('Submission Template'!$AU$36=1,IF(AND('Submission Template'!$P$13="yes",$AX238&lt;&gt;""),MAX($AX238-1,0),$AX238),"")</f>
        <v>0</v>
      </c>
      <c r="C238" s="305" t="str">
        <f t="shared" si="22"/>
        <v/>
      </c>
      <c r="D238" s="306" t="str">
        <f>IF('Submission Template'!$AU$36&lt;&gt;1,"",IF(AL238&lt;&gt;"",AL238,IF(AND('Submission Template'!$P$13="no",'Submission Template'!Q235="yes",'Submission Template'!BN235&lt;&gt;""),AVERAGE(BD$37:BD238),IF(AND('Submission Template'!$P$13="yes",'Submission Template'!Q235="yes",'Submission Template'!BN235&lt;&gt;""),AVERAGE(BD$38:BD238),""))))</f>
        <v/>
      </c>
      <c r="E238" s="307" t="str">
        <f>IF('Submission Template'!$AU$36&lt;&gt;1,"",IF(AO238&lt;=1,"",IF(BW238&lt;&gt;"",BW238,IF(AND('Submission Template'!$P$13="no",'Submission Template'!Q235="yes",'Submission Template'!BN235&lt;&gt;""),STDEV(BD$37:BD238),IF(AND('Submission Template'!$P$13="yes",'Submission Template'!Q235="yes",'Submission Template'!BN235&lt;&gt;""),STDEV(BD$38:BD238),"")))))</f>
        <v/>
      </c>
      <c r="F238" s="308" t="str">
        <f>IF('Submission Template'!$AU$36=1,IF('Submission Template'!BN235&lt;&gt;"",G237,""),"")</f>
        <v/>
      </c>
      <c r="G238" s="308" t="str">
        <f>IF(AND('Submission Template'!$AU$36=1,'Submission Template'!$C235&lt;&gt;""),IF(OR($AO238=1,$AO238=0),0,IF('Submission Template'!$C235="initial",$G237,IF('Submission Template'!Q235="yes",MAX(($F238+'Submission Template'!BN235-('Submission Template'!K$28+0.25*$E238)),0),$G237))),"")</f>
        <v/>
      </c>
      <c r="H238" s="308" t="str">
        <f t="shared" si="48"/>
        <v/>
      </c>
      <c r="I238" s="309" t="str">
        <f t="shared" si="55"/>
        <v/>
      </c>
      <c r="J238" s="309" t="str">
        <f t="shared" si="49"/>
        <v/>
      </c>
      <c r="K238" s="310" t="str">
        <f>IF(G238&lt;&gt;"",IF($BA238=1,IF(AND(J238&lt;&gt;1,I238=1,D238&lt;='Submission Template'!K$28),1,0),K237),"")</f>
        <v/>
      </c>
      <c r="L238" s="304">
        <f>IF('Submission Template'!$AV$36=1,IF(AND('Submission Template'!$P$13="yes",$AY238&lt;&gt;""),MAX($AY238-1,0),$AY238),"")</f>
        <v>0</v>
      </c>
      <c r="M238" s="305" t="str">
        <f t="shared" si="50"/>
        <v/>
      </c>
      <c r="N238" s="306" t="str">
        <f>IF(AM238&lt;&gt;"",AM238,(IF(AND('Submission Template'!$P$13="no",'Submission Template'!V235="yes",'Submission Template'!BS235&lt;&gt;""),AVERAGE(BE$37:BE238),IF(AND('Submission Template'!$P$13="yes",'Submission Template'!V235="yes",'Submission Template'!BS235&lt;&gt;""),AVERAGE(BE$38:BE238),""))))</f>
        <v/>
      </c>
      <c r="O238" s="307" t="str">
        <f>IF(AP238&lt;=1,"",IF(BX238&lt;&gt;"",BX238,(IF(AND('Submission Template'!$P$13="no",'Submission Template'!V235="yes",'Submission Template'!BS235&lt;&gt;""),STDEV(BE$37:BE238),IF(AND('Submission Template'!$P$13="yes",'Submission Template'!V235="yes",'Submission Template'!BS235&lt;&gt;""),STDEV(BE$38:BE238),"")))))</f>
        <v/>
      </c>
      <c r="P238" s="308" t="str">
        <f>IF('Submission Template'!$AV$36=1,IF('Submission Template'!BS235&lt;&gt;"",Q237,""),"")</f>
        <v/>
      </c>
      <c r="Q238" s="308" t="str">
        <f>IF(AND('Submission Template'!$AV$36=1,'Submission Template'!$C235&lt;&gt;""),IF(OR($AP238=1,$AP238=0),0,IF('Submission Template'!$C235="initial",$Q237,IF('Submission Template'!V235="yes",MAX(($P238+'Submission Template'!BS235-('Submission Template'!R$28+0.25*$O238)),0),$Q237))),"")</f>
        <v/>
      </c>
      <c r="R238" s="308" t="str">
        <f t="shared" si="51"/>
        <v/>
      </c>
      <c r="S238" s="309" t="str">
        <f t="shared" si="56"/>
        <v/>
      </c>
      <c r="T238" s="309" t="str">
        <f t="shared" si="52"/>
        <v/>
      </c>
      <c r="U238" s="310" t="str">
        <f>IF(Q238&lt;&gt;"",IF($BB238=1,IF(AND(T238&lt;&gt;1,S238=1,N238&lt;='Submission Template'!R$28),1,0),U237),"")</f>
        <v/>
      </c>
      <c r="V238" s="102"/>
      <c r="W238" s="102"/>
      <c r="X238" s="102"/>
      <c r="Y238" s="102"/>
      <c r="Z238" s="102"/>
      <c r="AA238" s="102"/>
      <c r="AB238" s="102"/>
      <c r="AC238" s="102"/>
      <c r="AD238" s="102"/>
      <c r="AE238" s="102"/>
      <c r="AF238" s="311"/>
      <c r="AG238" s="312" t="str">
        <f>IF(AND(OR('Submission Template'!Q235="yes",AND('Submission Template'!V235="yes",'Submission Template'!$P$17="yes")),'Submission Template'!C235="invalid"),"Test cannot be invalid AND included in CumSum",IF(OR(AND($Q238&gt;$R238,$N238&lt;&gt;""),AND($G238&gt;H238,$D238&lt;&gt;"")),"Warning:  CumSum statistic exceeds the Action Limit.",""))</f>
        <v/>
      </c>
      <c r="AH238" s="156"/>
      <c r="AI238" s="156"/>
      <c r="AJ238" s="156"/>
      <c r="AK238" s="313"/>
      <c r="AL238" s="6" t="str">
        <f t="shared" si="60"/>
        <v/>
      </c>
      <c r="AM238" s="6" t="str">
        <f t="shared" si="57"/>
        <v/>
      </c>
      <c r="AN238"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lt;&gt;""),"DATA","")),"notCO")</f>
        <v>SKIP</v>
      </c>
      <c r="AO238" s="6">
        <f>IF('Submission Template'!$P$13="no",AX238,IF(AX238="","",IF('Submission Template'!$P$13="yes",IF(B238=0,1,IF(OR(B238=1,B238=2),2,B238)))))</f>
        <v>1</v>
      </c>
      <c r="AP238" s="6">
        <f>IF('Submission Template'!$P$13="no",AY238,IF(AY238="","",IF('Submission Template'!$P$13="yes",IF(L238=0,1,IF(OR(L238=1,L238=2),2,L238)))))</f>
        <v>1</v>
      </c>
      <c r="AQ238"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lt;&gt;""),"DATA","")),"notCO")</f>
        <v>SKIP</v>
      </c>
      <c r="AR238" s="22">
        <f>IF(AND('Submission Template'!BN235&lt;&gt;"",'Submission Template'!K$28&lt;&gt;"",'Submission Template'!Q235&lt;&gt;""),1,0)</f>
        <v>0</v>
      </c>
      <c r="AS238" s="22">
        <f>IF(AND('Submission Template'!BS235&lt;&gt;"",'Submission Template'!R$28&lt;&gt;"",'Submission Template'!V235&lt;&gt;""),1,0)</f>
        <v>0</v>
      </c>
      <c r="AT238" s="22"/>
      <c r="AU238" s="22">
        <f t="shared" si="26"/>
        <v>0</v>
      </c>
      <c r="AV238" s="22">
        <f t="shared" si="27"/>
        <v>0</v>
      </c>
      <c r="AW238" s="22"/>
      <c r="AX238" s="22">
        <f>IF('Submission Template'!$BU235&lt;&gt;"blank",IF('Submission Template'!BN235&lt;&gt;"",IF('Submission Template'!Q235="yes",AX237+1,AX237),AX237),"")</f>
        <v>0</v>
      </c>
      <c r="AY238" s="22">
        <f>IF('Submission Template'!$BU235&lt;&gt;"blank",IF('Submission Template'!BS235&lt;&gt;"",IF('Submission Template'!V235="yes",AY237+1,AY237),AY237),"")</f>
        <v>0</v>
      </c>
      <c r="AZ238" s="22"/>
      <c r="BA238" s="22" t="str">
        <f>IF('Submission Template'!BN235&lt;&gt;"",IF('Submission Template'!Q235="yes",1,0),"")</f>
        <v/>
      </c>
      <c r="BB238" s="22" t="str">
        <f>IF('Submission Template'!BS235&lt;&gt;"",IF('Submission Template'!V235="yes",1,0),"")</f>
        <v/>
      </c>
      <c r="BC238" s="22"/>
      <c r="BD238" s="22" t="str">
        <f>IF(AND('Submission Template'!Q235="yes",'Submission Template'!BN235&lt;&gt;""),'Submission Template'!BN235,"")</f>
        <v/>
      </c>
      <c r="BE238" s="22" t="str">
        <f>IF(AND('Submission Template'!V235="yes",'Submission Template'!BS235&lt;&gt;""),'Submission Template'!BS235,"")</f>
        <v/>
      </c>
      <c r="BF238" s="22"/>
      <c r="BG238" s="22"/>
      <c r="BH238" s="22"/>
      <c r="BI238" s="24"/>
      <c r="BJ238" s="22"/>
      <c r="BK238" s="35" t="str">
        <f>IF('Submission Template'!$AU$36=1,IF(AND('Submission Template'!Q235="yes",$AO238&gt;1,'Submission Template'!BN235&lt;&gt;""),ROUND((($AU238*$E238)/($D238-'Submission Template'!K$28))^2+1,1),""),"")</f>
        <v/>
      </c>
      <c r="BL238" s="35" t="str">
        <f>IF('Submission Template'!$AV$36=1,IF(AND('Submission Template'!V235="yes",$AP238&gt;1,'Submission Template'!BS235&lt;&gt;""),ROUND((($AV238*$O238)/($N238-'Submission Template'!R$28))^2+1,1),""),"")</f>
        <v/>
      </c>
      <c r="BM238" s="49">
        <f t="shared" si="28"/>
        <v>1</v>
      </c>
      <c r="BN238" s="6"/>
      <c r="BO238" s="136" t="str">
        <f>IF(D238="","",IF(E238="","",$D238-'Submission Template'!K$28))</f>
        <v/>
      </c>
      <c r="BP238" s="137" t="str">
        <f t="shared" si="53"/>
        <v/>
      </c>
      <c r="BQ238" s="137"/>
      <c r="BR238" s="137"/>
      <c r="BS238" s="137"/>
      <c r="BT238" s="137" t="str">
        <f>IF(N238="","",IF(E238="","",$N238-'Submission Template'!$BG$20))</f>
        <v/>
      </c>
      <c r="BU238" s="138" t="str">
        <f t="shared" si="54"/>
        <v/>
      </c>
      <c r="BV238" s="6"/>
      <c r="BW238" s="247" t="str">
        <f t="shared" si="58"/>
        <v/>
      </c>
      <c r="BX238" s="138" t="str">
        <f t="shared" si="59"/>
        <v/>
      </c>
      <c r="BY238" s="6"/>
      <c r="BZ238" s="6"/>
      <c r="CA238" s="6"/>
      <c r="CB238" s="6"/>
      <c r="CC238" s="6"/>
      <c r="CD238" s="6"/>
      <c r="CE238" s="6"/>
      <c r="CF238" s="247">
        <f>IF('Submission Template'!C261="invalid",1,0)</f>
        <v>0</v>
      </c>
      <c r="CG238" s="137" t="str">
        <f>IF(AND('Submission Template'!$C261="final",'Submission Template'!$Q261="yes"),$D264,"")</f>
        <v/>
      </c>
      <c r="CH238" s="137" t="str">
        <f>IF(AND('Submission Template'!$C261="final",'Submission Template'!$Q261="yes"),$C264,"")</f>
        <v/>
      </c>
      <c r="CI238" s="137" t="str">
        <f>IF(AND('Submission Template'!$C261="final",'Submission Template'!$V261="yes"),$N264,"")</f>
        <v/>
      </c>
      <c r="CJ238" s="138" t="str">
        <f>IF(AND('Submission Template'!$C261="final",'Submission Template'!$V261="yes"),$M264,"")</f>
        <v/>
      </c>
      <c r="CK238" s="6"/>
      <c r="CL238" s="6"/>
    </row>
    <row r="239" spans="1:90">
      <c r="A239" s="98"/>
      <c r="B239" s="304">
        <f>IF('Submission Template'!$AU$36=1,IF(AND('Submission Template'!$P$13="yes",$AX239&lt;&gt;""),MAX($AX239-1,0),$AX239),"")</f>
        <v>0</v>
      </c>
      <c r="C239" s="305" t="str">
        <f t="shared" si="22"/>
        <v/>
      </c>
      <c r="D239" s="306" t="str">
        <f>IF('Submission Template'!$AU$36&lt;&gt;1,"",IF(AL239&lt;&gt;"",AL239,IF(AND('Submission Template'!$P$13="no",'Submission Template'!Q236="yes",'Submission Template'!BN236&lt;&gt;""),AVERAGE(BD$37:BD239),IF(AND('Submission Template'!$P$13="yes",'Submission Template'!Q236="yes",'Submission Template'!BN236&lt;&gt;""),AVERAGE(BD$38:BD239),""))))</f>
        <v/>
      </c>
      <c r="E239" s="307" t="str">
        <f>IF('Submission Template'!$AU$36&lt;&gt;1,"",IF(AO239&lt;=1,"",IF(BW239&lt;&gt;"",BW239,IF(AND('Submission Template'!$P$13="no",'Submission Template'!Q236="yes",'Submission Template'!BN236&lt;&gt;""),STDEV(BD$37:BD239),IF(AND('Submission Template'!$P$13="yes",'Submission Template'!Q236="yes",'Submission Template'!BN236&lt;&gt;""),STDEV(BD$38:BD239),"")))))</f>
        <v/>
      </c>
      <c r="F239" s="308" t="str">
        <f>IF('Submission Template'!$AU$36=1,IF('Submission Template'!BN236&lt;&gt;"",G238,""),"")</f>
        <v/>
      </c>
      <c r="G239" s="308" t="str">
        <f>IF(AND('Submission Template'!$AU$36=1,'Submission Template'!$C236&lt;&gt;""),IF(OR($AO239=1,$AO239=0),0,IF('Submission Template'!$C236="initial",$G238,IF('Submission Template'!Q236="yes",MAX(($F239+'Submission Template'!BN236-('Submission Template'!K$28+0.25*$E239)),0),$G238))),"")</f>
        <v/>
      </c>
      <c r="H239" s="308" t="str">
        <f t="shared" si="48"/>
        <v/>
      </c>
      <c r="I239" s="309" t="str">
        <f t="shared" si="55"/>
        <v/>
      </c>
      <c r="J239" s="309" t="str">
        <f t="shared" si="49"/>
        <v/>
      </c>
      <c r="K239" s="310" t="str">
        <f>IF(G239&lt;&gt;"",IF($BA239=1,IF(AND(J239&lt;&gt;1,I239=1,D239&lt;='Submission Template'!K$28),1,0),K238),"")</f>
        <v/>
      </c>
      <c r="L239" s="304">
        <f>IF('Submission Template'!$AV$36=1,IF(AND('Submission Template'!$P$13="yes",$AY239&lt;&gt;""),MAX($AY239-1,0),$AY239),"")</f>
        <v>0</v>
      </c>
      <c r="M239" s="305" t="str">
        <f t="shared" si="50"/>
        <v/>
      </c>
      <c r="N239" s="306" t="str">
        <f>IF(AM239&lt;&gt;"",AM239,(IF(AND('Submission Template'!$P$13="no",'Submission Template'!V236="yes",'Submission Template'!BS236&lt;&gt;""),AVERAGE(BE$37:BE239),IF(AND('Submission Template'!$P$13="yes",'Submission Template'!V236="yes",'Submission Template'!BS236&lt;&gt;""),AVERAGE(BE$38:BE239),""))))</f>
        <v/>
      </c>
      <c r="O239" s="307" t="str">
        <f>IF(AP239&lt;=1,"",IF(BX239&lt;&gt;"",BX239,(IF(AND('Submission Template'!$P$13="no",'Submission Template'!V236="yes",'Submission Template'!BS236&lt;&gt;""),STDEV(BE$37:BE239),IF(AND('Submission Template'!$P$13="yes",'Submission Template'!V236="yes",'Submission Template'!BS236&lt;&gt;""),STDEV(BE$38:BE239),"")))))</f>
        <v/>
      </c>
      <c r="P239" s="308" t="str">
        <f>IF('Submission Template'!$AV$36=1,IF('Submission Template'!BS236&lt;&gt;"",Q238,""),"")</f>
        <v/>
      </c>
      <c r="Q239" s="308" t="str">
        <f>IF(AND('Submission Template'!$AV$36=1,'Submission Template'!$C236&lt;&gt;""),IF(OR($AP239=1,$AP239=0),0,IF('Submission Template'!$C236="initial",$Q238,IF('Submission Template'!V236="yes",MAX(($P239+'Submission Template'!BS236-('Submission Template'!R$28+0.25*$O239)),0),$Q238))),"")</f>
        <v/>
      </c>
      <c r="R239" s="308" t="str">
        <f t="shared" si="51"/>
        <v/>
      </c>
      <c r="S239" s="309" t="str">
        <f t="shared" si="56"/>
        <v/>
      </c>
      <c r="T239" s="309" t="str">
        <f t="shared" si="52"/>
        <v/>
      </c>
      <c r="U239" s="310" t="str">
        <f>IF(Q239&lt;&gt;"",IF($BB239=1,IF(AND(T239&lt;&gt;1,S239=1,N239&lt;='Submission Template'!R$28),1,0),U238),"")</f>
        <v/>
      </c>
      <c r="V239" s="102"/>
      <c r="W239" s="102"/>
      <c r="X239" s="102"/>
      <c r="Y239" s="102"/>
      <c r="Z239" s="102"/>
      <c r="AA239" s="102"/>
      <c r="AB239" s="102"/>
      <c r="AC239" s="102"/>
      <c r="AD239" s="102"/>
      <c r="AE239" s="102"/>
      <c r="AF239" s="311"/>
      <c r="AG239" s="312" t="str">
        <f>IF(AND(OR('Submission Template'!Q236="yes",AND('Submission Template'!V236="yes",'Submission Template'!$P$17="yes")),'Submission Template'!C236="invalid"),"Test cannot be invalid AND included in CumSum",IF(OR(AND($Q239&gt;$R239,$N239&lt;&gt;""),AND($G239&gt;H239,$D239&lt;&gt;"")),"Warning:  CumSum statistic exceeds the Action Limit.",""))</f>
        <v/>
      </c>
      <c r="AH239" s="156"/>
      <c r="AI239" s="156"/>
      <c r="AJ239" s="156"/>
      <c r="AK239" s="313"/>
      <c r="AL239" s="6" t="str">
        <f t="shared" si="60"/>
        <v/>
      </c>
      <c r="AM239" s="6" t="str">
        <f t="shared" si="57"/>
        <v/>
      </c>
      <c r="AN239"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lt;&gt;""),"DATA","")),"notCO")</f>
        <v>SKIP</v>
      </c>
      <c r="AO239" s="6">
        <f>IF('Submission Template'!$P$13="no",AX239,IF(AX239="","",IF('Submission Template'!$P$13="yes",IF(B239=0,1,IF(OR(B239=1,B239=2),2,B239)))))</f>
        <v>1</v>
      </c>
      <c r="AP239" s="6">
        <f>IF('Submission Template'!$P$13="no",AY239,IF(AY239="","",IF('Submission Template'!$P$13="yes",IF(L239=0,1,IF(OR(L239=1,L239=2),2,L239)))))</f>
        <v>1</v>
      </c>
      <c r="AQ239"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lt;&gt;""),"DATA","")),"notCO")</f>
        <v>SKIP</v>
      </c>
      <c r="AR239" s="22">
        <f>IF(AND('Submission Template'!BN236&lt;&gt;"",'Submission Template'!K$28&lt;&gt;"",'Submission Template'!Q236&lt;&gt;""),1,0)</f>
        <v>0</v>
      </c>
      <c r="AS239" s="22">
        <f>IF(AND('Submission Template'!BS236&lt;&gt;"",'Submission Template'!R$28&lt;&gt;"",'Submission Template'!V236&lt;&gt;""),1,0)</f>
        <v>0</v>
      </c>
      <c r="AT239" s="22"/>
      <c r="AU239" s="22">
        <f t="shared" si="26"/>
        <v>0</v>
      </c>
      <c r="AV239" s="22">
        <f t="shared" si="27"/>
        <v>0</v>
      </c>
      <c r="AW239" s="22"/>
      <c r="AX239" s="22">
        <f>IF('Submission Template'!$BU236&lt;&gt;"blank",IF('Submission Template'!BN236&lt;&gt;"",IF('Submission Template'!Q236="yes",AX238+1,AX238),AX238),"")</f>
        <v>0</v>
      </c>
      <c r="AY239" s="22">
        <f>IF('Submission Template'!$BU236&lt;&gt;"blank",IF('Submission Template'!BS236&lt;&gt;"",IF('Submission Template'!V236="yes",AY238+1,AY238),AY238),"")</f>
        <v>0</v>
      </c>
      <c r="AZ239" s="22"/>
      <c r="BA239" s="22" t="str">
        <f>IF('Submission Template'!BN236&lt;&gt;"",IF('Submission Template'!Q236="yes",1,0),"")</f>
        <v/>
      </c>
      <c r="BB239" s="22" t="str">
        <f>IF('Submission Template'!BS236&lt;&gt;"",IF('Submission Template'!V236="yes",1,0),"")</f>
        <v/>
      </c>
      <c r="BC239" s="22"/>
      <c r="BD239" s="22" t="str">
        <f>IF(AND('Submission Template'!Q236="yes",'Submission Template'!BN236&lt;&gt;""),'Submission Template'!BN236,"")</f>
        <v/>
      </c>
      <c r="BE239" s="22" t="str">
        <f>IF(AND('Submission Template'!V236="yes",'Submission Template'!BS236&lt;&gt;""),'Submission Template'!BS236,"")</f>
        <v/>
      </c>
      <c r="BF239" s="22"/>
      <c r="BG239" s="22"/>
      <c r="BH239" s="22"/>
      <c r="BI239" s="24"/>
      <c r="BJ239" s="22"/>
      <c r="BK239" s="35" t="str">
        <f>IF('Submission Template'!$AU$36=1,IF(AND('Submission Template'!Q236="yes",$AO239&gt;1,'Submission Template'!BN236&lt;&gt;""),ROUND((($AU239*$E239)/($D239-'Submission Template'!K$28))^2+1,1),""),"")</f>
        <v/>
      </c>
      <c r="BL239" s="35" t="str">
        <f>IF('Submission Template'!$AV$36=1,IF(AND('Submission Template'!V236="yes",$AP239&gt;1,'Submission Template'!BS236&lt;&gt;""),ROUND((($AV239*$O239)/($N239-'Submission Template'!R$28))^2+1,1),""),"")</f>
        <v/>
      </c>
      <c r="BM239" s="49">
        <f t="shared" si="28"/>
        <v>1</v>
      </c>
      <c r="BN239" s="6"/>
      <c r="BO239" s="136" t="str">
        <f>IF(D239="","",IF(E239="","",$D239-'Submission Template'!K$28))</f>
        <v/>
      </c>
      <c r="BP239" s="137" t="str">
        <f t="shared" si="53"/>
        <v/>
      </c>
      <c r="BQ239" s="137"/>
      <c r="BR239" s="137"/>
      <c r="BS239" s="137"/>
      <c r="BT239" s="137" t="str">
        <f>IF(N239="","",IF(E239="","",$N239-'Submission Template'!$BG$20))</f>
        <v/>
      </c>
      <c r="BU239" s="138" t="str">
        <f t="shared" si="54"/>
        <v/>
      </c>
      <c r="BV239" s="6"/>
      <c r="BW239" s="247" t="str">
        <f t="shared" si="58"/>
        <v/>
      </c>
      <c r="BX239" s="138" t="str">
        <f t="shared" si="59"/>
        <v/>
      </c>
      <c r="BY239" s="6"/>
      <c r="BZ239" s="6"/>
      <c r="CA239" s="6"/>
      <c r="CB239" s="6"/>
      <c r="CC239" s="6"/>
      <c r="CD239" s="6"/>
      <c r="CE239" s="6"/>
      <c r="CF239" s="247">
        <f>IF('Submission Template'!C262="invalid",1,0)</f>
        <v>0</v>
      </c>
      <c r="CG239" s="137" t="str">
        <f>IF(AND('Submission Template'!$C262="final",'Submission Template'!$Q262="yes"),$D265,"")</f>
        <v/>
      </c>
      <c r="CH239" s="137" t="str">
        <f>IF(AND('Submission Template'!$C262="final",'Submission Template'!$Q262="yes"),$C265,"")</f>
        <v/>
      </c>
      <c r="CI239" s="137" t="str">
        <f>IF(AND('Submission Template'!$C262="final",'Submission Template'!$V262="yes"),$N265,"")</f>
        <v/>
      </c>
      <c r="CJ239" s="138" t="str">
        <f>IF(AND('Submission Template'!$C262="final",'Submission Template'!$V262="yes"),$M265,"")</f>
        <v/>
      </c>
      <c r="CK239" s="6"/>
      <c r="CL239" s="6"/>
    </row>
    <row r="240" spans="1:90">
      <c r="A240" s="98"/>
      <c r="B240" s="304">
        <f>IF('Submission Template'!$AU$36=1,IF(AND('Submission Template'!$P$13="yes",$AX240&lt;&gt;""),MAX($AX240-1,0),$AX240),"")</f>
        <v>0</v>
      </c>
      <c r="C240" s="305" t="str">
        <f t="shared" si="22"/>
        <v/>
      </c>
      <c r="D240" s="306" t="str">
        <f>IF('Submission Template'!$AU$36&lt;&gt;1,"",IF(AL240&lt;&gt;"",AL240,IF(AND('Submission Template'!$P$13="no",'Submission Template'!Q237="yes",'Submission Template'!BN237&lt;&gt;""),AVERAGE(BD$37:BD240),IF(AND('Submission Template'!$P$13="yes",'Submission Template'!Q237="yes",'Submission Template'!BN237&lt;&gt;""),AVERAGE(BD$38:BD240),""))))</f>
        <v/>
      </c>
      <c r="E240" s="307" t="str">
        <f>IF('Submission Template'!$AU$36&lt;&gt;1,"",IF(AO240&lt;=1,"",IF(BW240&lt;&gt;"",BW240,IF(AND('Submission Template'!$P$13="no",'Submission Template'!Q237="yes",'Submission Template'!BN237&lt;&gt;""),STDEV(BD$37:BD240),IF(AND('Submission Template'!$P$13="yes",'Submission Template'!Q237="yes",'Submission Template'!BN237&lt;&gt;""),STDEV(BD$38:BD240),"")))))</f>
        <v/>
      </c>
      <c r="F240" s="308" t="str">
        <f>IF('Submission Template'!$AU$36=1,IF('Submission Template'!BN237&lt;&gt;"",G239,""),"")</f>
        <v/>
      </c>
      <c r="G240" s="308" t="str">
        <f>IF(AND('Submission Template'!$AU$36=1,'Submission Template'!$C237&lt;&gt;""),IF(OR($AO240=1,$AO240=0),0,IF('Submission Template'!$C237="initial",$G239,IF('Submission Template'!Q237="yes",MAX(($F240+'Submission Template'!BN237-('Submission Template'!K$28+0.25*$E240)),0),$G239))),"")</f>
        <v/>
      </c>
      <c r="H240" s="308" t="str">
        <f t="shared" si="48"/>
        <v/>
      </c>
      <c r="I240" s="309" t="str">
        <f t="shared" si="55"/>
        <v/>
      </c>
      <c r="J240" s="309" t="str">
        <f t="shared" si="49"/>
        <v/>
      </c>
      <c r="K240" s="310" t="str">
        <f>IF(G240&lt;&gt;"",IF($BA240=1,IF(AND(J240&lt;&gt;1,I240=1,D240&lt;='Submission Template'!K$28),1,0),K239),"")</f>
        <v/>
      </c>
      <c r="L240" s="304">
        <f>IF('Submission Template'!$AV$36=1,IF(AND('Submission Template'!$P$13="yes",$AY240&lt;&gt;""),MAX($AY240-1,0),$AY240),"")</f>
        <v>0</v>
      </c>
      <c r="M240" s="305" t="str">
        <f t="shared" si="50"/>
        <v/>
      </c>
      <c r="N240" s="306" t="str">
        <f>IF(AM240&lt;&gt;"",AM240,(IF(AND('Submission Template'!$P$13="no",'Submission Template'!V237="yes",'Submission Template'!BS237&lt;&gt;""),AVERAGE(BE$37:BE240),IF(AND('Submission Template'!$P$13="yes",'Submission Template'!V237="yes",'Submission Template'!BS237&lt;&gt;""),AVERAGE(BE$38:BE240),""))))</f>
        <v/>
      </c>
      <c r="O240" s="307" t="str">
        <f>IF(AP240&lt;=1,"",IF(BX240&lt;&gt;"",BX240,(IF(AND('Submission Template'!$P$13="no",'Submission Template'!V237="yes",'Submission Template'!BS237&lt;&gt;""),STDEV(BE$37:BE240),IF(AND('Submission Template'!$P$13="yes",'Submission Template'!V237="yes",'Submission Template'!BS237&lt;&gt;""),STDEV(BE$38:BE240),"")))))</f>
        <v/>
      </c>
      <c r="P240" s="308" t="str">
        <f>IF('Submission Template'!$AV$36=1,IF('Submission Template'!BS237&lt;&gt;"",Q239,""),"")</f>
        <v/>
      </c>
      <c r="Q240" s="308" t="str">
        <f>IF(AND('Submission Template'!$AV$36=1,'Submission Template'!$C237&lt;&gt;""),IF(OR($AP240=1,$AP240=0),0,IF('Submission Template'!$C237="initial",$Q239,IF('Submission Template'!V237="yes",MAX(($P240+'Submission Template'!BS237-('Submission Template'!R$28+0.25*$O240)),0),$Q239))),"")</f>
        <v/>
      </c>
      <c r="R240" s="308" t="str">
        <f t="shared" si="51"/>
        <v/>
      </c>
      <c r="S240" s="309" t="str">
        <f t="shared" si="56"/>
        <v/>
      </c>
      <c r="T240" s="309" t="str">
        <f t="shared" si="52"/>
        <v/>
      </c>
      <c r="U240" s="310" t="str">
        <f>IF(Q240&lt;&gt;"",IF($BB240=1,IF(AND(T240&lt;&gt;1,S240=1,N240&lt;='Submission Template'!R$28),1,0),U239),"")</f>
        <v/>
      </c>
      <c r="V240" s="102"/>
      <c r="W240" s="102"/>
      <c r="X240" s="102"/>
      <c r="Y240" s="102"/>
      <c r="Z240" s="102"/>
      <c r="AA240" s="102"/>
      <c r="AB240" s="102"/>
      <c r="AC240" s="102"/>
      <c r="AD240" s="102"/>
      <c r="AE240" s="102"/>
      <c r="AF240" s="311"/>
      <c r="AG240" s="312" t="str">
        <f>IF(AND(OR('Submission Template'!Q237="yes",AND('Submission Template'!V237="yes",'Submission Template'!$P$17="yes")),'Submission Template'!C237="invalid"),"Test cannot be invalid AND included in CumSum",IF(OR(AND($Q240&gt;$R240,$N240&lt;&gt;""),AND($G240&gt;H240,$D240&lt;&gt;"")),"Warning:  CumSum statistic exceeds the Action Limit.",""))</f>
        <v/>
      </c>
      <c r="AH240" s="156"/>
      <c r="AI240" s="156"/>
      <c r="AJ240" s="156"/>
      <c r="AK240" s="313"/>
      <c r="AL240" s="6" t="str">
        <f t="shared" si="60"/>
        <v/>
      </c>
      <c r="AM240" s="6" t="str">
        <f t="shared" si="57"/>
        <v/>
      </c>
      <c r="AN240"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lt;&gt;""),"DATA","")),"notCO")</f>
        <v>SKIP</v>
      </c>
      <c r="AO240" s="6">
        <f>IF('Submission Template'!$P$13="no",AX240,IF(AX240="","",IF('Submission Template'!$P$13="yes",IF(B240=0,1,IF(OR(B240=1,B240=2),2,B240)))))</f>
        <v>1</v>
      </c>
      <c r="AP240" s="6">
        <f>IF('Submission Template'!$P$13="no",AY240,IF(AY240="","",IF('Submission Template'!$P$13="yes",IF(L240=0,1,IF(OR(L240=1,L240=2),2,L240)))))</f>
        <v>1</v>
      </c>
      <c r="AQ240"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lt;&gt;""),"DATA","")),"notCO")</f>
        <v>SKIP</v>
      </c>
      <c r="AR240" s="22">
        <f>IF(AND('Submission Template'!BN237&lt;&gt;"",'Submission Template'!K$28&lt;&gt;"",'Submission Template'!Q237&lt;&gt;""),1,0)</f>
        <v>0</v>
      </c>
      <c r="AS240" s="22">
        <f>IF(AND('Submission Template'!BS237&lt;&gt;"",'Submission Template'!R$28&lt;&gt;"",'Submission Template'!V237&lt;&gt;""),1,0)</f>
        <v>0</v>
      </c>
      <c r="AT240" s="22"/>
      <c r="AU240" s="22">
        <f t="shared" si="26"/>
        <v>0</v>
      </c>
      <c r="AV240" s="22">
        <f t="shared" si="27"/>
        <v>0</v>
      </c>
      <c r="AW240" s="22"/>
      <c r="AX240" s="22">
        <f>IF('Submission Template'!$BU237&lt;&gt;"blank",IF('Submission Template'!BN237&lt;&gt;"",IF('Submission Template'!Q237="yes",AX239+1,AX239),AX239),"")</f>
        <v>0</v>
      </c>
      <c r="AY240" s="22">
        <f>IF('Submission Template'!$BU237&lt;&gt;"blank",IF('Submission Template'!BS237&lt;&gt;"",IF('Submission Template'!V237="yes",AY239+1,AY239),AY239),"")</f>
        <v>0</v>
      </c>
      <c r="AZ240" s="22"/>
      <c r="BA240" s="22" t="str">
        <f>IF('Submission Template'!BN237&lt;&gt;"",IF('Submission Template'!Q237="yes",1,0),"")</f>
        <v/>
      </c>
      <c r="BB240" s="22" t="str">
        <f>IF('Submission Template'!BS237&lt;&gt;"",IF('Submission Template'!V237="yes",1,0),"")</f>
        <v/>
      </c>
      <c r="BC240" s="22"/>
      <c r="BD240" s="22" t="str">
        <f>IF(AND('Submission Template'!Q237="yes",'Submission Template'!BN237&lt;&gt;""),'Submission Template'!BN237,"")</f>
        <v/>
      </c>
      <c r="BE240" s="22" t="str">
        <f>IF(AND('Submission Template'!V237="yes",'Submission Template'!BS237&lt;&gt;""),'Submission Template'!BS237,"")</f>
        <v/>
      </c>
      <c r="BF240" s="22"/>
      <c r="BG240" s="22"/>
      <c r="BH240" s="22"/>
      <c r="BI240" s="24"/>
      <c r="BJ240" s="22"/>
      <c r="BK240" s="35" t="str">
        <f>IF('Submission Template'!$AU$36=1,IF(AND('Submission Template'!Q237="yes",$AO240&gt;1,'Submission Template'!BN237&lt;&gt;""),ROUND((($AU240*$E240)/($D240-'Submission Template'!K$28))^2+1,1),""),"")</f>
        <v/>
      </c>
      <c r="BL240" s="35" t="str">
        <f>IF('Submission Template'!$AV$36=1,IF(AND('Submission Template'!V237="yes",$AP240&gt;1,'Submission Template'!BS237&lt;&gt;""),ROUND((($AV240*$O240)/($N240-'Submission Template'!R$28))^2+1,1),""),"")</f>
        <v/>
      </c>
      <c r="BM240" s="49">
        <f t="shared" si="28"/>
        <v>1</v>
      </c>
      <c r="BN240" s="6"/>
      <c r="BO240" s="136" t="str">
        <f>IF(D240="","",IF(E240="","",$D240-'Submission Template'!K$28))</f>
        <v/>
      </c>
      <c r="BP240" s="137" t="str">
        <f t="shared" si="53"/>
        <v/>
      </c>
      <c r="BQ240" s="137"/>
      <c r="BR240" s="137"/>
      <c r="BS240" s="137"/>
      <c r="BT240" s="137" t="str">
        <f>IF(N240="","",IF(E240="","",$N240-'Submission Template'!$BG$20))</f>
        <v/>
      </c>
      <c r="BU240" s="138" t="str">
        <f t="shared" si="54"/>
        <v/>
      </c>
      <c r="BV240" s="6"/>
      <c r="BW240" s="247" t="str">
        <f t="shared" si="58"/>
        <v/>
      </c>
      <c r="BX240" s="138" t="str">
        <f t="shared" si="59"/>
        <v/>
      </c>
      <c r="BY240" s="6"/>
      <c r="BZ240" s="6"/>
      <c r="CA240" s="6"/>
      <c r="CB240" s="6"/>
      <c r="CC240" s="6"/>
      <c r="CD240" s="6"/>
      <c r="CE240" s="6"/>
      <c r="CF240" s="247">
        <f>IF('Submission Template'!C263="invalid",1,0)</f>
        <v>0</v>
      </c>
      <c r="CG240" s="137" t="str">
        <f>IF(AND('Submission Template'!$C263="final",'Submission Template'!$Q263="yes"),$D266,"")</f>
        <v/>
      </c>
      <c r="CH240" s="137" t="str">
        <f>IF(AND('Submission Template'!$C263="final",'Submission Template'!$Q263="yes"),$C266,"")</f>
        <v/>
      </c>
      <c r="CI240" s="137" t="str">
        <f>IF(AND('Submission Template'!$C263="final",'Submission Template'!$V263="yes"),$N266,"")</f>
        <v/>
      </c>
      <c r="CJ240" s="138" t="str">
        <f>IF(AND('Submission Template'!$C263="final",'Submission Template'!$V263="yes"),$M266,"")</f>
        <v/>
      </c>
      <c r="CK240" s="6"/>
      <c r="CL240" s="6"/>
    </row>
    <row r="241" spans="1:90">
      <c r="A241" s="98"/>
      <c r="B241" s="304">
        <f>IF('Submission Template'!$AU$36=1,IF(AND('Submission Template'!$P$13="yes",$AX241&lt;&gt;""),MAX($AX241-1,0),$AX241),"")</f>
        <v>0</v>
      </c>
      <c r="C241" s="305" t="str">
        <f t="shared" si="22"/>
        <v/>
      </c>
      <c r="D241" s="306" t="str">
        <f>IF('Submission Template'!$AU$36&lt;&gt;1,"",IF(AL241&lt;&gt;"",AL241,IF(AND('Submission Template'!$P$13="no",'Submission Template'!Q238="yes",'Submission Template'!BN238&lt;&gt;""),AVERAGE(BD$37:BD241),IF(AND('Submission Template'!$P$13="yes",'Submission Template'!Q238="yes",'Submission Template'!BN238&lt;&gt;""),AVERAGE(BD$38:BD241),""))))</f>
        <v/>
      </c>
      <c r="E241" s="307" t="str">
        <f>IF('Submission Template'!$AU$36&lt;&gt;1,"",IF(AO241&lt;=1,"",IF(BW241&lt;&gt;"",BW241,IF(AND('Submission Template'!$P$13="no",'Submission Template'!Q238="yes",'Submission Template'!BN238&lt;&gt;""),STDEV(BD$37:BD241),IF(AND('Submission Template'!$P$13="yes",'Submission Template'!Q238="yes",'Submission Template'!BN238&lt;&gt;""),STDEV(BD$38:BD241),"")))))</f>
        <v/>
      </c>
      <c r="F241" s="308" t="str">
        <f>IF('Submission Template'!$AU$36=1,IF('Submission Template'!BN238&lt;&gt;"",G240,""),"")</f>
        <v/>
      </c>
      <c r="G241" s="308" t="str">
        <f>IF(AND('Submission Template'!$AU$36=1,'Submission Template'!$C238&lt;&gt;""),IF(OR($AO241=1,$AO241=0),0,IF('Submission Template'!$C238="initial",$G240,IF('Submission Template'!Q238="yes",MAX(($F241+'Submission Template'!BN238-('Submission Template'!K$28+0.25*$E241)),0),$G240))),"")</f>
        <v/>
      </c>
      <c r="H241" s="308" t="str">
        <f t="shared" si="48"/>
        <v/>
      </c>
      <c r="I241" s="309" t="str">
        <f t="shared" si="55"/>
        <v/>
      </c>
      <c r="J241" s="309" t="str">
        <f t="shared" si="49"/>
        <v/>
      </c>
      <c r="K241" s="310" t="str">
        <f>IF(G241&lt;&gt;"",IF($BA241=1,IF(AND(J241&lt;&gt;1,I241=1,D241&lt;='Submission Template'!K$28),1,0),K240),"")</f>
        <v/>
      </c>
      <c r="L241" s="304">
        <f>IF('Submission Template'!$AV$36=1,IF(AND('Submission Template'!$P$13="yes",$AY241&lt;&gt;""),MAX($AY241-1,0),$AY241),"")</f>
        <v>0</v>
      </c>
      <c r="M241" s="305" t="str">
        <f t="shared" si="50"/>
        <v/>
      </c>
      <c r="N241" s="306" t="str">
        <f>IF(AM241&lt;&gt;"",AM241,(IF(AND('Submission Template'!$P$13="no",'Submission Template'!V238="yes",'Submission Template'!BS238&lt;&gt;""),AVERAGE(BE$37:BE241),IF(AND('Submission Template'!$P$13="yes",'Submission Template'!V238="yes",'Submission Template'!BS238&lt;&gt;""),AVERAGE(BE$38:BE241),""))))</f>
        <v/>
      </c>
      <c r="O241" s="307" t="str">
        <f>IF(AP241&lt;=1,"",IF(BX241&lt;&gt;"",BX241,(IF(AND('Submission Template'!$P$13="no",'Submission Template'!V238="yes",'Submission Template'!BS238&lt;&gt;""),STDEV(BE$37:BE241),IF(AND('Submission Template'!$P$13="yes",'Submission Template'!V238="yes",'Submission Template'!BS238&lt;&gt;""),STDEV(BE$38:BE241),"")))))</f>
        <v/>
      </c>
      <c r="P241" s="308" t="str">
        <f>IF('Submission Template'!$AV$36=1,IF('Submission Template'!BS238&lt;&gt;"",Q240,""),"")</f>
        <v/>
      </c>
      <c r="Q241" s="308" t="str">
        <f>IF(AND('Submission Template'!$AV$36=1,'Submission Template'!$C238&lt;&gt;""),IF(OR($AP241=1,$AP241=0),0,IF('Submission Template'!$C238="initial",$Q240,IF('Submission Template'!V238="yes",MAX(($P241+'Submission Template'!BS238-('Submission Template'!R$28+0.25*$O241)),0),$Q240))),"")</f>
        <v/>
      </c>
      <c r="R241" s="308" t="str">
        <f t="shared" si="51"/>
        <v/>
      </c>
      <c r="S241" s="309" t="str">
        <f t="shared" si="56"/>
        <v/>
      </c>
      <c r="T241" s="309" t="str">
        <f t="shared" si="52"/>
        <v/>
      </c>
      <c r="U241" s="310" t="str">
        <f>IF(Q241&lt;&gt;"",IF($BB241=1,IF(AND(T241&lt;&gt;1,S241=1,N241&lt;='Submission Template'!R$28),1,0),U240),"")</f>
        <v/>
      </c>
      <c r="V241" s="102"/>
      <c r="W241" s="102"/>
      <c r="X241" s="102"/>
      <c r="Y241" s="102"/>
      <c r="Z241" s="102"/>
      <c r="AA241" s="102"/>
      <c r="AB241" s="102"/>
      <c r="AC241" s="102"/>
      <c r="AD241" s="102"/>
      <c r="AE241" s="102"/>
      <c r="AF241" s="311"/>
      <c r="AG241" s="312" t="str">
        <f>IF(AND(OR('Submission Template'!Q238="yes",AND('Submission Template'!V238="yes",'Submission Template'!$P$17="yes")),'Submission Template'!C238="invalid"),"Test cannot be invalid AND included in CumSum",IF(OR(AND($Q241&gt;$R241,$N241&lt;&gt;""),AND($G241&gt;H241,$D241&lt;&gt;"")),"Warning:  CumSum statistic exceeds the Action Limit.",""))</f>
        <v/>
      </c>
      <c r="AH241" s="156"/>
      <c r="AI241" s="156"/>
      <c r="AJ241" s="156"/>
      <c r="AK241" s="313"/>
      <c r="AL241" s="6" t="str">
        <f t="shared" si="60"/>
        <v/>
      </c>
      <c r="AM241" s="6" t="str">
        <f t="shared" si="57"/>
        <v/>
      </c>
      <c r="AN241"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lt;&gt;""),"DATA","")),"notCO")</f>
        <v>SKIP</v>
      </c>
      <c r="AO241" s="6">
        <f>IF('Submission Template'!$P$13="no",AX241,IF(AX241="","",IF('Submission Template'!$P$13="yes",IF(B241=0,1,IF(OR(B241=1,B241=2),2,B241)))))</f>
        <v>1</v>
      </c>
      <c r="AP241" s="6">
        <f>IF('Submission Template'!$P$13="no",AY241,IF(AY241="","",IF('Submission Template'!$P$13="yes",IF(L241=0,1,IF(OR(L241=1,L241=2),2,L241)))))</f>
        <v>1</v>
      </c>
      <c r="AQ241"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lt;&gt;""),"DATA","")),"notCO")</f>
        <v>SKIP</v>
      </c>
      <c r="AR241" s="22">
        <f>IF(AND('Submission Template'!BN238&lt;&gt;"",'Submission Template'!K$28&lt;&gt;"",'Submission Template'!Q238&lt;&gt;""),1,0)</f>
        <v>0</v>
      </c>
      <c r="AS241" s="22">
        <f>IF(AND('Submission Template'!BS238&lt;&gt;"",'Submission Template'!R$28&lt;&gt;"",'Submission Template'!V238&lt;&gt;""),1,0)</f>
        <v>0</v>
      </c>
      <c r="AT241" s="22"/>
      <c r="AU241" s="22">
        <f t="shared" si="26"/>
        <v>0</v>
      </c>
      <c r="AV241" s="22">
        <f t="shared" si="27"/>
        <v>0</v>
      </c>
      <c r="AW241" s="22"/>
      <c r="AX241" s="22">
        <f>IF('Submission Template'!$BU238&lt;&gt;"blank",IF('Submission Template'!BN238&lt;&gt;"",IF('Submission Template'!Q238="yes",AX240+1,AX240),AX240),"")</f>
        <v>0</v>
      </c>
      <c r="AY241" s="22">
        <f>IF('Submission Template'!$BU238&lt;&gt;"blank",IF('Submission Template'!BS238&lt;&gt;"",IF('Submission Template'!V238="yes",AY240+1,AY240),AY240),"")</f>
        <v>0</v>
      </c>
      <c r="AZ241" s="22"/>
      <c r="BA241" s="22" t="str">
        <f>IF('Submission Template'!BN238&lt;&gt;"",IF('Submission Template'!Q238="yes",1,0),"")</f>
        <v/>
      </c>
      <c r="BB241" s="22" t="str">
        <f>IF('Submission Template'!BS238&lt;&gt;"",IF('Submission Template'!V238="yes",1,0),"")</f>
        <v/>
      </c>
      <c r="BC241" s="22"/>
      <c r="BD241" s="22" t="str">
        <f>IF(AND('Submission Template'!Q238="yes",'Submission Template'!BN238&lt;&gt;""),'Submission Template'!BN238,"")</f>
        <v/>
      </c>
      <c r="BE241" s="22" t="str">
        <f>IF(AND('Submission Template'!V238="yes",'Submission Template'!BS238&lt;&gt;""),'Submission Template'!BS238,"")</f>
        <v/>
      </c>
      <c r="BF241" s="22"/>
      <c r="BG241" s="22"/>
      <c r="BH241" s="22"/>
      <c r="BI241" s="24"/>
      <c r="BJ241" s="22"/>
      <c r="BK241" s="35" t="str">
        <f>IF('Submission Template'!$AU$36=1,IF(AND('Submission Template'!Q238="yes",$AO241&gt;1,'Submission Template'!BN238&lt;&gt;""),ROUND((($AU241*$E241)/($D241-'Submission Template'!K$28))^2+1,1),""),"")</f>
        <v/>
      </c>
      <c r="BL241" s="35" t="str">
        <f>IF('Submission Template'!$AV$36=1,IF(AND('Submission Template'!V238="yes",$AP241&gt;1,'Submission Template'!BS238&lt;&gt;""),ROUND((($AV241*$O241)/($N241-'Submission Template'!R$28))^2+1,1),""),"")</f>
        <v/>
      </c>
      <c r="BM241" s="49">
        <f t="shared" si="28"/>
        <v>1</v>
      </c>
      <c r="BN241" s="6"/>
      <c r="BO241" s="136" t="str">
        <f>IF(D241="","",IF(E241="","",$D241-'Submission Template'!K$28))</f>
        <v/>
      </c>
      <c r="BP241" s="137" t="str">
        <f t="shared" si="53"/>
        <v/>
      </c>
      <c r="BQ241" s="137"/>
      <c r="BR241" s="137"/>
      <c r="BS241" s="137"/>
      <c r="BT241" s="137" t="str">
        <f>IF(N241="","",IF(E241="","",$N241-'Submission Template'!$BG$20))</f>
        <v/>
      </c>
      <c r="BU241" s="138" t="str">
        <f t="shared" si="54"/>
        <v/>
      </c>
      <c r="BV241" s="6"/>
      <c r="BW241" s="247" t="str">
        <f t="shared" si="58"/>
        <v/>
      </c>
      <c r="BX241" s="138" t="str">
        <f t="shared" si="59"/>
        <v/>
      </c>
      <c r="BY241" s="6"/>
      <c r="BZ241" s="6"/>
      <c r="CA241" s="6"/>
      <c r="CB241" s="6"/>
      <c r="CC241" s="6"/>
      <c r="CD241" s="6"/>
      <c r="CE241" s="6"/>
      <c r="CF241" s="247">
        <f>IF('Submission Template'!C264="invalid",1,0)</f>
        <v>0</v>
      </c>
      <c r="CG241" s="137" t="str">
        <f>IF(AND('Submission Template'!$C264="final",'Submission Template'!$Q264="yes"),$D267,"")</f>
        <v/>
      </c>
      <c r="CH241" s="137" t="str">
        <f>IF(AND('Submission Template'!$C264="final",'Submission Template'!$Q264="yes"),$C267,"")</f>
        <v/>
      </c>
      <c r="CI241" s="137" t="str">
        <f>IF(AND('Submission Template'!$C264="final",'Submission Template'!$V264="yes"),$N267,"")</f>
        <v/>
      </c>
      <c r="CJ241" s="138" t="str">
        <f>IF(AND('Submission Template'!$C264="final",'Submission Template'!$V264="yes"),$M267,"")</f>
        <v/>
      </c>
      <c r="CK241" s="6"/>
      <c r="CL241" s="6"/>
    </row>
    <row r="242" spans="1:90">
      <c r="A242" s="98"/>
      <c r="B242" s="304">
        <f>IF('Submission Template'!$AU$36=1,IF(AND('Submission Template'!$P$13="yes",$AX242&lt;&gt;""),MAX($AX242-1,0),$AX242),"")</f>
        <v>0</v>
      </c>
      <c r="C242" s="305" t="str">
        <f t="shared" si="22"/>
        <v/>
      </c>
      <c r="D242" s="306" t="str">
        <f>IF('Submission Template'!$AU$36&lt;&gt;1,"",IF(AL242&lt;&gt;"",AL242,IF(AND('Submission Template'!$P$13="no",'Submission Template'!Q239="yes",'Submission Template'!BN239&lt;&gt;""),AVERAGE(BD$37:BD242),IF(AND('Submission Template'!$P$13="yes",'Submission Template'!Q239="yes",'Submission Template'!BN239&lt;&gt;""),AVERAGE(BD$38:BD242),""))))</f>
        <v/>
      </c>
      <c r="E242" s="307" t="str">
        <f>IF('Submission Template'!$AU$36&lt;&gt;1,"",IF(AO242&lt;=1,"",IF(BW242&lt;&gt;"",BW242,IF(AND('Submission Template'!$P$13="no",'Submission Template'!Q239="yes",'Submission Template'!BN239&lt;&gt;""),STDEV(BD$37:BD242),IF(AND('Submission Template'!$P$13="yes",'Submission Template'!Q239="yes",'Submission Template'!BN239&lt;&gt;""),STDEV(BD$38:BD242),"")))))</f>
        <v/>
      </c>
      <c r="F242" s="308" t="str">
        <f>IF('Submission Template'!$AU$36=1,IF('Submission Template'!BN239&lt;&gt;"",G241,""),"")</f>
        <v/>
      </c>
      <c r="G242" s="308" t="str">
        <f>IF(AND('Submission Template'!$AU$36=1,'Submission Template'!$C239&lt;&gt;""),IF(OR($AO242=1,$AO242=0),0,IF('Submission Template'!$C239="initial",$G241,IF('Submission Template'!Q239="yes",MAX(($F242+'Submission Template'!BN239-('Submission Template'!K$28+0.25*$E242)),0),$G241))),"")</f>
        <v/>
      </c>
      <c r="H242" s="308" t="str">
        <f t="shared" si="48"/>
        <v/>
      </c>
      <c r="I242" s="309" t="str">
        <f t="shared" si="55"/>
        <v/>
      </c>
      <c r="J242" s="309" t="str">
        <f t="shared" si="49"/>
        <v/>
      </c>
      <c r="K242" s="310" t="str">
        <f>IF(G242&lt;&gt;"",IF($BA242=1,IF(AND(J242&lt;&gt;1,I242=1,D242&lt;='Submission Template'!K$28),1,0),K241),"")</f>
        <v/>
      </c>
      <c r="L242" s="304">
        <f>IF('Submission Template'!$AV$36=1,IF(AND('Submission Template'!$P$13="yes",$AY242&lt;&gt;""),MAX($AY242-1,0),$AY242),"")</f>
        <v>0</v>
      </c>
      <c r="M242" s="305" t="str">
        <f t="shared" si="50"/>
        <v/>
      </c>
      <c r="N242" s="306" t="str">
        <f>IF(AM242&lt;&gt;"",AM242,(IF(AND('Submission Template'!$P$13="no",'Submission Template'!V239="yes",'Submission Template'!BS239&lt;&gt;""),AVERAGE(BE$37:BE242),IF(AND('Submission Template'!$P$13="yes",'Submission Template'!V239="yes",'Submission Template'!BS239&lt;&gt;""),AVERAGE(BE$38:BE242),""))))</f>
        <v/>
      </c>
      <c r="O242" s="307" t="str">
        <f>IF(AP242&lt;=1,"",IF(BX242&lt;&gt;"",BX242,(IF(AND('Submission Template'!$P$13="no",'Submission Template'!V239="yes",'Submission Template'!BS239&lt;&gt;""),STDEV(BE$37:BE242),IF(AND('Submission Template'!$P$13="yes",'Submission Template'!V239="yes",'Submission Template'!BS239&lt;&gt;""),STDEV(BE$38:BE242),"")))))</f>
        <v/>
      </c>
      <c r="P242" s="308" t="str">
        <f>IF('Submission Template'!$AV$36=1,IF('Submission Template'!BS239&lt;&gt;"",Q241,""),"")</f>
        <v/>
      </c>
      <c r="Q242" s="308" t="str">
        <f>IF(AND('Submission Template'!$AV$36=1,'Submission Template'!$C239&lt;&gt;""),IF(OR($AP242=1,$AP242=0),0,IF('Submission Template'!$C239="initial",$Q241,IF('Submission Template'!V239="yes",MAX(($P242+'Submission Template'!BS239-('Submission Template'!R$28+0.25*$O242)),0),$Q241))),"")</f>
        <v/>
      </c>
      <c r="R242" s="308" t="str">
        <f t="shared" si="51"/>
        <v/>
      </c>
      <c r="S242" s="309" t="str">
        <f t="shared" si="56"/>
        <v/>
      </c>
      <c r="T242" s="309" t="str">
        <f t="shared" si="52"/>
        <v/>
      </c>
      <c r="U242" s="310" t="str">
        <f>IF(Q242&lt;&gt;"",IF($BB242=1,IF(AND(T242&lt;&gt;1,S242=1,N242&lt;='Submission Template'!R$28),1,0),U241),"")</f>
        <v/>
      </c>
      <c r="V242" s="102"/>
      <c r="W242" s="102"/>
      <c r="X242" s="102"/>
      <c r="Y242" s="102"/>
      <c r="Z242" s="102"/>
      <c r="AA242" s="102"/>
      <c r="AB242" s="102"/>
      <c r="AC242" s="102"/>
      <c r="AD242" s="102"/>
      <c r="AE242" s="102"/>
      <c r="AF242" s="311"/>
      <c r="AG242" s="312" t="str">
        <f>IF(AND(OR('Submission Template'!Q239="yes",AND('Submission Template'!V239="yes",'Submission Template'!$P$17="yes")),'Submission Template'!C239="invalid"),"Test cannot be invalid AND included in CumSum",IF(OR(AND($Q242&gt;$R242,$N242&lt;&gt;""),AND($G242&gt;H242,$D242&lt;&gt;"")),"Warning:  CumSum statistic exceeds the Action Limit.",""))</f>
        <v/>
      </c>
      <c r="AH242" s="156"/>
      <c r="AI242" s="156"/>
      <c r="AJ242" s="156"/>
      <c r="AK242" s="313"/>
      <c r="AL242" s="6" t="str">
        <f t="shared" si="60"/>
        <v/>
      </c>
      <c r="AM242" s="6" t="str">
        <f t="shared" si="57"/>
        <v/>
      </c>
      <c r="AN242"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lt;&gt;""),"DATA","")),"notCO")</f>
        <v>SKIP</v>
      </c>
      <c r="AO242" s="6">
        <f>IF('Submission Template'!$P$13="no",AX242,IF(AX242="","",IF('Submission Template'!$P$13="yes",IF(B242=0,1,IF(OR(B242=1,B242=2),2,B242)))))</f>
        <v>1</v>
      </c>
      <c r="AP242" s="6">
        <f>IF('Submission Template'!$P$13="no",AY242,IF(AY242="","",IF('Submission Template'!$P$13="yes",IF(L242=0,1,IF(OR(L242=1,L242=2),2,L242)))))</f>
        <v>1</v>
      </c>
      <c r="AQ242"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lt;&gt;""),"DATA","")),"notCO")</f>
        <v>SKIP</v>
      </c>
      <c r="AR242" s="22">
        <f>IF(AND('Submission Template'!BN239&lt;&gt;"",'Submission Template'!K$28&lt;&gt;"",'Submission Template'!Q239&lt;&gt;""),1,0)</f>
        <v>0</v>
      </c>
      <c r="AS242" s="22">
        <f>IF(AND('Submission Template'!BS239&lt;&gt;"",'Submission Template'!R$28&lt;&gt;"",'Submission Template'!V239&lt;&gt;""),1,0)</f>
        <v>0</v>
      </c>
      <c r="AT242" s="22"/>
      <c r="AU242" s="22">
        <f t="shared" si="26"/>
        <v>0</v>
      </c>
      <c r="AV242" s="22">
        <f t="shared" si="27"/>
        <v>0</v>
      </c>
      <c r="AW242" s="22"/>
      <c r="AX242" s="22">
        <f>IF('Submission Template'!$BU239&lt;&gt;"blank",IF('Submission Template'!BN239&lt;&gt;"",IF('Submission Template'!Q239="yes",AX241+1,AX241),AX241),"")</f>
        <v>0</v>
      </c>
      <c r="AY242" s="22">
        <f>IF('Submission Template'!$BU239&lt;&gt;"blank",IF('Submission Template'!BS239&lt;&gt;"",IF('Submission Template'!V239="yes",AY241+1,AY241),AY241),"")</f>
        <v>0</v>
      </c>
      <c r="AZ242" s="22"/>
      <c r="BA242" s="22" t="str">
        <f>IF('Submission Template'!BN239&lt;&gt;"",IF('Submission Template'!Q239="yes",1,0),"")</f>
        <v/>
      </c>
      <c r="BB242" s="22" t="str">
        <f>IF('Submission Template'!BS239&lt;&gt;"",IF('Submission Template'!V239="yes",1,0),"")</f>
        <v/>
      </c>
      <c r="BC242" s="22"/>
      <c r="BD242" s="22" t="str">
        <f>IF(AND('Submission Template'!Q239="yes",'Submission Template'!BN239&lt;&gt;""),'Submission Template'!BN239,"")</f>
        <v/>
      </c>
      <c r="BE242" s="22" t="str">
        <f>IF(AND('Submission Template'!V239="yes",'Submission Template'!BS239&lt;&gt;""),'Submission Template'!BS239,"")</f>
        <v/>
      </c>
      <c r="BF242" s="22"/>
      <c r="BG242" s="22"/>
      <c r="BH242" s="22"/>
      <c r="BI242" s="24"/>
      <c r="BJ242" s="22"/>
      <c r="BK242" s="35" t="str">
        <f>IF('Submission Template'!$AU$36=1,IF(AND('Submission Template'!Q239="yes",$AO242&gt;1,'Submission Template'!BN239&lt;&gt;""),ROUND((($AU242*$E242)/($D242-'Submission Template'!K$28))^2+1,1),""),"")</f>
        <v/>
      </c>
      <c r="BL242" s="35" t="str">
        <f>IF('Submission Template'!$AV$36=1,IF(AND('Submission Template'!V239="yes",$AP242&gt;1,'Submission Template'!BS239&lt;&gt;""),ROUND((($AV242*$O242)/($N242-'Submission Template'!R$28))^2+1,1),""),"")</f>
        <v/>
      </c>
      <c r="BM242" s="49">
        <f t="shared" si="28"/>
        <v>1</v>
      </c>
      <c r="BN242" s="6"/>
      <c r="BO242" s="136" t="str">
        <f>IF(D242="","",IF(E242="","",$D242-'Submission Template'!K$28))</f>
        <v/>
      </c>
      <c r="BP242" s="137" t="str">
        <f t="shared" si="53"/>
        <v/>
      </c>
      <c r="BQ242" s="137"/>
      <c r="BR242" s="137"/>
      <c r="BS242" s="137"/>
      <c r="BT242" s="137" t="str">
        <f>IF(N242="","",IF(E242="","",$N242-'Submission Template'!$BG$20))</f>
        <v/>
      </c>
      <c r="BU242" s="138" t="str">
        <f t="shared" si="54"/>
        <v/>
      </c>
      <c r="BV242" s="6"/>
      <c r="BW242" s="247" t="str">
        <f t="shared" si="58"/>
        <v/>
      </c>
      <c r="BX242" s="138" t="str">
        <f t="shared" si="59"/>
        <v/>
      </c>
      <c r="BY242" s="6"/>
      <c r="BZ242" s="6"/>
      <c r="CA242" s="6"/>
      <c r="CB242" s="6"/>
      <c r="CC242" s="6"/>
      <c r="CD242" s="6"/>
      <c r="CE242" s="6"/>
      <c r="CF242" s="247">
        <f>IF('Submission Template'!C265="invalid",1,0)</f>
        <v>0</v>
      </c>
      <c r="CG242" s="137" t="str">
        <f>IF(AND('Submission Template'!$C265="final",'Submission Template'!$Q265="yes"),$D268,"")</f>
        <v/>
      </c>
      <c r="CH242" s="137" t="str">
        <f>IF(AND('Submission Template'!$C265="final",'Submission Template'!$Q265="yes"),$C268,"")</f>
        <v/>
      </c>
      <c r="CI242" s="137" t="str">
        <f>IF(AND('Submission Template'!$C265="final",'Submission Template'!$V265="yes"),$N268,"")</f>
        <v/>
      </c>
      <c r="CJ242" s="138" t="str">
        <f>IF(AND('Submission Template'!$C265="final",'Submission Template'!$V265="yes"),$M268,"")</f>
        <v/>
      </c>
      <c r="CK242" s="6"/>
      <c r="CL242" s="6"/>
    </row>
    <row r="243" spans="1:90">
      <c r="A243" s="98"/>
      <c r="B243" s="304">
        <f>IF('Submission Template'!$AU$36=1,IF(AND('Submission Template'!$P$13="yes",$AX243&lt;&gt;""),MAX($AX243-1,0),$AX243),"")</f>
        <v>0</v>
      </c>
      <c r="C243" s="305" t="str">
        <f t="shared" si="22"/>
        <v/>
      </c>
      <c r="D243" s="306" t="str">
        <f>IF('Submission Template'!$AU$36&lt;&gt;1,"",IF(AL243&lt;&gt;"",AL243,IF(AND('Submission Template'!$P$13="no",'Submission Template'!Q240="yes",'Submission Template'!BN240&lt;&gt;""),AVERAGE(BD$37:BD243),IF(AND('Submission Template'!$P$13="yes",'Submission Template'!Q240="yes",'Submission Template'!BN240&lt;&gt;""),AVERAGE(BD$38:BD243),""))))</f>
        <v/>
      </c>
      <c r="E243" s="307" t="str">
        <f>IF('Submission Template'!$AU$36&lt;&gt;1,"",IF(AO243&lt;=1,"",IF(BW243&lt;&gt;"",BW243,IF(AND('Submission Template'!$P$13="no",'Submission Template'!Q240="yes",'Submission Template'!BN240&lt;&gt;""),STDEV(BD$37:BD243),IF(AND('Submission Template'!$P$13="yes",'Submission Template'!Q240="yes",'Submission Template'!BN240&lt;&gt;""),STDEV(BD$38:BD243),"")))))</f>
        <v/>
      </c>
      <c r="F243" s="308" t="str">
        <f>IF('Submission Template'!$AU$36=1,IF('Submission Template'!BN240&lt;&gt;"",G242,""),"")</f>
        <v/>
      </c>
      <c r="G243" s="308" t="str">
        <f>IF(AND('Submission Template'!$AU$36=1,'Submission Template'!$C240&lt;&gt;""),IF(OR($AO243=1,$AO243=0),0,IF('Submission Template'!$C240="initial",$G242,IF('Submission Template'!Q240="yes",MAX(($F243+'Submission Template'!BN240-('Submission Template'!K$28+0.25*$E243)),0),$G242))),"")</f>
        <v/>
      </c>
      <c r="H243" s="308" t="str">
        <f t="shared" si="48"/>
        <v/>
      </c>
      <c r="I243" s="309" t="str">
        <f t="shared" si="55"/>
        <v/>
      </c>
      <c r="J243" s="309" t="str">
        <f t="shared" si="49"/>
        <v/>
      </c>
      <c r="K243" s="310" t="str">
        <f>IF(G243&lt;&gt;"",IF($BA243=1,IF(AND(J243&lt;&gt;1,I243=1,D243&lt;='Submission Template'!K$28),1,0),K242),"")</f>
        <v/>
      </c>
      <c r="L243" s="304">
        <f>IF('Submission Template'!$AV$36=1,IF(AND('Submission Template'!$P$13="yes",$AY243&lt;&gt;""),MAX($AY243-1,0),$AY243),"")</f>
        <v>0</v>
      </c>
      <c r="M243" s="305" t="str">
        <f t="shared" si="50"/>
        <v/>
      </c>
      <c r="N243" s="306" t="str">
        <f>IF(AM243&lt;&gt;"",AM243,(IF(AND('Submission Template'!$P$13="no",'Submission Template'!V240="yes",'Submission Template'!BS240&lt;&gt;""),AVERAGE(BE$37:BE243),IF(AND('Submission Template'!$P$13="yes",'Submission Template'!V240="yes",'Submission Template'!BS240&lt;&gt;""),AVERAGE(BE$38:BE243),""))))</f>
        <v/>
      </c>
      <c r="O243" s="307" t="str">
        <f>IF(AP243&lt;=1,"",IF(BX243&lt;&gt;"",BX243,(IF(AND('Submission Template'!$P$13="no",'Submission Template'!V240="yes",'Submission Template'!BS240&lt;&gt;""),STDEV(BE$37:BE243),IF(AND('Submission Template'!$P$13="yes",'Submission Template'!V240="yes",'Submission Template'!BS240&lt;&gt;""),STDEV(BE$38:BE243),"")))))</f>
        <v/>
      </c>
      <c r="P243" s="308" t="str">
        <f>IF('Submission Template'!$AV$36=1,IF('Submission Template'!BS240&lt;&gt;"",Q242,""),"")</f>
        <v/>
      </c>
      <c r="Q243" s="308" t="str">
        <f>IF(AND('Submission Template'!$AV$36=1,'Submission Template'!$C240&lt;&gt;""),IF(OR($AP243=1,$AP243=0),0,IF('Submission Template'!$C240="initial",$Q242,IF('Submission Template'!V240="yes",MAX(($P243+'Submission Template'!BS240-('Submission Template'!R$28+0.25*$O243)),0),$Q242))),"")</f>
        <v/>
      </c>
      <c r="R243" s="308" t="str">
        <f t="shared" si="51"/>
        <v/>
      </c>
      <c r="S243" s="309" t="str">
        <f t="shared" si="56"/>
        <v/>
      </c>
      <c r="T243" s="309" t="str">
        <f t="shared" si="52"/>
        <v/>
      </c>
      <c r="U243" s="310" t="str">
        <f>IF(Q243&lt;&gt;"",IF($BB243=1,IF(AND(T243&lt;&gt;1,S243=1,N243&lt;='Submission Template'!R$28),1,0),U242),"")</f>
        <v/>
      </c>
      <c r="V243" s="102"/>
      <c r="W243" s="102"/>
      <c r="X243" s="102"/>
      <c r="Y243" s="102"/>
      <c r="Z243" s="102"/>
      <c r="AA243" s="102"/>
      <c r="AB243" s="102"/>
      <c r="AC243" s="102"/>
      <c r="AD243" s="102"/>
      <c r="AE243" s="102"/>
      <c r="AF243" s="311"/>
      <c r="AG243" s="312" t="str">
        <f>IF(AND(OR('Submission Template'!Q240="yes",AND('Submission Template'!V240="yes",'Submission Template'!$P$17="yes")),'Submission Template'!C240="invalid"),"Test cannot be invalid AND included in CumSum",IF(OR(AND($Q243&gt;$R243,$N243&lt;&gt;""),AND($G243&gt;H243,$D243&lt;&gt;"")),"Warning:  CumSum statistic exceeds the Action Limit.",""))</f>
        <v/>
      </c>
      <c r="AH243" s="156"/>
      <c r="AI243" s="156"/>
      <c r="AJ243" s="156"/>
      <c r="AK243" s="313"/>
      <c r="AL243" s="6" t="str">
        <f t="shared" si="60"/>
        <v/>
      </c>
      <c r="AM243" s="6" t="str">
        <f t="shared" si="57"/>
        <v/>
      </c>
      <c r="AN243"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lt;&gt;""),"DATA","")),"notCO")</f>
        <v>SKIP</v>
      </c>
      <c r="AO243" s="6">
        <f>IF('Submission Template'!$P$13="no",AX243,IF(AX243="","",IF('Submission Template'!$P$13="yes",IF(B243=0,1,IF(OR(B243=1,B243=2),2,B243)))))</f>
        <v>1</v>
      </c>
      <c r="AP243" s="6">
        <f>IF('Submission Template'!$P$13="no",AY243,IF(AY243="","",IF('Submission Template'!$P$13="yes",IF(L243=0,1,IF(OR(L243=1,L243=2),2,L243)))))</f>
        <v>1</v>
      </c>
      <c r="AQ243"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lt;&gt;""),"DATA","")),"notCO")</f>
        <v>SKIP</v>
      </c>
      <c r="AR243" s="22">
        <f>IF(AND('Submission Template'!BN240&lt;&gt;"",'Submission Template'!K$28&lt;&gt;"",'Submission Template'!Q240&lt;&gt;""),1,0)</f>
        <v>0</v>
      </c>
      <c r="AS243" s="22">
        <f>IF(AND('Submission Template'!BS240&lt;&gt;"",'Submission Template'!R$28&lt;&gt;"",'Submission Template'!V240&lt;&gt;""),1,0)</f>
        <v>0</v>
      </c>
      <c r="AT243" s="22"/>
      <c r="AU243" s="22">
        <f t="shared" si="26"/>
        <v>0</v>
      </c>
      <c r="AV243" s="22">
        <f t="shared" si="27"/>
        <v>0</v>
      </c>
      <c r="AW243" s="22"/>
      <c r="AX243" s="22">
        <f>IF('Submission Template'!$BU240&lt;&gt;"blank",IF('Submission Template'!BN240&lt;&gt;"",IF('Submission Template'!Q240="yes",AX242+1,AX242),AX242),"")</f>
        <v>0</v>
      </c>
      <c r="AY243" s="22">
        <f>IF('Submission Template'!$BU240&lt;&gt;"blank",IF('Submission Template'!BS240&lt;&gt;"",IF('Submission Template'!V240="yes",AY242+1,AY242),AY242),"")</f>
        <v>0</v>
      </c>
      <c r="AZ243" s="22"/>
      <c r="BA243" s="22" t="str">
        <f>IF('Submission Template'!BN240&lt;&gt;"",IF('Submission Template'!Q240="yes",1,0),"")</f>
        <v/>
      </c>
      <c r="BB243" s="22" t="str">
        <f>IF('Submission Template'!BS240&lt;&gt;"",IF('Submission Template'!V240="yes",1,0),"")</f>
        <v/>
      </c>
      <c r="BC243" s="22"/>
      <c r="BD243" s="22" t="str">
        <f>IF(AND('Submission Template'!Q240="yes",'Submission Template'!BN240&lt;&gt;""),'Submission Template'!BN240,"")</f>
        <v/>
      </c>
      <c r="BE243" s="22" t="str">
        <f>IF(AND('Submission Template'!V240="yes",'Submission Template'!BS240&lt;&gt;""),'Submission Template'!BS240,"")</f>
        <v/>
      </c>
      <c r="BF243" s="22"/>
      <c r="BG243" s="22"/>
      <c r="BH243" s="22"/>
      <c r="BI243" s="24"/>
      <c r="BJ243" s="22"/>
      <c r="BK243" s="35" t="str">
        <f>IF('Submission Template'!$AU$36=1,IF(AND('Submission Template'!Q240="yes",$AO243&gt;1,'Submission Template'!BN240&lt;&gt;""),ROUND((($AU243*$E243)/($D243-'Submission Template'!K$28))^2+1,1),""),"")</f>
        <v/>
      </c>
      <c r="BL243" s="35" t="str">
        <f>IF('Submission Template'!$AV$36=1,IF(AND('Submission Template'!V240="yes",$AP243&gt;1,'Submission Template'!BS240&lt;&gt;""),ROUND((($AV243*$O243)/($N243-'Submission Template'!R$28))^2+1,1),""),"")</f>
        <v/>
      </c>
      <c r="BM243" s="49">
        <f t="shared" si="28"/>
        <v>1</v>
      </c>
      <c r="BN243" s="6"/>
      <c r="BO243" s="136" t="str">
        <f>IF(D243="","",IF(E243="","",$D243-'Submission Template'!K$28))</f>
        <v/>
      </c>
      <c r="BP243" s="137" t="str">
        <f t="shared" si="53"/>
        <v/>
      </c>
      <c r="BQ243" s="137"/>
      <c r="BR243" s="137"/>
      <c r="BS243" s="137"/>
      <c r="BT243" s="137" t="str">
        <f>IF(N243="","",IF(E243="","",$N243-'Submission Template'!$BG$20))</f>
        <v/>
      </c>
      <c r="BU243" s="138" t="str">
        <f t="shared" si="54"/>
        <v/>
      </c>
      <c r="BV243" s="6"/>
      <c r="BW243" s="247" t="str">
        <f t="shared" si="58"/>
        <v/>
      </c>
      <c r="BX243" s="138" t="str">
        <f t="shared" si="59"/>
        <v/>
      </c>
      <c r="BY243" s="6"/>
      <c r="BZ243" s="6"/>
      <c r="CA243" s="6"/>
      <c r="CB243" s="6"/>
      <c r="CC243" s="6"/>
      <c r="CD243" s="6"/>
      <c r="CE243" s="6"/>
      <c r="CF243" s="247">
        <f>IF('Submission Template'!C266="invalid",1,0)</f>
        <v>0</v>
      </c>
      <c r="CG243" s="137" t="str">
        <f>IF(AND('Submission Template'!$C266="final",'Submission Template'!$Q266="yes"),$D269,"")</f>
        <v/>
      </c>
      <c r="CH243" s="137" t="str">
        <f>IF(AND('Submission Template'!$C266="final",'Submission Template'!$Q266="yes"),$C269,"")</f>
        <v/>
      </c>
      <c r="CI243" s="137" t="str">
        <f>IF(AND('Submission Template'!$C266="final",'Submission Template'!$V266="yes"),$N269,"")</f>
        <v/>
      </c>
      <c r="CJ243" s="138" t="str">
        <f>IF(AND('Submission Template'!$C266="final",'Submission Template'!$V266="yes"),$M269,"")</f>
        <v/>
      </c>
      <c r="CK243" s="6"/>
      <c r="CL243" s="6"/>
    </row>
    <row r="244" spans="1:90">
      <c r="A244" s="98"/>
      <c r="B244" s="304">
        <f>IF('Submission Template'!$AU$36=1,IF(AND('Submission Template'!$P$13="yes",$AX244&lt;&gt;""),MAX($AX244-1,0),$AX244),"")</f>
        <v>0</v>
      </c>
      <c r="C244" s="305" t="str">
        <f t="shared" si="22"/>
        <v/>
      </c>
      <c r="D244" s="306" t="str">
        <f>IF('Submission Template'!$AU$36&lt;&gt;1,"",IF(AL244&lt;&gt;"",AL244,IF(AND('Submission Template'!$P$13="no",'Submission Template'!Q241="yes",'Submission Template'!BN241&lt;&gt;""),AVERAGE(BD$37:BD244),IF(AND('Submission Template'!$P$13="yes",'Submission Template'!Q241="yes",'Submission Template'!BN241&lt;&gt;""),AVERAGE(BD$38:BD244),""))))</f>
        <v/>
      </c>
      <c r="E244" s="307" t="str">
        <f>IF('Submission Template'!$AU$36&lt;&gt;1,"",IF(AO244&lt;=1,"",IF(BW244&lt;&gt;"",BW244,IF(AND('Submission Template'!$P$13="no",'Submission Template'!Q241="yes",'Submission Template'!BN241&lt;&gt;""),STDEV(BD$37:BD244),IF(AND('Submission Template'!$P$13="yes",'Submission Template'!Q241="yes",'Submission Template'!BN241&lt;&gt;""),STDEV(BD$38:BD244),"")))))</f>
        <v/>
      </c>
      <c r="F244" s="308" t="str">
        <f>IF('Submission Template'!$AU$36=1,IF('Submission Template'!BN241&lt;&gt;"",G243,""),"")</f>
        <v/>
      </c>
      <c r="G244" s="308" t="str">
        <f>IF(AND('Submission Template'!$AU$36=1,'Submission Template'!$C241&lt;&gt;""),IF(OR($AO244=1,$AO244=0),0,IF('Submission Template'!$C241="initial",$G243,IF('Submission Template'!Q241="yes",MAX(($F244+'Submission Template'!BN241-('Submission Template'!K$28+0.25*$E244)),0),$G243))),"")</f>
        <v/>
      </c>
      <c r="H244" s="308" t="str">
        <f t="shared" si="48"/>
        <v/>
      </c>
      <c r="I244" s="309" t="str">
        <f t="shared" si="55"/>
        <v/>
      </c>
      <c r="J244" s="309" t="str">
        <f t="shared" si="49"/>
        <v/>
      </c>
      <c r="K244" s="310" t="str">
        <f>IF(G244&lt;&gt;"",IF($BA244=1,IF(AND(J244&lt;&gt;1,I244=1,D244&lt;='Submission Template'!K$28),1,0),K243),"")</f>
        <v/>
      </c>
      <c r="L244" s="304">
        <f>IF('Submission Template'!$AV$36=1,IF(AND('Submission Template'!$P$13="yes",$AY244&lt;&gt;""),MAX($AY244-1,0),$AY244),"")</f>
        <v>0</v>
      </c>
      <c r="M244" s="305" t="str">
        <f t="shared" si="50"/>
        <v/>
      </c>
      <c r="N244" s="306" t="str">
        <f>IF(AM244&lt;&gt;"",AM244,(IF(AND('Submission Template'!$P$13="no",'Submission Template'!V241="yes",'Submission Template'!BS241&lt;&gt;""),AVERAGE(BE$37:BE244),IF(AND('Submission Template'!$P$13="yes",'Submission Template'!V241="yes",'Submission Template'!BS241&lt;&gt;""),AVERAGE(BE$38:BE244),""))))</f>
        <v/>
      </c>
      <c r="O244" s="307" t="str">
        <f>IF(AP244&lt;=1,"",IF(BX244&lt;&gt;"",BX244,(IF(AND('Submission Template'!$P$13="no",'Submission Template'!V241="yes",'Submission Template'!BS241&lt;&gt;""),STDEV(BE$37:BE244),IF(AND('Submission Template'!$P$13="yes",'Submission Template'!V241="yes",'Submission Template'!BS241&lt;&gt;""),STDEV(BE$38:BE244),"")))))</f>
        <v/>
      </c>
      <c r="P244" s="308" t="str">
        <f>IF('Submission Template'!$AV$36=1,IF('Submission Template'!BS241&lt;&gt;"",Q243,""),"")</f>
        <v/>
      </c>
      <c r="Q244" s="308" t="str">
        <f>IF(AND('Submission Template'!$AV$36=1,'Submission Template'!$C241&lt;&gt;""),IF(OR($AP244=1,$AP244=0),0,IF('Submission Template'!$C241="initial",$Q243,IF('Submission Template'!V241="yes",MAX(($P244+'Submission Template'!BS241-('Submission Template'!R$28+0.25*$O244)),0),$Q243))),"")</f>
        <v/>
      </c>
      <c r="R244" s="308" t="str">
        <f t="shared" si="51"/>
        <v/>
      </c>
      <c r="S244" s="309" t="str">
        <f t="shared" si="56"/>
        <v/>
      </c>
      <c r="T244" s="309" t="str">
        <f t="shared" si="52"/>
        <v/>
      </c>
      <c r="U244" s="310" t="str">
        <f>IF(Q244&lt;&gt;"",IF($BB244=1,IF(AND(T244&lt;&gt;1,S244=1,N244&lt;='Submission Template'!R$28),1,0),U243),"")</f>
        <v/>
      </c>
      <c r="V244" s="102"/>
      <c r="W244" s="102"/>
      <c r="X244" s="102"/>
      <c r="Y244" s="102"/>
      <c r="Z244" s="102"/>
      <c r="AA244" s="102"/>
      <c r="AB244" s="102"/>
      <c r="AC244" s="102"/>
      <c r="AD244" s="102"/>
      <c r="AE244" s="102"/>
      <c r="AF244" s="311"/>
      <c r="AG244" s="312" t="str">
        <f>IF(AND(OR('Submission Template'!Q241="yes",AND('Submission Template'!V241="yes",'Submission Template'!$P$17="yes")),'Submission Template'!C241="invalid"),"Test cannot be invalid AND included in CumSum",IF(OR(AND($Q244&gt;$R244,$N244&lt;&gt;""),AND($G244&gt;H244,$D244&lt;&gt;"")),"Warning:  CumSum statistic exceeds the Action Limit.",""))</f>
        <v/>
      </c>
      <c r="AH244" s="156"/>
      <c r="AI244" s="156"/>
      <c r="AJ244" s="156"/>
      <c r="AK244" s="313"/>
      <c r="AL244" s="6" t="str">
        <f t="shared" si="60"/>
        <v/>
      </c>
      <c r="AM244" s="6" t="str">
        <f t="shared" si="57"/>
        <v/>
      </c>
      <c r="AN244"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lt;&gt;""),"DATA","")),"notCO")</f>
        <v>SKIP</v>
      </c>
      <c r="AO244" s="6">
        <f>IF('Submission Template'!$P$13="no",AX244,IF(AX244="","",IF('Submission Template'!$P$13="yes",IF(B244=0,1,IF(OR(B244=1,B244=2),2,B244)))))</f>
        <v>1</v>
      </c>
      <c r="AP244" s="6">
        <f>IF('Submission Template'!$P$13="no",AY244,IF(AY244="","",IF('Submission Template'!$P$13="yes",IF(L244=0,1,IF(OR(L244=1,L244=2),2,L244)))))</f>
        <v>1</v>
      </c>
      <c r="AQ244"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lt;&gt;""),"DATA","")),"notCO")</f>
        <v>SKIP</v>
      </c>
      <c r="AR244" s="22">
        <f>IF(AND('Submission Template'!BN241&lt;&gt;"",'Submission Template'!K$28&lt;&gt;"",'Submission Template'!Q241&lt;&gt;""),1,0)</f>
        <v>0</v>
      </c>
      <c r="AS244" s="22">
        <f>IF(AND('Submission Template'!BS241&lt;&gt;"",'Submission Template'!R$28&lt;&gt;"",'Submission Template'!V241&lt;&gt;""),1,0)</f>
        <v>0</v>
      </c>
      <c r="AT244" s="22"/>
      <c r="AU244" s="22">
        <f t="shared" si="26"/>
        <v>0</v>
      </c>
      <c r="AV244" s="22">
        <f t="shared" si="27"/>
        <v>0</v>
      </c>
      <c r="AW244" s="22"/>
      <c r="AX244" s="22">
        <f>IF('Submission Template'!$BU241&lt;&gt;"blank",IF('Submission Template'!BN241&lt;&gt;"",IF('Submission Template'!Q241="yes",AX243+1,AX243),AX243),"")</f>
        <v>0</v>
      </c>
      <c r="AY244" s="22">
        <f>IF('Submission Template'!$BU241&lt;&gt;"blank",IF('Submission Template'!BS241&lt;&gt;"",IF('Submission Template'!V241="yes",AY243+1,AY243),AY243),"")</f>
        <v>0</v>
      </c>
      <c r="AZ244" s="22"/>
      <c r="BA244" s="22" t="str">
        <f>IF('Submission Template'!BN241&lt;&gt;"",IF('Submission Template'!Q241="yes",1,0),"")</f>
        <v/>
      </c>
      <c r="BB244" s="22" t="str">
        <f>IF('Submission Template'!BS241&lt;&gt;"",IF('Submission Template'!V241="yes",1,0),"")</f>
        <v/>
      </c>
      <c r="BC244" s="22"/>
      <c r="BD244" s="22" t="str">
        <f>IF(AND('Submission Template'!Q241="yes",'Submission Template'!BN241&lt;&gt;""),'Submission Template'!BN241,"")</f>
        <v/>
      </c>
      <c r="BE244" s="22" t="str">
        <f>IF(AND('Submission Template'!V241="yes",'Submission Template'!BS241&lt;&gt;""),'Submission Template'!BS241,"")</f>
        <v/>
      </c>
      <c r="BF244" s="22"/>
      <c r="BG244" s="22"/>
      <c r="BH244" s="22"/>
      <c r="BI244" s="24"/>
      <c r="BJ244" s="22"/>
      <c r="BK244" s="35" t="str">
        <f>IF('Submission Template'!$AU$36=1,IF(AND('Submission Template'!Q241="yes",$AO244&gt;1,'Submission Template'!BN241&lt;&gt;""),ROUND((($AU244*$E244)/($D244-'Submission Template'!K$28))^2+1,1),""),"")</f>
        <v/>
      </c>
      <c r="BL244" s="35" t="str">
        <f>IF('Submission Template'!$AV$36=1,IF(AND('Submission Template'!V241="yes",$AP244&gt;1,'Submission Template'!BS241&lt;&gt;""),ROUND((($AV244*$O244)/($N244-'Submission Template'!R$28))^2+1,1),""),"")</f>
        <v/>
      </c>
      <c r="BM244" s="49">
        <f t="shared" si="28"/>
        <v>1</v>
      </c>
      <c r="BN244" s="6"/>
      <c r="BO244" s="136" t="str">
        <f>IF(D244="","",IF(E244="","",$D244-'Submission Template'!K$28))</f>
        <v/>
      </c>
      <c r="BP244" s="137" t="str">
        <f t="shared" si="53"/>
        <v/>
      </c>
      <c r="BQ244" s="137"/>
      <c r="BR244" s="137"/>
      <c r="BS244" s="137"/>
      <c r="BT244" s="137" t="str">
        <f>IF(N244="","",IF(E244="","",$N244-'Submission Template'!$BG$20))</f>
        <v/>
      </c>
      <c r="BU244" s="138" t="str">
        <f t="shared" si="54"/>
        <v/>
      </c>
      <c r="BV244" s="6"/>
      <c r="BW244" s="247" t="str">
        <f t="shared" si="58"/>
        <v/>
      </c>
      <c r="BX244" s="138" t="str">
        <f t="shared" si="59"/>
        <v/>
      </c>
      <c r="BY244" s="6"/>
      <c r="BZ244" s="6"/>
      <c r="CA244" s="6"/>
      <c r="CB244" s="6"/>
      <c r="CC244" s="6"/>
      <c r="CD244" s="6"/>
      <c r="CE244" s="6"/>
      <c r="CF244" s="247">
        <f>IF('Submission Template'!C267="invalid",1,0)</f>
        <v>0</v>
      </c>
      <c r="CG244" s="137" t="str">
        <f>IF(AND('Submission Template'!$C267="final",'Submission Template'!$Q267="yes"),$D270,"")</f>
        <v/>
      </c>
      <c r="CH244" s="137" t="str">
        <f>IF(AND('Submission Template'!$C267="final",'Submission Template'!$Q267="yes"),$C270,"")</f>
        <v/>
      </c>
      <c r="CI244" s="137" t="str">
        <f>IF(AND('Submission Template'!$C267="final",'Submission Template'!$V267="yes"),$N270,"")</f>
        <v/>
      </c>
      <c r="CJ244" s="138" t="str">
        <f>IF(AND('Submission Template'!$C267="final",'Submission Template'!$V267="yes"),$M270,"")</f>
        <v/>
      </c>
      <c r="CK244" s="6"/>
      <c r="CL244" s="6"/>
    </row>
    <row r="245" spans="1:90">
      <c r="A245" s="98"/>
      <c r="B245" s="304">
        <f>IF('Submission Template'!$AU$36=1,IF(AND('Submission Template'!$P$13="yes",$AX245&lt;&gt;""),MAX($AX245-1,0),$AX245),"")</f>
        <v>0</v>
      </c>
      <c r="C245" s="305" t="str">
        <f t="shared" si="22"/>
        <v/>
      </c>
      <c r="D245" s="306" t="str">
        <f>IF('Submission Template'!$AU$36&lt;&gt;1,"",IF(AL245&lt;&gt;"",AL245,IF(AND('Submission Template'!$P$13="no",'Submission Template'!Q242="yes",'Submission Template'!BN242&lt;&gt;""),AVERAGE(BD$37:BD245),IF(AND('Submission Template'!$P$13="yes",'Submission Template'!Q242="yes",'Submission Template'!BN242&lt;&gt;""),AVERAGE(BD$38:BD245),""))))</f>
        <v/>
      </c>
      <c r="E245" s="307" t="str">
        <f>IF('Submission Template'!$AU$36&lt;&gt;1,"",IF(AO245&lt;=1,"",IF(BW245&lt;&gt;"",BW245,IF(AND('Submission Template'!$P$13="no",'Submission Template'!Q242="yes",'Submission Template'!BN242&lt;&gt;""),STDEV(BD$37:BD245),IF(AND('Submission Template'!$P$13="yes",'Submission Template'!Q242="yes",'Submission Template'!BN242&lt;&gt;""),STDEV(BD$38:BD245),"")))))</f>
        <v/>
      </c>
      <c r="F245" s="308" t="str">
        <f>IF('Submission Template'!$AU$36=1,IF('Submission Template'!BN242&lt;&gt;"",G244,""),"")</f>
        <v/>
      </c>
      <c r="G245" s="308" t="str">
        <f>IF(AND('Submission Template'!$AU$36=1,'Submission Template'!$C242&lt;&gt;""),IF(OR($AO245=1,$AO245=0),0,IF('Submission Template'!$C242="initial",$G244,IF('Submission Template'!Q242="yes",MAX(($F245+'Submission Template'!BN242-('Submission Template'!K$28+0.25*$E245)),0),$G244))),"")</f>
        <v/>
      </c>
      <c r="H245" s="308" t="str">
        <f t="shared" si="48"/>
        <v/>
      </c>
      <c r="I245" s="309" t="str">
        <f t="shared" si="55"/>
        <v/>
      </c>
      <c r="J245" s="309" t="str">
        <f t="shared" si="49"/>
        <v/>
      </c>
      <c r="K245" s="310" t="str">
        <f>IF(G245&lt;&gt;"",IF($BA245=1,IF(AND(J245&lt;&gt;1,I245=1,D245&lt;='Submission Template'!K$28),1,0),K244),"")</f>
        <v/>
      </c>
      <c r="L245" s="304">
        <f>IF('Submission Template'!$AV$36=1,IF(AND('Submission Template'!$P$13="yes",$AY245&lt;&gt;""),MAX($AY245-1,0),$AY245),"")</f>
        <v>0</v>
      </c>
      <c r="M245" s="305" t="str">
        <f t="shared" si="50"/>
        <v/>
      </c>
      <c r="N245" s="306" t="str">
        <f>IF(AM245&lt;&gt;"",AM245,(IF(AND('Submission Template'!$P$13="no",'Submission Template'!V242="yes",'Submission Template'!BS242&lt;&gt;""),AVERAGE(BE$37:BE245),IF(AND('Submission Template'!$P$13="yes",'Submission Template'!V242="yes",'Submission Template'!BS242&lt;&gt;""),AVERAGE(BE$38:BE245),""))))</f>
        <v/>
      </c>
      <c r="O245" s="307" t="str">
        <f>IF(AP245&lt;=1,"",IF(BX245&lt;&gt;"",BX245,(IF(AND('Submission Template'!$P$13="no",'Submission Template'!V242="yes",'Submission Template'!BS242&lt;&gt;""),STDEV(BE$37:BE245),IF(AND('Submission Template'!$P$13="yes",'Submission Template'!V242="yes",'Submission Template'!BS242&lt;&gt;""),STDEV(BE$38:BE245),"")))))</f>
        <v/>
      </c>
      <c r="P245" s="308" t="str">
        <f>IF('Submission Template'!$AV$36=1,IF('Submission Template'!BS242&lt;&gt;"",Q244,""),"")</f>
        <v/>
      </c>
      <c r="Q245" s="308" t="str">
        <f>IF(AND('Submission Template'!$AV$36=1,'Submission Template'!$C242&lt;&gt;""),IF(OR($AP245=1,$AP245=0),0,IF('Submission Template'!$C242="initial",$Q244,IF('Submission Template'!V242="yes",MAX(($P245+'Submission Template'!BS242-('Submission Template'!R$28+0.25*$O245)),0),$Q244))),"")</f>
        <v/>
      </c>
      <c r="R245" s="308" t="str">
        <f t="shared" si="51"/>
        <v/>
      </c>
      <c r="S245" s="309" t="str">
        <f t="shared" si="56"/>
        <v/>
      </c>
      <c r="T245" s="309" t="str">
        <f t="shared" si="52"/>
        <v/>
      </c>
      <c r="U245" s="310" t="str">
        <f>IF(Q245&lt;&gt;"",IF($BB245=1,IF(AND(T245&lt;&gt;1,S245=1,N245&lt;='Submission Template'!R$28),1,0),U244),"")</f>
        <v/>
      </c>
      <c r="V245" s="102"/>
      <c r="W245" s="102"/>
      <c r="X245" s="102"/>
      <c r="Y245" s="102"/>
      <c r="Z245" s="102"/>
      <c r="AA245" s="102"/>
      <c r="AB245" s="102"/>
      <c r="AC245" s="102"/>
      <c r="AD245" s="102"/>
      <c r="AE245" s="102"/>
      <c r="AF245" s="311"/>
      <c r="AG245" s="312" t="str">
        <f>IF(AND(OR('Submission Template'!Q242="yes",AND('Submission Template'!V242="yes",'Submission Template'!$P$17="yes")),'Submission Template'!C242="invalid"),"Test cannot be invalid AND included in CumSum",IF(OR(AND($Q245&gt;$R245,$N245&lt;&gt;""),AND($G245&gt;H245,$D245&lt;&gt;"")),"Warning:  CumSum statistic exceeds the Action Limit.",""))</f>
        <v/>
      </c>
      <c r="AH245" s="156"/>
      <c r="AI245" s="156"/>
      <c r="AJ245" s="156"/>
      <c r="AK245" s="313"/>
      <c r="AL245" s="6" t="str">
        <f t="shared" si="60"/>
        <v/>
      </c>
      <c r="AM245" s="6" t="str">
        <f t="shared" si="57"/>
        <v/>
      </c>
      <c r="AN245"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lt;&gt;""),"DATA","")),"notCO")</f>
        <v>SKIP</v>
      </c>
      <c r="AO245" s="6">
        <f>IF('Submission Template'!$P$13="no",AX245,IF(AX245="","",IF('Submission Template'!$P$13="yes",IF(B245=0,1,IF(OR(B245=1,B245=2),2,B245)))))</f>
        <v>1</v>
      </c>
      <c r="AP245" s="6">
        <f>IF('Submission Template'!$P$13="no",AY245,IF(AY245="","",IF('Submission Template'!$P$13="yes",IF(L245=0,1,IF(OR(L245=1,L245=2),2,L245)))))</f>
        <v>1</v>
      </c>
      <c r="AQ245"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lt;&gt;""),"DATA","")),"notCO")</f>
        <v>SKIP</v>
      </c>
      <c r="AR245" s="22">
        <f>IF(AND('Submission Template'!BN242&lt;&gt;"",'Submission Template'!K$28&lt;&gt;"",'Submission Template'!Q242&lt;&gt;""),1,0)</f>
        <v>0</v>
      </c>
      <c r="AS245" s="22">
        <f>IF(AND('Submission Template'!BS242&lt;&gt;"",'Submission Template'!R$28&lt;&gt;"",'Submission Template'!V242&lt;&gt;""),1,0)</f>
        <v>0</v>
      </c>
      <c r="AT245" s="22"/>
      <c r="AU245" s="22">
        <f t="shared" si="26"/>
        <v>0</v>
      </c>
      <c r="AV245" s="22">
        <f t="shared" si="27"/>
        <v>0</v>
      </c>
      <c r="AW245" s="22"/>
      <c r="AX245" s="22">
        <f>IF('Submission Template'!$BU242&lt;&gt;"blank",IF('Submission Template'!BN242&lt;&gt;"",IF('Submission Template'!Q242="yes",AX244+1,AX244),AX244),"")</f>
        <v>0</v>
      </c>
      <c r="AY245" s="22">
        <f>IF('Submission Template'!$BU242&lt;&gt;"blank",IF('Submission Template'!BS242&lt;&gt;"",IF('Submission Template'!V242="yes",AY244+1,AY244),AY244),"")</f>
        <v>0</v>
      </c>
      <c r="AZ245" s="22"/>
      <c r="BA245" s="22" t="str">
        <f>IF('Submission Template'!BN242&lt;&gt;"",IF('Submission Template'!Q242="yes",1,0),"")</f>
        <v/>
      </c>
      <c r="BB245" s="22" t="str">
        <f>IF('Submission Template'!BS242&lt;&gt;"",IF('Submission Template'!V242="yes",1,0),"")</f>
        <v/>
      </c>
      <c r="BC245" s="22"/>
      <c r="BD245" s="22" t="str">
        <f>IF(AND('Submission Template'!Q242="yes",'Submission Template'!BN242&lt;&gt;""),'Submission Template'!BN242,"")</f>
        <v/>
      </c>
      <c r="BE245" s="22" t="str">
        <f>IF(AND('Submission Template'!V242="yes",'Submission Template'!BS242&lt;&gt;""),'Submission Template'!BS242,"")</f>
        <v/>
      </c>
      <c r="BF245" s="22"/>
      <c r="BG245" s="22"/>
      <c r="BH245" s="22"/>
      <c r="BI245" s="24"/>
      <c r="BJ245" s="22"/>
      <c r="BK245" s="35" t="str">
        <f>IF('Submission Template'!$AU$36=1,IF(AND('Submission Template'!Q242="yes",$AO245&gt;1,'Submission Template'!BN242&lt;&gt;""),ROUND((($AU245*$E245)/($D245-'Submission Template'!K$28))^2+1,1),""),"")</f>
        <v/>
      </c>
      <c r="BL245" s="35" t="str">
        <f>IF('Submission Template'!$AV$36=1,IF(AND('Submission Template'!V242="yes",$AP245&gt;1,'Submission Template'!BS242&lt;&gt;""),ROUND((($AV245*$O245)/($N245-'Submission Template'!R$28))^2+1,1),""),"")</f>
        <v/>
      </c>
      <c r="BM245" s="49">
        <f t="shared" si="28"/>
        <v>1</v>
      </c>
      <c r="BN245" s="6"/>
      <c r="BO245" s="136" t="str">
        <f>IF(D245="","",IF(E245="","",$D245-'Submission Template'!K$28))</f>
        <v/>
      </c>
      <c r="BP245" s="137" t="str">
        <f t="shared" si="53"/>
        <v/>
      </c>
      <c r="BQ245" s="137"/>
      <c r="BR245" s="137"/>
      <c r="BS245" s="137"/>
      <c r="BT245" s="137" t="str">
        <f>IF(N245="","",IF(E245="","",$N245-'Submission Template'!$BG$20))</f>
        <v/>
      </c>
      <c r="BU245" s="138" t="str">
        <f t="shared" si="54"/>
        <v/>
      </c>
      <c r="BV245" s="6"/>
      <c r="BW245" s="247" t="str">
        <f t="shared" si="58"/>
        <v/>
      </c>
      <c r="BX245" s="138" t="str">
        <f t="shared" si="59"/>
        <v/>
      </c>
      <c r="BY245" s="6"/>
      <c r="BZ245" s="6"/>
      <c r="CA245" s="6"/>
      <c r="CB245" s="6"/>
      <c r="CC245" s="6"/>
      <c r="CD245" s="6"/>
      <c r="CE245" s="6"/>
      <c r="CF245" s="247">
        <f>IF('Submission Template'!C268="invalid",1,0)</f>
        <v>0</v>
      </c>
      <c r="CG245" s="137" t="str">
        <f>IF(AND('Submission Template'!$C268="final",'Submission Template'!$Q268="yes"),$D271,"")</f>
        <v/>
      </c>
      <c r="CH245" s="137" t="str">
        <f>IF(AND('Submission Template'!$C268="final",'Submission Template'!$Q268="yes"),$C271,"")</f>
        <v/>
      </c>
      <c r="CI245" s="137" t="str">
        <f>IF(AND('Submission Template'!$C268="final",'Submission Template'!$V268="yes"),$N271,"")</f>
        <v/>
      </c>
      <c r="CJ245" s="138" t="str">
        <f>IF(AND('Submission Template'!$C268="final",'Submission Template'!$V268="yes"),$M271,"")</f>
        <v/>
      </c>
      <c r="CK245" s="6"/>
      <c r="CL245" s="6"/>
    </row>
    <row r="246" spans="1:90">
      <c r="A246" s="98"/>
      <c r="B246" s="304">
        <f>IF('Submission Template'!$AU$36=1,IF(AND('Submission Template'!$P$13="yes",$AX246&lt;&gt;""),MAX($AX246-1,0),$AX246),"")</f>
        <v>0</v>
      </c>
      <c r="C246" s="305" t="str">
        <f t="shared" si="22"/>
        <v/>
      </c>
      <c r="D246" s="306" t="str">
        <f>IF('Submission Template'!$AU$36&lt;&gt;1,"",IF(AL246&lt;&gt;"",AL246,IF(AND('Submission Template'!$P$13="no",'Submission Template'!Q243="yes",'Submission Template'!BN243&lt;&gt;""),AVERAGE(BD$37:BD246),IF(AND('Submission Template'!$P$13="yes",'Submission Template'!Q243="yes",'Submission Template'!BN243&lt;&gt;""),AVERAGE(BD$38:BD246),""))))</f>
        <v/>
      </c>
      <c r="E246" s="307" t="str">
        <f>IF('Submission Template'!$AU$36&lt;&gt;1,"",IF(AO246&lt;=1,"",IF(BW246&lt;&gt;"",BW246,IF(AND('Submission Template'!$P$13="no",'Submission Template'!Q243="yes",'Submission Template'!BN243&lt;&gt;""),STDEV(BD$37:BD246),IF(AND('Submission Template'!$P$13="yes",'Submission Template'!Q243="yes",'Submission Template'!BN243&lt;&gt;""),STDEV(BD$38:BD246),"")))))</f>
        <v/>
      </c>
      <c r="F246" s="308" t="str">
        <f>IF('Submission Template'!$AU$36=1,IF('Submission Template'!BN243&lt;&gt;"",G245,""),"")</f>
        <v/>
      </c>
      <c r="G246" s="308" t="str">
        <f>IF(AND('Submission Template'!$AU$36=1,'Submission Template'!$C243&lt;&gt;""),IF(OR($AO246=1,$AO246=0),0,IF('Submission Template'!$C243="initial",$G245,IF('Submission Template'!Q243="yes",MAX(($F246+'Submission Template'!BN243-('Submission Template'!K$28+0.25*$E246)),0),$G245))),"")</f>
        <v/>
      </c>
      <c r="H246" s="308" t="str">
        <f t="shared" si="48"/>
        <v/>
      </c>
      <c r="I246" s="309" t="str">
        <f t="shared" si="55"/>
        <v/>
      </c>
      <c r="J246" s="309" t="str">
        <f t="shared" si="49"/>
        <v/>
      </c>
      <c r="K246" s="310" t="str">
        <f>IF(G246&lt;&gt;"",IF($BA246=1,IF(AND(J246&lt;&gt;1,I246=1,D246&lt;='Submission Template'!K$28),1,0),K245),"")</f>
        <v/>
      </c>
      <c r="L246" s="304">
        <f>IF('Submission Template'!$AV$36=1,IF(AND('Submission Template'!$P$13="yes",$AY246&lt;&gt;""),MAX($AY246-1,0),$AY246),"")</f>
        <v>0</v>
      </c>
      <c r="M246" s="305" t="str">
        <f t="shared" si="50"/>
        <v/>
      </c>
      <c r="N246" s="306" t="str">
        <f>IF(AM246&lt;&gt;"",AM246,(IF(AND('Submission Template'!$P$13="no",'Submission Template'!V243="yes",'Submission Template'!BS243&lt;&gt;""),AVERAGE(BE$37:BE246),IF(AND('Submission Template'!$P$13="yes",'Submission Template'!V243="yes",'Submission Template'!BS243&lt;&gt;""),AVERAGE(BE$38:BE246),""))))</f>
        <v/>
      </c>
      <c r="O246" s="307" t="str">
        <f>IF(AP246&lt;=1,"",IF(BX246&lt;&gt;"",BX246,(IF(AND('Submission Template'!$P$13="no",'Submission Template'!V243="yes",'Submission Template'!BS243&lt;&gt;""),STDEV(BE$37:BE246),IF(AND('Submission Template'!$P$13="yes",'Submission Template'!V243="yes",'Submission Template'!BS243&lt;&gt;""),STDEV(BE$38:BE246),"")))))</f>
        <v/>
      </c>
      <c r="P246" s="308" t="str">
        <f>IF('Submission Template'!$AV$36=1,IF('Submission Template'!BS243&lt;&gt;"",Q245,""),"")</f>
        <v/>
      </c>
      <c r="Q246" s="308" t="str">
        <f>IF(AND('Submission Template'!$AV$36=1,'Submission Template'!$C243&lt;&gt;""),IF(OR($AP246=1,$AP246=0),0,IF('Submission Template'!$C243="initial",$Q245,IF('Submission Template'!V243="yes",MAX(($P246+'Submission Template'!BS243-('Submission Template'!R$28+0.25*$O246)),0),$Q245))),"")</f>
        <v/>
      </c>
      <c r="R246" s="308" t="str">
        <f t="shared" si="51"/>
        <v/>
      </c>
      <c r="S246" s="309" t="str">
        <f t="shared" si="56"/>
        <v/>
      </c>
      <c r="T246" s="309" t="str">
        <f t="shared" si="52"/>
        <v/>
      </c>
      <c r="U246" s="310" t="str">
        <f>IF(Q246&lt;&gt;"",IF($BB246=1,IF(AND(T246&lt;&gt;1,S246=1,N246&lt;='Submission Template'!R$28),1,0),U245),"")</f>
        <v/>
      </c>
      <c r="V246" s="102"/>
      <c r="W246" s="102"/>
      <c r="X246" s="102"/>
      <c r="Y246" s="102"/>
      <c r="Z246" s="102"/>
      <c r="AA246" s="102"/>
      <c r="AB246" s="102"/>
      <c r="AC246" s="102"/>
      <c r="AD246" s="102"/>
      <c r="AE246" s="102"/>
      <c r="AF246" s="311"/>
      <c r="AG246" s="312" t="str">
        <f>IF(AND(OR('Submission Template'!Q243="yes",AND('Submission Template'!V243="yes",'Submission Template'!$P$17="yes")),'Submission Template'!C243="invalid"),"Test cannot be invalid AND included in CumSum",IF(OR(AND($Q246&gt;$R246,$N246&lt;&gt;""),AND($G246&gt;H246,$D246&lt;&gt;"")),"Warning:  CumSum statistic exceeds the Action Limit.",""))</f>
        <v/>
      </c>
      <c r="AH246" s="156"/>
      <c r="AI246" s="156"/>
      <c r="AJ246" s="156"/>
      <c r="AK246" s="313"/>
      <c r="AL246" s="6" t="str">
        <f t="shared" si="60"/>
        <v/>
      </c>
      <c r="AM246" s="6" t="str">
        <f t="shared" si="57"/>
        <v/>
      </c>
      <c r="AN246"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lt;&gt;""),"DATA","")),"notCO")</f>
        <v>SKIP</v>
      </c>
      <c r="AO246" s="6">
        <f>IF('Submission Template'!$P$13="no",AX246,IF(AX246="","",IF('Submission Template'!$P$13="yes",IF(B246=0,1,IF(OR(B246=1,B246=2),2,B246)))))</f>
        <v>1</v>
      </c>
      <c r="AP246" s="6">
        <f>IF('Submission Template'!$P$13="no",AY246,IF(AY246="","",IF('Submission Template'!$P$13="yes",IF(L246=0,1,IF(OR(L246=1,L246=2),2,L246)))))</f>
        <v>1</v>
      </c>
      <c r="AQ246"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lt;&gt;""),"DATA","")),"notCO")</f>
        <v>SKIP</v>
      </c>
      <c r="AR246" s="22">
        <f>IF(AND('Submission Template'!BN243&lt;&gt;"",'Submission Template'!K$28&lt;&gt;"",'Submission Template'!Q243&lt;&gt;""),1,0)</f>
        <v>0</v>
      </c>
      <c r="AS246" s="22">
        <f>IF(AND('Submission Template'!BS243&lt;&gt;"",'Submission Template'!R$28&lt;&gt;"",'Submission Template'!V243&lt;&gt;""),1,0)</f>
        <v>0</v>
      </c>
      <c r="AT246" s="22"/>
      <c r="AU246" s="22">
        <f t="shared" si="26"/>
        <v>0</v>
      </c>
      <c r="AV246" s="22">
        <f t="shared" si="27"/>
        <v>0</v>
      </c>
      <c r="AW246" s="22"/>
      <c r="AX246" s="22">
        <f>IF('Submission Template'!$BU243&lt;&gt;"blank",IF('Submission Template'!BN243&lt;&gt;"",IF('Submission Template'!Q243="yes",AX245+1,AX245),AX245),"")</f>
        <v>0</v>
      </c>
      <c r="AY246" s="22">
        <f>IF('Submission Template'!$BU243&lt;&gt;"blank",IF('Submission Template'!BS243&lt;&gt;"",IF('Submission Template'!V243="yes",AY245+1,AY245),AY245),"")</f>
        <v>0</v>
      </c>
      <c r="AZ246" s="22"/>
      <c r="BA246" s="22" t="str">
        <f>IF('Submission Template'!BN243&lt;&gt;"",IF('Submission Template'!Q243="yes",1,0),"")</f>
        <v/>
      </c>
      <c r="BB246" s="22" t="str">
        <f>IF('Submission Template'!BS243&lt;&gt;"",IF('Submission Template'!V243="yes",1,0),"")</f>
        <v/>
      </c>
      <c r="BC246" s="22"/>
      <c r="BD246" s="22" t="str">
        <f>IF(AND('Submission Template'!Q243="yes",'Submission Template'!BN243&lt;&gt;""),'Submission Template'!BN243,"")</f>
        <v/>
      </c>
      <c r="BE246" s="22" t="str">
        <f>IF(AND('Submission Template'!V243="yes",'Submission Template'!BS243&lt;&gt;""),'Submission Template'!BS243,"")</f>
        <v/>
      </c>
      <c r="BF246" s="22"/>
      <c r="BG246" s="22"/>
      <c r="BH246" s="22"/>
      <c r="BI246" s="24"/>
      <c r="BJ246" s="22"/>
      <c r="BK246" s="35" t="str">
        <f>IF('Submission Template'!$AU$36=1,IF(AND('Submission Template'!Q243="yes",$AO246&gt;1,'Submission Template'!BN243&lt;&gt;""),ROUND((($AU246*$E246)/($D246-'Submission Template'!K$28))^2+1,1),""),"")</f>
        <v/>
      </c>
      <c r="BL246" s="35" t="str">
        <f>IF('Submission Template'!$AV$36=1,IF(AND('Submission Template'!V243="yes",$AP246&gt;1,'Submission Template'!BS243&lt;&gt;""),ROUND((($AV246*$O246)/($N246-'Submission Template'!R$28))^2+1,1),""),"")</f>
        <v/>
      </c>
      <c r="BM246" s="49">
        <f t="shared" si="28"/>
        <v>1</v>
      </c>
      <c r="BN246" s="6"/>
      <c r="BO246" s="136" t="str">
        <f>IF(D246="","",IF(E246="","",$D246-'Submission Template'!K$28))</f>
        <v/>
      </c>
      <c r="BP246" s="137" t="str">
        <f t="shared" si="53"/>
        <v/>
      </c>
      <c r="BQ246" s="137"/>
      <c r="BR246" s="137"/>
      <c r="BS246" s="137"/>
      <c r="BT246" s="137" t="str">
        <f>IF(N246="","",IF(E246="","",$N246-'Submission Template'!$BG$20))</f>
        <v/>
      </c>
      <c r="BU246" s="138" t="str">
        <f t="shared" si="54"/>
        <v/>
      </c>
      <c r="BV246" s="6"/>
      <c r="BW246" s="247" t="str">
        <f t="shared" si="58"/>
        <v/>
      </c>
      <c r="BX246" s="138" t="str">
        <f t="shared" si="59"/>
        <v/>
      </c>
      <c r="BY246" s="6"/>
      <c r="BZ246" s="6"/>
      <c r="CA246" s="6"/>
      <c r="CB246" s="6"/>
      <c r="CC246" s="6"/>
      <c r="CD246" s="6"/>
      <c r="CE246" s="6"/>
      <c r="CF246" s="247">
        <f>IF('Submission Template'!C269="invalid",1,0)</f>
        <v>0</v>
      </c>
      <c r="CG246" s="137" t="str">
        <f>IF(AND('Submission Template'!$C269="final",'Submission Template'!$Q269="yes"),$D272,"")</f>
        <v/>
      </c>
      <c r="CH246" s="137" t="str">
        <f>IF(AND('Submission Template'!$C269="final",'Submission Template'!$Q269="yes"),$C272,"")</f>
        <v/>
      </c>
      <c r="CI246" s="137" t="str">
        <f>IF(AND('Submission Template'!$C269="final",'Submission Template'!$V269="yes"),$N272,"")</f>
        <v/>
      </c>
      <c r="CJ246" s="138" t="str">
        <f>IF(AND('Submission Template'!$C269="final",'Submission Template'!$V269="yes"),$M272,"")</f>
        <v/>
      </c>
      <c r="CK246" s="6"/>
      <c r="CL246" s="6"/>
    </row>
    <row r="247" spans="1:90">
      <c r="A247" s="98"/>
      <c r="B247" s="304">
        <f>IF('Submission Template'!$AU$36=1,IF(AND('Submission Template'!$P$13="yes",$AX247&lt;&gt;""),MAX($AX247-1,0),$AX247),"")</f>
        <v>0</v>
      </c>
      <c r="C247" s="305" t="str">
        <f t="shared" si="22"/>
        <v/>
      </c>
      <c r="D247" s="306" t="str">
        <f>IF('Submission Template'!$AU$36&lt;&gt;1,"",IF(AL247&lt;&gt;"",AL247,IF(AND('Submission Template'!$P$13="no",'Submission Template'!Q244="yes",'Submission Template'!BN244&lt;&gt;""),AVERAGE(BD$37:BD247),IF(AND('Submission Template'!$P$13="yes",'Submission Template'!Q244="yes",'Submission Template'!BN244&lt;&gt;""),AVERAGE(BD$38:BD247),""))))</f>
        <v/>
      </c>
      <c r="E247" s="307" t="str">
        <f>IF('Submission Template'!$AU$36&lt;&gt;1,"",IF(AO247&lt;=1,"",IF(BW247&lt;&gt;"",BW247,IF(AND('Submission Template'!$P$13="no",'Submission Template'!Q244="yes",'Submission Template'!BN244&lt;&gt;""),STDEV(BD$37:BD247),IF(AND('Submission Template'!$P$13="yes",'Submission Template'!Q244="yes",'Submission Template'!BN244&lt;&gt;""),STDEV(BD$38:BD247),"")))))</f>
        <v/>
      </c>
      <c r="F247" s="308" t="str">
        <f>IF('Submission Template'!$AU$36=1,IF('Submission Template'!BN244&lt;&gt;"",G246,""),"")</f>
        <v/>
      </c>
      <c r="G247" s="308" t="str">
        <f>IF(AND('Submission Template'!$AU$36=1,'Submission Template'!$C244&lt;&gt;""),IF(OR($AO247=1,$AO247=0),0,IF('Submission Template'!$C244="initial",$G246,IF('Submission Template'!Q244="yes",MAX(($F247+'Submission Template'!BN244-('Submission Template'!K$28+0.25*$E247)),0),$G246))),"")</f>
        <v/>
      </c>
      <c r="H247" s="308" t="str">
        <f t="shared" si="48"/>
        <v/>
      </c>
      <c r="I247" s="309" t="str">
        <f t="shared" si="55"/>
        <v/>
      </c>
      <c r="J247" s="309" t="str">
        <f t="shared" si="49"/>
        <v/>
      </c>
      <c r="K247" s="310" t="str">
        <f>IF(G247&lt;&gt;"",IF($BA247=1,IF(AND(J247&lt;&gt;1,I247=1,D247&lt;='Submission Template'!K$28),1,0),K246),"")</f>
        <v/>
      </c>
      <c r="L247" s="304">
        <f>IF('Submission Template'!$AV$36=1,IF(AND('Submission Template'!$P$13="yes",$AY247&lt;&gt;""),MAX($AY247-1,0),$AY247),"")</f>
        <v>0</v>
      </c>
      <c r="M247" s="305" t="str">
        <f t="shared" si="50"/>
        <v/>
      </c>
      <c r="N247" s="306" t="str">
        <f>IF(AM247&lt;&gt;"",AM247,(IF(AND('Submission Template'!$P$13="no",'Submission Template'!V244="yes",'Submission Template'!BS244&lt;&gt;""),AVERAGE(BE$37:BE247),IF(AND('Submission Template'!$P$13="yes",'Submission Template'!V244="yes",'Submission Template'!BS244&lt;&gt;""),AVERAGE(BE$38:BE247),""))))</f>
        <v/>
      </c>
      <c r="O247" s="307" t="str">
        <f>IF(AP247&lt;=1,"",IF(BX247&lt;&gt;"",BX247,(IF(AND('Submission Template'!$P$13="no",'Submission Template'!V244="yes",'Submission Template'!BS244&lt;&gt;""),STDEV(BE$37:BE247),IF(AND('Submission Template'!$P$13="yes",'Submission Template'!V244="yes",'Submission Template'!BS244&lt;&gt;""),STDEV(BE$38:BE247),"")))))</f>
        <v/>
      </c>
      <c r="P247" s="308" t="str">
        <f>IF('Submission Template'!$AV$36=1,IF('Submission Template'!BS244&lt;&gt;"",Q246,""),"")</f>
        <v/>
      </c>
      <c r="Q247" s="308" t="str">
        <f>IF(AND('Submission Template'!$AV$36=1,'Submission Template'!$C244&lt;&gt;""),IF(OR($AP247=1,$AP247=0),0,IF('Submission Template'!$C244="initial",$Q246,IF('Submission Template'!V244="yes",MAX(($P247+'Submission Template'!BS244-('Submission Template'!R$28+0.25*$O247)),0),$Q246))),"")</f>
        <v/>
      </c>
      <c r="R247" s="308" t="str">
        <f t="shared" si="51"/>
        <v/>
      </c>
      <c r="S247" s="309" t="str">
        <f t="shared" si="56"/>
        <v/>
      </c>
      <c r="T247" s="309" t="str">
        <f t="shared" si="52"/>
        <v/>
      </c>
      <c r="U247" s="310" t="str">
        <f>IF(Q247&lt;&gt;"",IF($BB247=1,IF(AND(T247&lt;&gt;1,S247=1,N247&lt;='Submission Template'!R$28),1,0),U246),"")</f>
        <v/>
      </c>
      <c r="V247" s="102"/>
      <c r="W247" s="102"/>
      <c r="X247" s="102"/>
      <c r="Y247" s="102"/>
      <c r="Z247" s="102"/>
      <c r="AA247" s="102"/>
      <c r="AB247" s="102"/>
      <c r="AC247" s="102"/>
      <c r="AD247" s="102"/>
      <c r="AE247" s="102"/>
      <c r="AF247" s="311"/>
      <c r="AG247" s="312" t="str">
        <f>IF(AND(OR('Submission Template'!Q244="yes",AND('Submission Template'!V244="yes",'Submission Template'!$P$17="yes")),'Submission Template'!C244="invalid"),"Test cannot be invalid AND included in CumSum",IF(OR(AND($Q247&gt;$R247,$N247&lt;&gt;""),AND($G247&gt;H247,$D247&lt;&gt;"")),"Warning:  CumSum statistic exceeds the Action Limit.",""))</f>
        <v/>
      </c>
      <c r="AH247" s="156"/>
      <c r="AI247" s="156"/>
      <c r="AJ247" s="156"/>
      <c r="AK247" s="313"/>
      <c r="AL247" s="6" t="str">
        <f t="shared" si="60"/>
        <v/>
      </c>
      <c r="AM247" s="6" t="str">
        <f t="shared" si="57"/>
        <v/>
      </c>
      <c r="AN247"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lt;&gt;""),"DATA","")),"notCO")</f>
        <v>SKIP</v>
      </c>
      <c r="AO247" s="6">
        <f>IF('Submission Template'!$P$13="no",AX247,IF(AX247="","",IF('Submission Template'!$P$13="yes",IF(B247=0,1,IF(OR(B247=1,B247=2),2,B247)))))</f>
        <v>1</v>
      </c>
      <c r="AP247" s="6">
        <f>IF('Submission Template'!$P$13="no",AY247,IF(AY247="","",IF('Submission Template'!$P$13="yes",IF(L247=0,1,IF(OR(L247=1,L247=2),2,L247)))))</f>
        <v>1</v>
      </c>
      <c r="AQ247"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lt;&gt;""),"DATA","")),"notCO")</f>
        <v>SKIP</v>
      </c>
      <c r="AR247" s="22">
        <f>IF(AND('Submission Template'!BN244&lt;&gt;"",'Submission Template'!K$28&lt;&gt;"",'Submission Template'!Q244&lt;&gt;""),1,0)</f>
        <v>0</v>
      </c>
      <c r="AS247" s="22">
        <f>IF(AND('Submission Template'!BS244&lt;&gt;"",'Submission Template'!R$28&lt;&gt;"",'Submission Template'!V244&lt;&gt;""),1,0)</f>
        <v>0</v>
      </c>
      <c r="AT247" s="22"/>
      <c r="AU247" s="22">
        <f t="shared" si="26"/>
        <v>0</v>
      </c>
      <c r="AV247" s="22">
        <f t="shared" si="27"/>
        <v>0</v>
      </c>
      <c r="AW247" s="22"/>
      <c r="AX247" s="22">
        <f>IF('Submission Template'!$BU244&lt;&gt;"blank",IF('Submission Template'!BN244&lt;&gt;"",IF('Submission Template'!Q244="yes",AX246+1,AX246),AX246),"")</f>
        <v>0</v>
      </c>
      <c r="AY247" s="22">
        <f>IF('Submission Template'!$BU244&lt;&gt;"blank",IF('Submission Template'!BS244&lt;&gt;"",IF('Submission Template'!V244="yes",AY246+1,AY246),AY246),"")</f>
        <v>0</v>
      </c>
      <c r="AZ247" s="22"/>
      <c r="BA247" s="22" t="str">
        <f>IF('Submission Template'!BN244&lt;&gt;"",IF('Submission Template'!Q244="yes",1,0),"")</f>
        <v/>
      </c>
      <c r="BB247" s="22" t="str">
        <f>IF('Submission Template'!BS244&lt;&gt;"",IF('Submission Template'!V244="yes",1,0),"")</f>
        <v/>
      </c>
      <c r="BC247" s="22"/>
      <c r="BD247" s="22" t="str">
        <f>IF(AND('Submission Template'!Q244="yes",'Submission Template'!BN244&lt;&gt;""),'Submission Template'!BN244,"")</f>
        <v/>
      </c>
      <c r="BE247" s="22" t="str">
        <f>IF(AND('Submission Template'!V244="yes",'Submission Template'!BS244&lt;&gt;""),'Submission Template'!BS244,"")</f>
        <v/>
      </c>
      <c r="BF247" s="22"/>
      <c r="BG247" s="22"/>
      <c r="BH247" s="22"/>
      <c r="BI247" s="24"/>
      <c r="BJ247" s="22"/>
      <c r="BK247" s="35" t="str">
        <f>IF('Submission Template'!$AU$36=1,IF(AND('Submission Template'!Q244="yes",$AO247&gt;1,'Submission Template'!BN244&lt;&gt;""),ROUND((($AU247*$E247)/($D247-'Submission Template'!K$28))^2+1,1),""),"")</f>
        <v/>
      </c>
      <c r="BL247" s="35" t="str">
        <f>IF('Submission Template'!$AV$36=1,IF(AND('Submission Template'!V244="yes",$AP247&gt;1,'Submission Template'!BS244&lt;&gt;""),ROUND((($AV247*$O247)/($N247-'Submission Template'!R$28))^2+1,1),""),"")</f>
        <v/>
      </c>
      <c r="BM247" s="49">
        <f t="shared" si="28"/>
        <v>1</v>
      </c>
      <c r="BN247" s="6"/>
      <c r="BO247" s="136" t="str">
        <f>IF(D247="","",IF(E247="","",$D247-'Submission Template'!K$28))</f>
        <v/>
      </c>
      <c r="BP247" s="137" t="str">
        <f t="shared" si="53"/>
        <v/>
      </c>
      <c r="BQ247" s="137"/>
      <c r="BR247" s="137"/>
      <c r="BS247" s="137"/>
      <c r="BT247" s="137" t="str">
        <f>IF(N247="","",IF(E247="","",$N247-'Submission Template'!$BG$20))</f>
        <v/>
      </c>
      <c r="BU247" s="138" t="str">
        <f t="shared" si="54"/>
        <v/>
      </c>
      <c r="BV247" s="6"/>
      <c r="BW247" s="247" t="str">
        <f t="shared" si="58"/>
        <v/>
      </c>
      <c r="BX247" s="138" t="str">
        <f t="shared" si="59"/>
        <v/>
      </c>
      <c r="BY247" s="6"/>
      <c r="BZ247" s="6"/>
      <c r="CA247" s="6"/>
      <c r="CB247" s="6"/>
      <c r="CC247" s="6"/>
      <c r="CD247" s="6"/>
      <c r="CE247" s="6"/>
      <c r="CF247" s="247">
        <f>IF('Submission Template'!C270="invalid",1,0)</f>
        <v>0</v>
      </c>
      <c r="CG247" s="137" t="str">
        <f>IF(AND('Submission Template'!$C270="final",'Submission Template'!$Q270="yes"),$D273,"")</f>
        <v/>
      </c>
      <c r="CH247" s="137" t="str">
        <f>IF(AND('Submission Template'!$C270="final",'Submission Template'!$Q270="yes"),$C273,"")</f>
        <v/>
      </c>
      <c r="CI247" s="137" t="str">
        <f>IF(AND('Submission Template'!$C270="final",'Submission Template'!$V270="yes"),$N273,"")</f>
        <v/>
      </c>
      <c r="CJ247" s="138" t="str">
        <f>IF(AND('Submission Template'!$C270="final",'Submission Template'!$V270="yes"),$M273,"")</f>
        <v/>
      </c>
      <c r="CK247" s="6"/>
      <c r="CL247" s="6"/>
    </row>
    <row r="248" spans="1:90">
      <c r="A248" s="98"/>
      <c r="B248" s="304">
        <f>IF('Submission Template'!$AU$36=1,IF(AND('Submission Template'!$P$13="yes",$AX248&lt;&gt;""),MAX($AX248-1,0),$AX248),"")</f>
        <v>0</v>
      </c>
      <c r="C248" s="305" t="str">
        <f t="shared" si="22"/>
        <v/>
      </c>
      <c r="D248" s="306" t="str">
        <f>IF('Submission Template'!$AU$36&lt;&gt;1,"",IF(AL248&lt;&gt;"",AL248,IF(AND('Submission Template'!$P$13="no",'Submission Template'!Q245="yes",'Submission Template'!BN245&lt;&gt;""),AVERAGE(BD$37:BD248),IF(AND('Submission Template'!$P$13="yes",'Submission Template'!Q245="yes",'Submission Template'!BN245&lt;&gt;""),AVERAGE(BD$38:BD248),""))))</f>
        <v/>
      </c>
      <c r="E248" s="307" t="str">
        <f>IF('Submission Template'!$AU$36&lt;&gt;1,"",IF(AO248&lt;=1,"",IF(BW248&lt;&gt;"",BW248,IF(AND('Submission Template'!$P$13="no",'Submission Template'!Q245="yes",'Submission Template'!BN245&lt;&gt;""),STDEV(BD$37:BD248),IF(AND('Submission Template'!$P$13="yes",'Submission Template'!Q245="yes",'Submission Template'!BN245&lt;&gt;""),STDEV(BD$38:BD248),"")))))</f>
        <v/>
      </c>
      <c r="F248" s="308" t="str">
        <f>IF('Submission Template'!$AU$36=1,IF('Submission Template'!BN245&lt;&gt;"",G247,""),"")</f>
        <v/>
      </c>
      <c r="G248" s="308" t="str">
        <f>IF(AND('Submission Template'!$AU$36=1,'Submission Template'!$C245&lt;&gt;""),IF(OR($AO248=1,$AO248=0),0,IF('Submission Template'!$C245="initial",$G247,IF('Submission Template'!Q245="yes",MAX(($F248+'Submission Template'!BN245-('Submission Template'!K$28+0.25*$E248)),0),$G247))),"")</f>
        <v/>
      </c>
      <c r="H248" s="308" t="str">
        <f t="shared" si="48"/>
        <v/>
      </c>
      <c r="I248" s="309" t="str">
        <f t="shared" si="55"/>
        <v/>
      </c>
      <c r="J248" s="309" t="str">
        <f t="shared" si="49"/>
        <v/>
      </c>
      <c r="K248" s="310" t="str">
        <f>IF(G248&lt;&gt;"",IF($BA248=1,IF(AND(J248&lt;&gt;1,I248=1,D248&lt;='Submission Template'!K$28),1,0),K247),"")</f>
        <v/>
      </c>
      <c r="L248" s="304">
        <f>IF('Submission Template'!$AV$36=1,IF(AND('Submission Template'!$P$13="yes",$AY248&lt;&gt;""),MAX($AY248-1,0),$AY248),"")</f>
        <v>0</v>
      </c>
      <c r="M248" s="305" t="str">
        <f t="shared" si="50"/>
        <v/>
      </c>
      <c r="N248" s="306" t="str">
        <f>IF(AM248&lt;&gt;"",AM248,(IF(AND('Submission Template'!$P$13="no",'Submission Template'!V245="yes",'Submission Template'!BS245&lt;&gt;""),AVERAGE(BE$37:BE248),IF(AND('Submission Template'!$P$13="yes",'Submission Template'!V245="yes",'Submission Template'!BS245&lt;&gt;""),AVERAGE(BE$38:BE248),""))))</f>
        <v/>
      </c>
      <c r="O248" s="307" t="str">
        <f>IF(AP248&lt;=1,"",IF(BX248&lt;&gt;"",BX248,(IF(AND('Submission Template'!$P$13="no",'Submission Template'!V245="yes",'Submission Template'!BS245&lt;&gt;""),STDEV(BE$37:BE248),IF(AND('Submission Template'!$P$13="yes",'Submission Template'!V245="yes",'Submission Template'!BS245&lt;&gt;""),STDEV(BE$38:BE248),"")))))</f>
        <v/>
      </c>
      <c r="P248" s="308" t="str">
        <f>IF('Submission Template'!$AV$36=1,IF('Submission Template'!BS245&lt;&gt;"",Q247,""),"")</f>
        <v/>
      </c>
      <c r="Q248" s="308" t="str">
        <f>IF(AND('Submission Template'!$AV$36=1,'Submission Template'!$C245&lt;&gt;""),IF(OR($AP248=1,$AP248=0),0,IF('Submission Template'!$C245="initial",$Q247,IF('Submission Template'!V245="yes",MAX(($P248+'Submission Template'!BS245-('Submission Template'!R$28+0.25*$O248)),0),$Q247))),"")</f>
        <v/>
      </c>
      <c r="R248" s="308" t="str">
        <f t="shared" si="51"/>
        <v/>
      </c>
      <c r="S248" s="309" t="str">
        <f t="shared" si="56"/>
        <v/>
      </c>
      <c r="T248" s="309" t="str">
        <f t="shared" si="52"/>
        <v/>
      </c>
      <c r="U248" s="310" t="str">
        <f>IF(Q248&lt;&gt;"",IF($BB248=1,IF(AND(T248&lt;&gt;1,S248=1,N248&lt;='Submission Template'!R$28),1,0),U247),"")</f>
        <v/>
      </c>
      <c r="V248" s="102"/>
      <c r="W248" s="102"/>
      <c r="X248" s="102"/>
      <c r="Y248" s="102"/>
      <c r="Z248" s="102"/>
      <c r="AA248" s="102"/>
      <c r="AB248" s="102"/>
      <c r="AC248" s="102"/>
      <c r="AD248" s="102"/>
      <c r="AE248" s="102"/>
      <c r="AF248" s="311"/>
      <c r="AG248" s="312" t="str">
        <f>IF(AND(OR('Submission Template'!Q245="yes",AND('Submission Template'!V245="yes",'Submission Template'!$P$17="yes")),'Submission Template'!C245="invalid"),"Test cannot be invalid AND included in CumSum",IF(OR(AND($Q248&gt;$R248,$N248&lt;&gt;""),AND($G248&gt;H248,$D248&lt;&gt;"")),"Warning:  CumSum statistic exceeds the Action Limit.",""))</f>
        <v/>
      </c>
      <c r="AH248" s="156"/>
      <c r="AI248" s="156"/>
      <c r="AJ248" s="156"/>
      <c r="AK248" s="313"/>
      <c r="AL248" s="6" t="str">
        <f t="shared" si="60"/>
        <v/>
      </c>
      <c r="AM248" s="6" t="str">
        <f t="shared" si="57"/>
        <v/>
      </c>
      <c r="AN248"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lt;&gt;""),"DATA","")),"notCO")</f>
        <v>SKIP</v>
      </c>
      <c r="AO248" s="6">
        <f>IF('Submission Template'!$P$13="no",AX248,IF(AX248="","",IF('Submission Template'!$P$13="yes",IF(B248=0,1,IF(OR(B248=1,B248=2),2,B248)))))</f>
        <v>1</v>
      </c>
      <c r="AP248" s="6">
        <f>IF('Submission Template'!$P$13="no",AY248,IF(AY248="","",IF('Submission Template'!$P$13="yes",IF(L248=0,1,IF(OR(L248=1,L248=2),2,L248)))))</f>
        <v>1</v>
      </c>
      <c r="AQ248"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lt;&gt;""),"DATA","")),"notCO")</f>
        <v>SKIP</v>
      </c>
      <c r="AR248" s="22">
        <f>IF(AND('Submission Template'!BN245&lt;&gt;"",'Submission Template'!K$28&lt;&gt;"",'Submission Template'!Q245&lt;&gt;""),1,0)</f>
        <v>0</v>
      </c>
      <c r="AS248" s="22">
        <f>IF(AND('Submission Template'!BS245&lt;&gt;"",'Submission Template'!R$28&lt;&gt;"",'Submission Template'!V245&lt;&gt;""),1,0)</f>
        <v>0</v>
      </c>
      <c r="AT248" s="22"/>
      <c r="AU248" s="22">
        <f t="shared" si="26"/>
        <v>0</v>
      </c>
      <c r="AV248" s="22">
        <f t="shared" si="27"/>
        <v>0</v>
      </c>
      <c r="AW248" s="22"/>
      <c r="AX248" s="22">
        <f>IF('Submission Template'!$BU245&lt;&gt;"blank",IF('Submission Template'!BN245&lt;&gt;"",IF('Submission Template'!Q245="yes",AX247+1,AX247),AX247),"")</f>
        <v>0</v>
      </c>
      <c r="AY248" s="22">
        <f>IF('Submission Template'!$BU245&lt;&gt;"blank",IF('Submission Template'!BS245&lt;&gt;"",IF('Submission Template'!V245="yes",AY247+1,AY247),AY247),"")</f>
        <v>0</v>
      </c>
      <c r="AZ248" s="22"/>
      <c r="BA248" s="22" t="str">
        <f>IF('Submission Template'!BN245&lt;&gt;"",IF('Submission Template'!Q245="yes",1,0),"")</f>
        <v/>
      </c>
      <c r="BB248" s="22" t="str">
        <f>IF('Submission Template'!BS245&lt;&gt;"",IF('Submission Template'!V245="yes",1,0),"")</f>
        <v/>
      </c>
      <c r="BC248" s="22"/>
      <c r="BD248" s="22" t="str">
        <f>IF(AND('Submission Template'!Q245="yes",'Submission Template'!BN245&lt;&gt;""),'Submission Template'!BN245,"")</f>
        <v/>
      </c>
      <c r="BE248" s="22" t="str">
        <f>IF(AND('Submission Template'!V245="yes",'Submission Template'!BS245&lt;&gt;""),'Submission Template'!BS245,"")</f>
        <v/>
      </c>
      <c r="BF248" s="22"/>
      <c r="BG248" s="22"/>
      <c r="BH248" s="22"/>
      <c r="BI248" s="24"/>
      <c r="BJ248" s="22"/>
      <c r="BK248" s="35" t="str">
        <f>IF('Submission Template'!$AU$36=1,IF(AND('Submission Template'!Q245="yes",$AO248&gt;1,'Submission Template'!BN245&lt;&gt;""),ROUND((($AU248*$E248)/($D248-'Submission Template'!K$28))^2+1,1),""),"")</f>
        <v/>
      </c>
      <c r="BL248" s="35" t="str">
        <f>IF('Submission Template'!$AV$36=1,IF(AND('Submission Template'!V245="yes",$AP248&gt;1,'Submission Template'!BS245&lt;&gt;""),ROUND((($AV248*$O248)/($N248-'Submission Template'!R$28))^2+1,1),""),"")</f>
        <v/>
      </c>
      <c r="BM248" s="49">
        <f t="shared" si="28"/>
        <v>1</v>
      </c>
      <c r="BN248" s="6"/>
      <c r="BO248" s="136" t="str">
        <f>IF(D248="","",IF(E248="","",$D248-'Submission Template'!K$28))</f>
        <v/>
      </c>
      <c r="BP248" s="137" t="str">
        <f t="shared" si="53"/>
        <v/>
      </c>
      <c r="BQ248" s="137"/>
      <c r="BR248" s="137"/>
      <c r="BS248" s="137"/>
      <c r="BT248" s="137" t="str">
        <f>IF(N248="","",IF(E248="","",$N248-'Submission Template'!$BG$20))</f>
        <v/>
      </c>
      <c r="BU248" s="138" t="str">
        <f t="shared" si="54"/>
        <v/>
      </c>
      <c r="BV248" s="6"/>
      <c r="BW248" s="247" t="str">
        <f t="shared" si="58"/>
        <v/>
      </c>
      <c r="BX248" s="138" t="str">
        <f t="shared" si="59"/>
        <v/>
      </c>
      <c r="BY248" s="6"/>
      <c r="BZ248" s="6"/>
      <c r="CA248" s="6"/>
      <c r="CB248" s="6"/>
      <c r="CC248" s="6"/>
      <c r="CD248" s="6"/>
      <c r="CE248" s="6"/>
      <c r="CF248" s="247">
        <f>IF('Submission Template'!C271="invalid",1,0)</f>
        <v>0</v>
      </c>
      <c r="CG248" s="137" t="str">
        <f>IF(AND('Submission Template'!$C271="final",'Submission Template'!$Q271="yes"),$D274,"")</f>
        <v/>
      </c>
      <c r="CH248" s="137" t="str">
        <f>IF(AND('Submission Template'!$C271="final",'Submission Template'!$Q271="yes"),$C274,"")</f>
        <v/>
      </c>
      <c r="CI248" s="137" t="str">
        <f>IF(AND('Submission Template'!$C271="final",'Submission Template'!$V271="yes"),$N274,"")</f>
        <v/>
      </c>
      <c r="CJ248" s="138" t="str">
        <f>IF(AND('Submission Template'!$C271="final",'Submission Template'!$V271="yes"),$M274,"")</f>
        <v/>
      </c>
      <c r="CK248" s="6"/>
      <c r="CL248" s="6"/>
    </row>
    <row r="249" spans="1:90">
      <c r="A249" s="98"/>
      <c r="B249" s="304">
        <f>IF('Submission Template'!$AU$36=1,IF(AND('Submission Template'!$P$13="yes",$AX249&lt;&gt;""),MAX($AX249-1,0),$AX249),"")</f>
        <v>0</v>
      </c>
      <c r="C249" s="305" t="str">
        <f t="shared" si="22"/>
        <v/>
      </c>
      <c r="D249" s="306" t="str">
        <f>IF('Submission Template'!$AU$36&lt;&gt;1,"",IF(AL249&lt;&gt;"",AL249,IF(AND('Submission Template'!$P$13="no",'Submission Template'!Q246="yes",'Submission Template'!BN246&lt;&gt;""),AVERAGE(BD$37:BD249),IF(AND('Submission Template'!$P$13="yes",'Submission Template'!Q246="yes",'Submission Template'!BN246&lt;&gt;""),AVERAGE(BD$38:BD249),""))))</f>
        <v/>
      </c>
      <c r="E249" s="307" t="str">
        <f>IF('Submission Template'!$AU$36&lt;&gt;1,"",IF(AO249&lt;=1,"",IF(BW249&lt;&gt;"",BW249,IF(AND('Submission Template'!$P$13="no",'Submission Template'!Q246="yes",'Submission Template'!BN246&lt;&gt;""),STDEV(BD$37:BD249),IF(AND('Submission Template'!$P$13="yes",'Submission Template'!Q246="yes",'Submission Template'!BN246&lt;&gt;""),STDEV(BD$38:BD249),"")))))</f>
        <v/>
      </c>
      <c r="F249" s="308" t="str">
        <f>IF('Submission Template'!$AU$36=1,IF('Submission Template'!BN246&lt;&gt;"",G248,""),"")</f>
        <v/>
      </c>
      <c r="G249" s="308" t="str">
        <f>IF(AND('Submission Template'!$AU$36=1,'Submission Template'!$C246&lt;&gt;""),IF(OR($AO249=1,$AO249=0),0,IF('Submission Template'!$C246="initial",$G248,IF('Submission Template'!Q246="yes",MAX(($F249+'Submission Template'!BN246-('Submission Template'!K$28+0.25*$E249)),0),$G248))),"")</f>
        <v/>
      </c>
      <c r="H249" s="308" t="str">
        <f t="shared" si="48"/>
        <v/>
      </c>
      <c r="I249" s="309" t="str">
        <f t="shared" si="55"/>
        <v/>
      </c>
      <c r="J249" s="309" t="str">
        <f t="shared" si="49"/>
        <v/>
      </c>
      <c r="K249" s="310" t="str">
        <f>IF(G249&lt;&gt;"",IF($BA249=1,IF(AND(J249&lt;&gt;1,I249=1,D249&lt;='Submission Template'!K$28),1,0),K248),"")</f>
        <v/>
      </c>
      <c r="L249" s="304">
        <f>IF('Submission Template'!$AV$36=1,IF(AND('Submission Template'!$P$13="yes",$AY249&lt;&gt;""),MAX($AY249-1,0),$AY249),"")</f>
        <v>0</v>
      </c>
      <c r="M249" s="305" t="str">
        <f t="shared" si="50"/>
        <v/>
      </c>
      <c r="N249" s="306" t="str">
        <f>IF(AM249&lt;&gt;"",AM249,(IF(AND('Submission Template'!$P$13="no",'Submission Template'!V246="yes",'Submission Template'!BS246&lt;&gt;""),AVERAGE(BE$37:BE249),IF(AND('Submission Template'!$P$13="yes",'Submission Template'!V246="yes",'Submission Template'!BS246&lt;&gt;""),AVERAGE(BE$38:BE249),""))))</f>
        <v/>
      </c>
      <c r="O249" s="307" t="str">
        <f>IF(AP249&lt;=1,"",IF(BX249&lt;&gt;"",BX249,(IF(AND('Submission Template'!$P$13="no",'Submission Template'!V246="yes",'Submission Template'!BS246&lt;&gt;""),STDEV(BE$37:BE249),IF(AND('Submission Template'!$P$13="yes",'Submission Template'!V246="yes",'Submission Template'!BS246&lt;&gt;""),STDEV(BE$38:BE249),"")))))</f>
        <v/>
      </c>
      <c r="P249" s="308" t="str">
        <f>IF('Submission Template'!$AV$36=1,IF('Submission Template'!BS246&lt;&gt;"",Q248,""),"")</f>
        <v/>
      </c>
      <c r="Q249" s="308" t="str">
        <f>IF(AND('Submission Template'!$AV$36=1,'Submission Template'!$C246&lt;&gt;""),IF(OR($AP249=1,$AP249=0),0,IF('Submission Template'!$C246="initial",$Q248,IF('Submission Template'!V246="yes",MAX(($P249+'Submission Template'!BS246-('Submission Template'!R$28+0.25*$O249)),0),$Q248))),"")</f>
        <v/>
      </c>
      <c r="R249" s="308" t="str">
        <f t="shared" si="51"/>
        <v/>
      </c>
      <c r="S249" s="309" t="str">
        <f t="shared" si="56"/>
        <v/>
      </c>
      <c r="T249" s="309" t="str">
        <f t="shared" si="52"/>
        <v/>
      </c>
      <c r="U249" s="310" t="str">
        <f>IF(Q249&lt;&gt;"",IF($BB249=1,IF(AND(T249&lt;&gt;1,S249=1,N249&lt;='Submission Template'!R$28),1,0),U248),"")</f>
        <v/>
      </c>
      <c r="V249" s="102"/>
      <c r="W249" s="102"/>
      <c r="X249" s="102"/>
      <c r="Y249" s="102"/>
      <c r="Z249" s="102"/>
      <c r="AA249" s="102"/>
      <c r="AB249" s="102"/>
      <c r="AC249" s="102"/>
      <c r="AD249" s="102"/>
      <c r="AE249" s="102"/>
      <c r="AF249" s="311"/>
      <c r="AG249" s="312" t="str">
        <f>IF(AND(OR('Submission Template'!Q246="yes",AND('Submission Template'!V246="yes",'Submission Template'!$P$17="yes")),'Submission Template'!C246="invalid"),"Test cannot be invalid AND included in CumSum",IF(OR(AND($Q249&gt;$R249,$N249&lt;&gt;""),AND($G249&gt;H249,$D249&lt;&gt;"")),"Warning:  CumSum statistic exceeds the Action Limit.",""))</f>
        <v/>
      </c>
      <c r="AH249" s="156"/>
      <c r="AI249" s="156"/>
      <c r="AJ249" s="156"/>
      <c r="AK249" s="313"/>
      <c r="AL249" s="6" t="str">
        <f t="shared" si="60"/>
        <v/>
      </c>
      <c r="AM249" s="6" t="str">
        <f t="shared" si="57"/>
        <v/>
      </c>
      <c r="AN249"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lt;&gt;""),"DATA","")),"notCO")</f>
        <v>SKIP</v>
      </c>
      <c r="AO249" s="6">
        <f>IF('Submission Template'!$P$13="no",AX249,IF(AX249="","",IF('Submission Template'!$P$13="yes",IF(B249=0,1,IF(OR(B249=1,B249=2),2,B249)))))</f>
        <v>1</v>
      </c>
      <c r="AP249" s="6">
        <f>IF('Submission Template'!$P$13="no",AY249,IF(AY249="","",IF('Submission Template'!$P$13="yes",IF(L249=0,1,IF(OR(L249=1,L249=2),2,L249)))))</f>
        <v>1</v>
      </c>
      <c r="AQ249"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lt;&gt;""),"DATA","")),"notCO")</f>
        <v>SKIP</v>
      </c>
      <c r="AR249" s="22">
        <f>IF(AND('Submission Template'!BN246&lt;&gt;"",'Submission Template'!K$28&lt;&gt;"",'Submission Template'!Q246&lt;&gt;""),1,0)</f>
        <v>0</v>
      </c>
      <c r="AS249" s="22">
        <f>IF(AND('Submission Template'!BS246&lt;&gt;"",'Submission Template'!R$28&lt;&gt;"",'Submission Template'!V246&lt;&gt;""),1,0)</f>
        <v>0</v>
      </c>
      <c r="AT249" s="22"/>
      <c r="AU249" s="22">
        <f t="shared" si="26"/>
        <v>0</v>
      </c>
      <c r="AV249" s="22">
        <f t="shared" si="27"/>
        <v>0</v>
      </c>
      <c r="AW249" s="22"/>
      <c r="AX249" s="22">
        <f>IF('Submission Template'!$BU246&lt;&gt;"blank",IF('Submission Template'!BN246&lt;&gt;"",IF('Submission Template'!Q246="yes",AX248+1,AX248),AX248),"")</f>
        <v>0</v>
      </c>
      <c r="AY249" s="22">
        <f>IF('Submission Template'!$BU246&lt;&gt;"blank",IF('Submission Template'!BS246&lt;&gt;"",IF('Submission Template'!V246="yes",AY248+1,AY248),AY248),"")</f>
        <v>0</v>
      </c>
      <c r="AZ249" s="22"/>
      <c r="BA249" s="22" t="str">
        <f>IF('Submission Template'!BN246&lt;&gt;"",IF('Submission Template'!Q246="yes",1,0),"")</f>
        <v/>
      </c>
      <c r="BB249" s="22" t="str">
        <f>IF('Submission Template'!BS246&lt;&gt;"",IF('Submission Template'!V246="yes",1,0),"")</f>
        <v/>
      </c>
      <c r="BC249" s="22"/>
      <c r="BD249" s="22" t="str">
        <f>IF(AND('Submission Template'!Q246="yes",'Submission Template'!BN246&lt;&gt;""),'Submission Template'!BN246,"")</f>
        <v/>
      </c>
      <c r="BE249" s="22" t="str">
        <f>IF(AND('Submission Template'!V246="yes",'Submission Template'!BS246&lt;&gt;""),'Submission Template'!BS246,"")</f>
        <v/>
      </c>
      <c r="BF249" s="22"/>
      <c r="BG249" s="22"/>
      <c r="BH249" s="22"/>
      <c r="BI249" s="24"/>
      <c r="BJ249" s="22"/>
      <c r="BK249" s="35" t="str">
        <f>IF('Submission Template'!$AU$36=1,IF(AND('Submission Template'!Q246="yes",$AO249&gt;1,'Submission Template'!BN246&lt;&gt;""),ROUND((($AU249*$E249)/($D249-'Submission Template'!K$28))^2+1,1),""),"")</f>
        <v/>
      </c>
      <c r="BL249" s="35" t="str">
        <f>IF('Submission Template'!$AV$36=1,IF(AND('Submission Template'!V246="yes",$AP249&gt;1,'Submission Template'!BS246&lt;&gt;""),ROUND((($AV249*$O249)/($N249-'Submission Template'!R$28))^2+1,1),""),"")</f>
        <v/>
      </c>
      <c r="BM249" s="49">
        <f t="shared" si="28"/>
        <v>1</v>
      </c>
      <c r="BN249" s="6"/>
      <c r="BO249" s="136" t="str">
        <f>IF(D249="","",IF(E249="","",$D249-'Submission Template'!K$28))</f>
        <v/>
      </c>
      <c r="BP249" s="137" t="str">
        <f t="shared" si="53"/>
        <v/>
      </c>
      <c r="BQ249" s="137"/>
      <c r="BR249" s="137"/>
      <c r="BS249" s="137"/>
      <c r="BT249" s="137" t="str">
        <f>IF(N249="","",IF(E249="","",$N249-'Submission Template'!$BG$20))</f>
        <v/>
      </c>
      <c r="BU249" s="138" t="str">
        <f t="shared" si="54"/>
        <v/>
      </c>
      <c r="BV249" s="6"/>
      <c r="BW249" s="247" t="str">
        <f t="shared" si="58"/>
        <v/>
      </c>
      <c r="BX249" s="138" t="str">
        <f t="shared" si="59"/>
        <v/>
      </c>
      <c r="BY249" s="6"/>
      <c r="BZ249" s="6"/>
      <c r="CA249" s="6"/>
      <c r="CB249" s="6"/>
      <c r="CC249" s="6"/>
      <c r="CD249" s="6"/>
      <c r="CE249" s="6"/>
      <c r="CF249" s="247">
        <f>IF('Submission Template'!C272="invalid",1,0)</f>
        <v>0</v>
      </c>
      <c r="CG249" s="137" t="str">
        <f>IF(AND('Submission Template'!$C272="final",'Submission Template'!$Q272="yes"),$D275,"")</f>
        <v/>
      </c>
      <c r="CH249" s="137" t="str">
        <f>IF(AND('Submission Template'!$C272="final",'Submission Template'!$Q272="yes"),$C275,"")</f>
        <v/>
      </c>
      <c r="CI249" s="137" t="str">
        <f>IF(AND('Submission Template'!$C272="final",'Submission Template'!$V272="yes"),$N275,"")</f>
        <v/>
      </c>
      <c r="CJ249" s="138" t="str">
        <f>IF(AND('Submission Template'!$C272="final",'Submission Template'!$V272="yes"),$M275,"")</f>
        <v/>
      </c>
      <c r="CK249" s="6"/>
      <c r="CL249" s="6"/>
    </row>
    <row r="250" spans="1:90">
      <c r="A250" s="98"/>
      <c r="B250" s="304">
        <f>IF('Submission Template'!$AU$36=1,IF(AND('Submission Template'!$P$13="yes",$AX250&lt;&gt;""),MAX($AX250-1,0),$AX250),"")</f>
        <v>0</v>
      </c>
      <c r="C250" s="305" t="str">
        <f t="shared" si="22"/>
        <v/>
      </c>
      <c r="D250" s="306" t="str">
        <f>IF('Submission Template'!$AU$36&lt;&gt;1,"",IF(AL250&lt;&gt;"",AL250,IF(AND('Submission Template'!$P$13="no",'Submission Template'!Q247="yes",'Submission Template'!BN247&lt;&gt;""),AVERAGE(BD$37:BD250),IF(AND('Submission Template'!$P$13="yes",'Submission Template'!Q247="yes",'Submission Template'!BN247&lt;&gt;""),AVERAGE(BD$38:BD250),""))))</f>
        <v/>
      </c>
      <c r="E250" s="307" t="str">
        <f>IF('Submission Template'!$AU$36&lt;&gt;1,"",IF(AO250&lt;=1,"",IF(BW250&lt;&gt;"",BW250,IF(AND('Submission Template'!$P$13="no",'Submission Template'!Q247="yes",'Submission Template'!BN247&lt;&gt;""),STDEV(BD$37:BD250),IF(AND('Submission Template'!$P$13="yes",'Submission Template'!Q247="yes",'Submission Template'!BN247&lt;&gt;""),STDEV(BD$38:BD250),"")))))</f>
        <v/>
      </c>
      <c r="F250" s="308" t="str">
        <f>IF('Submission Template'!$AU$36=1,IF('Submission Template'!BN247&lt;&gt;"",G249,""),"")</f>
        <v/>
      </c>
      <c r="G250" s="308" t="str">
        <f>IF(AND('Submission Template'!$AU$36=1,'Submission Template'!$C247&lt;&gt;""),IF(OR($AO250=1,$AO250=0),0,IF('Submission Template'!$C247="initial",$G249,IF('Submission Template'!Q247="yes",MAX(($F250+'Submission Template'!BN247-('Submission Template'!K$28+0.25*$E250)),0),$G249))),"")</f>
        <v/>
      </c>
      <c r="H250" s="308" t="str">
        <f t="shared" si="48"/>
        <v/>
      </c>
      <c r="I250" s="309" t="str">
        <f t="shared" si="55"/>
        <v/>
      </c>
      <c r="J250" s="309" t="str">
        <f t="shared" si="49"/>
        <v/>
      </c>
      <c r="K250" s="310" t="str">
        <f>IF(G250&lt;&gt;"",IF($BA250=1,IF(AND(J250&lt;&gt;1,I250=1,D250&lt;='Submission Template'!K$28),1,0),K249),"")</f>
        <v/>
      </c>
      <c r="L250" s="304">
        <f>IF('Submission Template'!$AV$36=1,IF(AND('Submission Template'!$P$13="yes",$AY250&lt;&gt;""),MAX($AY250-1,0),$AY250),"")</f>
        <v>0</v>
      </c>
      <c r="M250" s="305" t="str">
        <f t="shared" si="50"/>
        <v/>
      </c>
      <c r="N250" s="306" t="str">
        <f>IF(AM250&lt;&gt;"",AM250,(IF(AND('Submission Template'!$P$13="no",'Submission Template'!V247="yes",'Submission Template'!BS247&lt;&gt;""),AVERAGE(BE$37:BE250),IF(AND('Submission Template'!$P$13="yes",'Submission Template'!V247="yes",'Submission Template'!BS247&lt;&gt;""),AVERAGE(BE$38:BE250),""))))</f>
        <v/>
      </c>
      <c r="O250" s="307" t="str">
        <f>IF(AP250&lt;=1,"",IF(BX250&lt;&gt;"",BX250,(IF(AND('Submission Template'!$P$13="no",'Submission Template'!V247="yes",'Submission Template'!BS247&lt;&gt;""),STDEV(BE$37:BE250),IF(AND('Submission Template'!$P$13="yes",'Submission Template'!V247="yes",'Submission Template'!BS247&lt;&gt;""),STDEV(BE$38:BE250),"")))))</f>
        <v/>
      </c>
      <c r="P250" s="308" t="str">
        <f>IF('Submission Template'!$AV$36=1,IF('Submission Template'!BS247&lt;&gt;"",Q249,""),"")</f>
        <v/>
      </c>
      <c r="Q250" s="308" t="str">
        <f>IF(AND('Submission Template'!$AV$36=1,'Submission Template'!$C247&lt;&gt;""),IF(OR($AP250=1,$AP250=0),0,IF('Submission Template'!$C247="initial",$Q249,IF('Submission Template'!V247="yes",MAX(($P250+'Submission Template'!BS247-('Submission Template'!R$28+0.25*$O250)),0),$Q249))),"")</f>
        <v/>
      </c>
      <c r="R250" s="308" t="str">
        <f t="shared" si="51"/>
        <v/>
      </c>
      <c r="S250" s="309" t="str">
        <f t="shared" si="56"/>
        <v/>
      </c>
      <c r="T250" s="309" t="str">
        <f t="shared" si="52"/>
        <v/>
      </c>
      <c r="U250" s="310" t="str">
        <f>IF(Q250&lt;&gt;"",IF($BB250=1,IF(AND(T250&lt;&gt;1,S250=1,N250&lt;='Submission Template'!R$28),1,0),U249),"")</f>
        <v/>
      </c>
      <c r="V250" s="102"/>
      <c r="W250" s="102"/>
      <c r="X250" s="102"/>
      <c r="Y250" s="102"/>
      <c r="Z250" s="102"/>
      <c r="AA250" s="102"/>
      <c r="AB250" s="102"/>
      <c r="AC250" s="102"/>
      <c r="AD250" s="102"/>
      <c r="AE250" s="102"/>
      <c r="AF250" s="311"/>
      <c r="AG250" s="312" t="str">
        <f>IF(AND(OR('Submission Template'!Q247="yes",AND('Submission Template'!V247="yes",'Submission Template'!$P$17="yes")),'Submission Template'!C247="invalid"),"Test cannot be invalid AND included in CumSum",IF(OR(AND($Q250&gt;$R250,$N250&lt;&gt;""),AND($G250&gt;H250,$D250&lt;&gt;"")),"Warning:  CumSum statistic exceeds the Action Limit.",""))</f>
        <v/>
      </c>
      <c r="AH250" s="156"/>
      <c r="AI250" s="156"/>
      <c r="AJ250" s="156"/>
      <c r="AK250" s="313"/>
      <c r="AL250" s="6" t="str">
        <f t="shared" si="60"/>
        <v/>
      </c>
      <c r="AM250" s="6" t="str">
        <f t="shared" si="57"/>
        <v/>
      </c>
      <c r="AN250"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lt;&gt;""),"DATA","")),"notCO")</f>
        <v>SKIP</v>
      </c>
      <c r="AO250" s="6">
        <f>IF('Submission Template'!$P$13="no",AX250,IF(AX250="","",IF('Submission Template'!$P$13="yes",IF(B250=0,1,IF(OR(B250=1,B250=2),2,B250)))))</f>
        <v>1</v>
      </c>
      <c r="AP250" s="6">
        <f>IF('Submission Template'!$P$13="no",AY250,IF(AY250="","",IF('Submission Template'!$P$13="yes",IF(L250=0,1,IF(OR(L250=1,L250=2),2,L250)))))</f>
        <v>1</v>
      </c>
      <c r="AQ250"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lt;&gt;""),"DATA","")),"notCO")</f>
        <v>SKIP</v>
      </c>
      <c r="AR250" s="22">
        <f>IF(AND('Submission Template'!BN247&lt;&gt;"",'Submission Template'!K$28&lt;&gt;"",'Submission Template'!Q247&lt;&gt;""),1,0)</f>
        <v>0</v>
      </c>
      <c r="AS250" s="22">
        <f>IF(AND('Submission Template'!BS247&lt;&gt;"",'Submission Template'!R$28&lt;&gt;"",'Submission Template'!V247&lt;&gt;""),1,0)</f>
        <v>0</v>
      </c>
      <c r="AT250" s="22"/>
      <c r="AU250" s="22">
        <f t="shared" si="26"/>
        <v>0</v>
      </c>
      <c r="AV250" s="22">
        <f t="shared" si="27"/>
        <v>0</v>
      </c>
      <c r="AW250" s="22"/>
      <c r="AX250" s="22">
        <f>IF('Submission Template'!$BU247&lt;&gt;"blank",IF('Submission Template'!BN247&lt;&gt;"",IF('Submission Template'!Q247="yes",AX249+1,AX249),AX249),"")</f>
        <v>0</v>
      </c>
      <c r="AY250" s="22">
        <f>IF('Submission Template'!$BU247&lt;&gt;"blank",IF('Submission Template'!BS247&lt;&gt;"",IF('Submission Template'!V247="yes",AY249+1,AY249),AY249),"")</f>
        <v>0</v>
      </c>
      <c r="AZ250" s="22"/>
      <c r="BA250" s="22" t="str">
        <f>IF('Submission Template'!BN247&lt;&gt;"",IF('Submission Template'!Q247="yes",1,0),"")</f>
        <v/>
      </c>
      <c r="BB250" s="22" t="str">
        <f>IF('Submission Template'!BS247&lt;&gt;"",IF('Submission Template'!V247="yes",1,0),"")</f>
        <v/>
      </c>
      <c r="BC250" s="22"/>
      <c r="BD250" s="22" t="str">
        <f>IF(AND('Submission Template'!Q247="yes",'Submission Template'!BN247&lt;&gt;""),'Submission Template'!BN247,"")</f>
        <v/>
      </c>
      <c r="BE250" s="22" t="str">
        <f>IF(AND('Submission Template'!V247="yes",'Submission Template'!BS247&lt;&gt;""),'Submission Template'!BS247,"")</f>
        <v/>
      </c>
      <c r="BF250" s="22"/>
      <c r="BG250" s="22"/>
      <c r="BH250" s="22"/>
      <c r="BI250" s="24"/>
      <c r="BJ250" s="22"/>
      <c r="BK250" s="35" t="str">
        <f>IF('Submission Template'!$AU$36=1,IF(AND('Submission Template'!Q247="yes",$AO250&gt;1,'Submission Template'!BN247&lt;&gt;""),ROUND((($AU250*$E250)/($D250-'Submission Template'!K$28))^2+1,1),""),"")</f>
        <v/>
      </c>
      <c r="BL250" s="35" t="str">
        <f>IF('Submission Template'!$AV$36=1,IF(AND('Submission Template'!V247="yes",$AP250&gt;1,'Submission Template'!BS247&lt;&gt;""),ROUND((($AV250*$O250)/($N250-'Submission Template'!R$28))^2+1,1),""),"")</f>
        <v/>
      </c>
      <c r="BM250" s="49">
        <f t="shared" si="28"/>
        <v>1</v>
      </c>
      <c r="BN250" s="6"/>
      <c r="BO250" s="136" t="str">
        <f>IF(D250="","",IF(E250="","",$D250-'Submission Template'!K$28))</f>
        <v/>
      </c>
      <c r="BP250" s="137" t="str">
        <f t="shared" si="53"/>
        <v/>
      </c>
      <c r="BQ250" s="137"/>
      <c r="BR250" s="137"/>
      <c r="BS250" s="137"/>
      <c r="BT250" s="137" t="str">
        <f>IF(N250="","",IF(E250="","",$N250-'Submission Template'!$BG$20))</f>
        <v/>
      </c>
      <c r="BU250" s="138" t="str">
        <f t="shared" si="54"/>
        <v/>
      </c>
      <c r="BV250" s="6"/>
      <c r="BW250" s="247" t="str">
        <f t="shared" si="58"/>
        <v/>
      </c>
      <c r="BX250" s="138" t="str">
        <f t="shared" si="59"/>
        <v/>
      </c>
      <c r="BY250" s="6"/>
      <c r="BZ250" s="6"/>
      <c r="CA250" s="6"/>
      <c r="CB250" s="6"/>
      <c r="CC250" s="6"/>
      <c r="CD250" s="6"/>
      <c r="CE250" s="6"/>
      <c r="CF250" s="247">
        <f>IF('Submission Template'!C273="invalid",1,0)</f>
        <v>0</v>
      </c>
      <c r="CG250" s="137" t="str">
        <f>IF(AND('Submission Template'!$C273="final",'Submission Template'!$Q273="yes"),$D276,"")</f>
        <v/>
      </c>
      <c r="CH250" s="137" t="str">
        <f>IF(AND('Submission Template'!$C273="final",'Submission Template'!$Q273="yes"),$C276,"")</f>
        <v/>
      </c>
      <c r="CI250" s="137" t="str">
        <f>IF(AND('Submission Template'!$C273="final",'Submission Template'!$V273="yes"),$N276,"")</f>
        <v/>
      </c>
      <c r="CJ250" s="138" t="str">
        <f>IF(AND('Submission Template'!$C273="final",'Submission Template'!$V273="yes"),$M276,"")</f>
        <v/>
      </c>
      <c r="CK250" s="6"/>
      <c r="CL250" s="6"/>
    </row>
    <row r="251" spans="1:90">
      <c r="A251" s="98"/>
      <c r="B251" s="304">
        <f>IF('Submission Template'!$AU$36=1,IF(AND('Submission Template'!$P$13="yes",$AX251&lt;&gt;""),MAX($AX251-1,0),$AX251),"")</f>
        <v>0</v>
      </c>
      <c r="C251" s="305" t="str">
        <f t="shared" si="22"/>
        <v/>
      </c>
      <c r="D251" s="306" t="str">
        <f>IF('Submission Template'!$AU$36&lt;&gt;1,"",IF(AL251&lt;&gt;"",AL251,IF(AND('Submission Template'!$P$13="no",'Submission Template'!Q248="yes",'Submission Template'!BN248&lt;&gt;""),AVERAGE(BD$37:BD251),IF(AND('Submission Template'!$P$13="yes",'Submission Template'!Q248="yes",'Submission Template'!BN248&lt;&gt;""),AVERAGE(BD$38:BD251),""))))</f>
        <v/>
      </c>
      <c r="E251" s="307" t="str">
        <f>IF('Submission Template'!$AU$36&lt;&gt;1,"",IF(AO251&lt;=1,"",IF(BW251&lt;&gt;"",BW251,IF(AND('Submission Template'!$P$13="no",'Submission Template'!Q248="yes",'Submission Template'!BN248&lt;&gt;""),STDEV(BD$37:BD251),IF(AND('Submission Template'!$P$13="yes",'Submission Template'!Q248="yes",'Submission Template'!BN248&lt;&gt;""),STDEV(BD$38:BD251),"")))))</f>
        <v/>
      </c>
      <c r="F251" s="308" t="str">
        <f>IF('Submission Template'!$AU$36=1,IF('Submission Template'!BN248&lt;&gt;"",G250,""),"")</f>
        <v/>
      </c>
      <c r="G251" s="308" t="str">
        <f>IF(AND('Submission Template'!$AU$36=1,'Submission Template'!$C248&lt;&gt;""),IF(OR($AO251=1,$AO251=0),0,IF('Submission Template'!$C248="initial",$G250,IF('Submission Template'!Q248="yes",MAX(($F251+'Submission Template'!BN248-('Submission Template'!K$28+0.25*$E251)),0),$G250))),"")</f>
        <v/>
      </c>
      <c r="H251" s="308" t="str">
        <f t="shared" si="48"/>
        <v/>
      </c>
      <c r="I251" s="309" t="str">
        <f t="shared" si="55"/>
        <v/>
      </c>
      <c r="J251" s="309" t="str">
        <f t="shared" si="49"/>
        <v/>
      </c>
      <c r="K251" s="310" t="str">
        <f>IF(G251&lt;&gt;"",IF($BA251=1,IF(AND(J251&lt;&gt;1,I251=1,D251&lt;='Submission Template'!K$28),1,0),K250),"")</f>
        <v/>
      </c>
      <c r="L251" s="304">
        <f>IF('Submission Template'!$AV$36=1,IF(AND('Submission Template'!$P$13="yes",$AY251&lt;&gt;""),MAX($AY251-1,0),$AY251),"")</f>
        <v>0</v>
      </c>
      <c r="M251" s="305" t="str">
        <f t="shared" si="50"/>
        <v/>
      </c>
      <c r="N251" s="306" t="str">
        <f>IF(AM251&lt;&gt;"",AM251,(IF(AND('Submission Template'!$P$13="no",'Submission Template'!V248="yes",'Submission Template'!BS248&lt;&gt;""),AVERAGE(BE$37:BE251),IF(AND('Submission Template'!$P$13="yes",'Submission Template'!V248="yes",'Submission Template'!BS248&lt;&gt;""),AVERAGE(BE$38:BE251),""))))</f>
        <v/>
      </c>
      <c r="O251" s="307" t="str">
        <f>IF(AP251&lt;=1,"",IF(BX251&lt;&gt;"",BX251,(IF(AND('Submission Template'!$P$13="no",'Submission Template'!V248="yes",'Submission Template'!BS248&lt;&gt;""),STDEV(BE$37:BE251),IF(AND('Submission Template'!$P$13="yes",'Submission Template'!V248="yes",'Submission Template'!BS248&lt;&gt;""),STDEV(BE$38:BE251),"")))))</f>
        <v/>
      </c>
      <c r="P251" s="308" t="str">
        <f>IF('Submission Template'!$AV$36=1,IF('Submission Template'!BS248&lt;&gt;"",Q250,""),"")</f>
        <v/>
      </c>
      <c r="Q251" s="308" t="str">
        <f>IF(AND('Submission Template'!$AV$36=1,'Submission Template'!$C248&lt;&gt;""),IF(OR($AP251=1,$AP251=0),0,IF('Submission Template'!$C248="initial",$Q250,IF('Submission Template'!V248="yes",MAX(($P251+'Submission Template'!BS248-('Submission Template'!R$28+0.25*$O251)),0),$Q250))),"")</f>
        <v/>
      </c>
      <c r="R251" s="308" t="str">
        <f t="shared" si="51"/>
        <v/>
      </c>
      <c r="S251" s="309" t="str">
        <f t="shared" si="56"/>
        <v/>
      </c>
      <c r="T251" s="309" t="str">
        <f t="shared" si="52"/>
        <v/>
      </c>
      <c r="U251" s="310" t="str">
        <f>IF(Q251&lt;&gt;"",IF($BB251=1,IF(AND(T251&lt;&gt;1,S251=1,N251&lt;='Submission Template'!R$28),1,0),U250),"")</f>
        <v/>
      </c>
      <c r="V251" s="102"/>
      <c r="W251" s="102"/>
      <c r="X251" s="102"/>
      <c r="Y251" s="102"/>
      <c r="Z251" s="102"/>
      <c r="AA251" s="102"/>
      <c r="AB251" s="102"/>
      <c r="AC251" s="102"/>
      <c r="AD251" s="102"/>
      <c r="AE251" s="102"/>
      <c r="AF251" s="311"/>
      <c r="AG251" s="312" t="str">
        <f>IF(AND(OR('Submission Template'!Q248="yes",AND('Submission Template'!V248="yes",'Submission Template'!$P$17="yes")),'Submission Template'!C248="invalid"),"Test cannot be invalid AND included in CumSum",IF(OR(AND($Q251&gt;$R251,$N251&lt;&gt;""),AND($G251&gt;H251,$D251&lt;&gt;"")),"Warning:  CumSum statistic exceeds the Action Limit.",""))</f>
        <v/>
      </c>
      <c r="AH251" s="156"/>
      <c r="AI251" s="156"/>
      <c r="AJ251" s="156"/>
      <c r="AK251" s="313"/>
      <c r="AL251" s="6" t="str">
        <f t="shared" si="60"/>
        <v/>
      </c>
      <c r="AM251" s="6" t="str">
        <f t="shared" si="57"/>
        <v/>
      </c>
      <c r="AN251"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lt;&gt;""),"DATA","")),"notCO")</f>
        <v>SKIP</v>
      </c>
      <c r="AO251" s="6">
        <f>IF('Submission Template'!$P$13="no",AX251,IF(AX251="","",IF('Submission Template'!$P$13="yes",IF(B251=0,1,IF(OR(B251=1,B251=2),2,B251)))))</f>
        <v>1</v>
      </c>
      <c r="AP251" s="6">
        <f>IF('Submission Template'!$P$13="no",AY251,IF(AY251="","",IF('Submission Template'!$P$13="yes",IF(L251=0,1,IF(OR(L251=1,L251=2),2,L251)))))</f>
        <v>1</v>
      </c>
      <c r="AQ251"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lt;&gt;""),"DATA","")),"notCO")</f>
        <v>SKIP</v>
      </c>
      <c r="AR251" s="22">
        <f>IF(AND('Submission Template'!BN248&lt;&gt;"",'Submission Template'!K$28&lt;&gt;"",'Submission Template'!Q248&lt;&gt;""),1,0)</f>
        <v>0</v>
      </c>
      <c r="AS251" s="22">
        <f>IF(AND('Submission Template'!BS248&lt;&gt;"",'Submission Template'!R$28&lt;&gt;"",'Submission Template'!V248&lt;&gt;""),1,0)</f>
        <v>0</v>
      </c>
      <c r="AT251" s="22"/>
      <c r="AU251" s="22">
        <f t="shared" si="26"/>
        <v>0</v>
      </c>
      <c r="AV251" s="22">
        <f t="shared" si="27"/>
        <v>0</v>
      </c>
      <c r="AW251" s="22"/>
      <c r="AX251" s="22">
        <f>IF('Submission Template'!$BU248&lt;&gt;"blank",IF('Submission Template'!BN248&lt;&gt;"",IF('Submission Template'!Q248="yes",AX250+1,AX250),AX250),"")</f>
        <v>0</v>
      </c>
      <c r="AY251" s="22">
        <f>IF('Submission Template'!$BU248&lt;&gt;"blank",IF('Submission Template'!BS248&lt;&gt;"",IF('Submission Template'!V248="yes",AY250+1,AY250),AY250),"")</f>
        <v>0</v>
      </c>
      <c r="AZ251" s="22"/>
      <c r="BA251" s="22" t="str">
        <f>IF('Submission Template'!BN248&lt;&gt;"",IF('Submission Template'!Q248="yes",1,0),"")</f>
        <v/>
      </c>
      <c r="BB251" s="22" t="str">
        <f>IF('Submission Template'!BS248&lt;&gt;"",IF('Submission Template'!V248="yes",1,0),"")</f>
        <v/>
      </c>
      <c r="BC251" s="22"/>
      <c r="BD251" s="22" t="str">
        <f>IF(AND('Submission Template'!Q248="yes",'Submission Template'!BN248&lt;&gt;""),'Submission Template'!BN248,"")</f>
        <v/>
      </c>
      <c r="BE251" s="22" t="str">
        <f>IF(AND('Submission Template'!V248="yes",'Submission Template'!BS248&lt;&gt;""),'Submission Template'!BS248,"")</f>
        <v/>
      </c>
      <c r="BF251" s="22"/>
      <c r="BG251" s="22"/>
      <c r="BH251" s="22"/>
      <c r="BI251" s="24"/>
      <c r="BJ251" s="22"/>
      <c r="BK251" s="35" t="str">
        <f>IF('Submission Template'!$AU$36=1,IF(AND('Submission Template'!Q248="yes",$AO251&gt;1,'Submission Template'!BN248&lt;&gt;""),ROUND((($AU251*$E251)/($D251-'Submission Template'!K$28))^2+1,1),""),"")</f>
        <v/>
      </c>
      <c r="BL251" s="35" t="str">
        <f>IF('Submission Template'!$AV$36=1,IF(AND('Submission Template'!V248="yes",$AP251&gt;1,'Submission Template'!BS248&lt;&gt;""),ROUND((($AV251*$O251)/($N251-'Submission Template'!R$28))^2+1,1),""),"")</f>
        <v/>
      </c>
      <c r="BM251" s="49">
        <f t="shared" si="28"/>
        <v>1</v>
      </c>
      <c r="BN251" s="6"/>
      <c r="BO251" s="136" t="str">
        <f>IF(D251="","",IF(E251="","",$D251-'Submission Template'!K$28))</f>
        <v/>
      </c>
      <c r="BP251" s="137" t="str">
        <f t="shared" si="53"/>
        <v/>
      </c>
      <c r="BQ251" s="137"/>
      <c r="BR251" s="137"/>
      <c r="BS251" s="137"/>
      <c r="BT251" s="137" t="str">
        <f>IF(N251="","",IF(E251="","",$N251-'Submission Template'!$BG$20))</f>
        <v/>
      </c>
      <c r="BU251" s="138" t="str">
        <f t="shared" si="54"/>
        <v/>
      </c>
      <c r="BV251" s="6"/>
      <c r="BW251" s="247" t="str">
        <f t="shared" si="58"/>
        <v/>
      </c>
      <c r="BX251" s="138" t="str">
        <f t="shared" si="59"/>
        <v/>
      </c>
      <c r="BY251" s="6"/>
      <c r="BZ251" s="6"/>
      <c r="CA251" s="6"/>
      <c r="CB251" s="6"/>
      <c r="CC251" s="6"/>
      <c r="CD251" s="6"/>
      <c r="CE251" s="6"/>
      <c r="CF251" s="247">
        <f>IF('Submission Template'!C274="invalid",1,0)</f>
        <v>0</v>
      </c>
      <c r="CG251" s="137" t="str">
        <f>IF(AND('Submission Template'!$C274="final",'Submission Template'!$Q274="yes"),$D277,"")</f>
        <v/>
      </c>
      <c r="CH251" s="137" t="str">
        <f>IF(AND('Submission Template'!$C274="final",'Submission Template'!$Q274="yes"),$C277,"")</f>
        <v/>
      </c>
      <c r="CI251" s="137" t="str">
        <f>IF(AND('Submission Template'!$C274="final",'Submission Template'!$V274="yes"),$N277,"")</f>
        <v/>
      </c>
      <c r="CJ251" s="138" t="str">
        <f>IF(AND('Submission Template'!$C274="final",'Submission Template'!$V274="yes"),$M277,"")</f>
        <v/>
      </c>
      <c r="CK251" s="6"/>
      <c r="CL251" s="6"/>
    </row>
    <row r="252" spans="1:90">
      <c r="A252" s="98"/>
      <c r="B252" s="304">
        <f>IF('Submission Template'!$AU$36=1,IF(AND('Submission Template'!$P$13="yes",$AX252&lt;&gt;""),MAX($AX252-1,0),$AX252),"")</f>
        <v>0</v>
      </c>
      <c r="C252" s="305" t="str">
        <f t="shared" si="22"/>
        <v/>
      </c>
      <c r="D252" s="306" t="str">
        <f>IF('Submission Template'!$AU$36&lt;&gt;1,"",IF(AL252&lt;&gt;"",AL252,IF(AND('Submission Template'!$P$13="no",'Submission Template'!Q249="yes",'Submission Template'!BN249&lt;&gt;""),AVERAGE(BD$37:BD252),IF(AND('Submission Template'!$P$13="yes",'Submission Template'!Q249="yes",'Submission Template'!BN249&lt;&gt;""),AVERAGE(BD$38:BD252),""))))</f>
        <v/>
      </c>
      <c r="E252" s="307" t="str">
        <f>IF('Submission Template'!$AU$36&lt;&gt;1,"",IF(AO252&lt;=1,"",IF(BW252&lt;&gt;"",BW252,IF(AND('Submission Template'!$P$13="no",'Submission Template'!Q249="yes",'Submission Template'!BN249&lt;&gt;""),STDEV(BD$37:BD252),IF(AND('Submission Template'!$P$13="yes",'Submission Template'!Q249="yes",'Submission Template'!BN249&lt;&gt;""),STDEV(BD$38:BD252),"")))))</f>
        <v/>
      </c>
      <c r="F252" s="308" t="str">
        <f>IF('Submission Template'!$AU$36=1,IF('Submission Template'!BN249&lt;&gt;"",G251,""),"")</f>
        <v/>
      </c>
      <c r="G252" s="308" t="str">
        <f>IF(AND('Submission Template'!$AU$36=1,'Submission Template'!$C249&lt;&gt;""),IF(OR($AO252=1,$AO252=0),0,IF('Submission Template'!$C249="initial",$G251,IF('Submission Template'!Q249="yes",MAX(($F252+'Submission Template'!BN249-('Submission Template'!K$28+0.25*$E252)),0),$G251))),"")</f>
        <v/>
      </c>
      <c r="H252" s="308" t="str">
        <f t="shared" si="48"/>
        <v/>
      </c>
      <c r="I252" s="309" t="str">
        <f t="shared" si="55"/>
        <v/>
      </c>
      <c r="J252" s="309" t="str">
        <f t="shared" si="49"/>
        <v/>
      </c>
      <c r="K252" s="310" t="str">
        <f>IF(G252&lt;&gt;"",IF($BA252=1,IF(AND(J252&lt;&gt;1,I252=1,D252&lt;='Submission Template'!K$28),1,0),K251),"")</f>
        <v/>
      </c>
      <c r="L252" s="304">
        <f>IF('Submission Template'!$AV$36=1,IF(AND('Submission Template'!$P$13="yes",$AY252&lt;&gt;""),MAX($AY252-1,0),$AY252),"")</f>
        <v>0</v>
      </c>
      <c r="M252" s="305" t="str">
        <f t="shared" si="50"/>
        <v/>
      </c>
      <c r="N252" s="306" t="str">
        <f>IF(AM252&lt;&gt;"",AM252,(IF(AND('Submission Template'!$P$13="no",'Submission Template'!V249="yes",'Submission Template'!BS249&lt;&gt;""),AVERAGE(BE$37:BE252),IF(AND('Submission Template'!$P$13="yes",'Submission Template'!V249="yes",'Submission Template'!BS249&lt;&gt;""),AVERAGE(BE$38:BE252),""))))</f>
        <v/>
      </c>
      <c r="O252" s="307" t="str">
        <f>IF(AP252&lt;=1,"",IF(BX252&lt;&gt;"",BX252,(IF(AND('Submission Template'!$P$13="no",'Submission Template'!V249="yes",'Submission Template'!BS249&lt;&gt;""),STDEV(BE$37:BE252),IF(AND('Submission Template'!$P$13="yes",'Submission Template'!V249="yes",'Submission Template'!BS249&lt;&gt;""),STDEV(BE$38:BE252),"")))))</f>
        <v/>
      </c>
      <c r="P252" s="308" t="str">
        <f>IF('Submission Template'!$AV$36=1,IF('Submission Template'!BS249&lt;&gt;"",Q251,""),"")</f>
        <v/>
      </c>
      <c r="Q252" s="308" t="str">
        <f>IF(AND('Submission Template'!$AV$36=1,'Submission Template'!$C249&lt;&gt;""),IF(OR($AP252=1,$AP252=0),0,IF('Submission Template'!$C249="initial",$Q251,IF('Submission Template'!V249="yes",MAX(($P252+'Submission Template'!BS249-('Submission Template'!R$28+0.25*$O252)),0),$Q251))),"")</f>
        <v/>
      </c>
      <c r="R252" s="308" t="str">
        <f t="shared" si="51"/>
        <v/>
      </c>
      <c r="S252" s="309" t="str">
        <f t="shared" si="56"/>
        <v/>
      </c>
      <c r="T252" s="309" t="str">
        <f t="shared" si="52"/>
        <v/>
      </c>
      <c r="U252" s="310" t="str">
        <f>IF(Q252&lt;&gt;"",IF($BB252=1,IF(AND(T252&lt;&gt;1,S252=1,N252&lt;='Submission Template'!R$28),1,0),U251),"")</f>
        <v/>
      </c>
      <c r="V252" s="102"/>
      <c r="W252" s="102"/>
      <c r="X252" s="102"/>
      <c r="Y252" s="102"/>
      <c r="Z252" s="102"/>
      <c r="AA252" s="102"/>
      <c r="AB252" s="102"/>
      <c r="AC252" s="102"/>
      <c r="AD252" s="102"/>
      <c r="AE252" s="102"/>
      <c r="AF252" s="311"/>
      <c r="AG252" s="312" t="str">
        <f>IF(AND(OR('Submission Template'!Q249="yes",AND('Submission Template'!V249="yes",'Submission Template'!$P$17="yes")),'Submission Template'!C249="invalid"),"Test cannot be invalid AND included in CumSum",IF(OR(AND($Q252&gt;$R252,$N252&lt;&gt;""),AND($G252&gt;H252,$D252&lt;&gt;"")),"Warning:  CumSum statistic exceeds the Action Limit.",""))</f>
        <v/>
      </c>
      <c r="AH252" s="156"/>
      <c r="AI252" s="156"/>
      <c r="AJ252" s="156"/>
      <c r="AK252" s="313"/>
      <c r="AL252" s="6" t="str">
        <f t="shared" si="60"/>
        <v/>
      </c>
      <c r="AM252" s="6" t="str">
        <f t="shared" si="57"/>
        <v/>
      </c>
      <c r="AN252"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lt;&gt;""),"DATA","")),"notCO")</f>
        <v>SKIP</v>
      </c>
      <c r="AO252" s="6">
        <f>IF('Submission Template'!$P$13="no",AX252,IF(AX252="","",IF('Submission Template'!$P$13="yes",IF(B252=0,1,IF(OR(B252=1,B252=2),2,B252)))))</f>
        <v>1</v>
      </c>
      <c r="AP252" s="6">
        <f>IF('Submission Template'!$P$13="no",AY252,IF(AY252="","",IF('Submission Template'!$P$13="yes",IF(L252=0,1,IF(OR(L252=1,L252=2),2,L252)))))</f>
        <v>1</v>
      </c>
      <c r="AQ252"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lt;&gt;""),"DATA","")),"notCO")</f>
        <v>SKIP</v>
      </c>
      <c r="AR252" s="22">
        <f>IF(AND('Submission Template'!BN249&lt;&gt;"",'Submission Template'!K$28&lt;&gt;"",'Submission Template'!Q249&lt;&gt;""),1,0)</f>
        <v>0</v>
      </c>
      <c r="AS252" s="22">
        <f>IF(AND('Submission Template'!BS249&lt;&gt;"",'Submission Template'!R$28&lt;&gt;"",'Submission Template'!V249&lt;&gt;""),1,0)</f>
        <v>0</v>
      </c>
      <c r="AT252" s="22"/>
      <c r="AU252" s="22">
        <f t="shared" si="26"/>
        <v>0</v>
      </c>
      <c r="AV252" s="22">
        <f t="shared" si="27"/>
        <v>0</v>
      </c>
      <c r="AW252" s="22"/>
      <c r="AX252" s="22">
        <f>IF('Submission Template'!$BU249&lt;&gt;"blank",IF('Submission Template'!BN249&lt;&gt;"",IF('Submission Template'!Q249="yes",AX251+1,AX251),AX251),"")</f>
        <v>0</v>
      </c>
      <c r="AY252" s="22">
        <f>IF('Submission Template'!$BU249&lt;&gt;"blank",IF('Submission Template'!BS249&lt;&gt;"",IF('Submission Template'!V249="yes",AY251+1,AY251),AY251),"")</f>
        <v>0</v>
      </c>
      <c r="AZ252" s="22"/>
      <c r="BA252" s="22" t="str">
        <f>IF('Submission Template'!BN249&lt;&gt;"",IF('Submission Template'!Q249="yes",1,0),"")</f>
        <v/>
      </c>
      <c r="BB252" s="22" t="str">
        <f>IF('Submission Template'!BS249&lt;&gt;"",IF('Submission Template'!V249="yes",1,0),"")</f>
        <v/>
      </c>
      <c r="BC252" s="22"/>
      <c r="BD252" s="22" t="str">
        <f>IF(AND('Submission Template'!Q249="yes",'Submission Template'!BN249&lt;&gt;""),'Submission Template'!BN249,"")</f>
        <v/>
      </c>
      <c r="BE252" s="22" t="str">
        <f>IF(AND('Submission Template'!V249="yes",'Submission Template'!BS249&lt;&gt;""),'Submission Template'!BS249,"")</f>
        <v/>
      </c>
      <c r="BF252" s="22"/>
      <c r="BG252" s="22"/>
      <c r="BH252" s="22"/>
      <c r="BI252" s="24"/>
      <c r="BJ252" s="22"/>
      <c r="BK252" s="35" t="str">
        <f>IF('Submission Template'!$AU$36=1,IF(AND('Submission Template'!Q249="yes",$AO252&gt;1,'Submission Template'!BN249&lt;&gt;""),ROUND((($AU252*$E252)/($D252-'Submission Template'!K$28))^2+1,1),""),"")</f>
        <v/>
      </c>
      <c r="BL252" s="35" t="str">
        <f>IF('Submission Template'!$AV$36=1,IF(AND('Submission Template'!V249="yes",$AP252&gt;1,'Submission Template'!BS249&lt;&gt;""),ROUND((($AV252*$O252)/($N252-'Submission Template'!R$28))^2+1,1),""),"")</f>
        <v/>
      </c>
      <c r="BM252" s="49">
        <f t="shared" si="28"/>
        <v>1</v>
      </c>
      <c r="BN252" s="6"/>
      <c r="BO252" s="136" t="str">
        <f>IF(D252="","",IF(E252="","",$D252-'Submission Template'!K$28))</f>
        <v/>
      </c>
      <c r="BP252" s="137" t="str">
        <f t="shared" si="53"/>
        <v/>
      </c>
      <c r="BQ252" s="137"/>
      <c r="BR252" s="137"/>
      <c r="BS252" s="137"/>
      <c r="BT252" s="137" t="str">
        <f>IF(N252="","",IF(E252="","",$N252-'Submission Template'!$BG$20))</f>
        <v/>
      </c>
      <c r="BU252" s="138" t="str">
        <f t="shared" si="54"/>
        <v/>
      </c>
      <c r="BV252" s="6"/>
      <c r="BW252" s="247" t="str">
        <f t="shared" si="58"/>
        <v/>
      </c>
      <c r="BX252" s="138" t="str">
        <f t="shared" si="59"/>
        <v/>
      </c>
      <c r="BY252" s="6"/>
      <c r="BZ252" s="6"/>
      <c r="CA252" s="6"/>
      <c r="CB252" s="6"/>
      <c r="CC252" s="6"/>
      <c r="CD252" s="6"/>
      <c r="CE252" s="6"/>
      <c r="CF252" s="247">
        <f>IF('Submission Template'!C275="invalid",1,0)</f>
        <v>0</v>
      </c>
      <c r="CG252" s="137" t="str">
        <f>IF(AND('Submission Template'!$C275="final",'Submission Template'!$Q275="yes"),$D278,"")</f>
        <v/>
      </c>
      <c r="CH252" s="137" t="str">
        <f>IF(AND('Submission Template'!$C275="final",'Submission Template'!$Q275="yes"),$C278,"")</f>
        <v/>
      </c>
      <c r="CI252" s="137" t="str">
        <f>IF(AND('Submission Template'!$C275="final",'Submission Template'!$V275="yes"),$N278,"")</f>
        <v/>
      </c>
      <c r="CJ252" s="138" t="str">
        <f>IF(AND('Submission Template'!$C275="final",'Submission Template'!$V275="yes"),$M278,"")</f>
        <v/>
      </c>
      <c r="CK252" s="6"/>
      <c r="CL252" s="6"/>
    </row>
    <row r="253" spans="1:90">
      <c r="A253" s="98"/>
      <c r="B253" s="304">
        <f>IF('Submission Template'!$AU$36=1,IF(AND('Submission Template'!$P$13="yes",$AX253&lt;&gt;""),MAX($AX253-1,0),$AX253),"")</f>
        <v>0</v>
      </c>
      <c r="C253" s="305" t="str">
        <f t="shared" si="22"/>
        <v/>
      </c>
      <c r="D253" s="306" t="str">
        <f>IF('Submission Template'!$AU$36&lt;&gt;1,"",IF(AL253&lt;&gt;"",AL253,IF(AND('Submission Template'!$P$13="no",'Submission Template'!Q250="yes",'Submission Template'!BN250&lt;&gt;""),AVERAGE(BD$37:BD253),IF(AND('Submission Template'!$P$13="yes",'Submission Template'!Q250="yes",'Submission Template'!BN250&lt;&gt;""),AVERAGE(BD$38:BD253),""))))</f>
        <v/>
      </c>
      <c r="E253" s="307" t="str">
        <f>IF('Submission Template'!$AU$36&lt;&gt;1,"",IF(AO253&lt;=1,"",IF(BW253&lt;&gt;"",BW253,IF(AND('Submission Template'!$P$13="no",'Submission Template'!Q250="yes",'Submission Template'!BN250&lt;&gt;""),STDEV(BD$37:BD253),IF(AND('Submission Template'!$P$13="yes",'Submission Template'!Q250="yes",'Submission Template'!BN250&lt;&gt;""),STDEV(BD$38:BD253),"")))))</f>
        <v/>
      </c>
      <c r="F253" s="308" t="str">
        <f>IF('Submission Template'!$AU$36=1,IF('Submission Template'!BN250&lt;&gt;"",G252,""),"")</f>
        <v/>
      </c>
      <c r="G253" s="308" t="str">
        <f>IF(AND('Submission Template'!$AU$36=1,'Submission Template'!$C250&lt;&gt;""),IF(OR($AO253=1,$AO253=0),0,IF('Submission Template'!$C250="initial",$G252,IF('Submission Template'!Q250="yes",MAX(($F253+'Submission Template'!BN250-('Submission Template'!K$28+0.25*$E253)),0),$G252))),"")</f>
        <v/>
      </c>
      <c r="H253" s="308" t="str">
        <f t="shared" si="48"/>
        <v/>
      </c>
      <c r="I253" s="309" t="str">
        <f t="shared" si="55"/>
        <v/>
      </c>
      <c r="J253" s="309" t="str">
        <f t="shared" si="49"/>
        <v/>
      </c>
      <c r="K253" s="310" t="str">
        <f>IF(G253&lt;&gt;"",IF($BA253=1,IF(AND(J253&lt;&gt;1,I253=1,D253&lt;='Submission Template'!K$28),1,0),K252),"")</f>
        <v/>
      </c>
      <c r="L253" s="304">
        <f>IF('Submission Template'!$AV$36=1,IF(AND('Submission Template'!$P$13="yes",$AY253&lt;&gt;""),MAX($AY253-1,0),$AY253),"")</f>
        <v>0</v>
      </c>
      <c r="M253" s="305" t="str">
        <f t="shared" si="50"/>
        <v/>
      </c>
      <c r="N253" s="306" t="str">
        <f>IF(AM253&lt;&gt;"",AM253,(IF(AND('Submission Template'!$P$13="no",'Submission Template'!V250="yes",'Submission Template'!BS250&lt;&gt;""),AVERAGE(BE$37:BE253),IF(AND('Submission Template'!$P$13="yes",'Submission Template'!V250="yes",'Submission Template'!BS250&lt;&gt;""),AVERAGE(BE$38:BE253),""))))</f>
        <v/>
      </c>
      <c r="O253" s="307" t="str">
        <f>IF(AP253&lt;=1,"",IF(BX253&lt;&gt;"",BX253,(IF(AND('Submission Template'!$P$13="no",'Submission Template'!V250="yes",'Submission Template'!BS250&lt;&gt;""),STDEV(BE$37:BE253),IF(AND('Submission Template'!$P$13="yes",'Submission Template'!V250="yes",'Submission Template'!BS250&lt;&gt;""),STDEV(BE$38:BE253),"")))))</f>
        <v/>
      </c>
      <c r="P253" s="308" t="str">
        <f>IF('Submission Template'!$AV$36=1,IF('Submission Template'!BS250&lt;&gt;"",Q252,""),"")</f>
        <v/>
      </c>
      <c r="Q253" s="308" t="str">
        <f>IF(AND('Submission Template'!$AV$36=1,'Submission Template'!$C250&lt;&gt;""),IF(OR($AP253=1,$AP253=0),0,IF('Submission Template'!$C250="initial",$Q252,IF('Submission Template'!V250="yes",MAX(($P253+'Submission Template'!BS250-('Submission Template'!R$28+0.25*$O253)),0),$Q252))),"")</f>
        <v/>
      </c>
      <c r="R253" s="308" t="str">
        <f t="shared" si="51"/>
        <v/>
      </c>
      <c r="S253" s="309" t="str">
        <f t="shared" si="56"/>
        <v/>
      </c>
      <c r="T253" s="309" t="str">
        <f t="shared" si="52"/>
        <v/>
      </c>
      <c r="U253" s="310" t="str">
        <f>IF(Q253&lt;&gt;"",IF($BB253=1,IF(AND(T253&lt;&gt;1,S253=1,N253&lt;='Submission Template'!R$28),1,0),U252),"")</f>
        <v/>
      </c>
      <c r="V253" s="102"/>
      <c r="W253" s="102"/>
      <c r="X253" s="102"/>
      <c r="Y253" s="102"/>
      <c r="Z253" s="102"/>
      <c r="AA253" s="102"/>
      <c r="AB253" s="102"/>
      <c r="AC253" s="102"/>
      <c r="AD253" s="102"/>
      <c r="AE253" s="102"/>
      <c r="AF253" s="311"/>
      <c r="AG253" s="312" t="str">
        <f>IF(AND(OR('Submission Template'!Q250="yes",AND('Submission Template'!V250="yes",'Submission Template'!$P$17="yes")),'Submission Template'!C250="invalid"),"Test cannot be invalid AND included in CumSum",IF(OR(AND($Q253&gt;$R253,$N253&lt;&gt;""),AND($G253&gt;H253,$D253&lt;&gt;"")),"Warning:  CumSum statistic exceeds the Action Limit.",""))</f>
        <v/>
      </c>
      <c r="AH253" s="156"/>
      <c r="AI253" s="156"/>
      <c r="AJ253" s="156"/>
      <c r="AK253" s="313"/>
      <c r="AL253" s="6" t="str">
        <f t="shared" si="60"/>
        <v/>
      </c>
      <c r="AM253" s="6" t="str">
        <f t="shared" si="57"/>
        <v/>
      </c>
      <c r="AN253"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lt;&gt;""),"DATA","")),"notCO")</f>
        <v>SKIP</v>
      </c>
      <c r="AO253" s="6">
        <f>IF('Submission Template'!$P$13="no",AX253,IF(AX253="","",IF('Submission Template'!$P$13="yes",IF(B253=0,1,IF(OR(B253=1,B253=2),2,B253)))))</f>
        <v>1</v>
      </c>
      <c r="AP253" s="6">
        <f>IF('Submission Template'!$P$13="no",AY253,IF(AY253="","",IF('Submission Template'!$P$13="yes",IF(L253=0,1,IF(OR(L253=1,L253=2),2,L253)))))</f>
        <v>1</v>
      </c>
      <c r="AQ253"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lt;&gt;""),"DATA","")),"notCO")</f>
        <v>SKIP</v>
      </c>
      <c r="AR253" s="22">
        <f>IF(AND('Submission Template'!BN250&lt;&gt;"",'Submission Template'!K$28&lt;&gt;"",'Submission Template'!Q250&lt;&gt;""),1,0)</f>
        <v>0</v>
      </c>
      <c r="AS253" s="22">
        <f>IF(AND('Submission Template'!BS250&lt;&gt;"",'Submission Template'!R$28&lt;&gt;"",'Submission Template'!V250&lt;&gt;""),1,0)</f>
        <v>0</v>
      </c>
      <c r="AT253" s="22"/>
      <c r="AU253" s="22">
        <f t="shared" si="26"/>
        <v>0</v>
      </c>
      <c r="AV253" s="22">
        <f t="shared" si="27"/>
        <v>0</v>
      </c>
      <c r="AW253" s="22"/>
      <c r="AX253" s="22">
        <f>IF('Submission Template'!$BU250&lt;&gt;"blank",IF('Submission Template'!BN250&lt;&gt;"",IF('Submission Template'!Q250="yes",AX252+1,AX252),AX252),"")</f>
        <v>0</v>
      </c>
      <c r="AY253" s="22">
        <f>IF('Submission Template'!$BU250&lt;&gt;"blank",IF('Submission Template'!BS250&lt;&gt;"",IF('Submission Template'!V250="yes",AY252+1,AY252),AY252),"")</f>
        <v>0</v>
      </c>
      <c r="AZ253" s="22"/>
      <c r="BA253" s="22" t="str">
        <f>IF('Submission Template'!BN250&lt;&gt;"",IF('Submission Template'!Q250="yes",1,0),"")</f>
        <v/>
      </c>
      <c r="BB253" s="22" t="str">
        <f>IF('Submission Template'!BS250&lt;&gt;"",IF('Submission Template'!V250="yes",1,0),"")</f>
        <v/>
      </c>
      <c r="BC253" s="22"/>
      <c r="BD253" s="22" t="str">
        <f>IF(AND('Submission Template'!Q250="yes",'Submission Template'!BN250&lt;&gt;""),'Submission Template'!BN250,"")</f>
        <v/>
      </c>
      <c r="BE253" s="22" t="str">
        <f>IF(AND('Submission Template'!V250="yes",'Submission Template'!BS250&lt;&gt;""),'Submission Template'!BS250,"")</f>
        <v/>
      </c>
      <c r="BF253" s="22"/>
      <c r="BG253" s="22"/>
      <c r="BH253" s="22"/>
      <c r="BI253" s="24"/>
      <c r="BJ253" s="22"/>
      <c r="BK253" s="35" t="str">
        <f>IF('Submission Template'!$AU$36=1,IF(AND('Submission Template'!Q250="yes",$AO253&gt;1,'Submission Template'!BN250&lt;&gt;""),ROUND((($AU253*$E253)/($D253-'Submission Template'!K$28))^2+1,1),""),"")</f>
        <v/>
      </c>
      <c r="BL253" s="35" t="str">
        <f>IF('Submission Template'!$AV$36=1,IF(AND('Submission Template'!V250="yes",$AP253&gt;1,'Submission Template'!BS250&lt;&gt;""),ROUND((($AV253*$O253)/($N253-'Submission Template'!R$28))^2+1,1),""),"")</f>
        <v/>
      </c>
      <c r="BM253" s="49">
        <f t="shared" si="28"/>
        <v>1</v>
      </c>
      <c r="BN253" s="6"/>
      <c r="BO253" s="136" t="str">
        <f>IF(D253="","",IF(E253="","",$D253-'Submission Template'!K$28))</f>
        <v/>
      </c>
      <c r="BP253" s="137" t="str">
        <f t="shared" si="53"/>
        <v/>
      </c>
      <c r="BQ253" s="137"/>
      <c r="BR253" s="137"/>
      <c r="BS253" s="137"/>
      <c r="BT253" s="137" t="str">
        <f>IF(N253="","",IF(E253="","",$N253-'Submission Template'!$BG$20))</f>
        <v/>
      </c>
      <c r="BU253" s="138" t="str">
        <f t="shared" si="54"/>
        <v/>
      </c>
      <c r="BV253" s="6"/>
      <c r="BW253" s="247" t="str">
        <f t="shared" si="58"/>
        <v/>
      </c>
      <c r="BX253" s="138" t="str">
        <f t="shared" si="59"/>
        <v/>
      </c>
      <c r="BY253" s="6"/>
      <c r="BZ253" s="6"/>
      <c r="CA253" s="6"/>
      <c r="CB253" s="6"/>
      <c r="CC253" s="6"/>
      <c r="CD253" s="6"/>
      <c r="CE253" s="6"/>
      <c r="CF253" s="247">
        <f>IF('Submission Template'!C276="invalid",1,0)</f>
        <v>0</v>
      </c>
      <c r="CG253" s="137" t="str">
        <f>IF(AND('Submission Template'!$C276="final",'Submission Template'!$Q276="yes"),$D279,"")</f>
        <v/>
      </c>
      <c r="CH253" s="137" t="str">
        <f>IF(AND('Submission Template'!$C276="final",'Submission Template'!$Q276="yes"),$C279,"")</f>
        <v/>
      </c>
      <c r="CI253" s="137" t="str">
        <f>IF(AND('Submission Template'!$C276="final",'Submission Template'!$V276="yes"),$N279,"")</f>
        <v/>
      </c>
      <c r="CJ253" s="138" t="str">
        <f>IF(AND('Submission Template'!$C276="final",'Submission Template'!$V276="yes"),$M279,"")</f>
        <v/>
      </c>
      <c r="CK253" s="6"/>
      <c r="CL253" s="6"/>
    </row>
    <row r="254" spans="1:90">
      <c r="A254" s="98"/>
      <c r="B254" s="304">
        <f>IF('Submission Template'!$AU$36=1,IF(AND('Submission Template'!$P$13="yes",$AX254&lt;&gt;""),MAX($AX254-1,0),$AX254),"")</f>
        <v>0</v>
      </c>
      <c r="C254" s="305" t="str">
        <f t="shared" si="22"/>
        <v/>
      </c>
      <c r="D254" s="306" t="str">
        <f>IF('Submission Template'!$AU$36&lt;&gt;1,"",IF(AL254&lt;&gt;"",AL254,IF(AND('Submission Template'!$P$13="no",'Submission Template'!Q251="yes",'Submission Template'!BN251&lt;&gt;""),AVERAGE(BD$37:BD254),IF(AND('Submission Template'!$P$13="yes",'Submission Template'!Q251="yes",'Submission Template'!BN251&lt;&gt;""),AVERAGE(BD$38:BD254),""))))</f>
        <v/>
      </c>
      <c r="E254" s="307" t="str">
        <f>IF('Submission Template'!$AU$36&lt;&gt;1,"",IF(AO254&lt;=1,"",IF(BW254&lt;&gt;"",BW254,IF(AND('Submission Template'!$P$13="no",'Submission Template'!Q251="yes",'Submission Template'!BN251&lt;&gt;""),STDEV(BD$37:BD254),IF(AND('Submission Template'!$P$13="yes",'Submission Template'!Q251="yes",'Submission Template'!BN251&lt;&gt;""),STDEV(BD$38:BD254),"")))))</f>
        <v/>
      </c>
      <c r="F254" s="308" t="str">
        <f>IF('Submission Template'!$AU$36=1,IF('Submission Template'!BN251&lt;&gt;"",G253,""),"")</f>
        <v/>
      </c>
      <c r="G254" s="308" t="str">
        <f>IF(AND('Submission Template'!$AU$36=1,'Submission Template'!$C251&lt;&gt;""),IF(OR($AO254=1,$AO254=0),0,IF('Submission Template'!$C251="initial",$G253,IF('Submission Template'!Q251="yes",MAX(($F254+'Submission Template'!BN251-('Submission Template'!K$28+0.25*$E254)),0),$G253))),"")</f>
        <v/>
      </c>
      <c r="H254" s="308" t="str">
        <f t="shared" ref="H254:H317" si="61">IF(G254&lt;&gt;"",IF(E254&lt;&gt;"",5*E254,H253),"")</f>
        <v/>
      </c>
      <c r="I254" s="309" t="str">
        <f t="shared" si="55"/>
        <v/>
      </c>
      <c r="J254" s="309" t="str">
        <f t="shared" ref="J254:J317" si="62">IF(G254&lt;&gt;"",IF(AND(AND(G253&gt;H253,G254&gt;H254),B253&lt;&gt;B254),1,IF(J253=1,1,0)),"")</f>
        <v/>
      </c>
      <c r="K254" s="310" t="str">
        <f>IF(G254&lt;&gt;"",IF($BA254=1,IF(AND(J254&lt;&gt;1,I254=1,D254&lt;='Submission Template'!K$28),1,0),K253),"")</f>
        <v/>
      </c>
      <c r="L254" s="304">
        <f>IF('Submission Template'!$AV$36=1,IF(AND('Submission Template'!$P$13="yes",$AY254&lt;&gt;""),MAX($AY254-1,0),$AY254),"")</f>
        <v>0</v>
      </c>
      <c r="M254" s="305" t="str">
        <f t="shared" ref="M254:M317" si="63">IF(BU254="",IF($BL254&lt;&gt;"",MIN(ROUNDUP($N$21,0),ROUNDUP(MAX($BL254,$BM254),0)),""),BU254)</f>
        <v/>
      </c>
      <c r="N254" s="306" t="str">
        <f>IF(AM254&lt;&gt;"",AM254,(IF(AND('Submission Template'!$P$13="no",'Submission Template'!V251="yes",'Submission Template'!BS251&lt;&gt;""),AVERAGE(BE$37:BE254),IF(AND('Submission Template'!$P$13="yes",'Submission Template'!V251="yes",'Submission Template'!BS251&lt;&gt;""),AVERAGE(BE$38:BE254),""))))</f>
        <v/>
      </c>
      <c r="O254" s="307" t="str">
        <f>IF(AP254&lt;=1,"",IF(BX254&lt;&gt;"",BX254,(IF(AND('Submission Template'!$P$13="no",'Submission Template'!V251="yes",'Submission Template'!BS251&lt;&gt;""),STDEV(BE$37:BE254),IF(AND('Submission Template'!$P$13="yes",'Submission Template'!V251="yes",'Submission Template'!BS251&lt;&gt;""),STDEV(BE$38:BE254),"")))))</f>
        <v/>
      </c>
      <c r="P254" s="308" t="str">
        <f>IF('Submission Template'!$AV$36=1,IF('Submission Template'!BS251&lt;&gt;"",Q253,""),"")</f>
        <v/>
      </c>
      <c r="Q254" s="308" t="str">
        <f>IF(AND('Submission Template'!$AV$36=1,'Submission Template'!$C251&lt;&gt;""),IF(OR($AP254=1,$AP254=0),0,IF('Submission Template'!$C251="initial",$Q253,IF('Submission Template'!V251="yes",MAX(($P254+'Submission Template'!BS251-('Submission Template'!R$28+0.25*$O254)),0),$Q253))),"")</f>
        <v/>
      </c>
      <c r="R254" s="308" t="str">
        <f t="shared" ref="R254:R317" si="64">IF(Q254&lt;&gt;"",IF(O254&lt;&gt;"",5*O254,R253),"")</f>
        <v/>
      </c>
      <c r="S254" s="309" t="str">
        <f t="shared" si="56"/>
        <v/>
      </c>
      <c r="T254" s="309" t="str">
        <f t="shared" ref="T254:T317" si="65">IF(Q254&lt;&gt;"",IF(AND(AND(Q253&gt;R253,Q254&gt;R254),L253&lt;&gt;L254),1,IF(T253=1,1,0)),"")</f>
        <v/>
      </c>
      <c r="U254" s="310" t="str">
        <f>IF(Q254&lt;&gt;"",IF($BB254=1,IF(AND(T254&lt;&gt;1,S254=1,N254&lt;='Submission Template'!R$28),1,0),U253),"")</f>
        <v/>
      </c>
      <c r="V254" s="102"/>
      <c r="W254" s="102"/>
      <c r="X254" s="102"/>
      <c r="Y254" s="102"/>
      <c r="Z254" s="102"/>
      <c r="AA254" s="102"/>
      <c r="AB254" s="102"/>
      <c r="AC254" s="102"/>
      <c r="AD254" s="102"/>
      <c r="AE254" s="102"/>
      <c r="AF254" s="311"/>
      <c r="AG254" s="312" t="str">
        <f>IF(AND(OR('Submission Template'!Q251="yes",AND('Submission Template'!V251="yes",'Submission Template'!$P$17="yes")),'Submission Template'!C251="invalid"),"Test cannot be invalid AND included in CumSum",IF(OR(AND($Q254&gt;$R254,$N254&lt;&gt;""),AND($G254&gt;H254,$D254&lt;&gt;"")),"Warning:  CumSum statistic exceeds the Action Limit.",""))</f>
        <v/>
      </c>
      <c r="AH254" s="156"/>
      <c r="AI254" s="156"/>
      <c r="AJ254" s="156"/>
      <c r="AK254" s="313"/>
      <c r="AL254" s="6" t="str">
        <f t="shared" si="60"/>
        <v/>
      </c>
      <c r="AM254" s="6" t="str">
        <f t="shared" si="57"/>
        <v/>
      </c>
      <c r="AN254"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lt;&gt;""),"DATA","")),"notCO")</f>
        <v>SKIP</v>
      </c>
      <c r="AO254" s="6">
        <f>IF('Submission Template'!$P$13="no",AX254,IF(AX254="","",IF('Submission Template'!$P$13="yes",IF(B254=0,1,IF(OR(B254=1,B254=2),2,B254)))))</f>
        <v>1</v>
      </c>
      <c r="AP254" s="6">
        <f>IF('Submission Template'!$P$13="no",AY254,IF(AY254="","",IF('Submission Template'!$P$13="yes",IF(L254=0,1,IF(OR(L254=1,L254=2),2,L254)))))</f>
        <v>1</v>
      </c>
      <c r="AQ254"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lt;&gt;""),"DATA","")),"notCO")</f>
        <v>SKIP</v>
      </c>
      <c r="AR254" s="22">
        <f>IF(AND('Submission Template'!BN251&lt;&gt;"",'Submission Template'!K$28&lt;&gt;"",'Submission Template'!Q251&lt;&gt;""),1,0)</f>
        <v>0</v>
      </c>
      <c r="AS254" s="22">
        <f>IF(AND('Submission Template'!BS251&lt;&gt;"",'Submission Template'!R$28&lt;&gt;"",'Submission Template'!V251&lt;&gt;""),1,0)</f>
        <v>0</v>
      </c>
      <c r="AT254" s="22"/>
      <c r="AU254" s="22">
        <f t="shared" si="26"/>
        <v>0</v>
      </c>
      <c r="AV254" s="22">
        <f t="shared" si="27"/>
        <v>0</v>
      </c>
      <c r="AW254" s="22"/>
      <c r="AX254" s="22">
        <f>IF('Submission Template'!$BU251&lt;&gt;"blank",IF('Submission Template'!BN251&lt;&gt;"",IF('Submission Template'!Q251="yes",AX253+1,AX253),AX253),"")</f>
        <v>0</v>
      </c>
      <c r="AY254" s="22">
        <f>IF('Submission Template'!$BU251&lt;&gt;"blank",IF('Submission Template'!BS251&lt;&gt;"",IF('Submission Template'!V251="yes",AY253+1,AY253),AY253),"")</f>
        <v>0</v>
      </c>
      <c r="AZ254" s="22"/>
      <c r="BA254" s="22" t="str">
        <f>IF('Submission Template'!BN251&lt;&gt;"",IF('Submission Template'!Q251="yes",1,0),"")</f>
        <v/>
      </c>
      <c r="BB254" s="22" t="str">
        <f>IF('Submission Template'!BS251&lt;&gt;"",IF('Submission Template'!V251="yes",1,0),"")</f>
        <v/>
      </c>
      <c r="BC254" s="22"/>
      <c r="BD254" s="22" t="str">
        <f>IF(AND('Submission Template'!Q251="yes",'Submission Template'!BN251&lt;&gt;""),'Submission Template'!BN251,"")</f>
        <v/>
      </c>
      <c r="BE254" s="22" t="str">
        <f>IF(AND('Submission Template'!V251="yes",'Submission Template'!BS251&lt;&gt;""),'Submission Template'!BS251,"")</f>
        <v/>
      </c>
      <c r="BF254" s="22"/>
      <c r="BG254" s="22"/>
      <c r="BH254" s="22"/>
      <c r="BI254" s="24"/>
      <c r="BJ254" s="22"/>
      <c r="BK254" s="35" t="str">
        <f>IF('Submission Template'!$AU$36=1,IF(AND('Submission Template'!Q251="yes",$AO254&gt;1,'Submission Template'!BN251&lt;&gt;""),ROUND((($AU254*$E254)/($D254-'Submission Template'!K$28))^2+1,1),""),"")</f>
        <v/>
      </c>
      <c r="BL254" s="35" t="str">
        <f>IF('Submission Template'!$AV$36=1,IF(AND('Submission Template'!V251="yes",$AP254&gt;1,'Submission Template'!BS251&lt;&gt;""),ROUND((($AV254*$O254)/($N254-'Submission Template'!R$28))^2+1,1),""),"")</f>
        <v/>
      </c>
      <c r="BM254" s="49">
        <f t="shared" si="28"/>
        <v>1</v>
      </c>
      <c r="BN254" s="6"/>
      <c r="BO254" s="136" t="str">
        <f>IF(D254="","",IF(E254="","",$D254-'Submission Template'!K$28))</f>
        <v/>
      </c>
      <c r="BP254" s="137" t="str">
        <f t="shared" ref="BP254:BP317" si="66">IF(BO254=0,MIN($BQ$37,$BR$37),"")</f>
        <v/>
      </c>
      <c r="BQ254" s="137"/>
      <c r="BR254" s="137"/>
      <c r="BS254" s="137"/>
      <c r="BT254" s="137" t="str">
        <f>IF(N254="","",IF(E254="","",$N254-'Submission Template'!$BG$20))</f>
        <v/>
      </c>
      <c r="BU254" s="138" t="str">
        <f t="shared" ref="BU254:BU317" si="67">IF(BT254=0,MIN($BQ$37,$BR$37),"")</f>
        <v/>
      </c>
      <c r="BV254" s="6"/>
      <c r="BW254" s="247" t="str">
        <f t="shared" si="58"/>
        <v/>
      </c>
      <c r="BX254" s="138" t="str">
        <f t="shared" si="59"/>
        <v/>
      </c>
      <c r="BY254" s="6"/>
      <c r="BZ254" s="6"/>
      <c r="CA254" s="6"/>
      <c r="CB254" s="6"/>
      <c r="CC254" s="6"/>
      <c r="CD254" s="6"/>
      <c r="CE254" s="6"/>
      <c r="CF254" s="247">
        <f>IF('Submission Template'!C277="invalid",1,0)</f>
        <v>0</v>
      </c>
      <c r="CG254" s="137" t="str">
        <f>IF(AND('Submission Template'!$C277="final",'Submission Template'!$Q277="yes"),$D280,"")</f>
        <v/>
      </c>
      <c r="CH254" s="137" t="str">
        <f>IF(AND('Submission Template'!$C277="final",'Submission Template'!$Q277="yes"),$C280,"")</f>
        <v/>
      </c>
      <c r="CI254" s="137" t="str">
        <f>IF(AND('Submission Template'!$C277="final",'Submission Template'!$V277="yes"),$N280,"")</f>
        <v/>
      </c>
      <c r="CJ254" s="138" t="str">
        <f>IF(AND('Submission Template'!$C277="final",'Submission Template'!$V277="yes"),$M280,"")</f>
        <v/>
      </c>
      <c r="CK254" s="6"/>
      <c r="CL254" s="6"/>
    </row>
    <row r="255" spans="1:90">
      <c r="A255" s="98"/>
      <c r="B255" s="304">
        <f>IF('Submission Template'!$AU$36=1,IF(AND('Submission Template'!$P$13="yes",$AX255&lt;&gt;""),MAX($AX255-1,0),$AX255),"")</f>
        <v>0</v>
      </c>
      <c r="C255" s="305" t="str">
        <f t="shared" si="22"/>
        <v/>
      </c>
      <c r="D255" s="306" t="str">
        <f>IF('Submission Template'!$AU$36&lt;&gt;1,"",IF(AL255&lt;&gt;"",AL255,IF(AND('Submission Template'!$P$13="no",'Submission Template'!Q252="yes",'Submission Template'!BN252&lt;&gt;""),AVERAGE(BD$37:BD255),IF(AND('Submission Template'!$P$13="yes",'Submission Template'!Q252="yes",'Submission Template'!BN252&lt;&gt;""),AVERAGE(BD$38:BD255),""))))</f>
        <v/>
      </c>
      <c r="E255" s="307" t="str">
        <f>IF('Submission Template'!$AU$36&lt;&gt;1,"",IF(AO255&lt;=1,"",IF(BW255&lt;&gt;"",BW255,IF(AND('Submission Template'!$P$13="no",'Submission Template'!Q252="yes",'Submission Template'!BN252&lt;&gt;""),STDEV(BD$37:BD255),IF(AND('Submission Template'!$P$13="yes",'Submission Template'!Q252="yes",'Submission Template'!BN252&lt;&gt;""),STDEV(BD$38:BD255),"")))))</f>
        <v/>
      </c>
      <c r="F255" s="308" t="str">
        <f>IF('Submission Template'!$AU$36=1,IF('Submission Template'!BN252&lt;&gt;"",G254,""),"")</f>
        <v/>
      </c>
      <c r="G255" s="308" t="str">
        <f>IF(AND('Submission Template'!$AU$36=1,'Submission Template'!$C252&lt;&gt;""),IF(OR($AO255=1,$AO255=0),0,IF('Submission Template'!$C252="initial",$G254,IF('Submission Template'!Q252="yes",MAX(($F255+'Submission Template'!BN252-('Submission Template'!K$28+0.25*$E255)),0),$G254))),"")</f>
        <v/>
      </c>
      <c r="H255" s="308" t="str">
        <f t="shared" si="61"/>
        <v/>
      </c>
      <c r="I255" s="309" t="str">
        <f t="shared" si="55"/>
        <v/>
      </c>
      <c r="J255" s="309" t="str">
        <f t="shared" si="62"/>
        <v/>
      </c>
      <c r="K255" s="310" t="str">
        <f>IF(G255&lt;&gt;"",IF($BA255=1,IF(AND(J255&lt;&gt;1,I255=1,D255&lt;='Submission Template'!K$28),1,0),K254),"")</f>
        <v/>
      </c>
      <c r="L255" s="304">
        <f>IF('Submission Template'!$AV$36=1,IF(AND('Submission Template'!$P$13="yes",$AY255&lt;&gt;""),MAX($AY255-1,0),$AY255),"")</f>
        <v>0</v>
      </c>
      <c r="M255" s="305" t="str">
        <f t="shared" si="63"/>
        <v/>
      </c>
      <c r="N255" s="306" t="str">
        <f>IF(AM255&lt;&gt;"",AM255,(IF(AND('Submission Template'!$P$13="no",'Submission Template'!V252="yes",'Submission Template'!BS252&lt;&gt;""),AVERAGE(BE$37:BE255),IF(AND('Submission Template'!$P$13="yes",'Submission Template'!V252="yes",'Submission Template'!BS252&lt;&gt;""),AVERAGE(BE$38:BE255),""))))</f>
        <v/>
      </c>
      <c r="O255" s="307" t="str">
        <f>IF(AP255&lt;=1,"",IF(BX255&lt;&gt;"",BX255,(IF(AND('Submission Template'!$P$13="no",'Submission Template'!V252="yes",'Submission Template'!BS252&lt;&gt;""),STDEV(BE$37:BE255),IF(AND('Submission Template'!$P$13="yes",'Submission Template'!V252="yes",'Submission Template'!BS252&lt;&gt;""),STDEV(BE$38:BE255),"")))))</f>
        <v/>
      </c>
      <c r="P255" s="308" t="str">
        <f>IF('Submission Template'!$AV$36=1,IF('Submission Template'!BS252&lt;&gt;"",Q254,""),"")</f>
        <v/>
      </c>
      <c r="Q255" s="308" t="str">
        <f>IF(AND('Submission Template'!$AV$36=1,'Submission Template'!$C252&lt;&gt;""),IF(OR($AP255=1,$AP255=0),0,IF('Submission Template'!$C252="initial",$Q254,IF('Submission Template'!V252="yes",MAX(($P255+'Submission Template'!BS252-('Submission Template'!R$28+0.25*$O255)),0),$Q254))),"")</f>
        <v/>
      </c>
      <c r="R255" s="308" t="str">
        <f t="shared" si="64"/>
        <v/>
      </c>
      <c r="S255" s="309" t="str">
        <f t="shared" si="56"/>
        <v/>
      </c>
      <c r="T255" s="309" t="str">
        <f t="shared" si="65"/>
        <v/>
      </c>
      <c r="U255" s="310" t="str">
        <f>IF(Q255&lt;&gt;"",IF($BB255=1,IF(AND(T255&lt;&gt;1,S255=1,N255&lt;='Submission Template'!R$28),1,0),U254),"")</f>
        <v/>
      </c>
      <c r="V255" s="102"/>
      <c r="W255" s="102"/>
      <c r="X255" s="102"/>
      <c r="Y255" s="102"/>
      <c r="Z255" s="102"/>
      <c r="AA255" s="102"/>
      <c r="AB255" s="102"/>
      <c r="AC255" s="102"/>
      <c r="AD255" s="102"/>
      <c r="AE255" s="102"/>
      <c r="AF255" s="311"/>
      <c r="AG255" s="312" t="str">
        <f>IF(AND(OR('Submission Template'!Q252="yes",AND('Submission Template'!V252="yes",'Submission Template'!$P$17="yes")),'Submission Template'!C252="invalid"),"Test cannot be invalid AND included in CumSum",IF(OR(AND($Q255&gt;$R255,$N255&lt;&gt;""),AND($G255&gt;H255,$D255&lt;&gt;"")),"Warning:  CumSum statistic exceeds the Action Limit.",""))</f>
        <v/>
      </c>
      <c r="AH255" s="156"/>
      <c r="AI255" s="156"/>
      <c r="AJ255" s="156"/>
      <c r="AK255" s="313"/>
      <c r="AL255" s="6" t="str">
        <f t="shared" si="60"/>
        <v/>
      </c>
      <c r="AM255" s="6" t="str">
        <f t="shared" si="57"/>
        <v/>
      </c>
      <c r="AN255"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lt;&gt;""),"DATA","")),"notCO")</f>
        <v>SKIP</v>
      </c>
      <c r="AO255" s="6">
        <f>IF('Submission Template'!$P$13="no",AX255,IF(AX255="","",IF('Submission Template'!$P$13="yes",IF(B255=0,1,IF(OR(B255=1,B255=2),2,B255)))))</f>
        <v>1</v>
      </c>
      <c r="AP255" s="6">
        <f>IF('Submission Template'!$P$13="no",AY255,IF(AY255="","",IF('Submission Template'!$P$13="yes",IF(L255=0,1,IF(OR(L255=1,L255=2),2,L255)))))</f>
        <v>1</v>
      </c>
      <c r="AQ255"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lt;&gt;""),"DATA","")),"notCO")</f>
        <v>SKIP</v>
      </c>
      <c r="AR255" s="22">
        <f>IF(AND('Submission Template'!BN252&lt;&gt;"",'Submission Template'!K$28&lt;&gt;"",'Submission Template'!Q252&lt;&gt;""),1,0)</f>
        <v>0</v>
      </c>
      <c r="AS255" s="22">
        <f>IF(AND('Submission Template'!BS252&lt;&gt;"",'Submission Template'!R$28&lt;&gt;"",'Submission Template'!V252&lt;&gt;""),1,0)</f>
        <v>0</v>
      </c>
      <c r="AT255" s="22"/>
      <c r="AU255" s="22">
        <f t="shared" si="26"/>
        <v>0</v>
      </c>
      <c r="AV255" s="22">
        <f t="shared" si="27"/>
        <v>0</v>
      </c>
      <c r="AW255" s="22"/>
      <c r="AX255" s="22">
        <f>IF('Submission Template'!$BU252&lt;&gt;"blank",IF('Submission Template'!BN252&lt;&gt;"",IF('Submission Template'!Q252="yes",AX254+1,AX254),AX254),"")</f>
        <v>0</v>
      </c>
      <c r="AY255" s="22">
        <f>IF('Submission Template'!$BU252&lt;&gt;"blank",IF('Submission Template'!BS252&lt;&gt;"",IF('Submission Template'!V252="yes",AY254+1,AY254),AY254),"")</f>
        <v>0</v>
      </c>
      <c r="AZ255" s="22"/>
      <c r="BA255" s="22" t="str">
        <f>IF('Submission Template'!BN252&lt;&gt;"",IF('Submission Template'!Q252="yes",1,0),"")</f>
        <v/>
      </c>
      <c r="BB255" s="22" t="str">
        <f>IF('Submission Template'!BS252&lt;&gt;"",IF('Submission Template'!V252="yes",1,0),"")</f>
        <v/>
      </c>
      <c r="BC255" s="22"/>
      <c r="BD255" s="22" t="str">
        <f>IF(AND('Submission Template'!Q252="yes",'Submission Template'!BN252&lt;&gt;""),'Submission Template'!BN252,"")</f>
        <v/>
      </c>
      <c r="BE255" s="22" t="str">
        <f>IF(AND('Submission Template'!V252="yes",'Submission Template'!BS252&lt;&gt;""),'Submission Template'!BS252,"")</f>
        <v/>
      </c>
      <c r="BF255" s="22"/>
      <c r="BG255" s="22"/>
      <c r="BH255" s="22"/>
      <c r="BI255" s="24"/>
      <c r="BJ255" s="22"/>
      <c r="BK255" s="35" t="str">
        <f>IF('Submission Template'!$AU$36=1,IF(AND('Submission Template'!Q252="yes",$AO255&gt;1,'Submission Template'!BN252&lt;&gt;""),ROUND((($AU255*$E255)/($D255-'Submission Template'!K$28))^2+1,1),""),"")</f>
        <v/>
      </c>
      <c r="BL255" s="35" t="str">
        <f>IF('Submission Template'!$AV$36=1,IF(AND('Submission Template'!V252="yes",$AP255&gt;1,'Submission Template'!BS252&lt;&gt;""),ROUND((($AV255*$O255)/($N255-'Submission Template'!R$28))^2+1,1),""),"")</f>
        <v/>
      </c>
      <c r="BM255" s="49">
        <f t="shared" si="28"/>
        <v>1</v>
      </c>
      <c r="BN255" s="6"/>
      <c r="BO255" s="136" t="str">
        <f>IF(D255="","",IF(E255="","",$D255-'Submission Template'!K$28))</f>
        <v/>
      </c>
      <c r="BP255" s="137" t="str">
        <f t="shared" si="66"/>
        <v/>
      </c>
      <c r="BQ255" s="137"/>
      <c r="BR255" s="137"/>
      <c r="BS255" s="137"/>
      <c r="BT255" s="137" t="str">
        <f>IF(N255="","",IF(E255="","",$N255-'Submission Template'!$BG$20))</f>
        <v/>
      </c>
      <c r="BU255" s="138" t="str">
        <f t="shared" si="67"/>
        <v/>
      </c>
      <c r="BV255" s="6"/>
      <c r="BW255" s="247" t="str">
        <f t="shared" si="58"/>
        <v/>
      </c>
      <c r="BX255" s="138" t="str">
        <f t="shared" si="59"/>
        <v/>
      </c>
      <c r="BY255" s="6"/>
      <c r="BZ255" s="6"/>
      <c r="CA255" s="6"/>
      <c r="CB255" s="6"/>
      <c r="CC255" s="6"/>
      <c r="CD255" s="6"/>
      <c r="CE255" s="6"/>
      <c r="CF255" s="247">
        <f>IF('Submission Template'!C278="invalid",1,0)</f>
        <v>0</v>
      </c>
      <c r="CG255" s="137" t="str">
        <f>IF(AND('Submission Template'!$C278="final",'Submission Template'!$Q278="yes"),$D281,"")</f>
        <v/>
      </c>
      <c r="CH255" s="137" t="str">
        <f>IF(AND('Submission Template'!$C278="final",'Submission Template'!$Q278="yes"),$C281,"")</f>
        <v/>
      </c>
      <c r="CI255" s="137" t="str">
        <f>IF(AND('Submission Template'!$C278="final",'Submission Template'!$V278="yes"),$N281,"")</f>
        <v/>
      </c>
      <c r="CJ255" s="138" t="str">
        <f>IF(AND('Submission Template'!$C278="final",'Submission Template'!$V278="yes"),$M281,"")</f>
        <v/>
      </c>
      <c r="CK255" s="6"/>
      <c r="CL255" s="6"/>
    </row>
    <row r="256" spans="1:90">
      <c r="A256" s="98"/>
      <c r="B256" s="304">
        <f>IF('Submission Template'!$AU$36=1,IF(AND('Submission Template'!$P$13="yes",$AX256&lt;&gt;""),MAX($AX256-1,0),$AX256),"")</f>
        <v>0</v>
      </c>
      <c r="C256" s="305" t="str">
        <f t="shared" si="22"/>
        <v/>
      </c>
      <c r="D256" s="306" t="str">
        <f>IF('Submission Template'!$AU$36&lt;&gt;1,"",IF(AL256&lt;&gt;"",AL256,IF(AND('Submission Template'!$P$13="no",'Submission Template'!Q253="yes",'Submission Template'!BN253&lt;&gt;""),AVERAGE(BD$37:BD256),IF(AND('Submission Template'!$P$13="yes",'Submission Template'!Q253="yes",'Submission Template'!BN253&lt;&gt;""),AVERAGE(BD$38:BD256),""))))</f>
        <v/>
      </c>
      <c r="E256" s="307" t="str">
        <f>IF('Submission Template'!$AU$36&lt;&gt;1,"",IF(AO256&lt;=1,"",IF(BW256&lt;&gt;"",BW256,IF(AND('Submission Template'!$P$13="no",'Submission Template'!Q253="yes",'Submission Template'!BN253&lt;&gt;""),STDEV(BD$37:BD256),IF(AND('Submission Template'!$P$13="yes",'Submission Template'!Q253="yes",'Submission Template'!BN253&lt;&gt;""),STDEV(BD$38:BD256),"")))))</f>
        <v/>
      </c>
      <c r="F256" s="308" t="str">
        <f>IF('Submission Template'!$AU$36=1,IF('Submission Template'!BN253&lt;&gt;"",G255,""),"")</f>
        <v/>
      </c>
      <c r="G256" s="308" t="str">
        <f>IF(AND('Submission Template'!$AU$36=1,'Submission Template'!$C253&lt;&gt;""),IF(OR($AO256=1,$AO256=0),0,IF('Submission Template'!$C253="initial",$G255,IF('Submission Template'!Q253="yes",MAX(($F256+'Submission Template'!BN253-('Submission Template'!K$28+0.25*$E256)),0),$G255))),"")</f>
        <v/>
      </c>
      <c r="H256" s="308" t="str">
        <f t="shared" si="61"/>
        <v/>
      </c>
      <c r="I256" s="309" t="str">
        <f t="shared" si="55"/>
        <v/>
      </c>
      <c r="J256" s="309" t="str">
        <f t="shared" si="62"/>
        <v/>
      </c>
      <c r="K256" s="310" t="str">
        <f>IF(G256&lt;&gt;"",IF($BA256=1,IF(AND(J256&lt;&gt;1,I256=1,D256&lt;='Submission Template'!K$28),1,0),K255),"")</f>
        <v/>
      </c>
      <c r="L256" s="304">
        <f>IF('Submission Template'!$AV$36=1,IF(AND('Submission Template'!$P$13="yes",$AY256&lt;&gt;""),MAX($AY256-1,0),$AY256),"")</f>
        <v>0</v>
      </c>
      <c r="M256" s="305" t="str">
        <f t="shared" si="63"/>
        <v/>
      </c>
      <c r="N256" s="306" t="str">
        <f>IF(AM256&lt;&gt;"",AM256,(IF(AND('Submission Template'!$P$13="no",'Submission Template'!V253="yes",'Submission Template'!BS253&lt;&gt;""),AVERAGE(BE$37:BE256),IF(AND('Submission Template'!$P$13="yes",'Submission Template'!V253="yes",'Submission Template'!BS253&lt;&gt;""),AVERAGE(BE$38:BE256),""))))</f>
        <v/>
      </c>
      <c r="O256" s="307" t="str">
        <f>IF(AP256&lt;=1,"",IF(BX256&lt;&gt;"",BX256,(IF(AND('Submission Template'!$P$13="no",'Submission Template'!V253="yes",'Submission Template'!BS253&lt;&gt;""),STDEV(BE$37:BE256),IF(AND('Submission Template'!$P$13="yes",'Submission Template'!V253="yes",'Submission Template'!BS253&lt;&gt;""),STDEV(BE$38:BE256),"")))))</f>
        <v/>
      </c>
      <c r="P256" s="308" t="str">
        <f>IF('Submission Template'!$AV$36=1,IF('Submission Template'!BS253&lt;&gt;"",Q255,""),"")</f>
        <v/>
      </c>
      <c r="Q256" s="308" t="str">
        <f>IF(AND('Submission Template'!$AV$36=1,'Submission Template'!$C253&lt;&gt;""),IF(OR($AP256=1,$AP256=0),0,IF('Submission Template'!$C253="initial",$Q255,IF('Submission Template'!V253="yes",MAX(($P256+'Submission Template'!BS253-('Submission Template'!R$28+0.25*$O256)),0),$Q255))),"")</f>
        <v/>
      </c>
      <c r="R256" s="308" t="str">
        <f t="shared" si="64"/>
        <v/>
      </c>
      <c r="S256" s="309" t="str">
        <f t="shared" si="56"/>
        <v/>
      </c>
      <c r="T256" s="309" t="str">
        <f t="shared" si="65"/>
        <v/>
      </c>
      <c r="U256" s="310" t="str">
        <f>IF(Q256&lt;&gt;"",IF($BB256=1,IF(AND(T256&lt;&gt;1,S256=1,N256&lt;='Submission Template'!R$28),1,0),U255),"")</f>
        <v/>
      </c>
      <c r="V256" s="102"/>
      <c r="W256" s="102"/>
      <c r="X256" s="102"/>
      <c r="Y256" s="102"/>
      <c r="Z256" s="102"/>
      <c r="AA256" s="102"/>
      <c r="AB256" s="102"/>
      <c r="AC256" s="102"/>
      <c r="AD256" s="102"/>
      <c r="AE256" s="102"/>
      <c r="AF256" s="311"/>
      <c r="AG256" s="312" t="str">
        <f>IF(AND(OR('Submission Template'!Q253="yes",AND('Submission Template'!V253="yes",'Submission Template'!$P$17="yes")),'Submission Template'!C253="invalid"),"Test cannot be invalid AND included in CumSum",IF(OR(AND($Q256&gt;$R256,$N256&lt;&gt;""),AND($G256&gt;H256,$D256&lt;&gt;"")),"Warning:  CumSum statistic exceeds the Action Limit.",""))</f>
        <v/>
      </c>
      <c r="AH256" s="156"/>
      <c r="AI256" s="156"/>
      <c r="AJ256" s="156"/>
      <c r="AK256" s="313"/>
      <c r="AL256" s="6" t="str">
        <f t="shared" si="60"/>
        <v/>
      </c>
      <c r="AM256" s="6" t="str">
        <f t="shared" si="57"/>
        <v/>
      </c>
      <c r="AN256"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lt;&gt;""),"DATA","")),"notCO")</f>
        <v>SKIP</v>
      </c>
      <c r="AO256" s="6">
        <f>IF('Submission Template'!$P$13="no",AX256,IF(AX256="","",IF('Submission Template'!$P$13="yes",IF(B256=0,1,IF(OR(B256=1,B256=2),2,B256)))))</f>
        <v>1</v>
      </c>
      <c r="AP256" s="6">
        <f>IF('Submission Template'!$P$13="no",AY256,IF(AY256="","",IF('Submission Template'!$P$13="yes",IF(L256=0,1,IF(OR(L256=1,L256=2),2,L256)))))</f>
        <v>1</v>
      </c>
      <c r="AQ256"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lt;&gt;""),"DATA","")),"notCO")</f>
        <v>SKIP</v>
      </c>
      <c r="AR256" s="22">
        <f>IF(AND('Submission Template'!BN253&lt;&gt;"",'Submission Template'!K$28&lt;&gt;"",'Submission Template'!Q253&lt;&gt;""),1,0)</f>
        <v>0</v>
      </c>
      <c r="AS256" s="22">
        <f>IF(AND('Submission Template'!BS253&lt;&gt;"",'Submission Template'!R$28&lt;&gt;"",'Submission Template'!V253&lt;&gt;""),1,0)</f>
        <v>0</v>
      </c>
      <c r="AT256" s="22"/>
      <c r="AU256" s="22">
        <f t="shared" si="26"/>
        <v>0</v>
      </c>
      <c r="AV256" s="22">
        <f t="shared" si="27"/>
        <v>0</v>
      </c>
      <c r="AW256" s="22"/>
      <c r="AX256" s="22">
        <f>IF('Submission Template'!$BU253&lt;&gt;"blank",IF('Submission Template'!BN253&lt;&gt;"",IF('Submission Template'!Q253="yes",AX255+1,AX255),AX255),"")</f>
        <v>0</v>
      </c>
      <c r="AY256" s="22">
        <f>IF('Submission Template'!$BU253&lt;&gt;"blank",IF('Submission Template'!BS253&lt;&gt;"",IF('Submission Template'!V253="yes",AY255+1,AY255),AY255),"")</f>
        <v>0</v>
      </c>
      <c r="AZ256" s="22"/>
      <c r="BA256" s="22" t="str">
        <f>IF('Submission Template'!BN253&lt;&gt;"",IF('Submission Template'!Q253="yes",1,0),"")</f>
        <v/>
      </c>
      <c r="BB256" s="22" t="str">
        <f>IF('Submission Template'!BS253&lt;&gt;"",IF('Submission Template'!V253="yes",1,0),"")</f>
        <v/>
      </c>
      <c r="BC256" s="22"/>
      <c r="BD256" s="22" t="str">
        <f>IF(AND('Submission Template'!Q253="yes",'Submission Template'!BN253&lt;&gt;""),'Submission Template'!BN253,"")</f>
        <v/>
      </c>
      <c r="BE256" s="22" t="str">
        <f>IF(AND('Submission Template'!V253="yes",'Submission Template'!BS253&lt;&gt;""),'Submission Template'!BS253,"")</f>
        <v/>
      </c>
      <c r="BF256" s="22"/>
      <c r="BG256" s="22"/>
      <c r="BH256" s="22"/>
      <c r="BI256" s="24"/>
      <c r="BJ256" s="22"/>
      <c r="BK256" s="35" t="str">
        <f>IF('Submission Template'!$AU$36=1,IF(AND('Submission Template'!Q253="yes",$AO256&gt;1,'Submission Template'!BN253&lt;&gt;""),ROUND((($AU256*$E256)/($D256-'Submission Template'!K$28))^2+1,1),""),"")</f>
        <v/>
      </c>
      <c r="BL256" s="35" t="str">
        <f>IF('Submission Template'!$AV$36=1,IF(AND('Submission Template'!V253="yes",$AP256&gt;1,'Submission Template'!BS253&lt;&gt;""),ROUND((($AV256*$O256)/($N256-'Submission Template'!R$28))^2+1,1),""),"")</f>
        <v/>
      </c>
      <c r="BM256" s="49">
        <f t="shared" si="28"/>
        <v>1</v>
      </c>
      <c r="BN256" s="6"/>
      <c r="BO256" s="136" t="str">
        <f>IF(D256="","",IF(E256="","",$D256-'Submission Template'!K$28))</f>
        <v/>
      </c>
      <c r="BP256" s="137" t="str">
        <f t="shared" si="66"/>
        <v/>
      </c>
      <c r="BQ256" s="137"/>
      <c r="BR256" s="137"/>
      <c r="BS256" s="137"/>
      <c r="BT256" s="137" t="str">
        <f>IF(N256="","",IF(E256="","",$N256-'Submission Template'!$BG$20))</f>
        <v/>
      </c>
      <c r="BU256" s="138" t="str">
        <f t="shared" si="67"/>
        <v/>
      </c>
      <c r="BV256" s="6"/>
      <c r="BW256" s="247" t="str">
        <f t="shared" si="58"/>
        <v/>
      </c>
      <c r="BX256" s="138" t="str">
        <f t="shared" si="59"/>
        <v/>
      </c>
      <c r="BY256" s="6"/>
      <c r="BZ256" s="6"/>
      <c r="CA256" s="6"/>
      <c r="CB256" s="6"/>
      <c r="CC256" s="6"/>
      <c r="CD256" s="6"/>
      <c r="CE256" s="6"/>
      <c r="CF256" s="247">
        <f>IF('Submission Template'!C279="invalid",1,0)</f>
        <v>0</v>
      </c>
      <c r="CG256" s="137" t="str">
        <f>IF(AND('Submission Template'!$C279="final",'Submission Template'!$Q279="yes"),$D282,"")</f>
        <v/>
      </c>
      <c r="CH256" s="137" t="str">
        <f>IF(AND('Submission Template'!$C279="final",'Submission Template'!$Q279="yes"),$C282,"")</f>
        <v/>
      </c>
      <c r="CI256" s="137" t="str">
        <f>IF(AND('Submission Template'!$C279="final",'Submission Template'!$V279="yes"),$N282,"")</f>
        <v/>
      </c>
      <c r="CJ256" s="138" t="str">
        <f>IF(AND('Submission Template'!$C279="final",'Submission Template'!$V279="yes"),$M282,"")</f>
        <v/>
      </c>
      <c r="CK256" s="6"/>
      <c r="CL256" s="6"/>
    </row>
    <row r="257" spans="1:90">
      <c r="A257" s="98"/>
      <c r="B257" s="304">
        <f>IF('Submission Template'!$AU$36=1,IF(AND('Submission Template'!$P$13="yes",$AX257&lt;&gt;""),MAX($AX257-1,0),$AX257),"")</f>
        <v>0</v>
      </c>
      <c r="C257" s="305" t="str">
        <f t="shared" si="22"/>
        <v/>
      </c>
      <c r="D257" s="306" t="str">
        <f>IF('Submission Template'!$AU$36&lt;&gt;1,"",IF(AL257&lt;&gt;"",AL257,IF(AND('Submission Template'!$P$13="no",'Submission Template'!Q254="yes",'Submission Template'!BN254&lt;&gt;""),AVERAGE(BD$37:BD257),IF(AND('Submission Template'!$P$13="yes",'Submission Template'!Q254="yes",'Submission Template'!BN254&lt;&gt;""),AVERAGE(BD$38:BD257),""))))</f>
        <v/>
      </c>
      <c r="E257" s="307" t="str">
        <f>IF('Submission Template'!$AU$36&lt;&gt;1,"",IF(AO257&lt;=1,"",IF(BW257&lt;&gt;"",BW257,IF(AND('Submission Template'!$P$13="no",'Submission Template'!Q254="yes",'Submission Template'!BN254&lt;&gt;""),STDEV(BD$37:BD257),IF(AND('Submission Template'!$P$13="yes",'Submission Template'!Q254="yes",'Submission Template'!BN254&lt;&gt;""),STDEV(BD$38:BD257),"")))))</f>
        <v/>
      </c>
      <c r="F257" s="308" t="str">
        <f>IF('Submission Template'!$AU$36=1,IF('Submission Template'!BN254&lt;&gt;"",G256,""),"")</f>
        <v/>
      </c>
      <c r="G257" s="308" t="str">
        <f>IF(AND('Submission Template'!$AU$36=1,'Submission Template'!$C254&lt;&gt;""),IF(OR($AO257=1,$AO257=0),0,IF('Submission Template'!$C254="initial",$G256,IF('Submission Template'!Q254="yes",MAX(($F257+'Submission Template'!BN254-('Submission Template'!K$28+0.25*$E257)),0),$G256))),"")</f>
        <v/>
      </c>
      <c r="H257" s="308" t="str">
        <f t="shared" si="61"/>
        <v/>
      </c>
      <c r="I257" s="309" t="str">
        <f t="shared" si="55"/>
        <v/>
      </c>
      <c r="J257" s="309" t="str">
        <f t="shared" si="62"/>
        <v/>
      </c>
      <c r="K257" s="310" t="str">
        <f>IF(G257&lt;&gt;"",IF($BA257=1,IF(AND(J257&lt;&gt;1,I257=1,D257&lt;='Submission Template'!K$28),1,0),K256),"")</f>
        <v/>
      </c>
      <c r="L257" s="304">
        <f>IF('Submission Template'!$AV$36=1,IF(AND('Submission Template'!$P$13="yes",$AY257&lt;&gt;""),MAX($AY257-1,0),$AY257),"")</f>
        <v>0</v>
      </c>
      <c r="M257" s="305" t="str">
        <f t="shared" si="63"/>
        <v/>
      </c>
      <c r="N257" s="306" t="str">
        <f>IF(AM257&lt;&gt;"",AM257,(IF(AND('Submission Template'!$P$13="no",'Submission Template'!V254="yes",'Submission Template'!BS254&lt;&gt;""),AVERAGE(BE$37:BE257),IF(AND('Submission Template'!$P$13="yes",'Submission Template'!V254="yes",'Submission Template'!BS254&lt;&gt;""),AVERAGE(BE$38:BE257),""))))</f>
        <v/>
      </c>
      <c r="O257" s="307" t="str">
        <f>IF(AP257&lt;=1,"",IF(BX257&lt;&gt;"",BX257,(IF(AND('Submission Template'!$P$13="no",'Submission Template'!V254="yes",'Submission Template'!BS254&lt;&gt;""),STDEV(BE$37:BE257),IF(AND('Submission Template'!$P$13="yes",'Submission Template'!V254="yes",'Submission Template'!BS254&lt;&gt;""),STDEV(BE$38:BE257),"")))))</f>
        <v/>
      </c>
      <c r="P257" s="308" t="str">
        <f>IF('Submission Template'!$AV$36=1,IF('Submission Template'!BS254&lt;&gt;"",Q256,""),"")</f>
        <v/>
      </c>
      <c r="Q257" s="308" t="str">
        <f>IF(AND('Submission Template'!$AV$36=1,'Submission Template'!$C254&lt;&gt;""),IF(OR($AP257=1,$AP257=0),0,IF('Submission Template'!$C254="initial",$Q256,IF('Submission Template'!V254="yes",MAX(($P257+'Submission Template'!BS254-('Submission Template'!R$28+0.25*$O257)),0),$Q256))),"")</f>
        <v/>
      </c>
      <c r="R257" s="308" t="str">
        <f t="shared" si="64"/>
        <v/>
      </c>
      <c r="S257" s="309" t="str">
        <f t="shared" si="56"/>
        <v/>
      </c>
      <c r="T257" s="309" t="str">
        <f t="shared" si="65"/>
        <v/>
      </c>
      <c r="U257" s="310" t="str">
        <f>IF(Q257&lt;&gt;"",IF($BB257=1,IF(AND(T257&lt;&gt;1,S257=1,N257&lt;='Submission Template'!R$28),1,0),U256),"")</f>
        <v/>
      </c>
      <c r="V257" s="102"/>
      <c r="W257" s="102"/>
      <c r="X257" s="102"/>
      <c r="Y257" s="102"/>
      <c r="Z257" s="102"/>
      <c r="AA257" s="102"/>
      <c r="AB257" s="102"/>
      <c r="AC257" s="102"/>
      <c r="AD257" s="102"/>
      <c r="AE257" s="102"/>
      <c r="AF257" s="311"/>
      <c r="AG257" s="312" t="str">
        <f>IF(AND(OR('Submission Template'!Q254="yes",AND('Submission Template'!V254="yes",'Submission Template'!$P$17="yes")),'Submission Template'!C254="invalid"),"Test cannot be invalid AND included in CumSum",IF(OR(AND($Q257&gt;$R257,$N257&lt;&gt;""),AND($G257&gt;H257,$D257&lt;&gt;"")),"Warning:  CumSum statistic exceeds the Action Limit.",""))</f>
        <v/>
      </c>
      <c r="AH257" s="156"/>
      <c r="AI257" s="156"/>
      <c r="AJ257" s="156"/>
      <c r="AK257" s="313"/>
      <c r="AL257" s="6" t="str">
        <f t="shared" si="60"/>
        <v/>
      </c>
      <c r="AM257" s="6" t="str">
        <f t="shared" si="57"/>
        <v/>
      </c>
      <c r="AN257"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lt;&gt;""),"DATA","")),"notCO")</f>
        <v>SKIP</v>
      </c>
      <c r="AO257" s="6">
        <f>IF('Submission Template'!$P$13="no",AX257,IF(AX257="","",IF('Submission Template'!$P$13="yes",IF(B257=0,1,IF(OR(B257=1,B257=2),2,B257)))))</f>
        <v>1</v>
      </c>
      <c r="AP257" s="6">
        <f>IF('Submission Template'!$P$13="no",AY257,IF(AY257="","",IF('Submission Template'!$P$13="yes",IF(L257=0,1,IF(OR(L257=1,L257=2),2,L257)))))</f>
        <v>1</v>
      </c>
      <c r="AQ257"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lt;&gt;""),"DATA","")),"notCO")</f>
        <v>SKIP</v>
      </c>
      <c r="AR257" s="22">
        <f>IF(AND('Submission Template'!BN254&lt;&gt;"",'Submission Template'!K$28&lt;&gt;"",'Submission Template'!Q254&lt;&gt;""),1,0)</f>
        <v>0</v>
      </c>
      <c r="AS257" s="22">
        <f>IF(AND('Submission Template'!BS254&lt;&gt;"",'Submission Template'!R$28&lt;&gt;"",'Submission Template'!V254&lt;&gt;""),1,0)</f>
        <v>0</v>
      </c>
      <c r="AT257" s="22"/>
      <c r="AU257" s="22">
        <f t="shared" si="26"/>
        <v>0</v>
      </c>
      <c r="AV257" s="22">
        <f t="shared" si="27"/>
        <v>0</v>
      </c>
      <c r="AW257" s="22"/>
      <c r="AX257" s="22">
        <f>IF('Submission Template'!$BU254&lt;&gt;"blank",IF('Submission Template'!BN254&lt;&gt;"",IF('Submission Template'!Q254="yes",AX256+1,AX256),AX256),"")</f>
        <v>0</v>
      </c>
      <c r="AY257" s="22">
        <f>IF('Submission Template'!$BU254&lt;&gt;"blank",IF('Submission Template'!BS254&lt;&gt;"",IF('Submission Template'!V254="yes",AY256+1,AY256),AY256),"")</f>
        <v>0</v>
      </c>
      <c r="AZ257" s="22"/>
      <c r="BA257" s="22" t="str">
        <f>IF('Submission Template'!BN254&lt;&gt;"",IF('Submission Template'!Q254="yes",1,0),"")</f>
        <v/>
      </c>
      <c r="BB257" s="22" t="str">
        <f>IF('Submission Template'!BS254&lt;&gt;"",IF('Submission Template'!V254="yes",1,0),"")</f>
        <v/>
      </c>
      <c r="BC257" s="22"/>
      <c r="BD257" s="22" t="str">
        <f>IF(AND('Submission Template'!Q254="yes",'Submission Template'!BN254&lt;&gt;""),'Submission Template'!BN254,"")</f>
        <v/>
      </c>
      <c r="BE257" s="22" t="str">
        <f>IF(AND('Submission Template'!V254="yes",'Submission Template'!BS254&lt;&gt;""),'Submission Template'!BS254,"")</f>
        <v/>
      </c>
      <c r="BF257" s="22"/>
      <c r="BG257" s="22"/>
      <c r="BH257" s="22"/>
      <c r="BI257" s="24"/>
      <c r="BJ257" s="22"/>
      <c r="BK257" s="35" t="str">
        <f>IF('Submission Template'!$AU$36=1,IF(AND('Submission Template'!Q254="yes",$AO257&gt;1,'Submission Template'!BN254&lt;&gt;""),ROUND((($AU257*$E257)/($D257-'Submission Template'!K$28))^2+1,1),""),"")</f>
        <v/>
      </c>
      <c r="BL257" s="35" t="str">
        <f>IF('Submission Template'!$AV$36=1,IF(AND('Submission Template'!V254="yes",$AP257&gt;1,'Submission Template'!BS254&lt;&gt;""),ROUND((($AV257*$O257)/($N257-'Submission Template'!R$28))^2+1,1),""),"")</f>
        <v/>
      </c>
      <c r="BM257" s="49">
        <f t="shared" si="28"/>
        <v>1</v>
      </c>
      <c r="BN257" s="6"/>
      <c r="BO257" s="136" t="str">
        <f>IF(D257="","",IF(E257="","",$D257-'Submission Template'!K$28))</f>
        <v/>
      </c>
      <c r="BP257" s="137" t="str">
        <f t="shared" si="66"/>
        <v/>
      </c>
      <c r="BQ257" s="137"/>
      <c r="BR257" s="137"/>
      <c r="BS257" s="137"/>
      <c r="BT257" s="137" t="str">
        <f>IF(N257="","",IF(E257="","",$N257-'Submission Template'!$BG$20))</f>
        <v/>
      </c>
      <c r="BU257" s="138" t="str">
        <f t="shared" si="67"/>
        <v/>
      </c>
      <c r="BV257" s="6"/>
      <c r="BW257" s="247" t="str">
        <f t="shared" si="58"/>
        <v/>
      </c>
      <c r="BX257" s="138" t="str">
        <f t="shared" si="59"/>
        <v/>
      </c>
      <c r="BY257" s="6"/>
      <c r="BZ257" s="6"/>
      <c r="CA257" s="6"/>
      <c r="CB257" s="6"/>
      <c r="CC257" s="6"/>
      <c r="CD257" s="6"/>
      <c r="CE257" s="6"/>
      <c r="CF257" s="247">
        <f>IF('Submission Template'!C280="invalid",1,0)</f>
        <v>0</v>
      </c>
      <c r="CG257" s="137" t="str">
        <f>IF(AND('Submission Template'!$C280="final",'Submission Template'!$Q280="yes"),$D283,"")</f>
        <v/>
      </c>
      <c r="CH257" s="137" t="str">
        <f>IF(AND('Submission Template'!$C280="final",'Submission Template'!$Q280="yes"),$C283,"")</f>
        <v/>
      </c>
      <c r="CI257" s="137" t="str">
        <f>IF(AND('Submission Template'!$C280="final",'Submission Template'!$V280="yes"),$N283,"")</f>
        <v/>
      </c>
      <c r="CJ257" s="138" t="str">
        <f>IF(AND('Submission Template'!$C280="final",'Submission Template'!$V280="yes"),$M283,"")</f>
        <v/>
      </c>
      <c r="CK257" s="6"/>
      <c r="CL257" s="6"/>
    </row>
    <row r="258" spans="1:90">
      <c r="A258" s="98"/>
      <c r="B258" s="304">
        <f>IF('Submission Template'!$AU$36=1,IF(AND('Submission Template'!$P$13="yes",$AX258&lt;&gt;""),MAX($AX258-1,0),$AX258),"")</f>
        <v>0</v>
      </c>
      <c r="C258" s="305" t="str">
        <f t="shared" si="22"/>
        <v/>
      </c>
      <c r="D258" s="306" t="str">
        <f>IF('Submission Template'!$AU$36&lt;&gt;1,"",IF(AL258&lt;&gt;"",AL258,IF(AND('Submission Template'!$P$13="no",'Submission Template'!Q255="yes",'Submission Template'!BN255&lt;&gt;""),AVERAGE(BD$37:BD258),IF(AND('Submission Template'!$P$13="yes",'Submission Template'!Q255="yes",'Submission Template'!BN255&lt;&gt;""),AVERAGE(BD$38:BD258),""))))</f>
        <v/>
      </c>
      <c r="E258" s="307" t="str">
        <f>IF('Submission Template'!$AU$36&lt;&gt;1,"",IF(AO258&lt;=1,"",IF(BW258&lt;&gt;"",BW258,IF(AND('Submission Template'!$P$13="no",'Submission Template'!Q255="yes",'Submission Template'!BN255&lt;&gt;""),STDEV(BD$37:BD258),IF(AND('Submission Template'!$P$13="yes",'Submission Template'!Q255="yes",'Submission Template'!BN255&lt;&gt;""),STDEV(BD$38:BD258),"")))))</f>
        <v/>
      </c>
      <c r="F258" s="308" t="str">
        <f>IF('Submission Template'!$AU$36=1,IF('Submission Template'!BN255&lt;&gt;"",G257,""),"")</f>
        <v/>
      </c>
      <c r="G258" s="308" t="str">
        <f>IF(AND('Submission Template'!$AU$36=1,'Submission Template'!$C255&lt;&gt;""),IF(OR($AO258=1,$AO258=0),0,IF('Submission Template'!$C255="initial",$G257,IF('Submission Template'!Q255="yes",MAX(($F258+'Submission Template'!BN255-('Submission Template'!K$28+0.25*$E258)),0),$G257))),"")</f>
        <v/>
      </c>
      <c r="H258" s="308" t="str">
        <f t="shared" si="61"/>
        <v/>
      </c>
      <c r="I258" s="309" t="str">
        <f t="shared" si="55"/>
        <v/>
      </c>
      <c r="J258" s="309" t="str">
        <f t="shared" si="62"/>
        <v/>
      </c>
      <c r="K258" s="310" t="str">
        <f>IF(G258&lt;&gt;"",IF($BA258=1,IF(AND(J258&lt;&gt;1,I258=1,D258&lt;='Submission Template'!K$28),1,0),K257),"")</f>
        <v/>
      </c>
      <c r="L258" s="304">
        <f>IF('Submission Template'!$AV$36=1,IF(AND('Submission Template'!$P$13="yes",$AY258&lt;&gt;""),MAX($AY258-1,0),$AY258),"")</f>
        <v>0</v>
      </c>
      <c r="M258" s="305" t="str">
        <f t="shared" si="63"/>
        <v/>
      </c>
      <c r="N258" s="306" t="str">
        <f>IF(AM258&lt;&gt;"",AM258,(IF(AND('Submission Template'!$P$13="no",'Submission Template'!V255="yes",'Submission Template'!BS255&lt;&gt;""),AVERAGE(BE$37:BE258),IF(AND('Submission Template'!$P$13="yes",'Submission Template'!V255="yes",'Submission Template'!BS255&lt;&gt;""),AVERAGE(BE$38:BE258),""))))</f>
        <v/>
      </c>
      <c r="O258" s="307" t="str">
        <f>IF(AP258&lt;=1,"",IF(BX258&lt;&gt;"",BX258,(IF(AND('Submission Template'!$P$13="no",'Submission Template'!V255="yes",'Submission Template'!BS255&lt;&gt;""),STDEV(BE$37:BE258),IF(AND('Submission Template'!$P$13="yes",'Submission Template'!V255="yes",'Submission Template'!BS255&lt;&gt;""),STDEV(BE$38:BE258),"")))))</f>
        <v/>
      </c>
      <c r="P258" s="308" t="str">
        <f>IF('Submission Template'!$AV$36=1,IF('Submission Template'!BS255&lt;&gt;"",Q257,""),"")</f>
        <v/>
      </c>
      <c r="Q258" s="308" t="str">
        <f>IF(AND('Submission Template'!$AV$36=1,'Submission Template'!$C255&lt;&gt;""),IF(OR($AP258=1,$AP258=0),0,IF('Submission Template'!$C255="initial",$Q257,IF('Submission Template'!V255="yes",MAX(($P258+'Submission Template'!BS255-('Submission Template'!R$28+0.25*$O258)),0),$Q257))),"")</f>
        <v/>
      </c>
      <c r="R258" s="308" t="str">
        <f t="shared" si="64"/>
        <v/>
      </c>
      <c r="S258" s="309" t="str">
        <f t="shared" si="56"/>
        <v/>
      </c>
      <c r="T258" s="309" t="str">
        <f t="shared" si="65"/>
        <v/>
      </c>
      <c r="U258" s="310" t="str">
        <f>IF(Q258&lt;&gt;"",IF($BB258=1,IF(AND(T258&lt;&gt;1,S258=1,N258&lt;='Submission Template'!R$28),1,0),U257),"")</f>
        <v/>
      </c>
      <c r="V258" s="102"/>
      <c r="W258" s="102"/>
      <c r="X258" s="102"/>
      <c r="Y258" s="102"/>
      <c r="Z258" s="102"/>
      <c r="AA258" s="102"/>
      <c r="AB258" s="102"/>
      <c r="AC258" s="102"/>
      <c r="AD258" s="102"/>
      <c r="AE258" s="102"/>
      <c r="AF258" s="311"/>
      <c r="AG258" s="312" t="str">
        <f>IF(AND(OR('Submission Template'!Q255="yes",AND('Submission Template'!V255="yes",'Submission Template'!$P$17="yes")),'Submission Template'!C255="invalid"),"Test cannot be invalid AND included in CumSum",IF(OR(AND($Q258&gt;$R258,$N258&lt;&gt;""),AND($G258&gt;H258,$D258&lt;&gt;"")),"Warning:  CumSum statistic exceeds the Action Limit.",""))</f>
        <v/>
      </c>
      <c r="AH258" s="156"/>
      <c r="AI258" s="156"/>
      <c r="AJ258" s="156"/>
      <c r="AK258" s="313"/>
      <c r="AL258" s="6" t="str">
        <f t="shared" si="60"/>
        <v/>
      </c>
      <c r="AM258" s="6" t="str">
        <f t="shared" si="57"/>
        <v/>
      </c>
      <c r="AN258"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lt;&gt;""),"DATA","")),"notCO")</f>
        <v>SKIP</v>
      </c>
      <c r="AO258" s="6">
        <f>IF('Submission Template'!$P$13="no",AX258,IF(AX258="","",IF('Submission Template'!$P$13="yes",IF(B258=0,1,IF(OR(B258=1,B258=2),2,B258)))))</f>
        <v>1</v>
      </c>
      <c r="AP258" s="6">
        <f>IF('Submission Template'!$P$13="no",AY258,IF(AY258="","",IF('Submission Template'!$P$13="yes",IF(L258=0,1,IF(OR(L258=1,L258=2),2,L258)))))</f>
        <v>1</v>
      </c>
      <c r="AQ258"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lt;&gt;""),"DATA","")),"notCO")</f>
        <v>SKIP</v>
      </c>
      <c r="AR258" s="22">
        <f>IF(AND('Submission Template'!BN255&lt;&gt;"",'Submission Template'!K$28&lt;&gt;"",'Submission Template'!Q255&lt;&gt;""),1,0)</f>
        <v>0</v>
      </c>
      <c r="AS258" s="22">
        <f>IF(AND('Submission Template'!BS255&lt;&gt;"",'Submission Template'!R$28&lt;&gt;"",'Submission Template'!V255&lt;&gt;""),1,0)</f>
        <v>0</v>
      </c>
      <c r="AT258" s="22"/>
      <c r="AU258" s="22">
        <f t="shared" si="26"/>
        <v>0</v>
      </c>
      <c r="AV258" s="22">
        <f t="shared" si="27"/>
        <v>0</v>
      </c>
      <c r="AW258" s="22"/>
      <c r="AX258" s="22">
        <f>IF('Submission Template'!$BU255&lt;&gt;"blank",IF('Submission Template'!BN255&lt;&gt;"",IF('Submission Template'!Q255="yes",AX257+1,AX257),AX257),"")</f>
        <v>0</v>
      </c>
      <c r="AY258" s="22">
        <f>IF('Submission Template'!$BU255&lt;&gt;"blank",IF('Submission Template'!BS255&lt;&gt;"",IF('Submission Template'!V255="yes",AY257+1,AY257),AY257),"")</f>
        <v>0</v>
      </c>
      <c r="AZ258" s="22"/>
      <c r="BA258" s="22" t="str">
        <f>IF('Submission Template'!BN255&lt;&gt;"",IF('Submission Template'!Q255="yes",1,0),"")</f>
        <v/>
      </c>
      <c r="BB258" s="22" t="str">
        <f>IF('Submission Template'!BS255&lt;&gt;"",IF('Submission Template'!V255="yes",1,0),"")</f>
        <v/>
      </c>
      <c r="BC258" s="22"/>
      <c r="BD258" s="22" t="str">
        <f>IF(AND('Submission Template'!Q255="yes",'Submission Template'!BN255&lt;&gt;""),'Submission Template'!BN255,"")</f>
        <v/>
      </c>
      <c r="BE258" s="22" t="str">
        <f>IF(AND('Submission Template'!V255="yes",'Submission Template'!BS255&lt;&gt;""),'Submission Template'!BS255,"")</f>
        <v/>
      </c>
      <c r="BF258" s="22"/>
      <c r="BG258" s="22"/>
      <c r="BH258" s="22"/>
      <c r="BI258" s="24"/>
      <c r="BJ258" s="22"/>
      <c r="BK258" s="35" t="str">
        <f>IF('Submission Template'!$AU$36=1,IF(AND('Submission Template'!Q255="yes",$AO258&gt;1,'Submission Template'!BN255&lt;&gt;""),ROUND((($AU258*$E258)/($D258-'Submission Template'!K$28))^2+1,1),""),"")</f>
        <v/>
      </c>
      <c r="BL258" s="35" t="str">
        <f>IF('Submission Template'!$AV$36=1,IF(AND('Submission Template'!V255="yes",$AP258&gt;1,'Submission Template'!BS255&lt;&gt;""),ROUND((($AV258*$O258)/($N258-'Submission Template'!R$28))^2+1,1),""),"")</f>
        <v/>
      </c>
      <c r="BM258" s="49">
        <f t="shared" si="28"/>
        <v>1</v>
      </c>
      <c r="BN258" s="6"/>
      <c r="BO258" s="136" t="str">
        <f>IF(D258="","",IF(E258="","",$D258-'Submission Template'!K$28))</f>
        <v/>
      </c>
      <c r="BP258" s="137" t="str">
        <f t="shared" si="66"/>
        <v/>
      </c>
      <c r="BQ258" s="137"/>
      <c r="BR258" s="137"/>
      <c r="BS258" s="137"/>
      <c r="BT258" s="137" t="str">
        <f>IF(N258="","",IF(E258="","",$N258-'Submission Template'!$BG$20))</f>
        <v/>
      </c>
      <c r="BU258" s="138" t="str">
        <f t="shared" si="67"/>
        <v/>
      </c>
      <c r="BV258" s="6"/>
      <c r="BW258" s="247" t="str">
        <f t="shared" si="58"/>
        <v/>
      </c>
      <c r="BX258" s="138" t="str">
        <f t="shared" si="59"/>
        <v/>
      </c>
      <c r="BY258" s="6"/>
      <c r="BZ258" s="6"/>
      <c r="CA258" s="6"/>
      <c r="CB258" s="6"/>
      <c r="CC258" s="6"/>
      <c r="CD258" s="6"/>
      <c r="CE258" s="6"/>
      <c r="CF258" s="247">
        <f>IF('Submission Template'!C281="invalid",1,0)</f>
        <v>0</v>
      </c>
      <c r="CG258" s="137" t="str">
        <f>IF(AND('Submission Template'!$C281="final",'Submission Template'!$Q281="yes"),$D284,"")</f>
        <v/>
      </c>
      <c r="CH258" s="137" t="str">
        <f>IF(AND('Submission Template'!$C281="final",'Submission Template'!$Q281="yes"),$C284,"")</f>
        <v/>
      </c>
      <c r="CI258" s="137" t="str">
        <f>IF(AND('Submission Template'!$C281="final",'Submission Template'!$V281="yes"),$N284,"")</f>
        <v/>
      </c>
      <c r="CJ258" s="138" t="str">
        <f>IF(AND('Submission Template'!$C281="final",'Submission Template'!$V281="yes"),$M284,"")</f>
        <v/>
      </c>
      <c r="CK258" s="6"/>
      <c r="CL258" s="6"/>
    </row>
    <row r="259" spans="1:90">
      <c r="A259" s="98"/>
      <c r="B259" s="304">
        <f>IF('Submission Template'!$AU$36=1,IF(AND('Submission Template'!$P$13="yes",$AX259&lt;&gt;""),MAX($AX259-1,0),$AX259),"")</f>
        <v>0</v>
      </c>
      <c r="C259" s="305" t="str">
        <f t="shared" si="22"/>
        <v/>
      </c>
      <c r="D259" s="306" t="str">
        <f>IF('Submission Template'!$AU$36&lt;&gt;1,"",IF(AL259&lt;&gt;"",AL259,IF(AND('Submission Template'!$P$13="no",'Submission Template'!Q256="yes",'Submission Template'!BN256&lt;&gt;""),AVERAGE(BD$37:BD259),IF(AND('Submission Template'!$P$13="yes",'Submission Template'!Q256="yes",'Submission Template'!BN256&lt;&gt;""),AVERAGE(BD$38:BD259),""))))</f>
        <v/>
      </c>
      <c r="E259" s="307" t="str">
        <f>IF('Submission Template'!$AU$36&lt;&gt;1,"",IF(AO259&lt;=1,"",IF(BW259&lt;&gt;"",BW259,IF(AND('Submission Template'!$P$13="no",'Submission Template'!Q256="yes",'Submission Template'!BN256&lt;&gt;""),STDEV(BD$37:BD259),IF(AND('Submission Template'!$P$13="yes",'Submission Template'!Q256="yes",'Submission Template'!BN256&lt;&gt;""),STDEV(BD$38:BD259),"")))))</f>
        <v/>
      </c>
      <c r="F259" s="308" t="str">
        <f>IF('Submission Template'!$AU$36=1,IF('Submission Template'!BN256&lt;&gt;"",G258,""),"")</f>
        <v/>
      </c>
      <c r="G259" s="308" t="str">
        <f>IF(AND('Submission Template'!$AU$36=1,'Submission Template'!$C256&lt;&gt;""),IF(OR($AO259=1,$AO259=0),0,IF('Submission Template'!$C256="initial",$G258,IF('Submission Template'!Q256="yes",MAX(($F259+'Submission Template'!BN256-('Submission Template'!K$28+0.25*$E259)),0),$G258))),"")</f>
        <v/>
      </c>
      <c r="H259" s="308" t="str">
        <f t="shared" si="61"/>
        <v/>
      </c>
      <c r="I259" s="309" t="str">
        <f t="shared" si="55"/>
        <v/>
      </c>
      <c r="J259" s="309" t="str">
        <f t="shared" si="62"/>
        <v/>
      </c>
      <c r="K259" s="310" t="str">
        <f>IF(G259&lt;&gt;"",IF($BA259=1,IF(AND(J259&lt;&gt;1,I259=1,D259&lt;='Submission Template'!K$28),1,0),K258),"")</f>
        <v/>
      </c>
      <c r="L259" s="304">
        <f>IF('Submission Template'!$AV$36=1,IF(AND('Submission Template'!$P$13="yes",$AY259&lt;&gt;""),MAX($AY259-1,0),$AY259),"")</f>
        <v>0</v>
      </c>
      <c r="M259" s="305" t="str">
        <f t="shared" si="63"/>
        <v/>
      </c>
      <c r="N259" s="306" t="str">
        <f>IF(AM259&lt;&gt;"",AM259,(IF(AND('Submission Template'!$P$13="no",'Submission Template'!V256="yes",'Submission Template'!BS256&lt;&gt;""),AVERAGE(BE$37:BE259),IF(AND('Submission Template'!$P$13="yes",'Submission Template'!V256="yes",'Submission Template'!BS256&lt;&gt;""),AVERAGE(BE$38:BE259),""))))</f>
        <v/>
      </c>
      <c r="O259" s="307" t="str">
        <f>IF(AP259&lt;=1,"",IF(BX259&lt;&gt;"",BX259,(IF(AND('Submission Template'!$P$13="no",'Submission Template'!V256="yes",'Submission Template'!BS256&lt;&gt;""),STDEV(BE$37:BE259),IF(AND('Submission Template'!$P$13="yes",'Submission Template'!V256="yes",'Submission Template'!BS256&lt;&gt;""),STDEV(BE$38:BE259),"")))))</f>
        <v/>
      </c>
      <c r="P259" s="308" t="str">
        <f>IF('Submission Template'!$AV$36=1,IF('Submission Template'!BS256&lt;&gt;"",Q258,""),"")</f>
        <v/>
      </c>
      <c r="Q259" s="308" t="str">
        <f>IF(AND('Submission Template'!$AV$36=1,'Submission Template'!$C256&lt;&gt;""),IF(OR($AP259=1,$AP259=0),0,IF('Submission Template'!$C256="initial",$Q258,IF('Submission Template'!V256="yes",MAX(($P259+'Submission Template'!BS256-('Submission Template'!R$28+0.25*$O259)),0),$Q258))),"")</f>
        <v/>
      </c>
      <c r="R259" s="308" t="str">
        <f t="shared" si="64"/>
        <v/>
      </c>
      <c r="S259" s="309" t="str">
        <f t="shared" si="56"/>
        <v/>
      </c>
      <c r="T259" s="309" t="str">
        <f t="shared" si="65"/>
        <v/>
      </c>
      <c r="U259" s="310" t="str">
        <f>IF(Q259&lt;&gt;"",IF($BB259=1,IF(AND(T259&lt;&gt;1,S259=1,N259&lt;='Submission Template'!R$28),1,0),U258),"")</f>
        <v/>
      </c>
      <c r="V259" s="102"/>
      <c r="W259" s="102"/>
      <c r="X259" s="102"/>
      <c r="Y259" s="102"/>
      <c r="Z259" s="102"/>
      <c r="AA259" s="102"/>
      <c r="AB259" s="102"/>
      <c r="AC259" s="102"/>
      <c r="AD259" s="102"/>
      <c r="AE259" s="102"/>
      <c r="AF259" s="311"/>
      <c r="AG259" s="312" t="str">
        <f>IF(AND(OR('Submission Template'!Q256="yes",AND('Submission Template'!V256="yes",'Submission Template'!$P$17="yes")),'Submission Template'!C256="invalid"),"Test cannot be invalid AND included in CumSum",IF(OR(AND($Q259&gt;$R259,$N259&lt;&gt;""),AND($G259&gt;H259,$D259&lt;&gt;"")),"Warning:  CumSum statistic exceeds the Action Limit.",""))</f>
        <v/>
      </c>
      <c r="AH259" s="156"/>
      <c r="AI259" s="156"/>
      <c r="AJ259" s="156"/>
      <c r="AK259" s="313"/>
      <c r="AL259" s="6" t="str">
        <f t="shared" si="60"/>
        <v/>
      </c>
      <c r="AM259" s="6" t="str">
        <f t="shared" si="57"/>
        <v/>
      </c>
      <c r="AN259"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lt;&gt;""),"DATA","")),"notCO")</f>
        <v>SKIP</v>
      </c>
      <c r="AO259" s="6">
        <f>IF('Submission Template'!$P$13="no",AX259,IF(AX259="","",IF('Submission Template'!$P$13="yes",IF(B259=0,1,IF(OR(B259=1,B259=2),2,B259)))))</f>
        <v>1</v>
      </c>
      <c r="AP259" s="6">
        <f>IF('Submission Template'!$P$13="no",AY259,IF(AY259="","",IF('Submission Template'!$P$13="yes",IF(L259=0,1,IF(OR(L259=1,L259=2),2,L259)))))</f>
        <v>1</v>
      </c>
      <c r="AQ259"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lt;&gt;""),"DATA","")),"notCO")</f>
        <v>SKIP</v>
      </c>
      <c r="AR259" s="22">
        <f>IF(AND('Submission Template'!BN256&lt;&gt;"",'Submission Template'!K$28&lt;&gt;"",'Submission Template'!Q256&lt;&gt;""),1,0)</f>
        <v>0</v>
      </c>
      <c r="AS259" s="22">
        <f>IF(AND('Submission Template'!BS256&lt;&gt;"",'Submission Template'!R$28&lt;&gt;"",'Submission Template'!V256&lt;&gt;""),1,0)</f>
        <v>0</v>
      </c>
      <c r="AT259" s="22"/>
      <c r="AU259" s="22">
        <f t="shared" si="26"/>
        <v>0</v>
      </c>
      <c r="AV259" s="22">
        <f t="shared" si="27"/>
        <v>0</v>
      </c>
      <c r="AW259" s="22"/>
      <c r="AX259" s="22">
        <f>IF('Submission Template'!$BU256&lt;&gt;"blank",IF('Submission Template'!BN256&lt;&gt;"",IF('Submission Template'!Q256="yes",AX258+1,AX258),AX258),"")</f>
        <v>0</v>
      </c>
      <c r="AY259" s="22">
        <f>IF('Submission Template'!$BU256&lt;&gt;"blank",IF('Submission Template'!BS256&lt;&gt;"",IF('Submission Template'!V256="yes",AY258+1,AY258),AY258),"")</f>
        <v>0</v>
      </c>
      <c r="AZ259" s="22"/>
      <c r="BA259" s="22" t="str">
        <f>IF('Submission Template'!BN256&lt;&gt;"",IF('Submission Template'!Q256="yes",1,0),"")</f>
        <v/>
      </c>
      <c r="BB259" s="22" t="str">
        <f>IF('Submission Template'!BS256&lt;&gt;"",IF('Submission Template'!V256="yes",1,0),"")</f>
        <v/>
      </c>
      <c r="BC259" s="22"/>
      <c r="BD259" s="22" t="str">
        <f>IF(AND('Submission Template'!Q256="yes",'Submission Template'!BN256&lt;&gt;""),'Submission Template'!BN256,"")</f>
        <v/>
      </c>
      <c r="BE259" s="22" t="str">
        <f>IF(AND('Submission Template'!V256="yes",'Submission Template'!BS256&lt;&gt;""),'Submission Template'!BS256,"")</f>
        <v/>
      </c>
      <c r="BF259" s="22"/>
      <c r="BG259" s="22"/>
      <c r="BH259" s="22"/>
      <c r="BI259" s="24"/>
      <c r="BJ259" s="22"/>
      <c r="BK259" s="35" t="str">
        <f>IF('Submission Template'!$AU$36=1,IF(AND('Submission Template'!Q256="yes",$AO259&gt;1,'Submission Template'!BN256&lt;&gt;""),ROUND((($AU259*$E259)/($D259-'Submission Template'!K$28))^2+1,1),""),"")</f>
        <v/>
      </c>
      <c r="BL259" s="35" t="str">
        <f>IF('Submission Template'!$AV$36=1,IF(AND('Submission Template'!V256="yes",$AP259&gt;1,'Submission Template'!BS256&lt;&gt;""),ROUND((($AV259*$O259)/($N259-'Submission Template'!R$28))^2+1,1),""),"")</f>
        <v/>
      </c>
      <c r="BM259" s="49">
        <f t="shared" si="28"/>
        <v>1</v>
      </c>
      <c r="BN259" s="6"/>
      <c r="BO259" s="136" t="str">
        <f>IF(D259="","",IF(E259="","",$D259-'Submission Template'!K$28))</f>
        <v/>
      </c>
      <c r="BP259" s="137" t="str">
        <f t="shared" si="66"/>
        <v/>
      </c>
      <c r="BQ259" s="137"/>
      <c r="BR259" s="137"/>
      <c r="BS259" s="137"/>
      <c r="BT259" s="137" t="str">
        <f>IF(N259="","",IF(E259="","",$N259-'Submission Template'!$BG$20))</f>
        <v/>
      </c>
      <c r="BU259" s="138" t="str">
        <f t="shared" si="67"/>
        <v/>
      </c>
      <c r="BV259" s="6"/>
      <c r="BW259" s="247" t="str">
        <f t="shared" si="58"/>
        <v/>
      </c>
      <c r="BX259" s="138" t="str">
        <f t="shared" si="59"/>
        <v/>
      </c>
      <c r="BY259" s="6"/>
      <c r="BZ259" s="6"/>
      <c r="CA259" s="6"/>
      <c r="CB259" s="6"/>
      <c r="CC259" s="6"/>
      <c r="CD259" s="6"/>
      <c r="CE259" s="6"/>
      <c r="CF259" s="247">
        <f>IF('Submission Template'!C282="invalid",1,0)</f>
        <v>0</v>
      </c>
      <c r="CG259" s="137" t="str">
        <f>IF(AND('Submission Template'!$C282="final",'Submission Template'!$Q282="yes"),$D285,"")</f>
        <v/>
      </c>
      <c r="CH259" s="137" t="str">
        <f>IF(AND('Submission Template'!$C282="final",'Submission Template'!$Q282="yes"),$C285,"")</f>
        <v/>
      </c>
      <c r="CI259" s="137" t="str">
        <f>IF(AND('Submission Template'!$C282="final",'Submission Template'!$V282="yes"),$N285,"")</f>
        <v/>
      </c>
      <c r="CJ259" s="138" t="str">
        <f>IF(AND('Submission Template'!$C282="final",'Submission Template'!$V282="yes"),$M285,"")</f>
        <v/>
      </c>
      <c r="CK259" s="6"/>
      <c r="CL259" s="6"/>
    </row>
    <row r="260" spans="1:90">
      <c r="A260" s="98"/>
      <c r="B260" s="304">
        <f>IF('Submission Template'!$AU$36=1,IF(AND('Submission Template'!$P$13="yes",$AX260&lt;&gt;""),MAX($AX260-1,0),$AX260),"")</f>
        <v>0</v>
      </c>
      <c r="C260" s="305" t="str">
        <f t="shared" si="22"/>
        <v/>
      </c>
      <c r="D260" s="306" t="str">
        <f>IF('Submission Template'!$AU$36&lt;&gt;1,"",IF(AL260&lt;&gt;"",AL260,IF(AND('Submission Template'!$P$13="no",'Submission Template'!Q257="yes",'Submission Template'!BN257&lt;&gt;""),AVERAGE(BD$37:BD260),IF(AND('Submission Template'!$P$13="yes",'Submission Template'!Q257="yes",'Submission Template'!BN257&lt;&gt;""),AVERAGE(BD$38:BD260),""))))</f>
        <v/>
      </c>
      <c r="E260" s="307" t="str">
        <f>IF('Submission Template'!$AU$36&lt;&gt;1,"",IF(AO260&lt;=1,"",IF(BW260&lt;&gt;"",BW260,IF(AND('Submission Template'!$P$13="no",'Submission Template'!Q257="yes",'Submission Template'!BN257&lt;&gt;""),STDEV(BD$37:BD260),IF(AND('Submission Template'!$P$13="yes",'Submission Template'!Q257="yes",'Submission Template'!BN257&lt;&gt;""),STDEV(BD$38:BD260),"")))))</f>
        <v/>
      </c>
      <c r="F260" s="308" t="str">
        <f>IF('Submission Template'!$AU$36=1,IF('Submission Template'!BN257&lt;&gt;"",G259,""),"")</f>
        <v/>
      </c>
      <c r="G260" s="308" t="str">
        <f>IF(AND('Submission Template'!$AU$36=1,'Submission Template'!$C257&lt;&gt;""),IF(OR($AO260=1,$AO260=0),0,IF('Submission Template'!$C257="initial",$G259,IF('Submission Template'!Q257="yes",MAX(($F260+'Submission Template'!BN257-('Submission Template'!K$28+0.25*$E260)),0),$G259))),"")</f>
        <v/>
      </c>
      <c r="H260" s="308" t="str">
        <f t="shared" si="61"/>
        <v/>
      </c>
      <c r="I260" s="309" t="str">
        <f t="shared" si="55"/>
        <v/>
      </c>
      <c r="J260" s="309" t="str">
        <f t="shared" si="62"/>
        <v/>
      </c>
      <c r="K260" s="310" t="str">
        <f>IF(G260&lt;&gt;"",IF($BA260=1,IF(AND(J260&lt;&gt;1,I260=1,D260&lt;='Submission Template'!K$28),1,0),K259),"")</f>
        <v/>
      </c>
      <c r="L260" s="304">
        <f>IF('Submission Template'!$AV$36=1,IF(AND('Submission Template'!$P$13="yes",$AY260&lt;&gt;""),MAX($AY260-1,0),$AY260),"")</f>
        <v>0</v>
      </c>
      <c r="M260" s="305" t="str">
        <f t="shared" si="63"/>
        <v/>
      </c>
      <c r="N260" s="306" t="str">
        <f>IF(AM260&lt;&gt;"",AM260,(IF(AND('Submission Template'!$P$13="no",'Submission Template'!V257="yes",'Submission Template'!BS257&lt;&gt;""),AVERAGE(BE$37:BE260),IF(AND('Submission Template'!$P$13="yes",'Submission Template'!V257="yes",'Submission Template'!BS257&lt;&gt;""),AVERAGE(BE$38:BE260),""))))</f>
        <v/>
      </c>
      <c r="O260" s="307" t="str">
        <f>IF(AP260&lt;=1,"",IF(BX260&lt;&gt;"",BX260,(IF(AND('Submission Template'!$P$13="no",'Submission Template'!V257="yes",'Submission Template'!BS257&lt;&gt;""),STDEV(BE$37:BE260),IF(AND('Submission Template'!$P$13="yes",'Submission Template'!V257="yes",'Submission Template'!BS257&lt;&gt;""),STDEV(BE$38:BE260),"")))))</f>
        <v/>
      </c>
      <c r="P260" s="308" t="str">
        <f>IF('Submission Template'!$AV$36=1,IF('Submission Template'!BS257&lt;&gt;"",Q259,""),"")</f>
        <v/>
      </c>
      <c r="Q260" s="308" t="str">
        <f>IF(AND('Submission Template'!$AV$36=1,'Submission Template'!$C257&lt;&gt;""),IF(OR($AP260=1,$AP260=0),0,IF('Submission Template'!$C257="initial",$Q259,IF('Submission Template'!V257="yes",MAX(($P260+'Submission Template'!BS257-('Submission Template'!R$28+0.25*$O260)),0),$Q259))),"")</f>
        <v/>
      </c>
      <c r="R260" s="308" t="str">
        <f t="shared" si="64"/>
        <v/>
      </c>
      <c r="S260" s="309" t="str">
        <f t="shared" si="56"/>
        <v/>
      </c>
      <c r="T260" s="309" t="str">
        <f t="shared" si="65"/>
        <v/>
      </c>
      <c r="U260" s="310" t="str">
        <f>IF(Q260&lt;&gt;"",IF($BB260=1,IF(AND(T260&lt;&gt;1,S260=1,N260&lt;='Submission Template'!R$28),1,0),U259),"")</f>
        <v/>
      </c>
      <c r="V260" s="102"/>
      <c r="W260" s="102"/>
      <c r="X260" s="102"/>
      <c r="Y260" s="102"/>
      <c r="Z260" s="102"/>
      <c r="AA260" s="102"/>
      <c r="AB260" s="102"/>
      <c r="AC260" s="102"/>
      <c r="AD260" s="102"/>
      <c r="AE260" s="102"/>
      <c r="AF260" s="311"/>
      <c r="AG260" s="312" t="str">
        <f>IF(AND(OR('Submission Template'!Q257="yes",AND('Submission Template'!V257="yes",'Submission Template'!$P$17="yes")),'Submission Template'!C257="invalid"),"Test cannot be invalid AND included in CumSum",IF(OR(AND($Q260&gt;$R260,$N260&lt;&gt;""),AND($G260&gt;H260,$D260&lt;&gt;"")),"Warning:  CumSum statistic exceeds the Action Limit.",""))</f>
        <v/>
      </c>
      <c r="AH260" s="156"/>
      <c r="AI260" s="156"/>
      <c r="AJ260" s="156"/>
      <c r="AK260" s="313"/>
      <c r="AL260" s="6" t="str">
        <f t="shared" si="60"/>
        <v/>
      </c>
      <c r="AM260" s="6" t="str">
        <f t="shared" si="57"/>
        <v/>
      </c>
      <c r="AN260"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lt;&gt;""),"DATA","")),"notCO")</f>
        <v>SKIP</v>
      </c>
      <c r="AO260" s="6">
        <f>IF('Submission Template'!$P$13="no",AX260,IF(AX260="","",IF('Submission Template'!$P$13="yes",IF(B260=0,1,IF(OR(B260=1,B260=2),2,B260)))))</f>
        <v>1</v>
      </c>
      <c r="AP260" s="6">
        <f>IF('Submission Template'!$P$13="no",AY260,IF(AY260="","",IF('Submission Template'!$P$13="yes",IF(L260=0,1,IF(OR(L260=1,L260=2),2,L260)))))</f>
        <v>1</v>
      </c>
      <c r="AQ260"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lt;&gt;""),"DATA","")),"notCO")</f>
        <v>SKIP</v>
      </c>
      <c r="AR260" s="22">
        <f>IF(AND('Submission Template'!BN257&lt;&gt;"",'Submission Template'!K$28&lt;&gt;"",'Submission Template'!Q257&lt;&gt;""),1,0)</f>
        <v>0</v>
      </c>
      <c r="AS260" s="22">
        <f>IF(AND('Submission Template'!BS257&lt;&gt;"",'Submission Template'!R$28&lt;&gt;"",'Submission Template'!V257&lt;&gt;""),1,0)</f>
        <v>0</v>
      </c>
      <c r="AT260" s="22"/>
      <c r="AU260" s="22">
        <f t="shared" si="26"/>
        <v>0</v>
      </c>
      <c r="AV260" s="22">
        <f t="shared" si="27"/>
        <v>0</v>
      </c>
      <c r="AW260" s="22"/>
      <c r="AX260" s="22">
        <f>IF('Submission Template'!$BU257&lt;&gt;"blank",IF('Submission Template'!BN257&lt;&gt;"",IF('Submission Template'!Q257="yes",AX259+1,AX259),AX259),"")</f>
        <v>0</v>
      </c>
      <c r="AY260" s="22">
        <f>IF('Submission Template'!$BU257&lt;&gt;"blank",IF('Submission Template'!BS257&lt;&gt;"",IF('Submission Template'!V257="yes",AY259+1,AY259),AY259),"")</f>
        <v>0</v>
      </c>
      <c r="AZ260" s="22"/>
      <c r="BA260" s="22" t="str">
        <f>IF('Submission Template'!BN257&lt;&gt;"",IF('Submission Template'!Q257="yes",1,0),"")</f>
        <v/>
      </c>
      <c r="BB260" s="22" t="str">
        <f>IF('Submission Template'!BS257&lt;&gt;"",IF('Submission Template'!V257="yes",1,0),"")</f>
        <v/>
      </c>
      <c r="BC260" s="22"/>
      <c r="BD260" s="22" t="str">
        <f>IF(AND('Submission Template'!Q257="yes",'Submission Template'!BN257&lt;&gt;""),'Submission Template'!BN257,"")</f>
        <v/>
      </c>
      <c r="BE260" s="22" t="str">
        <f>IF(AND('Submission Template'!V257="yes",'Submission Template'!BS257&lt;&gt;""),'Submission Template'!BS257,"")</f>
        <v/>
      </c>
      <c r="BF260" s="22"/>
      <c r="BG260" s="22"/>
      <c r="BH260" s="22"/>
      <c r="BI260" s="24"/>
      <c r="BJ260" s="22"/>
      <c r="BK260" s="35" t="str">
        <f>IF('Submission Template'!$AU$36=1,IF(AND('Submission Template'!Q257="yes",$AO260&gt;1,'Submission Template'!BN257&lt;&gt;""),ROUND((($AU260*$E260)/($D260-'Submission Template'!K$28))^2+1,1),""),"")</f>
        <v/>
      </c>
      <c r="BL260" s="35" t="str">
        <f>IF('Submission Template'!$AV$36=1,IF(AND('Submission Template'!V257="yes",$AP260&gt;1,'Submission Template'!BS257&lt;&gt;""),ROUND((($AV260*$O260)/($N260-'Submission Template'!R$28))^2+1,1),""),"")</f>
        <v/>
      </c>
      <c r="BM260" s="49">
        <f t="shared" si="28"/>
        <v>1</v>
      </c>
      <c r="BN260" s="6"/>
      <c r="BO260" s="136" t="str">
        <f>IF(D260="","",IF(E260="","",$D260-'Submission Template'!K$28))</f>
        <v/>
      </c>
      <c r="BP260" s="137" t="str">
        <f t="shared" si="66"/>
        <v/>
      </c>
      <c r="BQ260" s="137"/>
      <c r="BR260" s="137"/>
      <c r="BS260" s="137"/>
      <c r="BT260" s="137" t="str">
        <f>IF(N260="","",IF(E260="","",$N260-'Submission Template'!$BG$20))</f>
        <v/>
      </c>
      <c r="BU260" s="138" t="str">
        <f t="shared" si="67"/>
        <v/>
      </c>
      <c r="BV260" s="6"/>
      <c r="BW260" s="247" t="str">
        <f t="shared" si="58"/>
        <v/>
      </c>
      <c r="BX260" s="138" t="str">
        <f t="shared" si="59"/>
        <v/>
      </c>
      <c r="BY260" s="6"/>
      <c r="BZ260" s="6"/>
      <c r="CA260" s="6"/>
      <c r="CB260" s="6"/>
      <c r="CC260" s="6"/>
      <c r="CD260" s="6"/>
      <c r="CE260" s="6"/>
      <c r="CF260" s="247">
        <f>IF('Submission Template'!C283="invalid",1,0)</f>
        <v>0</v>
      </c>
      <c r="CG260" s="137" t="str">
        <f>IF(AND('Submission Template'!$C283="final",'Submission Template'!$Q283="yes"),$D286,"")</f>
        <v/>
      </c>
      <c r="CH260" s="137" t="str">
        <f>IF(AND('Submission Template'!$C283="final",'Submission Template'!$Q283="yes"),$C286,"")</f>
        <v/>
      </c>
      <c r="CI260" s="137" t="str">
        <f>IF(AND('Submission Template'!$C283="final",'Submission Template'!$V283="yes"),$N286,"")</f>
        <v/>
      </c>
      <c r="CJ260" s="138" t="str">
        <f>IF(AND('Submission Template'!$C283="final",'Submission Template'!$V283="yes"),$M286,"")</f>
        <v/>
      </c>
      <c r="CK260" s="6"/>
      <c r="CL260" s="6"/>
    </row>
    <row r="261" spans="1:90">
      <c r="A261" s="98"/>
      <c r="B261" s="304">
        <f>IF('Submission Template'!$AU$36=1,IF(AND('Submission Template'!$P$13="yes",$AX261&lt;&gt;""),MAX($AX261-1,0),$AX261),"")</f>
        <v>0</v>
      </c>
      <c r="C261" s="305" t="str">
        <f t="shared" si="22"/>
        <v/>
      </c>
      <c r="D261" s="306" t="str">
        <f>IF('Submission Template'!$AU$36&lt;&gt;1,"",IF(AL261&lt;&gt;"",AL261,IF(AND('Submission Template'!$P$13="no",'Submission Template'!Q258="yes",'Submission Template'!BN258&lt;&gt;""),AVERAGE(BD$37:BD261),IF(AND('Submission Template'!$P$13="yes",'Submission Template'!Q258="yes",'Submission Template'!BN258&lt;&gt;""),AVERAGE(BD$38:BD261),""))))</f>
        <v/>
      </c>
      <c r="E261" s="307" t="str">
        <f>IF('Submission Template'!$AU$36&lt;&gt;1,"",IF(AO261&lt;=1,"",IF(BW261&lt;&gt;"",BW261,IF(AND('Submission Template'!$P$13="no",'Submission Template'!Q258="yes",'Submission Template'!BN258&lt;&gt;""),STDEV(BD$37:BD261),IF(AND('Submission Template'!$P$13="yes",'Submission Template'!Q258="yes",'Submission Template'!BN258&lt;&gt;""),STDEV(BD$38:BD261),"")))))</f>
        <v/>
      </c>
      <c r="F261" s="308" t="str">
        <f>IF('Submission Template'!$AU$36=1,IF('Submission Template'!BN258&lt;&gt;"",G260,""),"")</f>
        <v/>
      </c>
      <c r="G261" s="308" t="str">
        <f>IF(AND('Submission Template'!$AU$36=1,'Submission Template'!$C258&lt;&gt;""),IF(OR($AO261=1,$AO261=0),0,IF('Submission Template'!$C258="initial",$G260,IF('Submission Template'!Q258="yes",MAX(($F261+'Submission Template'!BN258-('Submission Template'!K$28+0.25*$E261)),0),$G260))),"")</f>
        <v/>
      </c>
      <c r="H261" s="308" t="str">
        <f t="shared" si="61"/>
        <v/>
      </c>
      <c r="I261" s="309" t="str">
        <f t="shared" si="55"/>
        <v/>
      </c>
      <c r="J261" s="309" t="str">
        <f t="shared" si="62"/>
        <v/>
      </c>
      <c r="K261" s="310" t="str">
        <f>IF(G261&lt;&gt;"",IF($BA261=1,IF(AND(J261&lt;&gt;1,I261=1,D261&lt;='Submission Template'!K$28),1,0),K260),"")</f>
        <v/>
      </c>
      <c r="L261" s="304">
        <f>IF('Submission Template'!$AV$36=1,IF(AND('Submission Template'!$P$13="yes",$AY261&lt;&gt;""),MAX($AY261-1,0),$AY261),"")</f>
        <v>0</v>
      </c>
      <c r="M261" s="305" t="str">
        <f t="shared" si="63"/>
        <v/>
      </c>
      <c r="N261" s="306" t="str">
        <f>IF(AM261&lt;&gt;"",AM261,(IF(AND('Submission Template'!$P$13="no",'Submission Template'!V258="yes",'Submission Template'!BS258&lt;&gt;""),AVERAGE(BE$37:BE261),IF(AND('Submission Template'!$P$13="yes",'Submission Template'!V258="yes",'Submission Template'!BS258&lt;&gt;""),AVERAGE(BE$38:BE261),""))))</f>
        <v/>
      </c>
      <c r="O261" s="307" t="str">
        <f>IF(AP261&lt;=1,"",IF(BX261&lt;&gt;"",BX261,(IF(AND('Submission Template'!$P$13="no",'Submission Template'!V258="yes",'Submission Template'!BS258&lt;&gt;""),STDEV(BE$37:BE261),IF(AND('Submission Template'!$P$13="yes",'Submission Template'!V258="yes",'Submission Template'!BS258&lt;&gt;""),STDEV(BE$38:BE261),"")))))</f>
        <v/>
      </c>
      <c r="P261" s="308" t="str">
        <f>IF('Submission Template'!$AV$36=1,IF('Submission Template'!BS258&lt;&gt;"",Q260,""),"")</f>
        <v/>
      </c>
      <c r="Q261" s="308" t="str">
        <f>IF(AND('Submission Template'!$AV$36=1,'Submission Template'!$C258&lt;&gt;""),IF(OR($AP261=1,$AP261=0),0,IF('Submission Template'!$C258="initial",$Q260,IF('Submission Template'!V258="yes",MAX(($P261+'Submission Template'!BS258-('Submission Template'!R$28+0.25*$O261)),0),$Q260))),"")</f>
        <v/>
      </c>
      <c r="R261" s="308" t="str">
        <f t="shared" si="64"/>
        <v/>
      </c>
      <c r="S261" s="309" t="str">
        <f t="shared" si="56"/>
        <v/>
      </c>
      <c r="T261" s="309" t="str">
        <f t="shared" si="65"/>
        <v/>
      </c>
      <c r="U261" s="310" t="str">
        <f>IF(Q261&lt;&gt;"",IF($BB261=1,IF(AND(T261&lt;&gt;1,S261=1,N261&lt;='Submission Template'!R$28),1,0),U260),"")</f>
        <v/>
      </c>
      <c r="V261" s="102"/>
      <c r="W261" s="102"/>
      <c r="X261" s="102"/>
      <c r="Y261" s="102"/>
      <c r="Z261" s="102"/>
      <c r="AA261" s="102"/>
      <c r="AB261" s="102"/>
      <c r="AC261" s="102"/>
      <c r="AD261" s="102"/>
      <c r="AE261" s="102"/>
      <c r="AF261" s="311"/>
      <c r="AG261" s="312" t="str">
        <f>IF(AND(OR('Submission Template'!Q258="yes",AND('Submission Template'!V258="yes",'Submission Template'!$P$17="yes")),'Submission Template'!C258="invalid"),"Test cannot be invalid AND included in CumSum",IF(OR(AND($Q261&gt;$R261,$N261&lt;&gt;""),AND($G261&gt;H261,$D261&lt;&gt;"")),"Warning:  CumSum statistic exceeds the Action Limit.",""))</f>
        <v/>
      </c>
      <c r="AH261" s="156"/>
      <c r="AI261" s="156"/>
      <c r="AJ261" s="156"/>
      <c r="AK261" s="313"/>
      <c r="AL261" s="6" t="str">
        <f t="shared" si="60"/>
        <v/>
      </c>
      <c r="AM261" s="6" t="str">
        <f t="shared" si="57"/>
        <v/>
      </c>
      <c r="AN261"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lt;&gt;""),"DATA","")),"notCO")</f>
        <v>SKIP</v>
      </c>
      <c r="AO261" s="6">
        <f>IF('Submission Template'!$P$13="no",AX261,IF(AX261="","",IF('Submission Template'!$P$13="yes",IF(B261=0,1,IF(OR(B261=1,B261=2),2,B261)))))</f>
        <v>1</v>
      </c>
      <c r="AP261" s="6">
        <f>IF('Submission Template'!$P$13="no",AY261,IF(AY261="","",IF('Submission Template'!$P$13="yes",IF(L261=0,1,IF(OR(L261=1,L261=2),2,L261)))))</f>
        <v>1</v>
      </c>
      <c r="AQ261"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lt;&gt;""),"DATA","")),"notCO")</f>
        <v>SKIP</v>
      </c>
      <c r="AR261" s="22">
        <f>IF(AND('Submission Template'!BN258&lt;&gt;"",'Submission Template'!K$28&lt;&gt;"",'Submission Template'!Q258&lt;&gt;""),1,0)</f>
        <v>0</v>
      </c>
      <c r="AS261" s="22">
        <f>IF(AND('Submission Template'!BS258&lt;&gt;"",'Submission Template'!R$28&lt;&gt;"",'Submission Template'!V258&lt;&gt;""),1,0)</f>
        <v>0</v>
      </c>
      <c r="AT261" s="22"/>
      <c r="AU261" s="22">
        <f t="shared" si="26"/>
        <v>0</v>
      </c>
      <c r="AV261" s="22">
        <f t="shared" si="27"/>
        <v>0</v>
      </c>
      <c r="AW261" s="22"/>
      <c r="AX261" s="22">
        <f>IF('Submission Template'!$BU258&lt;&gt;"blank",IF('Submission Template'!BN258&lt;&gt;"",IF('Submission Template'!Q258="yes",AX260+1,AX260),AX260),"")</f>
        <v>0</v>
      </c>
      <c r="AY261" s="22">
        <f>IF('Submission Template'!$BU258&lt;&gt;"blank",IF('Submission Template'!BS258&lt;&gt;"",IF('Submission Template'!V258="yes",AY260+1,AY260),AY260),"")</f>
        <v>0</v>
      </c>
      <c r="AZ261" s="22"/>
      <c r="BA261" s="22" t="str">
        <f>IF('Submission Template'!BN258&lt;&gt;"",IF('Submission Template'!Q258="yes",1,0),"")</f>
        <v/>
      </c>
      <c r="BB261" s="22" t="str">
        <f>IF('Submission Template'!BS258&lt;&gt;"",IF('Submission Template'!V258="yes",1,0),"")</f>
        <v/>
      </c>
      <c r="BC261" s="22"/>
      <c r="BD261" s="22" t="str">
        <f>IF(AND('Submission Template'!Q258="yes",'Submission Template'!BN258&lt;&gt;""),'Submission Template'!BN258,"")</f>
        <v/>
      </c>
      <c r="BE261" s="22" t="str">
        <f>IF(AND('Submission Template'!V258="yes",'Submission Template'!BS258&lt;&gt;""),'Submission Template'!BS258,"")</f>
        <v/>
      </c>
      <c r="BF261" s="22"/>
      <c r="BG261" s="22"/>
      <c r="BH261" s="22"/>
      <c r="BI261" s="24"/>
      <c r="BJ261" s="22"/>
      <c r="BK261" s="35" t="str">
        <f>IF('Submission Template'!$AU$36=1,IF(AND('Submission Template'!Q258="yes",$AO261&gt;1,'Submission Template'!BN258&lt;&gt;""),ROUND((($AU261*$E261)/($D261-'Submission Template'!K$28))^2+1,1),""),"")</f>
        <v/>
      </c>
      <c r="BL261" s="35" t="str">
        <f>IF('Submission Template'!$AV$36=1,IF(AND('Submission Template'!V258="yes",$AP261&gt;1,'Submission Template'!BS258&lt;&gt;""),ROUND((($AV261*$O261)/($N261-'Submission Template'!R$28))^2+1,1),""),"")</f>
        <v/>
      </c>
      <c r="BM261" s="49">
        <f t="shared" si="28"/>
        <v>1</v>
      </c>
      <c r="BN261" s="6"/>
      <c r="BO261" s="136" t="str">
        <f>IF(D261="","",IF(E261="","",$D261-'Submission Template'!K$28))</f>
        <v/>
      </c>
      <c r="BP261" s="137" t="str">
        <f t="shared" si="66"/>
        <v/>
      </c>
      <c r="BQ261" s="137"/>
      <c r="BR261" s="137"/>
      <c r="BS261" s="137"/>
      <c r="BT261" s="137" t="str">
        <f>IF(N261="","",IF(E261="","",$N261-'Submission Template'!$BG$20))</f>
        <v/>
      </c>
      <c r="BU261" s="138" t="str">
        <f t="shared" si="67"/>
        <v/>
      </c>
      <c r="BV261" s="6"/>
      <c r="BW261" s="247" t="str">
        <f t="shared" si="58"/>
        <v/>
      </c>
      <c r="BX261" s="138" t="str">
        <f t="shared" si="59"/>
        <v/>
      </c>
      <c r="BY261" s="6"/>
      <c r="BZ261" s="6"/>
      <c r="CA261" s="6"/>
      <c r="CB261" s="6"/>
      <c r="CC261" s="6"/>
      <c r="CD261" s="6"/>
      <c r="CE261" s="6"/>
      <c r="CF261" s="247">
        <f>IF('Submission Template'!C284="invalid",1,0)</f>
        <v>0</v>
      </c>
      <c r="CG261" s="137" t="str">
        <f>IF(AND('Submission Template'!$C284="final",'Submission Template'!$Q284="yes"),$D287,"")</f>
        <v/>
      </c>
      <c r="CH261" s="137" t="str">
        <f>IF(AND('Submission Template'!$C284="final",'Submission Template'!$Q284="yes"),$C287,"")</f>
        <v/>
      </c>
      <c r="CI261" s="137" t="str">
        <f>IF(AND('Submission Template'!$C284="final",'Submission Template'!$V284="yes"),$N287,"")</f>
        <v/>
      </c>
      <c r="CJ261" s="138" t="str">
        <f>IF(AND('Submission Template'!$C284="final",'Submission Template'!$V284="yes"),$M287,"")</f>
        <v/>
      </c>
      <c r="CK261" s="6"/>
      <c r="CL261" s="6"/>
    </row>
    <row r="262" spans="1:90">
      <c r="A262" s="98"/>
      <c r="B262" s="304">
        <f>IF('Submission Template'!$AU$36=1,IF(AND('Submission Template'!$P$13="yes",$AX262&lt;&gt;""),MAX($AX262-1,0),$AX262),"")</f>
        <v>0</v>
      </c>
      <c r="C262" s="305" t="str">
        <f t="shared" si="22"/>
        <v/>
      </c>
      <c r="D262" s="306" t="str">
        <f>IF('Submission Template'!$AU$36&lt;&gt;1,"",IF(AL262&lt;&gt;"",AL262,IF(AND('Submission Template'!$P$13="no",'Submission Template'!Q259="yes",'Submission Template'!BN259&lt;&gt;""),AVERAGE(BD$37:BD262),IF(AND('Submission Template'!$P$13="yes",'Submission Template'!Q259="yes",'Submission Template'!BN259&lt;&gt;""),AVERAGE(BD$38:BD262),""))))</f>
        <v/>
      </c>
      <c r="E262" s="307" t="str">
        <f>IF('Submission Template'!$AU$36&lt;&gt;1,"",IF(AO262&lt;=1,"",IF(BW262&lt;&gt;"",BW262,IF(AND('Submission Template'!$P$13="no",'Submission Template'!Q259="yes",'Submission Template'!BN259&lt;&gt;""),STDEV(BD$37:BD262),IF(AND('Submission Template'!$P$13="yes",'Submission Template'!Q259="yes",'Submission Template'!BN259&lt;&gt;""),STDEV(BD$38:BD262),"")))))</f>
        <v/>
      </c>
      <c r="F262" s="308" t="str">
        <f>IF('Submission Template'!$AU$36=1,IF('Submission Template'!BN259&lt;&gt;"",G261,""),"")</f>
        <v/>
      </c>
      <c r="G262" s="308" t="str">
        <f>IF(AND('Submission Template'!$AU$36=1,'Submission Template'!$C259&lt;&gt;""),IF(OR($AO262=1,$AO262=0),0,IF('Submission Template'!$C259="initial",$G261,IF('Submission Template'!Q259="yes",MAX(($F262+'Submission Template'!BN259-('Submission Template'!K$28+0.25*$E262)),0),$G261))),"")</f>
        <v/>
      </c>
      <c r="H262" s="308" t="str">
        <f t="shared" si="61"/>
        <v/>
      </c>
      <c r="I262" s="309" t="str">
        <f t="shared" si="55"/>
        <v/>
      </c>
      <c r="J262" s="309" t="str">
        <f t="shared" si="62"/>
        <v/>
      </c>
      <c r="K262" s="310" t="str">
        <f>IF(G262&lt;&gt;"",IF($BA262=1,IF(AND(J262&lt;&gt;1,I262=1,D262&lt;='Submission Template'!K$28),1,0),K261),"")</f>
        <v/>
      </c>
      <c r="L262" s="304">
        <f>IF('Submission Template'!$AV$36=1,IF(AND('Submission Template'!$P$13="yes",$AY262&lt;&gt;""),MAX($AY262-1,0),$AY262),"")</f>
        <v>0</v>
      </c>
      <c r="M262" s="305" t="str">
        <f t="shared" si="63"/>
        <v/>
      </c>
      <c r="N262" s="306" t="str">
        <f>IF(AM262&lt;&gt;"",AM262,(IF(AND('Submission Template'!$P$13="no",'Submission Template'!V259="yes",'Submission Template'!BS259&lt;&gt;""),AVERAGE(BE$37:BE262),IF(AND('Submission Template'!$P$13="yes",'Submission Template'!V259="yes",'Submission Template'!BS259&lt;&gt;""),AVERAGE(BE$38:BE262),""))))</f>
        <v/>
      </c>
      <c r="O262" s="307" t="str">
        <f>IF(AP262&lt;=1,"",IF(BX262&lt;&gt;"",BX262,(IF(AND('Submission Template'!$P$13="no",'Submission Template'!V259="yes",'Submission Template'!BS259&lt;&gt;""),STDEV(BE$37:BE262),IF(AND('Submission Template'!$P$13="yes",'Submission Template'!V259="yes",'Submission Template'!BS259&lt;&gt;""),STDEV(BE$38:BE262),"")))))</f>
        <v/>
      </c>
      <c r="P262" s="308" t="str">
        <f>IF('Submission Template'!$AV$36=1,IF('Submission Template'!BS259&lt;&gt;"",Q261,""),"")</f>
        <v/>
      </c>
      <c r="Q262" s="308" t="str">
        <f>IF(AND('Submission Template'!$AV$36=1,'Submission Template'!$C259&lt;&gt;""),IF(OR($AP262=1,$AP262=0),0,IF('Submission Template'!$C259="initial",$Q261,IF('Submission Template'!V259="yes",MAX(($P262+'Submission Template'!BS259-('Submission Template'!R$28+0.25*$O262)),0),$Q261))),"")</f>
        <v/>
      </c>
      <c r="R262" s="308" t="str">
        <f t="shared" si="64"/>
        <v/>
      </c>
      <c r="S262" s="309" t="str">
        <f t="shared" si="56"/>
        <v/>
      </c>
      <c r="T262" s="309" t="str">
        <f t="shared" si="65"/>
        <v/>
      </c>
      <c r="U262" s="310" t="str">
        <f>IF(Q262&lt;&gt;"",IF($BB262=1,IF(AND(T262&lt;&gt;1,S262=1,N262&lt;='Submission Template'!R$28),1,0),U261),"")</f>
        <v/>
      </c>
      <c r="V262" s="102"/>
      <c r="W262" s="102"/>
      <c r="X262" s="102"/>
      <c r="Y262" s="102"/>
      <c r="Z262" s="102"/>
      <c r="AA262" s="102"/>
      <c r="AB262" s="102"/>
      <c r="AC262" s="102"/>
      <c r="AD262" s="102"/>
      <c r="AE262" s="102"/>
      <c r="AF262" s="311"/>
      <c r="AG262" s="312" t="str">
        <f>IF(AND(OR('Submission Template'!Q259="yes",AND('Submission Template'!V259="yes",'Submission Template'!$P$17="yes")),'Submission Template'!C259="invalid"),"Test cannot be invalid AND included in CumSum",IF(OR(AND($Q262&gt;$R262,$N262&lt;&gt;""),AND($G262&gt;H262,$D262&lt;&gt;"")),"Warning:  CumSum statistic exceeds the Action Limit.",""))</f>
        <v/>
      </c>
      <c r="AH262" s="156"/>
      <c r="AI262" s="156"/>
      <c r="AJ262" s="156"/>
      <c r="AK262" s="313"/>
      <c r="AL262" s="6" t="str">
        <f t="shared" si="60"/>
        <v/>
      </c>
      <c r="AM262" s="6" t="str">
        <f t="shared" si="57"/>
        <v/>
      </c>
      <c r="AN262"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lt;&gt;""),"DATA","")),"notCO")</f>
        <v>SKIP</v>
      </c>
      <c r="AO262" s="6">
        <f>IF('Submission Template'!$P$13="no",AX262,IF(AX262="","",IF('Submission Template'!$P$13="yes",IF(B262=0,1,IF(OR(B262=1,B262=2),2,B262)))))</f>
        <v>1</v>
      </c>
      <c r="AP262" s="6">
        <f>IF('Submission Template'!$P$13="no",AY262,IF(AY262="","",IF('Submission Template'!$P$13="yes",IF(L262=0,1,IF(OR(L262=1,L262=2),2,L262)))))</f>
        <v>1</v>
      </c>
      <c r="AQ262"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lt;&gt;""),"DATA","")),"notCO")</f>
        <v>SKIP</v>
      </c>
      <c r="AR262" s="22">
        <f>IF(AND('Submission Template'!BN259&lt;&gt;"",'Submission Template'!K$28&lt;&gt;"",'Submission Template'!Q259&lt;&gt;""),1,0)</f>
        <v>0</v>
      </c>
      <c r="AS262" s="22">
        <f>IF(AND('Submission Template'!BS259&lt;&gt;"",'Submission Template'!R$28&lt;&gt;"",'Submission Template'!V259&lt;&gt;""),1,0)</f>
        <v>0</v>
      </c>
      <c r="AT262" s="22"/>
      <c r="AU262" s="22">
        <f t="shared" si="26"/>
        <v>0</v>
      </c>
      <c r="AV262" s="22">
        <f t="shared" si="27"/>
        <v>0</v>
      </c>
      <c r="AW262" s="22"/>
      <c r="AX262" s="22">
        <f>IF('Submission Template'!$BU259&lt;&gt;"blank",IF('Submission Template'!BN259&lt;&gt;"",IF('Submission Template'!Q259="yes",AX261+1,AX261),AX261),"")</f>
        <v>0</v>
      </c>
      <c r="AY262" s="22">
        <f>IF('Submission Template'!$BU259&lt;&gt;"blank",IF('Submission Template'!BS259&lt;&gt;"",IF('Submission Template'!V259="yes",AY261+1,AY261),AY261),"")</f>
        <v>0</v>
      </c>
      <c r="AZ262" s="22"/>
      <c r="BA262" s="22" t="str">
        <f>IF('Submission Template'!BN259&lt;&gt;"",IF('Submission Template'!Q259="yes",1,0),"")</f>
        <v/>
      </c>
      <c r="BB262" s="22" t="str">
        <f>IF('Submission Template'!BS259&lt;&gt;"",IF('Submission Template'!V259="yes",1,0),"")</f>
        <v/>
      </c>
      <c r="BC262" s="22"/>
      <c r="BD262" s="22" t="str">
        <f>IF(AND('Submission Template'!Q259="yes",'Submission Template'!BN259&lt;&gt;""),'Submission Template'!BN259,"")</f>
        <v/>
      </c>
      <c r="BE262" s="22" t="str">
        <f>IF(AND('Submission Template'!V259="yes",'Submission Template'!BS259&lt;&gt;""),'Submission Template'!BS259,"")</f>
        <v/>
      </c>
      <c r="BF262" s="22"/>
      <c r="BG262" s="22"/>
      <c r="BH262" s="22"/>
      <c r="BI262" s="24"/>
      <c r="BJ262" s="22"/>
      <c r="BK262" s="35" t="str">
        <f>IF('Submission Template'!$AU$36=1,IF(AND('Submission Template'!Q259="yes",$AO262&gt;1,'Submission Template'!BN259&lt;&gt;""),ROUND((($AU262*$E262)/($D262-'Submission Template'!K$28))^2+1,1),""),"")</f>
        <v/>
      </c>
      <c r="BL262" s="35" t="str">
        <f>IF('Submission Template'!$AV$36=1,IF(AND('Submission Template'!V259="yes",$AP262&gt;1,'Submission Template'!BS259&lt;&gt;""),ROUND((($AV262*$O262)/($N262-'Submission Template'!R$28))^2+1,1),""),"")</f>
        <v/>
      </c>
      <c r="BM262" s="49">
        <f t="shared" si="28"/>
        <v>1</v>
      </c>
      <c r="BN262" s="6"/>
      <c r="BO262" s="136" t="str">
        <f>IF(D262="","",IF(E262="","",$D262-'Submission Template'!K$28))</f>
        <v/>
      </c>
      <c r="BP262" s="137" t="str">
        <f t="shared" si="66"/>
        <v/>
      </c>
      <c r="BQ262" s="137"/>
      <c r="BR262" s="137"/>
      <c r="BS262" s="137"/>
      <c r="BT262" s="137" t="str">
        <f>IF(N262="","",IF(E262="","",$N262-'Submission Template'!$BG$20))</f>
        <v/>
      </c>
      <c r="BU262" s="138" t="str">
        <f t="shared" si="67"/>
        <v/>
      </c>
      <c r="BV262" s="6"/>
      <c r="BW262" s="247" t="str">
        <f t="shared" si="58"/>
        <v/>
      </c>
      <c r="BX262" s="138" t="str">
        <f t="shared" si="59"/>
        <v/>
      </c>
      <c r="BY262" s="6"/>
      <c r="BZ262" s="6"/>
      <c r="CA262" s="6"/>
      <c r="CB262" s="6"/>
      <c r="CC262" s="6"/>
      <c r="CD262" s="6"/>
      <c r="CE262" s="6"/>
      <c r="CF262" s="247">
        <f>IF('Submission Template'!C285="invalid",1,0)</f>
        <v>0</v>
      </c>
      <c r="CG262" s="137" t="str">
        <f>IF(AND('Submission Template'!$C285="final",'Submission Template'!$Q285="yes"),$D288,"")</f>
        <v/>
      </c>
      <c r="CH262" s="137" t="str">
        <f>IF(AND('Submission Template'!$C285="final",'Submission Template'!$Q285="yes"),$C288,"")</f>
        <v/>
      </c>
      <c r="CI262" s="137" t="str">
        <f>IF(AND('Submission Template'!$C285="final",'Submission Template'!$V285="yes"),$N288,"")</f>
        <v/>
      </c>
      <c r="CJ262" s="138" t="str">
        <f>IF(AND('Submission Template'!$C285="final",'Submission Template'!$V285="yes"),$M288,"")</f>
        <v/>
      </c>
      <c r="CK262" s="6"/>
      <c r="CL262" s="6"/>
    </row>
    <row r="263" spans="1:90">
      <c r="A263" s="98"/>
      <c r="B263" s="304">
        <f>IF('Submission Template'!$AU$36=1,IF(AND('Submission Template'!$P$13="yes",$AX263&lt;&gt;""),MAX($AX263-1,0),$AX263),"")</f>
        <v>0</v>
      </c>
      <c r="C263" s="305" t="str">
        <f t="shared" si="22"/>
        <v/>
      </c>
      <c r="D263" s="306" t="str">
        <f>IF('Submission Template'!$AU$36&lt;&gt;1,"",IF(AL263&lt;&gt;"",AL263,IF(AND('Submission Template'!$P$13="no",'Submission Template'!Q260="yes",'Submission Template'!BN260&lt;&gt;""),AVERAGE(BD$37:BD263),IF(AND('Submission Template'!$P$13="yes",'Submission Template'!Q260="yes",'Submission Template'!BN260&lt;&gt;""),AVERAGE(BD$38:BD263),""))))</f>
        <v/>
      </c>
      <c r="E263" s="307" t="str">
        <f>IF('Submission Template'!$AU$36&lt;&gt;1,"",IF(AO263&lt;=1,"",IF(BW263&lt;&gt;"",BW263,IF(AND('Submission Template'!$P$13="no",'Submission Template'!Q260="yes",'Submission Template'!BN260&lt;&gt;""),STDEV(BD$37:BD263),IF(AND('Submission Template'!$P$13="yes",'Submission Template'!Q260="yes",'Submission Template'!BN260&lt;&gt;""),STDEV(BD$38:BD263),"")))))</f>
        <v/>
      </c>
      <c r="F263" s="308" t="str">
        <f>IF('Submission Template'!$AU$36=1,IF('Submission Template'!BN260&lt;&gt;"",G262,""),"")</f>
        <v/>
      </c>
      <c r="G263" s="308" t="str">
        <f>IF(AND('Submission Template'!$AU$36=1,'Submission Template'!$C260&lt;&gt;""),IF(OR($AO263=1,$AO263=0),0,IF('Submission Template'!$C260="initial",$G262,IF('Submission Template'!Q260="yes",MAX(($F263+'Submission Template'!BN260-('Submission Template'!K$28+0.25*$E263)),0),$G262))),"")</f>
        <v/>
      </c>
      <c r="H263" s="308" t="str">
        <f t="shared" si="61"/>
        <v/>
      </c>
      <c r="I263" s="309" t="str">
        <f t="shared" si="55"/>
        <v/>
      </c>
      <c r="J263" s="309" t="str">
        <f t="shared" si="62"/>
        <v/>
      </c>
      <c r="K263" s="310" t="str">
        <f>IF(G263&lt;&gt;"",IF($BA263=1,IF(AND(J263&lt;&gt;1,I263=1,D263&lt;='Submission Template'!K$28),1,0),K262),"")</f>
        <v/>
      </c>
      <c r="L263" s="304">
        <f>IF('Submission Template'!$AV$36=1,IF(AND('Submission Template'!$P$13="yes",$AY263&lt;&gt;""),MAX($AY263-1,0),$AY263),"")</f>
        <v>0</v>
      </c>
      <c r="M263" s="305" t="str">
        <f t="shared" si="63"/>
        <v/>
      </c>
      <c r="N263" s="306" t="str">
        <f>IF(AM263&lt;&gt;"",AM263,(IF(AND('Submission Template'!$P$13="no",'Submission Template'!V260="yes",'Submission Template'!BS260&lt;&gt;""),AVERAGE(BE$37:BE263),IF(AND('Submission Template'!$P$13="yes",'Submission Template'!V260="yes",'Submission Template'!BS260&lt;&gt;""),AVERAGE(BE$38:BE263),""))))</f>
        <v/>
      </c>
      <c r="O263" s="307" t="str">
        <f>IF(AP263&lt;=1,"",IF(BX263&lt;&gt;"",BX263,(IF(AND('Submission Template'!$P$13="no",'Submission Template'!V260="yes",'Submission Template'!BS260&lt;&gt;""),STDEV(BE$37:BE263),IF(AND('Submission Template'!$P$13="yes",'Submission Template'!V260="yes",'Submission Template'!BS260&lt;&gt;""),STDEV(BE$38:BE263),"")))))</f>
        <v/>
      </c>
      <c r="P263" s="308" t="str">
        <f>IF('Submission Template'!$AV$36=1,IF('Submission Template'!BS260&lt;&gt;"",Q262,""),"")</f>
        <v/>
      </c>
      <c r="Q263" s="308" t="str">
        <f>IF(AND('Submission Template'!$AV$36=1,'Submission Template'!$C260&lt;&gt;""),IF(OR($AP263=1,$AP263=0),0,IF('Submission Template'!$C260="initial",$Q262,IF('Submission Template'!V260="yes",MAX(($P263+'Submission Template'!BS260-('Submission Template'!R$28+0.25*$O263)),0),$Q262))),"")</f>
        <v/>
      </c>
      <c r="R263" s="308" t="str">
        <f t="shared" si="64"/>
        <v/>
      </c>
      <c r="S263" s="309" t="str">
        <f t="shared" si="56"/>
        <v/>
      </c>
      <c r="T263" s="309" t="str">
        <f t="shared" si="65"/>
        <v/>
      </c>
      <c r="U263" s="310" t="str">
        <f>IF(Q263&lt;&gt;"",IF($BB263=1,IF(AND(T263&lt;&gt;1,S263=1,N263&lt;='Submission Template'!R$28),1,0),U262),"")</f>
        <v/>
      </c>
      <c r="V263" s="102"/>
      <c r="W263" s="102"/>
      <c r="X263" s="102"/>
      <c r="Y263" s="102"/>
      <c r="Z263" s="102"/>
      <c r="AA263" s="102"/>
      <c r="AB263" s="102"/>
      <c r="AC263" s="102"/>
      <c r="AD263" s="102"/>
      <c r="AE263" s="102"/>
      <c r="AF263" s="311"/>
      <c r="AG263" s="312" t="str">
        <f>IF(AND(OR('Submission Template'!Q260="yes",AND('Submission Template'!V260="yes",'Submission Template'!$P$17="yes")),'Submission Template'!C260="invalid"),"Test cannot be invalid AND included in CumSum",IF(OR(AND($Q263&gt;$R263,$N263&lt;&gt;""),AND($G263&gt;H263,$D263&lt;&gt;"")),"Warning:  CumSum statistic exceeds the Action Limit.",""))</f>
        <v/>
      </c>
      <c r="AH263" s="156"/>
      <c r="AI263" s="156"/>
      <c r="AJ263" s="156"/>
      <c r="AK263" s="313"/>
      <c r="AL263" s="6" t="str">
        <f t="shared" si="60"/>
        <v/>
      </c>
      <c r="AM263" s="6" t="str">
        <f t="shared" si="57"/>
        <v/>
      </c>
      <c r="AN263"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lt;&gt;""),"DATA","")),"notCO")</f>
        <v>SKIP</v>
      </c>
      <c r="AO263" s="6">
        <f>IF('Submission Template'!$P$13="no",AX263,IF(AX263="","",IF('Submission Template'!$P$13="yes",IF(B263=0,1,IF(OR(B263=1,B263=2),2,B263)))))</f>
        <v>1</v>
      </c>
      <c r="AP263" s="6">
        <f>IF('Submission Template'!$P$13="no",AY263,IF(AY263="","",IF('Submission Template'!$P$13="yes",IF(L263=0,1,IF(OR(L263=1,L263=2),2,L263)))))</f>
        <v>1</v>
      </c>
      <c r="AQ263"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lt;&gt;""),"DATA","")),"notCO")</f>
        <v>SKIP</v>
      </c>
      <c r="AR263" s="22">
        <f>IF(AND('Submission Template'!BN260&lt;&gt;"",'Submission Template'!K$28&lt;&gt;"",'Submission Template'!Q260&lt;&gt;""),1,0)</f>
        <v>0</v>
      </c>
      <c r="AS263" s="22">
        <f>IF(AND('Submission Template'!BS260&lt;&gt;"",'Submission Template'!R$28&lt;&gt;"",'Submission Template'!V260&lt;&gt;""),1,0)</f>
        <v>0</v>
      </c>
      <c r="AT263" s="22"/>
      <c r="AU263" s="22">
        <f t="shared" si="26"/>
        <v>0</v>
      </c>
      <c r="AV263" s="22">
        <f t="shared" si="27"/>
        <v>0</v>
      </c>
      <c r="AW263" s="22"/>
      <c r="AX263" s="22">
        <f>IF('Submission Template'!$BU260&lt;&gt;"blank",IF('Submission Template'!BN260&lt;&gt;"",IF('Submission Template'!Q260="yes",AX262+1,AX262),AX262),"")</f>
        <v>0</v>
      </c>
      <c r="AY263" s="22">
        <f>IF('Submission Template'!$BU260&lt;&gt;"blank",IF('Submission Template'!BS260&lt;&gt;"",IF('Submission Template'!V260="yes",AY262+1,AY262),AY262),"")</f>
        <v>0</v>
      </c>
      <c r="AZ263" s="22"/>
      <c r="BA263" s="22" t="str">
        <f>IF('Submission Template'!BN260&lt;&gt;"",IF('Submission Template'!Q260="yes",1,0),"")</f>
        <v/>
      </c>
      <c r="BB263" s="22" t="str">
        <f>IF('Submission Template'!BS260&lt;&gt;"",IF('Submission Template'!V260="yes",1,0),"")</f>
        <v/>
      </c>
      <c r="BC263" s="22"/>
      <c r="BD263" s="22" t="str">
        <f>IF(AND('Submission Template'!Q260="yes",'Submission Template'!BN260&lt;&gt;""),'Submission Template'!BN260,"")</f>
        <v/>
      </c>
      <c r="BE263" s="22" t="str">
        <f>IF(AND('Submission Template'!V260="yes",'Submission Template'!BS260&lt;&gt;""),'Submission Template'!BS260,"")</f>
        <v/>
      </c>
      <c r="BF263" s="22"/>
      <c r="BG263" s="22"/>
      <c r="BH263" s="22"/>
      <c r="BI263" s="24"/>
      <c r="BJ263" s="22"/>
      <c r="BK263" s="35" t="str">
        <f>IF('Submission Template'!$AU$36=1,IF(AND('Submission Template'!Q260="yes",$AO263&gt;1,'Submission Template'!BN260&lt;&gt;""),ROUND((($AU263*$E263)/($D263-'Submission Template'!K$28))^2+1,1),""),"")</f>
        <v/>
      </c>
      <c r="BL263" s="35" t="str">
        <f>IF('Submission Template'!$AV$36=1,IF(AND('Submission Template'!V260="yes",$AP263&gt;1,'Submission Template'!BS260&lt;&gt;""),ROUND((($AV263*$O263)/($N263-'Submission Template'!R$28))^2+1,1),""),"")</f>
        <v/>
      </c>
      <c r="BM263" s="49">
        <f t="shared" si="28"/>
        <v>1</v>
      </c>
      <c r="BN263" s="6"/>
      <c r="BO263" s="136" t="str">
        <f>IF(D263="","",IF(E263="","",$D263-'Submission Template'!K$28))</f>
        <v/>
      </c>
      <c r="BP263" s="137" t="str">
        <f t="shared" si="66"/>
        <v/>
      </c>
      <c r="BQ263" s="137"/>
      <c r="BR263" s="137"/>
      <c r="BS263" s="137"/>
      <c r="BT263" s="137" t="str">
        <f>IF(N263="","",IF(E263="","",$N263-'Submission Template'!$BG$20))</f>
        <v/>
      </c>
      <c r="BU263" s="138" t="str">
        <f t="shared" si="67"/>
        <v/>
      </c>
      <c r="BV263" s="6"/>
      <c r="BW263" s="247" t="str">
        <f t="shared" si="58"/>
        <v/>
      </c>
      <c r="BX263" s="138" t="str">
        <f t="shared" si="59"/>
        <v/>
      </c>
      <c r="BY263" s="6"/>
      <c r="BZ263" s="6"/>
      <c r="CA263" s="6"/>
      <c r="CB263" s="6"/>
      <c r="CC263" s="6"/>
      <c r="CD263" s="6"/>
      <c r="CE263" s="6"/>
      <c r="CF263" s="247">
        <f>IF('Submission Template'!C286="invalid",1,0)</f>
        <v>0</v>
      </c>
      <c r="CG263" s="137" t="str">
        <f>IF(AND('Submission Template'!$C286="final",'Submission Template'!$Q286="yes"),$D289,"")</f>
        <v/>
      </c>
      <c r="CH263" s="137" t="str">
        <f>IF(AND('Submission Template'!$C286="final",'Submission Template'!$Q286="yes"),$C289,"")</f>
        <v/>
      </c>
      <c r="CI263" s="137" t="str">
        <f>IF(AND('Submission Template'!$C286="final",'Submission Template'!$V286="yes"),$N289,"")</f>
        <v/>
      </c>
      <c r="CJ263" s="138" t="str">
        <f>IF(AND('Submission Template'!$C286="final",'Submission Template'!$V286="yes"),$M289,"")</f>
        <v/>
      </c>
      <c r="CK263" s="6"/>
      <c r="CL263" s="6"/>
    </row>
    <row r="264" spans="1:90">
      <c r="A264" s="98"/>
      <c r="B264" s="304">
        <f>IF('Submission Template'!$AU$36=1,IF(AND('Submission Template'!$P$13="yes",$AX264&lt;&gt;""),MAX($AX264-1,0),$AX264),"")</f>
        <v>0</v>
      </c>
      <c r="C264" s="305" t="str">
        <f t="shared" si="22"/>
        <v/>
      </c>
      <c r="D264" s="306" t="str">
        <f>IF('Submission Template'!$AU$36&lt;&gt;1,"",IF(AL264&lt;&gt;"",AL264,IF(AND('Submission Template'!$P$13="no",'Submission Template'!Q261="yes",'Submission Template'!BN261&lt;&gt;""),AVERAGE(BD$37:BD264),IF(AND('Submission Template'!$P$13="yes",'Submission Template'!Q261="yes",'Submission Template'!BN261&lt;&gt;""),AVERAGE(BD$38:BD264),""))))</f>
        <v/>
      </c>
      <c r="E264" s="307" t="str">
        <f>IF('Submission Template'!$AU$36&lt;&gt;1,"",IF(AO264&lt;=1,"",IF(BW264&lt;&gt;"",BW264,IF(AND('Submission Template'!$P$13="no",'Submission Template'!Q261="yes",'Submission Template'!BN261&lt;&gt;""),STDEV(BD$37:BD264),IF(AND('Submission Template'!$P$13="yes",'Submission Template'!Q261="yes",'Submission Template'!BN261&lt;&gt;""),STDEV(BD$38:BD264),"")))))</f>
        <v/>
      </c>
      <c r="F264" s="308" t="str">
        <f>IF('Submission Template'!$AU$36=1,IF('Submission Template'!BN261&lt;&gt;"",G263,""),"")</f>
        <v/>
      </c>
      <c r="G264" s="308" t="str">
        <f>IF(AND('Submission Template'!$AU$36=1,'Submission Template'!$C261&lt;&gt;""),IF(OR($AO264=1,$AO264=0),0,IF('Submission Template'!$C261="initial",$G263,IF('Submission Template'!Q261="yes",MAX(($F264+'Submission Template'!BN261-('Submission Template'!K$28+0.25*$E264)),0),$G263))),"")</f>
        <v/>
      </c>
      <c r="H264" s="308" t="str">
        <f t="shared" si="61"/>
        <v/>
      </c>
      <c r="I264" s="309" t="str">
        <f t="shared" si="55"/>
        <v/>
      </c>
      <c r="J264" s="309" t="str">
        <f t="shared" si="62"/>
        <v/>
      </c>
      <c r="K264" s="310" t="str">
        <f>IF(G264&lt;&gt;"",IF($BA264=1,IF(AND(J264&lt;&gt;1,I264=1,D264&lt;='Submission Template'!K$28),1,0),K263),"")</f>
        <v/>
      </c>
      <c r="L264" s="304">
        <f>IF('Submission Template'!$AV$36=1,IF(AND('Submission Template'!$P$13="yes",$AY264&lt;&gt;""),MAX($AY264-1,0),$AY264),"")</f>
        <v>0</v>
      </c>
      <c r="M264" s="305" t="str">
        <f t="shared" si="63"/>
        <v/>
      </c>
      <c r="N264" s="306" t="str">
        <f>IF(AM264&lt;&gt;"",AM264,(IF(AND('Submission Template'!$P$13="no",'Submission Template'!V261="yes",'Submission Template'!BS261&lt;&gt;""),AVERAGE(BE$37:BE264),IF(AND('Submission Template'!$P$13="yes",'Submission Template'!V261="yes",'Submission Template'!BS261&lt;&gt;""),AVERAGE(BE$38:BE264),""))))</f>
        <v/>
      </c>
      <c r="O264" s="307" t="str">
        <f>IF(AP264&lt;=1,"",IF(BX264&lt;&gt;"",BX264,(IF(AND('Submission Template'!$P$13="no",'Submission Template'!V261="yes",'Submission Template'!BS261&lt;&gt;""),STDEV(BE$37:BE264),IF(AND('Submission Template'!$P$13="yes",'Submission Template'!V261="yes",'Submission Template'!BS261&lt;&gt;""),STDEV(BE$38:BE264),"")))))</f>
        <v/>
      </c>
      <c r="P264" s="308" t="str">
        <f>IF('Submission Template'!$AV$36=1,IF('Submission Template'!BS261&lt;&gt;"",Q263,""),"")</f>
        <v/>
      </c>
      <c r="Q264" s="308" t="str">
        <f>IF(AND('Submission Template'!$AV$36=1,'Submission Template'!$C261&lt;&gt;""),IF(OR($AP264=1,$AP264=0),0,IF('Submission Template'!$C261="initial",$Q263,IF('Submission Template'!V261="yes",MAX(($P264+'Submission Template'!BS261-('Submission Template'!R$28+0.25*$O264)),0),$Q263))),"")</f>
        <v/>
      </c>
      <c r="R264" s="308" t="str">
        <f t="shared" si="64"/>
        <v/>
      </c>
      <c r="S264" s="309" t="str">
        <f t="shared" si="56"/>
        <v/>
      </c>
      <c r="T264" s="309" t="str">
        <f t="shared" si="65"/>
        <v/>
      </c>
      <c r="U264" s="310" t="str">
        <f>IF(Q264&lt;&gt;"",IF($BB264=1,IF(AND(T264&lt;&gt;1,S264=1,N264&lt;='Submission Template'!R$28),1,0),U263),"")</f>
        <v/>
      </c>
      <c r="V264" s="102"/>
      <c r="W264" s="102"/>
      <c r="X264" s="102"/>
      <c r="Y264" s="102"/>
      <c r="Z264" s="102"/>
      <c r="AA264" s="102"/>
      <c r="AB264" s="102"/>
      <c r="AC264" s="102"/>
      <c r="AD264" s="102"/>
      <c r="AE264" s="102"/>
      <c r="AF264" s="311"/>
      <c r="AG264" s="312" t="str">
        <f>IF(AND(OR('Submission Template'!Q261="yes",AND('Submission Template'!V261="yes",'Submission Template'!$P$17="yes")),'Submission Template'!C261="invalid"),"Test cannot be invalid AND included in CumSum",IF(OR(AND($Q264&gt;$R264,$N264&lt;&gt;""),AND($G264&gt;H264,$D264&lt;&gt;"")),"Warning:  CumSum statistic exceeds the Action Limit.",""))</f>
        <v/>
      </c>
      <c r="AH264" s="156"/>
      <c r="AI264" s="156"/>
      <c r="AJ264" s="156"/>
      <c r="AK264" s="313"/>
      <c r="AL264" s="6" t="str">
        <f t="shared" si="60"/>
        <v/>
      </c>
      <c r="AM264" s="6" t="str">
        <f t="shared" si="57"/>
        <v/>
      </c>
      <c r="AN264"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lt;&gt;""),"DATA","")),"notCO")</f>
        <v>SKIP</v>
      </c>
      <c r="AO264" s="6">
        <f>IF('Submission Template'!$P$13="no",AX264,IF(AX264="","",IF('Submission Template'!$P$13="yes",IF(B264=0,1,IF(OR(B264=1,B264=2),2,B264)))))</f>
        <v>1</v>
      </c>
      <c r="AP264" s="6">
        <f>IF('Submission Template'!$P$13="no",AY264,IF(AY264="","",IF('Submission Template'!$P$13="yes",IF(L264=0,1,IF(OR(L264=1,L264=2),2,L264)))))</f>
        <v>1</v>
      </c>
      <c r="AQ264"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lt;&gt;""),"DATA","")),"notCO")</f>
        <v>SKIP</v>
      </c>
      <c r="AR264" s="22">
        <f>IF(AND('Submission Template'!BN261&lt;&gt;"",'Submission Template'!K$28&lt;&gt;"",'Submission Template'!Q261&lt;&gt;""),1,0)</f>
        <v>0</v>
      </c>
      <c r="AS264" s="22">
        <f>IF(AND('Submission Template'!BS261&lt;&gt;"",'Submission Template'!R$28&lt;&gt;"",'Submission Template'!V261&lt;&gt;""),1,0)</f>
        <v>0</v>
      </c>
      <c r="AT264" s="22"/>
      <c r="AU264" s="22">
        <f t="shared" si="26"/>
        <v>0</v>
      </c>
      <c r="AV264" s="22">
        <f t="shared" si="27"/>
        <v>0</v>
      </c>
      <c r="AW264" s="22"/>
      <c r="AX264" s="22">
        <f>IF('Submission Template'!$BU261&lt;&gt;"blank",IF('Submission Template'!BN261&lt;&gt;"",IF('Submission Template'!Q261="yes",AX263+1,AX263),AX263),"")</f>
        <v>0</v>
      </c>
      <c r="AY264" s="22">
        <f>IF('Submission Template'!$BU261&lt;&gt;"blank",IF('Submission Template'!BS261&lt;&gt;"",IF('Submission Template'!V261="yes",AY263+1,AY263),AY263),"")</f>
        <v>0</v>
      </c>
      <c r="AZ264" s="22"/>
      <c r="BA264" s="22" t="str">
        <f>IF('Submission Template'!BN261&lt;&gt;"",IF('Submission Template'!Q261="yes",1,0),"")</f>
        <v/>
      </c>
      <c r="BB264" s="22" t="str">
        <f>IF('Submission Template'!BS261&lt;&gt;"",IF('Submission Template'!V261="yes",1,0),"")</f>
        <v/>
      </c>
      <c r="BC264" s="22"/>
      <c r="BD264" s="22" t="str">
        <f>IF(AND('Submission Template'!Q261="yes",'Submission Template'!BN261&lt;&gt;""),'Submission Template'!BN261,"")</f>
        <v/>
      </c>
      <c r="BE264" s="22" t="str">
        <f>IF(AND('Submission Template'!V261="yes",'Submission Template'!BS261&lt;&gt;""),'Submission Template'!BS261,"")</f>
        <v/>
      </c>
      <c r="BF264" s="22"/>
      <c r="BG264" s="22"/>
      <c r="BH264" s="22"/>
      <c r="BI264" s="24"/>
      <c r="BJ264" s="22"/>
      <c r="BK264" s="35" t="str">
        <f>IF('Submission Template'!$AU$36=1,IF(AND('Submission Template'!Q261="yes",$AO264&gt;1,'Submission Template'!BN261&lt;&gt;""),ROUND((($AU264*$E264)/($D264-'Submission Template'!K$28))^2+1,1),""),"")</f>
        <v/>
      </c>
      <c r="BL264" s="35" t="str">
        <f>IF('Submission Template'!$AV$36=1,IF(AND('Submission Template'!V261="yes",$AP264&gt;1,'Submission Template'!BS261&lt;&gt;""),ROUND((($AV264*$O264)/($N264-'Submission Template'!R$28))^2+1,1),""),"")</f>
        <v/>
      </c>
      <c r="BM264" s="49">
        <f t="shared" si="28"/>
        <v>1</v>
      </c>
      <c r="BN264" s="6"/>
      <c r="BO264" s="136" t="str">
        <f>IF(D264="","",IF(E264="","",$D264-'Submission Template'!K$28))</f>
        <v/>
      </c>
      <c r="BP264" s="137" t="str">
        <f t="shared" si="66"/>
        <v/>
      </c>
      <c r="BQ264" s="137"/>
      <c r="BR264" s="137"/>
      <c r="BS264" s="137"/>
      <c r="BT264" s="137" t="str">
        <f>IF(N264="","",IF(E264="","",$N264-'Submission Template'!$BG$20))</f>
        <v/>
      </c>
      <c r="BU264" s="138" t="str">
        <f t="shared" si="67"/>
        <v/>
      </c>
      <c r="BV264" s="6"/>
      <c r="BW264" s="247" t="str">
        <f t="shared" si="58"/>
        <v/>
      </c>
      <c r="BX264" s="138" t="str">
        <f t="shared" si="59"/>
        <v/>
      </c>
      <c r="BY264" s="6"/>
      <c r="BZ264" s="6"/>
      <c r="CA264" s="6"/>
      <c r="CB264" s="6"/>
      <c r="CC264" s="6"/>
      <c r="CD264" s="6"/>
      <c r="CE264" s="6"/>
      <c r="CF264" s="247">
        <f>IF('Submission Template'!C287="invalid",1,0)</f>
        <v>0</v>
      </c>
      <c r="CG264" s="137" t="str">
        <f>IF(AND('Submission Template'!$C287="final",'Submission Template'!$Q287="yes"),$D290,"")</f>
        <v/>
      </c>
      <c r="CH264" s="137" t="str">
        <f>IF(AND('Submission Template'!$C287="final",'Submission Template'!$Q287="yes"),$C290,"")</f>
        <v/>
      </c>
      <c r="CI264" s="137" t="str">
        <f>IF(AND('Submission Template'!$C287="final",'Submission Template'!$V287="yes"),$N290,"")</f>
        <v/>
      </c>
      <c r="CJ264" s="138" t="str">
        <f>IF(AND('Submission Template'!$C287="final",'Submission Template'!$V287="yes"),$M290,"")</f>
        <v/>
      </c>
      <c r="CK264" s="6"/>
      <c r="CL264" s="6"/>
    </row>
    <row r="265" spans="1:90">
      <c r="A265" s="98"/>
      <c r="B265" s="304">
        <f>IF('Submission Template'!$AU$36=1,IF(AND('Submission Template'!$P$13="yes",$AX265&lt;&gt;""),MAX($AX265-1,0),$AX265),"")</f>
        <v>0</v>
      </c>
      <c r="C265" s="305" t="str">
        <f t="shared" si="22"/>
        <v/>
      </c>
      <c r="D265" s="306" t="str">
        <f>IF('Submission Template'!$AU$36&lt;&gt;1,"",IF(AL265&lt;&gt;"",AL265,IF(AND('Submission Template'!$P$13="no",'Submission Template'!Q262="yes",'Submission Template'!BN262&lt;&gt;""),AVERAGE(BD$37:BD265),IF(AND('Submission Template'!$P$13="yes",'Submission Template'!Q262="yes",'Submission Template'!BN262&lt;&gt;""),AVERAGE(BD$38:BD265),""))))</f>
        <v/>
      </c>
      <c r="E265" s="307" t="str">
        <f>IF('Submission Template'!$AU$36&lt;&gt;1,"",IF(AO265&lt;=1,"",IF(BW265&lt;&gt;"",BW265,IF(AND('Submission Template'!$P$13="no",'Submission Template'!Q262="yes",'Submission Template'!BN262&lt;&gt;""),STDEV(BD$37:BD265),IF(AND('Submission Template'!$P$13="yes",'Submission Template'!Q262="yes",'Submission Template'!BN262&lt;&gt;""),STDEV(BD$38:BD265),"")))))</f>
        <v/>
      </c>
      <c r="F265" s="308" t="str">
        <f>IF('Submission Template'!$AU$36=1,IF('Submission Template'!BN262&lt;&gt;"",G264,""),"")</f>
        <v/>
      </c>
      <c r="G265" s="308" t="str">
        <f>IF(AND('Submission Template'!$AU$36=1,'Submission Template'!$C262&lt;&gt;""),IF(OR($AO265=1,$AO265=0),0,IF('Submission Template'!$C262="initial",$G264,IF('Submission Template'!Q262="yes",MAX(($F265+'Submission Template'!BN262-('Submission Template'!K$28+0.25*$E265)),0),$G264))),"")</f>
        <v/>
      </c>
      <c r="H265" s="308" t="str">
        <f t="shared" si="61"/>
        <v/>
      </c>
      <c r="I265" s="309" t="str">
        <f t="shared" si="55"/>
        <v/>
      </c>
      <c r="J265" s="309" t="str">
        <f t="shared" si="62"/>
        <v/>
      </c>
      <c r="K265" s="310" t="str">
        <f>IF(G265&lt;&gt;"",IF($BA265=1,IF(AND(J265&lt;&gt;1,I265=1,D265&lt;='Submission Template'!K$28),1,0),K264),"")</f>
        <v/>
      </c>
      <c r="L265" s="304">
        <f>IF('Submission Template'!$AV$36=1,IF(AND('Submission Template'!$P$13="yes",$AY265&lt;&gt;""),MAX($AY265-1,0),$AY265),"")</f>
        <v>0</v>
      </c>
      <c r="M265" s="305" t="str">
        <f t="shared" si="63"/>
        <v/>
      </c>
      <c r="N265" s="306" t="str">
        <f>IF(AM265&lt;&gt;"",AM265,(IF(AND('Submission Template'!$P$13="no",'Submission Template'!V262="yes",'Submission Template'!BS262&lt;&gt;""),AVERAGE(BE$37:BE265),IF(AND('Submission Template'!$P$13="yes",'Submission Template'!V262="yes",'Submission Template'!BS262&lt;&gt;""),AVERAGE(BE$38:BE265),""))))</f>
        <v/>
      </c>
      <c r="O265" s="307" t="str">
        <f>IF(AP265&lt;=1,"",IF(BX265&lt;&gt;"",BX265,(IF(AND('Submission Template'!$P$13="no",'Submission Template'!V262="yes",'Submission Template'!BS262&lt;&gt;""),STDEV(BE$37:BE265),IF(AND('Submission Template'!$P$13="yes",'Submission Template'!V262="yes",'Submission Template'!BS262&lt;&gt;""),STDEV(BE$38:BE265),"")))))</f>
        <v/>
      </c>
      <c r="P265" s="308" t="str">
        <f>IF('Submission Template'!$AV$36=1,IF('Submission Template'!BS262&lt;&gt;"",Q264,""),"")</f>
        <v/>
      </c>
      <c r="Q265" s="308" t="str">
        <f>IF(AND('Submission Template'!$AV$36=1,'Submission Template'!$C262&lt;&gt;""),IF(OR($AP265=1,$AP265=0),0,IF('Submission Template'!$C262="initial",$Q264,IF('Submission Template'!V262="yes",MAX(($P265+'Submission Template'!BS262-('Submission Template'!R$28+0.25*$O265)),0),$Q264))),"")</f>
        <v/>
      </c>
      <c r="R265" s="308" t="str">
        <f t="shared" si="64"/>
        <v/>
      </c>
      <c r="S265" s="309" t="str">
        <f t="shared" si="56"/>
        <v/>
      </c>
      <c r="T265" s="309" t="str">
        <f t="shared" si="65"/>
        <v/>
      </c>
      <c r="U265" s="310" t="str">
        <f>IF(Q265&lt;&gt;"",IF($BB265=1,IF(AND(T265&lt;&gt;1,S265=1,N265&lt;='Submission Template'!R$28),1,0),U264),"")</f>
        <v/>
      </c>
      <c r="V265" s="102"/>
      <c r="W265" s="102"/>
      <c r="X265" s="102"/>
      <c r="Y265" s="102"/>
      <c r="Z265" s="102"/>
      <c r="AA265" s="102"/>
      <c r="AB265" s="102"/>
      <c r="AC265" s="102"/>
      <c r="AD265" s="102"/>
      <c r="AE265" s="102"/>
      <c r="AF265" s="311"/>
      <c r="AG265" s="312" t="str">
        <f>IF(AND(OR('Submission Template'!Q262="yes",AND('Submission Template'!V262="yes",'Submission Template'!$P$17="yes")),'Submission Template'!C262="invalid"),"Test cannot be invalid AND included in CumSum",IF(OR(AND($Q265&gt;$R265,$N265&lt;&gt;""),AND($G265&gt;H265,$D265&lt;&gt;"")),"Warning:  CumSum statistic exceeds the Action Limit.",""))</f>
        <v/>
      </c>
      <c r="AH265" s="156"/>
      <c r="AI265" s="156"/>
      <c r="AJ265" s="156"/>
      <c r="AK265" s="313"/>
      <c r="AL265" s="6" t="str">
        <f t="shared" si="60"/>
        <v/>
      </c>
      <c r="AM265" s="6" t="str">
        <f t="shared" si="57"/>
        <v/>
      </c>
      <c r="AN265"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lt;&gt;""),"DATA","")),"notCO")</f>
        <v>SKIP</v>
      </c>
      <c r="AO265" s="6">
        <f>IF('Submission Template'!$P$13="no",AX265,IF(AX265="","",IF('Submission Template'!$P$13="yes",IF(B265=0,1,IF(OR(B265=1,B265=2),2,B265)))))</f>
        <v>1</v>
      </c>
      <c r="AP265" s="6">
        <f>IF('Submission Template'!$P$13="no",AY265,IF(AY265="","",IF('Submission Template'!$P$13="yes",IF(L265=0,1,IF(OR(L265=1,L265=2),2,L265)))))</f>
        <v>1</v>
      </c>
      <c r="AQ265"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lt;&gt;""),"DATA","")),"notCO")</f>
        <v>SKIP</v>
      </c>
      <c r="AR265" s="22">
        <f>IF(AND('Submission Template'!BN262&lt;&gt;"",'Submission Template'!K$28&lt;&gt;"",'Submission Template'!Q262&lt;&gt;""),1,0)</f>
        <v>0</v>
      </c>
      <c r="AS265" s="22">
        <f>IF(AND('Submission Template'!BS262&lt;&gt;"",'Submission Template'!R$28&lt;&gt;"",'Submission Template'!V262&lt;&gt;""),1,0)</f>
        <v>0</v>
      </c>
      <c r="AT265" s="22"/>
      <c r="AU265" s="22">
        <f t="shared" si="26"/>
        <v>0</v>
      </c>
      <c r="AV265" s="22">
        <f t="shared" si="27"/>
        <v>0</v>
      </c>
      <c r="AW265" s="22"/>
      <c r="AX265" s="22">
        <f>IF('Submission Template'!$BU262&lt;&gt;"blank",IF('Submission Template'!BN262&lt;&gt;"",IF('Submission Template'!Q262="yes",AX264+1,AX264),AX264),"")</f>
        <v>0</v>
      </c>
      <c r="AY265" s="22">
        <f>IF('Submission Template'!$BU262&lt;&gt;"blank",IF('Submission Template'!BS262&lt;&gt;"",IF('Submission Template'!V262="yes",AY264+1,AY264),AY264),"")</f>
        <v>0</v>
      </c>
      <c r="AZ265" s="22"/>
      <c r="BA265" s="22" t="str">
        <f>IF('Submission Template'!BN262&lt;&gt;"",IF('Submission Template'!Q262="yes",1,0),"")</f>
        <v/>
      </c>
      <c r="BB265" s="22" t="str">
        <f>IF('Submission Template'!BS262&lt;&gt;"",IF('Submission Template'!V262="yes",1,0),"")</f>
        <v/>
      </c>
      <c r="BC265" s="22"/>
      <c r="BD265" s="22" t="str">
        <f>IF(AND('Submission Template'!Q262="yes",'Submission Template'!BN262&lt;&gt;""),'Submission Template'!BN262,"")</f>
        <v/>
      </c>
      <c r="BE265" s="22" t="str">
        <f>IF(AND('Submission Template'!V262="yes",'Submission Template'!BS262&lt;&gt;""),'Submission Template'!BS262,"")</f>
        <v/>
      </c>
      <c r="BF265" s="22"/>
      <c r="BG265" s="22"/>
      <c r="BH265" s="22"/>
      <c r="BI265" s="24"/>
      <c r="BJ265" s="22"/>
      <c r="BK265" s="35" t="str">
        <f>IF('Submission Template'!$AU$36=1,IF(AND('Submission Template'!Q262="yes",$AO265&gt;1,'Submission Template'!BN262&lt;&gt;""),ROUND((($AU265*$E265)/($D265-'Submission Template'!K$28))^2+1,1),""),"")</f>
        <v/>
      </c>
      <c r="BL265" s="35" t="str">
        <f>IF('Submission Template'!$AV$36=1,IF(AND('Submission Template'!V262="yes",$AP265&gt;1,'Submission Template'!BS262&lt;&gt;""),ROUND((($AV265*$O265)/($N265-'Submission Template'!R$28))^2+1,1),""),"")</f>
        <v/>
      </c>
      <c r="BM265" s="49">
        <f t="shared" si="28"/>
        <v>1</v>
      </c>
      <c r="BN265" s="6"/>
      <c r="BO265" s="136" t="str">
        <f>IF(D265="","",IF(E265="","",$D265-'Submission Template'!K$28))</f>
        <v/>
      </c>
      <c r="BP265" s="137" t="str">
        <f t="shared" si="66"/>
        <v/>
      </c>
      <c r="BQ265" s="137"/>
      <c r="BR265" s="137"/>
      <c r="BS265" s="137"/>
      <c r="BT265" s="137" t="str">
        <f>IF(N265="","",IF(E265="","",$N265-'Submission Template'!$BG$20))</f>
        <v/>
      </c>
      <c r="BU265" s="138" t="str">
        <f t="shared" si="67"/>
        <v/>
      </c>
      <c r="BV265" s="6"/>
      <c r="BW265" s="247" t="str">
        <f t="shared" si="58"/>
        <v/>
      </c>
      <c r="BX265" s="138" t="str">
        <f t="shared" si="59"/>
        <v/>
      </c>
      <c r="BY265" s="6"/>
      <c r="BZ265" s="6"/>
      <c r="CA265" s="6"/>
      <c r="CB265" s="6"/>
      <c r="CC265" s="6"/>
      <c r="CD265" s="6"/>
      <c r="CE265" s="6"/>
      <c r="CF265" s="247">
        <f>IF('Submission Template'!C288="invalid",1,0)</f>
        <v>0</v>
      </c>
      <c r="CG265" s="137" t="str">
        <f>IF(AND('Submission Template'!$C288="final",'Submission Template'!$Q288="yes"),$D291,"")</f>
        <v/>
      </c>
      <c r="CH265" s="137" t="str">
        <f>IF(AND('Submission Template'!$C288="final",'Submission Template'!$Q288="yes"),$C291,"")</f>
        <v/>
      </c>
      <c r="CI265" s="137" t="str">
        <f>IF(AND('Submission Template'!$C288="final",'Submission Template'!$V288="yes"),$N291,"")</f>
        <v/>
      </c>
      <c r="CJ265" s="138" t="str">
        <f>IF(AND('Submission Template'!$C288="final",'Submission Template'!$V288="yes"),$M291,"")</f>
        <v/>
      </c>
      <c r="CK265" s="6"/>
      <c r="CL265" s="6"/>
    </row>
    <row r="266" spans="1:90">
      <c r="A266" s="98"/>
      <c r="B266" s="304">
        <f>IF('Submission Template'!$AU$36=1,IF(AND('Submission Template'!$P$13="yes",$AX266&lt;&gt;""),MAX($AX266-1,0),$AX266),"")</f>
        <v>0</v>
      </c>
      <c r="C266" s="305" t="str">
        <f t="shared" si="22"/>
        <v/>
      </c>
      <c r="D266" s="306" t="str">
        <f>IF('Submission Template'!$AU$36&lt;&gt;1,"",IF(AL266&lt;&gt;"",AL266,IF(AND('Submission Template'!$P$13="no",'Submission Template'!Q263="yes",'Submission Template'!BN263&lt;&gt;""),AVERAGE(BD$37:BD266),IF(AND('Submission Template'!$P$13="yes",'Submission Template'!Q263="yes",'Submission Template'!BN263&lt;&gt;""),AVERAGE(BD$38:BD266),""))))</f>
        <v/>
      </c>
      <c r="E266" s="307" t="str">
        <f>IF('Submission Template'!$AU$36&lt;&gt;1,"",IF(AO266&lt;=1,"",IF(BW266&lt;&gt;"",BW266,IF(AND('Submission Template'!$P$13="no",'Submission Template'!Q263="yes",'Submission Template'!BN263&lt;&gt;""),STDEV(BD$37:BD266),IF(AND('Submission Template'!$P$13="yes",'Submission Template'!Q263="yes",'Submission Template'!BN263&lt;&gt;""),STDEV(BD$38:BD266),"")))))</f>
        <v/>
      </c>
      <c r="F266" s="308" t="str">
        <f>IF('Submission Template'!$AU$36=1,IF('Submission Template'!BN263&lt;&gt;"",G265,""),"")</f>
        <v/>
      </c>
      <c r="G266" s="308" t="str">
        <f>IF(AND('Submission Template'!$AU$36=1,'Submission Template'!$C263&lt;&gt;""),IF(OR($AO266=1,$AO266=0),0,IF('Submission Template'!$C263="initial",$G265,IF('Submission Template'!Q263="yes",MAX(($F266+'Submission Template'!BN263-('Submission Template'!K$28+0.25*$E266)),0),$G265))),"")</f>
        <v/>
      </c>
      <c r="H266" s="308" t="str">
        <f t="shared" si="61"/>
        <v/>
      </c>
      <c r="I266" s="309" t="str">
        <f t="shared" si="55"/>
        <v/>
      </c>
      <c r="J266" s="309" t="str">
        <f t="shared" si="62"/>
        <v/>
      </c>
      <c r="K266" s="310" t="str">
        <f>IF(G266&lt;&gt;"",IF($BA266=1,IF(AND(J266&lt;&gt;1,I266=1,D266&lt;='Submission Template'!K$28),1,0),K265),"")</f>
        <v/>
      </c>
      <c r="L266" s="304">
        <f>IF('Submission Template'!$AV$36=1,IF(AND('Submission Template'!$P$13="yes",$AY266&lt;&gt;""),MAX($AY266-1,0),$AY266),"")</f>
        <v>0</v>
      </c>
      <c r="M266" s="305" t="str">
        <f t="shared" si="63"/>
        <v/>
      </c>
      <c r="N266" s="306" t="str">
        <f>IF(AM266&lt;&gt;"",AM266,(IF(AND('Submission Template'!$P$13="no",'Submission Template'!V263="yes",'Submission Template'!BS263&lt;&gt;""),AVERAGE(BE$37:BE266),IF(AND('Submission Template'!$P$13="yes",'Submission Template'!V263="yes",'Submission Template'!BS263&lt;&gt;""),AVERAGE(BE$38:BE266),""))))</f>
        <v/>
      </c>
      <c r="O266" s="307" t="str">
        <f>IF(AP266&lt;=1,"",IF(BX266&lt;&gt;"",BX266,(IF(AND('Submission Template'!$P$13="no",'Submission Template'!V263="yes",'Submission Template'!BS263&lt;&gt;""),STDEV(BE$37:BE266),IF(AND('Submission Template'!$P$13="yes",'Submission Template'!V263="yes",'Submission Template'!BS263&lt;&gt;""),STDEV(BE$38:BE266),"")))))</f>
        <v/>
      </c>
      <c r="P266" s="308" t="str">
        <f>IF('Submission Template'!$AV$36=1,IF('Submission Template'!BS263&lt;&gt;"",Q265,""),"")</f>
        <v/>
      </c>
      <c r="Q266" s="308" t="str">
        <f>IF(AND('Submission Template'!$AV$36=1,'Submission Template'!$C263&lt;&gt;""),IF(OR($AP266=1,$AP266=0),0,IF('Submission Template'!$C263="initial",$Q265,IF('Submission Template'!V263="yes",MAX(($P266+'Submission Template'!BS263-('Submission Template'!R$28+0.25*$O266)),0),$Q265))),"")</f>
        <v/>
      </c>
      <c r="R266" s="308" t="str">
        <f t="shared" si="64"/>
        <v/>
      </c>
      <c r="S266" s="309" t="str">
        <f t="shared" si="56"/>
        <v/>
      </c>
      <c r="T266" s="309" t="str">
        <f t="shared" si="65"/>
        <v/>
      </c>
      <c r="U266" s="310" t="str">
        <f>IF(Q266&lt;&gt;"",IF($BB266=1,IF(AND(T266&lt;&gt;1,S266=1,N266&lt;='Submission Template'!R$28),1,0),U265),"")</f>
        <v/>
      </c>
      <c r="V266" s="102"/>
      <c r="W266" s="102"/>
      <c r="X266" s="102"/>
      <c r="Y266" s="102"/>
      <c r="Z266" s="102"/>
      <c r="AA266" s="102"/>
      <c r="AB266" s="102"/>
      <c r="AC266" s="102"/>
      <c r="AD266" s="102"/>
      <c r="AE266" s="102"/>
      <c r="AF266" s="311"/>
      <c r="AG266" s="312" t="str">
        <f>IF(AND(OR('Submission Template'!Q263="yes",AND('Submission Template'!V263="yes",'Submission Template'!$P$17="yes")),'Submission Template'!C263="invalid"),"Test cannot be invalid AND included in CumSum",IF(OR(AND($Q266&gt;$R266,$N266&lt;&gt;""),AND($G266&gt;H266,$D266&lt;&gt;"")),"Warning:  CumSum statistic exceeds the Action Limit.",""))</f>
        <v/>
      </c>
      <c r="AH266" s="156"/>
      <c r="AI266" s="156"/>
      <c r="AJ266" s="156"/>
      <c r="AK266" s="313"/>
      <c r="AL266" s="6" t="str">
        <f t="shared" si="60"/>
        <v/>
      </c>
      <c r="AM266" s="6" t="str">
        <f t="shared" si="57"/>
        <v/>
      </c>
      <c r="AN266"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lt;&gt;""),"DATA","")),"notCO")</f>
        <v>SKIP</v>
      </c>
      <c r="AO266" s="6">
        <f>IF('Submission Template'!$P$13="no",AX266,IF(AX266="","",IF('Submission Template'!$P$13="yes",IF(B266=0,1,IF(OR(B266=1,B266=2),2,B266)))))</f>
        <v>1</v>
      </c>
      <c r="AP266" s="6">
        <f>IF('Submission Template'!$P$13="no",AY266,IF(AY266="","",IF('Submission Template'!$P$13="yes",IF(L266=0,1,IF(OR(L266=1,L266=2),2,L266)))))</f>
        <v>1</v>
      </c>
      <c r="AQ266"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lt;&gt;""),"DATA","")),"notCO")</f>
        <v>SKIP</v>
      </c>
      <c r="AR266" s="22">
        <f>IF(AND('Submission Template'!BN263&lt;&gt;"",'Submission Template'!K$28&lt;&gt;"",'Submission Template'!Q263&lt;&gt;""),1,0)</f>
        <v>0</v>
      </c>
      <c r="AS266" s="22">
        <f>IF(AND('Submission Template'!BS263&lt;&gt;"",'Submission Template'!R$28&lt;&gt;"",'Submission Template'!V263&lt;&gt;""),1,0)</f>
        <v>0</v>
      </c>
      <c r="AT266" s="22"/>
      <c r="AU266" s="22">
        <f t="shared" si="26"/>
        <v>0</v>
      </c>
      <c r="AV266" s="22">
        <f t="shared" si="27"/>
        <v>0</v>
      </c>
      <c r="AW266" s="22"/>
      <c r="AX266" s="22">
        <f>IF('Submission Template'!$BU263&lt;&gt;"blank",IF('Submission Template'!BN263&lt;&gt;"",IF('Submission Template'!Q263="yes",AX265+1,AX265),AX265),"")</f>
        <v>0</v>
      </c>
      <c r="AY266" s="22">
        <f>IF('Submission Template'!$BU263&lt;&gt;"blank",IF('Submission Template'!BS263&lt;&gt;"",IF('Submission Template'!V263="yes",AY265+1,AY265),AY265),"")</f>
        <v>0</v>
      </c>
      <c r="AZ266" s="22"/>
      <c r="BA266" s="22" t="str">
        <f>IF('Submission Template'!BN263&lt;&gt;"",IF('Submission Template'!Q263="yes",1,0),"")</f>
        <v/>
      </c>
      <c r="BB266" s="22" t="str">
        <f>IF('Submission Template'!BS263&lt;&gt;"",IF('Submission Template'!V263="yes",1,0),"")</f>
        <v/>
      </c>
      <c r="BC266" s="22"/>
      <c r="BD266" s="22" t="str">
        <f>IF(AND('Submission Template'!Q263="yes",'Submission Template'!BN263&lt;&gt;""),'Submission Template'!BN263,"")</f>
        <v/>
      </c>
      <c r="BE266" s="22" t="str">
        <f>IF(AND('Submission Template'!V263="yes",'Submission Template'!BS263&lt;&gt;""),'Submission Template'!BS263,"")</f>
        <v/>
      </c>
      <c r="BF266" s="22"/>
      <c r="BG266" s="22"/>
      <c r="BH266" s="22"/>
      <c r="BI266" s="24"/>
      <c r="BJ266" s="22"/>
      <c r="BK266" s="35" t="str">
        <f>IF('Submission Template'!$AU$36=1,IF(AND('Submission Template'!Q263="yes",$AO266&gt;1,'Submission Template'!BN263&lt;&gt;""),ROUND((($AU266*$E266)/($D266-'Submission Template'!K$28))^2+1,1),""),"")</f>
        <v/>
      </c>
      <c r="BL266" s="35" t="str">
        <f>IF('Submission Template'!$AV$36=1,IF(AND('Submission Template'!V263="yes",$AP266&gt;1,'Submission Template'!BS263&lt;&gt;""),ROUND((($AV266*$O266)/($N266-'Submission Template'!R$28))^2+1,1),""),"")</f>
        <v/>
      </c>
      <c r="BM266" s="49">
        <f t="shared" si="28"/>
        <v>1</v>
      </c>
      <c r="BN266" s="6"/>
      <c r="BO266" s="136" t="str">
        <f>IF(D266="","",IF(E266="","",$D266-'Submission Template'!K$28))</f>
        <v/>
      </c>
      <c r="BP266" s="137" t="str">
        <f t="shared" si="66"/>
        <v/>
      </c>
      <c r="BQ266" s="137"/>
      <c r="BR266" s="137"/>
      <c r="BS266" s="137"/>
      <c r="BT266" s="137" t="str">
        <f>IF(N266="","",IF(E266="","",$N266-'Submission Template'!$BG$20))</f>
        <v/>
      </c>
      <c r="BU266" s="138" t="str">
        <f t="shared" si="67"/>
        <v/>
      </c>
      <c r="BV266" s="6"/>
      <c r="BW266" s="247" t="str">
        <f t="shared" si="58"/>
        <v/>
      </c>
      <c r="BX266" s="138" t="str">
        <f t="shared" si="59"/>
        <v/>
      </c>
      <c r="BY266" s="6"/>
      <c r="BZ266" s="6"/>
      <c r="CA266" s="6"/>
      <c r="CB266" s="6"/>
      <c r="CC266" s="6"/>
      <c r="CD266" s="6"/>
      <c r="CE266" s="6"/>
      <c r="CF266" s="247">
        <f>IF('Submission Template'!C289="invalid",1,0)</f>
        <v>0</v>
      </c>
      <c r="CG266" s="137" t="str">
        <f>IF(AND('Submission Template'!$C289="final",'Submission Template'!$Q289="yes"),$D292,"")</f>
        <v/>
      </c>
      <c r="CH266" s="137" t="str">
        <f>IF(AND('Submission Template'!$C289="final",'Submission Template'!$Q289="yes"),$C292,"")</f>
        <v/>
      </c>
      <c r="CI266" s="137" t="str">
        <f>IF(AND('Submission Template'!$C289="final",'Submission Template'!$V289="yes"),$N292,"")</f>
        <v/>
      </c>
      <c r="CJ266" s="138" t="str">
        <f>IF(AND('Submission Template'!$C289="final",'Submission Template'!$V289="yes"),$M292,"")</f>
        <v/>
      </c>
      <c r="CK266" s="6"/>
      <c r="CL266" s="6"/>
    </row>
    <row r="267" spans="1:90">
      <c r="A267" s="98"/>
      <c r="B267" s="304">
        <f>IF('Submission Template'!$AU$36=1,IF(AND('Submission Template'!$P$13="yes",$AX267&lt;&gt;""),MAX($AX267-1,0),$AX267),"")</f>
        <v>0</v>
      </c>
      <c r="C267" s="305" t="str">
        <f t="shared" si="22"/>
        <v/>
      </c>
      <c r="D267" s="306" t="str">
        <f>IF('Submission Template'!$AU$36&lt;&gt;1,"",IF(AL267&lt;&gt;"",AL267,IF(AND('Submission Template'!$P$13="no",'Submission Template'!Q264="yes",'Submission Template'!BN264&lt;&gt;""),AVERAGE(BD$37:BD267),IF(AND('Submission Template'!$P$13="yes",'Submission Template'!Q264="yes",'Submission Template'!BN264&lt;&gt;""),AVERAGE(BD$38:BD267),""))))</f>
        <v/>
      </c>
      <c r="E267" s="307" t="str">
        <f>IF('Submission Template'!$AU$36&lt;&gt;1,"",IF(AO267&lt;=1,"",IF(BW267&lt;&gt;"",BW267,IF(AND('Submission Template'!$P$13="no",'Submission Template'!Q264="yes",'Submission Template'!BN264&lt;&gt;""),STDEV(BD$37:BD267),IF(AND('Submission Template'!$P$13="yes",'Submission Template'!Q264="yes",'Submission Template'!BN264&lt;&gt;""),STDEV(BD$38:BD267),"")))))</f>
        <v/>
      </c>
      <c r="F267" s="308" t="str">
        <f>IF('Submission Template'!$AU$36=1,IF('Submission Template'!BN264&lt;&gt;"",G266,""),"")</f>
        <v/>
      </c>
      <c r="G267" s="308" t="str">
        <f>IF(AND('Submission Template'!$AU$36=1,'Submission Template'!$C264&lt;&gt;""),IF(OR($AO267=1,$AO267=0),0,IF('Submission Template'!$C264="initial",$G266,IF('Submission Template'!Q264="yes",MAX(($F267+'Submission Template'!BN264-('Submission Template'!K$28+0.25*$E267)),0),$G266))),"")</f>
        <v/>
      </c>
      <c r="H267" s="308" t="str">
        <f t="shared" si="61"/>
        <v/>
      </c>
      <c r="I267" s="309" t="str">
        <f t="shared" si="55"/>
        <v/>
      </c>
      <c r="J267" s="309" t="str">
        <f t="shared" si="62"/>
        <v/>
      </c>
      <c r="K267" s="310" t="str">
        <f>IF(G267&lt;&gt;"",IF($BA267=1,IF(AND(J267&lt;&gt;1,I267=1,D267&lt;='Submission Template'!K$28),1,0),K266),"")</f>
        <v/>
      </c>
      <c r="L267" s="304">
        <f>IF('Submission Template'!$AV$36=1,IF(AND('Submission Template'!$P$13="yes",$AY267&lt;&gt;""),MAX($AY267-1,0),$AY267),"")</f>
        <v>0</v>
      </c>
      <c r="M267" s="305" t="str">
        <f t="shared" si="63"/>
        <v/>
      </c>
      <c r="N267" s="306" t="str">
        <f>IF(AM267&lt;&gt;"",AM267,(IF(AND('Submission Template'!$P$13="no",'Submission Template'!V264="yes",'Submission Template'!BS264&lt;&gt;""),AVERAGE(BE$37:BE267),IF(AND('Submission Template'!$P$13="yes",'Submission Template'!V264="yes",'Submission Template'!BS264&lt;&gt;""),AVERAGE(BE$38:BE267),""))))</f>
        <v/>
      </c>
      <c r="O267" s="307" t="str">
        <f>IF(AP267&lt;=1,"",IF(BX267&lt;&gt;"",BX267,(IF(AND('Submission Template'!$P$13="no",'Submission Template'!V264="yes",'Submission Template'!BS264&lt;&gt;""),STDEV(BE$37:BE267),IF(AND('Submission Template'!$P$13="yes",'Submission Template'!V264="yes",'Submission Template'!BS264&lt;&gt;""),STDEV(BE$38:BE267),"")))))</f>
        <v/>
      </c>
      <c r="P267" s="308" t="str">
        <f>IF('Submission Template'!$AV$36=1,IF('Submission Template'!BS264&lt;&gt;"",Q266,""),"")</f>
        <v/>
      </c>
      <c r="Q267" s="308" t="str">
        <f>IF(AND('Submission Template'!$AV$36=1,'Submission Template'!$C264&lt;&gt;""),IF(OR($AP267=1,$AP267=0),0,IF('Submission Template'!$C264="initial",$Q266,IF('Submission Template'!V264="yes",MAX(($P267+'Submission Template'!BS264-('Submission Template'!R$28+0.25*$O267)),0),$Q266))),"")</f>
        <v/>
      </c>
      <c r="R267" s="308" t="str">
        <f t="shared" si="64"/>
        <v/>
      </c>
      <c r="S267" s="309" t="str">
        <f t="shared" si="56"/>
        <v/>
      </c>
      <c r="T267" s="309" t="str">
        <f t="shared" si="65"/>
        <v/>
      </c>
      <c r="U267" s="310" t="str">
        <f>IF(Q267&lt;&gt;"",IF($BB267=1,IF(AND(T267&lt;&gt;1,S267=1,N267&lt;='Submission Template'!R$28),1,0),U266),"")</f>
        <v/>
      </c>
      <c r="V267" s="102"/>
      <c r="W267" s="102"/>
      <c r="X267" s="102"/>
      <c r="Y267" s="102"/>
      <c r="Z267" s="102"/>
      <c r="AA267" s="102"/>
      <c r="AB267" s="102"/>
      <c r="AC267" s="102"/>
      <c r="AD267" s="102"/>
      <c r="AE267" s="102"/>
      <c r="AF267" s="311"/>
      <c r="AG267" s="312" t="str">
        <f>IF(AND(OR('Submission Template'!Q264="yes",AND('Submission Template'!V264="yes",'Submission Template'!$P$17="yes")),'Submission Template'!C264="invalid"),"Test cannot be invalid AND included in CumSum",IF(OR(AND($Q267&gt;$R267,$N267&lt;&gt;""),AND($G267&gt;H267,$D267&lt;&gt;"")),"Warning:  CumSum statistic exceeds the Action Limit.",""))</f>
        <v/>
      </c>
      <c r="AH267" s="156"/>
      <c r="AI267" s="156"/>
      <c r="AJ267" s="156"/>
      <c r="AK267" s="313"/>
      <c r="AL267" s="6" t="str">
        <f t="shared" si="60"/>
        <v/>
      </c>
      <c r="AM267" s="6" t="str">
        <f t="shared" si="57"/>
        <v/>
      </c>
      <c r="AN267"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lt;&gt;""),"DATA","")),"notCO")</f>
        <v>SKIP</v>
      </c>
      <c r="AO267" s="6">
        <f>IF('Submission Template'!$P$13="no",AX267,IF(AX267="","",IF('Submission Template'!$P$13="yes",IF(B267=0,1,IF(OR(B267=1,B267=2),2,B267)))))</f>
        <v>1</v>
      </c>
      <c r="AP267" s="6">
        <f>IF('Submission Template'!$P$13="no",AY267,IF(AY267="","",IF('Submission Template'!$P$13="yes",IF(L267=0,1,IF(OR(L267=1,L267=2),2,L267)))))</f>
        <v>1</v>
      </c>
      <c r="AQ267"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lt;&gt;""),"DATA","")),"notCO")</f>
        <v>SKIP</v>
      </c>
      <c r="AR267" s="22">
        <f>IF(AND('Submission Template'!BN264&lt;&gt;"",'Submission Template'!K$28&lt;&gt;"",'Submission Template'!Q264&lt;&gt;""),1,0)</f>
        <v>0</v>
      </c>
      <c r="AS267" s="22">
        <f>IF(AND('Submission Template'!BS264&lt;&gt;"",'Submission Template'!R$28&lt;&gt;"",'Submission Template'!V264&lt;&gt;""),1,0)</f>
        <v>0</v>
      </c>
      <c r="AT267" s="22"/>
      <c r="AU267" s="22">
        <f t="shared" si="26"/>
        <v>0</v>
      </c>
      <c r="AV267" s="22">
        <f t="shared" si="27"/>
        <v>0</v>
      </c>
      <c r="AW267" s="22"/>
      <c r="AX267" s="22">
        <f>IF('Submission Template'!$BU264&lt;&gt;"blank",IF('Submission Template'!BN264&lt;&gt;"",IF('Submission Template'!Q264="yes",AX266+1,AX266),AX266),"")</f>
        <v>0</v>
      </c>
      <c r="AY267" s="22">
        <f>IF('Submission Template'!$BU264&lt;&gt;"blank",IF('Submission Template'!BS264&lt;&gt;"",IF('Submission Template'!V264="yes",AY266+1,AY266),AY266),"")</f>
        <v>0</v>
      </c>
      <c r="AZ267" s="22"/>
      <c r="BA267" s="22" t="str">
        <f>IF('Submission Template'!BN264&lt;&gt;"",IF('Submission Template'!Q264="yes",1,0),"")</f>
        <v/>
      </c>
      <c r="BB267" s="22" t="str">
        <f>IF('Submission Template'!BS264&lt;&gt;"",IF('Submission Template'!V264="yes",1,0),"")</f>
        <v/>
      </c>
      <c r="BC267" s="22"/>
      <c r="BD267" s="22" t="str">
        <f>IF(AND('Submission Template'!Q264="yes",'Submission Template'!BN264&lt;&gt;""),'Submission Template'!BN264,"")</f>
        <v/>
      </c>
      <c r="BE267" s="22" t="str">
        <f>IF(AND('Submission Template'!V264="yes",'Submission Template'!BS264&lt;&gt;""),'Submission Template'!BS264,"")</f>
        <v/>
      </c>
      <c r="BF267" s="22"/>
      <c r="BG267" s="22"/>
      <c r="BH267" s="22"/>
      <c r="BI267" s="24"/>
      <c r="BJ267" s="22"/>
      <c r="BK267" s="35" t="str">
        <f>IF('Submission Template'!$AU$36=1,IF(AND('Submission Template'!Q264="yes",$AO267&gt;1,'Submission Template'!BN264&lt;&gt;""),ROUND((($AU267*$E267)/($D267-'Submission Template'!K$28))^2+1,1),""),"")</f>
        <v/>
      </c>
      <c r="BL267" s="35" t="str">
        <f>IF('Submission Template'!$AV$36=1,IF(AND('Submission Template'!V264="yes",$AP267&gt;1,'Submission Template'!BS264&lt;&gt;""),ROUND((($AV267*$O267)/($N267-'Submission Template'!R$28))^2+1,1),""),"")</f>
        <v/>
      </c>
      <c r="BM267" s="49">
        <f t="shared" si="28"/>
        <v>1</v>
      </c>
      <c r="BN267" s="6"/>
      <c r="BO267" s="136" t="str">
        <f>IF(D267="","",IF(E267="","",$D267-'Submission Template'!K$28))</f>
        <v/>
      </c>
      <c r="BP267" s="137" t="str">
        <f t="shared" si="66"/>
        <v/>
      </c>
      <c r="BQ267" s="137"/>
      <c r="BR267" s="137"/>
      <c r="BS267" s="137"/>
      <c r="BT267" s="137" t="str">
        <f>IF(N267="","",IF(E267="","",$N267-'Submission Template'!$BG$20))</f>
        <v/>
      </c>
      <c r="BU267" s="138" t="str">
        <f t="shared" si="67"/>
        <v/>
      </c>
      <c r="BV267" s="6"/>
      <c r="BW267" s="247" t="str">
        <f t="shared" si="58"/>
        <v/>
      </c>
      <c r="BX267" s="138" t="str">
        <f t="shared" si="59"/>
        <v/>
      </c>
      <c r="BY267" s="6"/>
      <c r="BZ267" s="6"/>
      <c r="CA267" s="6"/>
      <c r="CB267" s="6"/>
      <c r="CC267" s="6"/>
      <c r="CD267" s="6"/>
      <c r="CE267" s="6"/>
      <c r="CF267" s="247">
        <f>IF('Submission Template'!C290="invalid",1,0)</f>
        <v>0</v>
      </c>
      <c r="CG267" s="137" t="str">
        <f>IF(AND('Submission Template'!$C290="final",'Submission Template'!$Q290="yes"),$D293,"")</f>
        <v/>
      </c>
      <c r="CH267" s="137" t="str">
        <f>IF(AND('Submission Template'!$C290="final",'Submission Template'!$Q290="yes"),$C293,"")</f>
        <v/>
      </c>
      <c r="CI267" s="137" t="str">
        <f>IF(AND('Submission Template'!$C290="final",'Submission Template'!$V290="yes"),$N293,"")</f>
        <v/>
      </c>
      <c r="CJ267" s="138" t="str">
        <f>IF(AND('Submission Template'!$C290="final",'Submission Template'!$V290="yes"),$M293,"")</f>
        <v/>
      </c>
      <c r="CK267" s="6"/>
      <c r="CL267" s="6"/>
    </row>
    <row r="268" spans="1:90">
      <c r="A268" s="98"/>
      <c r="B268" s="304">
        <f>IF('Submission Template'!$AU$36=1,IF(AND('Submission Template'!$P$13="yes",$AX268&lt;&gt;""),MAX($AX268-1,0),$AX268),"")</f>
        <v>0</v>
      </c>
      <c r="C268" s="305" t="str">
        <f t="shared" si="22"/>
        <v/>
      </c>
      <c r="D268" s="306" t="str">
        <f>IF('Submission Template'!$AU$36&lt;&gt;1,"",IF(AL268&lt;&gt;"",AL268,IF(AND('Submission Template'!$P$13="no",'Submission Template'!Q265="yes",'Submission Template'!BN265&lt;&gt;""),AVERAGE(BD$37:BD268),IF(AND('Submission Template'!$P$13="yes",'Submission Template'!Q265="yes",'Submission Template'!BN265&lt;&gt;""),AVERAGE(BD$38:BD268),""))))</f>
        <v/>
      </c>
      <c r="E268" s="307" t="str">
        <f>IF('Submission Template'!$AU$36&lt;&gt;1,"",IF(AO268&lt;=1,"",IF(BW268&lt;&gt;"",BW268,IF(AND('Submission Template'!$P$13="no",'Submission Template'!Q265="yes",'Submission Template'!BN265&lt;&gt;""),STDEV(BD$37:BD268),IF(AND('Submission Template'!$P$13="yes",'Submission Template'!Q265="yes",'Submission Template'!BN265&lt;&gt;""),STDEV(BD$38:BD268),"")))))</f>
        <v/>
      </c>
      <c r="F268" s="308" t="str">
        <f>IF('Submission Template'!$AU$36=1,IF('Submission Template'!BN265&lt;&gt;"",G267,""),"")</f>
        <v/>
      </c>
      <c r="G268" s="308" t="str">
        <f>IF(AND('Submission Template'!$AU$36=1,'Submission Template'!$C265&lt;&gt;""),IF(OR($AO268=1,$AO268=0),0,IF('Submission Template'!$C265="initial",$G267,IF('Submission Template'!Q265="yes",MAX(($F268+'Submission Template'!BN265-('Submission Template'!K$28+0.25*$E268)),0),$G267))),"")</f>
        <v/>
      </c>
      <c r="H268" s="308" t="str">
        <f t="shared" si="61"/>
        <v/>
      </c>
      <c r="I268" s="309" t="str">
        <f t="shared" si="55"/>
        <v/>
      </c>
      <c r="J268" s="309" t="str">
        <f t="shared" si="62"/>
        <v/>
      </c>
      <c r="K268" s="310" t="str">
        <f>IF(G268&lt;&gt;"",IF($BA268=1,IF(AND(J268&lt;&gt;1,I268=1,D268&lt;='Submission Template'!K$28),1,0),K267),"")</f>
        <v/>
      </c>
      <c r="L268" s="304">
        <f>IF('Submission Template'!$AV$36=1,IF(AND('Submission Template'!$P$13="yes",$AY268&lt;&gt;""),MAX($AY268-1,0),$AY268),"")</f>
        <v>0</v>
      </c>
      <c r="M268" s="305" t="str">
        <f t="shared" si="63"/>
        <v/>
      </c>
      <c r="N268" s="306" t="str">
        <f>IF(AM268&lt;&gt;"",AM268,(IF(AND('Submission Template'!$P$13="no",'Submission Template'!V265="yes",'Submission Template'!BS265&lt;&gt;""),AVERAGE(BE$37:BE268),IF(AND('Submission Template'!$P$13="yes",'Submission Template'!V265="yes",'Submission Template'!BS265&lt;&gt;""),AVERAGE(BE$38:BE268),""))))</f>
        <v/>
      </c>
      <c r="O268" s="307" t="str">
        <f>IF(AP268&lt;=1,"",IF(BX268&lt;&gt;"",BX268,(IF(AND('Submission Template'!$P$13="no",'Submission Template'!V265="yes",'Submission Template'!BS265&lt;&gt;""),STDEV(BE$37:BE268),IF(AND('Submission Template'!$P$13="yes",'Submission Template'!V265="yes",'Submission Template'!BS265&lt;&gt;""),STDEV(BE$38:BE268),"")))))</f>
        <v/>
      </c>
      <c r="P268" s="308" t="str">
        <f>IF('Submission Template'!$AV$36=1,IF('Submission Template'!BS265&lt;&gt;"",Q267,""),"")</f>
        <v/>
      </c>
      <c r="Q268" s="308" t="str">
        <f>IF(AND('Submission Template'!$AV$36=1,'Submission Template'!$C265&lt;&gt;""),IF(OR($AP268=1,$AP268=0),0,IF('Submission Template'!$C265="initial",$Q267,IF('Submission Template'!V265="yes",MAX(($P268+'Submission Template'!BS265-('Submission Template'!R$28+0.25*$O268)),0),$Q267))),"")</f>
        <v/>
      </c>
      <c r="R268" s="308" t="str">
        <f t="shared" si="64"/>
        <v/>
      </c>
      <c r="S268" s="309" t="str">
        <f t="shared" si="56"/>
        <v/>
      </c>
      <c r="T268" s="309" t="str">
        <f t="shared" si="65"/>
        <v/>
      </c>
      <c r="U268" s="310" t="str">
        <f>IF(Q268&lt;&gt;"",IF($BB268=1,IF(AND(T268&lt;&gt;1,S268=1,N268&lt;='Submission Template'!R$28),1,0),U267),"")</f>
        <v/>
      </c>
      <c r="V268" s="102"/>
      <c r="W268" s="102"/>
      <c r="X268" s="102"/>
      <c r="Y268" s="102"/>
      <c r="Z268" s="102"/>
      <c r="AA268" s="102"/>
      <c r="AB268" s="102"/>
      <c r="AC268" s="102"/>
      <c r="AD268" s="102"/>
      <c r="AE268" s="102"/>
      <c r="AF268" s="311"/>
      <c r="AG268" s="312" t="str">
        <f>IF(AND(OR('Submission Template'!Q265="yes",AND('Submission Template'!V265="yes",'Submission Template'!$P$17="yes")),'Submission Template'!C265="invalid"),"Test cannot be invalid AND included in CumSum",IF(OR(AND($Q268&gt;$R268,$N268&lt;&gt;""),AND($G268&gt;H268,$D268&lt;&gt;"")),"Warning:  CumSum statistic exceeds the Action Limit.",""))</f>
        <v/>
      </c>
      <c r="AH268" s="156"/>
      <c r="AI268" s="156"/>
      <c r="AJ268" s="156"/>
      <c r="AK268" s="313"/>
      <c r="AL268" s="6" t="str">
        <f t="shared" si="60"/>
        <v/>
      </c>
      <c r="AM268" s="6" t="str">
        <f t="shared" si="57"/>
        <v/>
      </c>
      <c r="AN268"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lt;&gt;""),"DATA","")),"notCO")</f>
        <v>SKIP</v>
      </c>
      <c r="AO268" s="6">
        <f>IF('Submission Template'!$P$13="no",AX268,IF(AX268="","",IF('Submission Template'!$P$13="yes",IF(B268=0,1,IF(OR(B268=1,B268=2),2,B268)))))</f>
        <v>1</v>
      </c>
      <c r="AP268" s="6">
        <f>IF('Submission Template'!$P$13="no",AY268,IF(AY268="","",IF('Submission Template'!$P$13="yes",IF(L268=0,1,IF(OR(L268=1,L268=2),2,L268)))))</f>
        <v>1</v>
      </c>
      <c r="AQ268"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lt;&gt;""),"DATA","")),"notCO")</f>
        <v>SKIP</v>
      </c>
      <c r="AR268" s="22">
        <f>IF(AND('Submission Template'!BN265&lt;&gt;"",'Submission Template'!K$28&lt;&gt;"",'Submission Template'!Q265&lt;&gt;""),1,0)</f>
        <v>0</v>
      </c>
      <c r="AS268" s="22">
        <f>IF(AND('Submission Template'!BS265&lt;&gt;"",'Submission Template'!R$28&lt;&gt;"",'Submission Template'!V265&lt;&gt;""),1,0)</f>
        <v>0</v>
      </c>
      <c r="AT268" s="22"/>
      <c r="AU268" s="22">
        <f t="shared" si="26"/>
        <v>0</v>
      </c>
      <c r="AV268" s="22">
        <f t="shared" si="27"/>
        <v>0</v>
      </c>
      <c r="AW268" s="22"/>
      <c r="AX268" s="22">
        <f>IF('Submission Template'!$BU265&lt;&gt;"blank",IF('Submission Template'!BN265&lt;&gt;"",IF('Submission Template'!Q265="yes",AX267+1,AX267),AX267),"")</f>
        <v>0</v>
      </c>
      <c r="AY268" s="22">
        <f>IF('Submission Template'!$BU265&lt;&gt;"blank",IF('Submission Template'!BS265&lt;&gt;"",IF('Submission Template'!V265="yes",AY267+1,AY267),AY267),"")</f>
        <v>0</v>
      </c>
      <c r="AZ268" s="22"/>
      <c r="BA268" s="22" t="str">
        <f>IF('Submission Template'!BN265&lt;&gt;"",IF('Submission Template'!Q265="yes",1,0),"")</f>
        <v/>
      </c>
      <c r="BB268" s="22" t="str">
        <f>IF('Submission Template'!BS265&lt;&gt;"",IF('Submission Template'!V265="yes",1,0),"")</f>
        <v/>
      </c>
      <c r="BC268" s="22"/>
      <c r="BD268" s="22" t="str">
        <f>IF(AND('Submission Template'!Q265="yes",'Submission Template'!BN265&lt;&gt;""),'Submission Template'!BN265,"")</f>
        <v/>
      </c>
      <c r="BE268" s="22" t="str">
        <f>IF(AND('Submission Template'!V265="yes",'Submission Template'!BS265&lt;&gt;""),'Submission Template'!BS265,"")</f>
        <v/>
      </c>
      <c r="BF268" s="22"/>
      <c r="BG268" s="22"/>
      <c r="BH268" s="22"/>
      <c r="BI268" s="24"/>
      <c r="BJ268" s="22"/>
      <c r="BK268" s="35" t="str">
        <f>IF('Submission Template'!$AU$36=1,IF(AND('Submission Template'!Q265="yes",$AO268&gt;1,'Submission Template'!BN265&lt;&gt;""),ROUND((($AU268*$E268)/($D268-'Submission Template'!K$28))^2+1,1),""),"")</f>
        <v/>
      </c>
      <c r="BL268" s="35" t="str">
        <f>IF('Submission Template'!$AV$36=1,IF(AND('Submission Template'!V265="yes",$AP268&gt;1,'Submission Template'!BS265&lt;&gt;""),ROUND((($AV268*$O268)/($N268-'Submission Template'!R$28))^2+1,1),""),"")</f>
        <v/>
      </c>
      <c r="BM268" s="49">
        <f t="shared" si="28"/>
        <v>1</v>
      </c>
      <c r="BN268" s="6"/>
      <c r="BO268" s="136" t="str">
        <f>IF(D268="","",IF(E268="","",$D268-'Submission Template'!K$28))</f>
        <v/>
      </c>
      <c r="BP268" s="137" t="str">
        <f t="shared" si="66"/>
        <v/>
      </c>
      <c r="BQ268" s="137"/>
      <c r="BR268" s="137"/>
      <c r="BS268" s="137"/>
      <c r="BT268" s="137" t="str">
        <f>IF(N268="","",IF(E268="","",$N268-'Submission Template'!$BG$20))</f>
        <v/>
      </c>
      <c r="BU268" s="138" t="str">
        <f t="shared" si="67"/>
        <v/>
      </c>
      <c r="BV268" s="6"/>
      <c r="BW268" s="247" t="str">
        <f t="shared" si="58"/>
        <v/>
      </c>
      <c r="BX268" s="138" t="str">
        <f t="shared" si="59"/>
        <v/>
      </c>
      <c r="BY268" s="6"/>
      <c r="BZ268" s="6"/>
      <c r="CA268" s="6"/>
      <c r="CB268" s="6"/>
      <c r="CC268" s="6"/>
      <c r="CD268" s="6"/>
      <c r="CE268" s="6"/>
      <c r="CF268" s="247">
        <f>IF('Submission Template'!C291="invalid",1,0)</f>
        <v>0</v>
      </c>
      <c r="CG268" s="137" t="str">
        <f>IF(AND('Submission Template'!$C291="final",'Submission Template'!$Q291="yes"),$D294,"")</f>
        <v/>
      </c>
      <c r="CH268" s="137" t="str">
        <f>IF(AND('Submission Template'!$C291="final",'Submission Template'!$Q291="yes"),$C294,"")</f>
        <v/>
      </c>
      <c r="CI268" s="137" t="str">
        <f>IF(AND('Submission Template'!$C291="final",'Submission Template'!$V291="yes"),$N294,"")</f>
        <v/>
      </c>
      <c r="CJ268" s="138" t="str">
        <f>IF(AND('Submission Template'!$C291="final",'Submission Template'!$V291="yes"),$M294,"")</f>
        <v/>
      </c>
      <c r="CK268" s="6"/>
      <c r="CL268" s="6"/>
    </row>
    <row r="269" spans="1:90">
      <c r="A269" s="98"/>
      <c r="B269" s="304">
        <f>IF('Submission Template'!$AU$36=1,IF(AND('Submission Template'!$P$13="yes",$AX269&lt;&gt;""),MAX($AX269-1,0),$AX269),"")</f>
        <v>0</v>
      </c>
      <c r="C269" s="305" t="str">
        <f t="shared" si="22"/>
        <v/>
      </c>
      <c r="D269" s="306" t="str">
        <f>IF('Submission Template'!$AU$36&lt;&gt;1,"",IF(AL269&lt;&gt;"",AL269,IF(AND('Submission Template'!$P$13="no",'Submission Template'!Q266="yes",'Submission Template'!BN266&lt;&gt;""),AVERAGE(BD$37:BD269),IF(AND('Submission Template'!$P$13="yes",'Submission Template'!Q266="yes",'Submission Template'!BN266&lt;&gt;""),AVERAGE(BD$38:BD269),""))))</f>
        <v/>
      </c>
      <c r="E269" s="307" t="str">
        <f>IF('Submission Template'!$AU$36&lt;&gt;1,"",IF(AO269&lt;=1,"",IF(BW269&lt;&gt;"",BW269,IF(AND('Submission Template'!$P$13="no",'Submission Template'!Q266="yes",'Submission Template'!BN266&lt;&gt;""),STDEV(BD$37:BD269),IF(AND('Submission Template'!$P$13="yes",'Submission Template'!Q266="yes",'Submission Template'!BN266&lt;&gt;""),STDEV(BD$38:BD269),"")))))</f>
        <v/>
      </c>
      <c r="F269" s="308" t="str">
        <f>IF('Submission Template'!$AU$36=1,IF('Submission Template'!BN266&lt;&gt;"",G268,""),"")</f>
        <v/>
      </c>
      <c r="G269" s="308" t="str">
        <f>IF(AND('Submission Template'!$AU$36=1,'Submission Template'!$C266&lt;&gt;""),IF(OR($AO269=1,$AO269=0),0,IF('Submission Template'!$C266="initial",$G268,IF('Submission Template'!Q266="yes",MAX(($F269+'Submission Template'!BN266-('Submission Template'!K$28+0.25*$E269)),0),$G268))),"")</f>
        <v/>
      </c>
      <c r="H269" s="308" t="str">
        <f t="shared" si="61"/>
        <v/>
      </c>
      <c r="I269" s="309" t="str">
        <f t="shared" si="55"/>
        <v/>
      </c>
      <c r="J269" s="309" t="str">
        <f t="shared" si="62"/>
        <v/>
      </c>
      <c r="K269" s="310" t="str">
        <f>IF(G269&lt;&gt;"",IF($BA269=1,IF(AND(J269&lt;&gt;1,I269=1,D269&lt;='Submission Template'!K$28),1,0),K268),"")</f>
        <v/>
      </c>
      <c r="L269" s="304">
        <f>IF('Submission Template'!$AV$36=1,IF(AND('Submission Template'!$P$13="yes",$AY269&lt;&gt;""),MAX($AY269-1,0),$AY269),"")</f>
        <v>0</v>
      </c>
      <c r="M269" s="305" t="str">
        <f t="shared" si="63"/>
        <v/>
      </c>
      <c r="N269" s="306" t="str">
        <f>IF(AM269&lt;&gt;"",AM269,(IF(AND('Submission Template'!$P$13="no",'Submission Template'!V266="yes",'Submission Template'!BS266&lt;&gt;""),AVERAGE(BE$37:BE269),IF(AND('Submission Template'!$P$13="yes",'Submission Template'!V266="yes",'Submission Template'!BS266&lt;&gt;""),AVERAGE(BE$38:BE269),""))))</f>
        <v/>
      </c>
      <c r="O269" s="307" t="str">
        <f>IF(AP269&lt;=1,"",IF(BX269&lt;&gt;"",BX269,(IF(AND('Submission Template'!$P$13="no",'Submission Template'!V266="yes",'Submission Template'!BS266&lt;&gt;""),STDEV(BE$37:BE269),IF(AND('Submission Template'!$P$13="yes",'Submission Template'!V266="yes",'Submission Template'!BS266&lt;&gt;""),STDEV(BE$38:BE269),"")))))</f>
        <v/>
      </c>
      <c r="P269" s="308" t="str">
        <f>IF('Submission Template'!$AV$36=1,IF('Submission Template'!BS266&lt;&gt;"",Q268,""),"")</f>
        <v/>
      </c>
      <c r="Q269" s="308" t="str">
        <f>IF(AND('Submission Template'!$AV$36=1,'Submission Template'!$C266&lt;&gt;""),IF(OR($AP269=1,$AP269=0),0,IF('Submission Template'!$C266="initial",$Q268,IF('Submission Template'!V266="yes",MAX(($P269+'Submission Template'!BS266-('Submission Template'!R$28+0.25*$O269)),0),$Q268))),"")</f>
        <v/>
      </c>
      <c r="R269" s="308" t="str">
        <f t="shared" si="64"/>
        <v/>
      </c>
      <c r="S269" s="309" t="str">
        <f t="shared" si="56"/>
        <v/>
      </c>
      <c r="T269" s="309" t="str">
        <f t="shared" si="65"/>
        <v/>
      </c>
      <c r="U269" s="310" t="str">
        <f>IF(Q269&lt;&gt;"",IF($BB269=1,IF(AND(T269&lt;&gt;1,S269=1,N269&lt;='Submission Template'!R$28),1,0),U268),"")</f>
        <v/>
      </c>
      <c r="V269" s="102"/>
      <c r="W269" s="102"/>
      <c r="X269" s="102"/>
      <c r="Y269" s="102"/>
      <c r="Z269" s="102"/>
      <c r="AA269" s="102"/>
      <c r="AB269" s="102"/>
      <c r="AC269" s="102"/>
      <c r="AD269" s="102"/>
      <c r="AE269" s="102"/>
      <c r="AF269" s="311"/>
      <c r="AG269" s="312" t="str">
        <f>IF(AND(OR('Submission Template'!Q266="yes",AND('Submission Template'!V266="yes",'Submission Template'!$P$17="yes")),'Submission Template'!C266="invalid"),"Test cannot be invalid AND included in CumSum",IF(OR(AND($Q269&gt;$R269,$N269&lt;&gt;""),AND($G269&gt;H269,$D269&lt;&gt;"")),"Warning:  CumSum statistic exceeds the Action Limit.",""))</f>
        <v/>
      </c>
      <c r="AH269" s="156"/>
      <c r="AI269" s="156"/>
      <c r="AJ269" s="156"/>
      <c r="AK269" s="313"/>
      <c r="AL269" s="6" t="str">
        <f t="shared" si="60"/>
        <v/>
      </c>
      <c r="AM269" s="6" t="str">
        <f t="shared" si="57"/>
        <v/>
      </c>
      <c r="AN269"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lt;&gt;""),"DATA","")),"notCO")</f>
        <v>SKIP</v>
      </c>
      <c r="AO269" s="6">
        <f>IF('Submission Template'!$P$13="no",AX269,IF(AX269="","",IF('Submission Template'!$P$13="yes",IF(B269=0,1,IF(OR(B269=1,B269=2),2,B269)))))</f>
        <v>1</v>
      </c>
      <c r="AP269" s="6">
        <f>IF('Submission Template'!$P$13="no",AY269,IF(AY269="","",IF('Submission Template'!$P$13="yes",IF(L269=0,1,IF(OR(L269=1,L269=2),2,L269)))))</f>
        <v>1</v>
      </c>
      <c r="AQ269"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lt;&gt;""),"DATA","")),"notCO")</f>
        <v>SKIP</v>
      </c>
      <c r="AR269" s="22">
        <f>IF(AND('Submission Template'!BN266&lt;&gt;"",'Submission Template'!K$28&lt;&gt;"",'Submission Template'!Q266&lt;&gt;""),1,0)</f>
        <v>0</v>
      </c>
      <c r="AS269" s="22">
        <f>IF(AND('Submission Template'!BS266&lt;&gt;"",'Submission Template'!R$28&lt;&gt;"",'Submission Template'!V266&lt;&gt;""),1,0)</f>
        <v>0</v>
      </c>
      <c r="AT269" s="22"/>
      <c r="AU269" s="22">
        <f t="shared" si="26"/>
        <v>0</v>
      </c>
      <c r="AV269" s="22">
        <f t="shared" si="27"/>
        <v>0</v>
      </c>
      <c r="AW269" s="22"/>
      <c r="AX269" s="22">
        <f>IF('Submission Template'!$BU266&lt;&gt;"blank",IF('Submission Template'!BN266&lt;&gt;"",IF('Submission Template'!Q266="yes",AX268+1,AX268),AX268),"")</f>
        <v>0</v>
      </c>
      <c r="AY269" s="22">
        <f>IF('Submission Template'!$BU266&lt;&gt;"blank",IF('Submission Template'!BS266&lt;&gt;"",IF('Submission Template'!V266="yes",AY268+1,AY268),AY268),"")</f>
        <v>0</v>
      </c>
      <c r="AZ269" s="22"/>
      <c r="BA269" s="22" t="str">
        <f>IF('Submission Template'!BN266&lt;&gt;"",IF('Submission Template'!Q266="yes",1,0),"")</f>
        <v/>
      </c>
      <c r="BB269" s="22" t="str">
        <f>IF('Submission Template'!BS266&lt;&gt;"",IF('Submission Template'!V266="yes",1,0),"")</f>
        <v/>
      </c>
      <c r="BC269" s="22"/>
      <c r="BD269" s="22" t="str">
        <f>IF(AND('Submission Template'!Q266="yes",'Submission Template'!BN266&lt;&gt;""),'Submission Template'!BN266,"")</f>
        <v/>
      </c>
      <c r="BE269" s="22" t="str">
        <f>IF(AND('Submission Template'!V266="yes",'Submission Template'!BS266&lt;&gt;""),'Submission Template'!BS266,"")</f>
        <v/>
      </c>
      <c r="BF269" s="22"/>
      <c r="BG269" s="22"/>
      <c r="BH269" s="22"/>
      <c r="BI269" s="24"/>
      <c r="BJ269" s="22"/>
      <c r="BK269" s="35" t="str">
        <f>IF('Submission Template'!$AU$36=1,IF(AND('Submission Template'!Q266="yes",$AO269&gt;1,'Submission Template'!BN266&lt;&gt;""),ROUND((($AU269*$E269)/($D269-'Submission Template'!K$28))^2+1,1),""),"")</f>
        <v/>
      </c>
      <c r="BL269" s="35" t="str">
        <f>IF('Submission Template'!$AV$36=1,IF(AND('Submission Template'!V266="yes",$AP269&gt;1,'Submission Template'!BS266&lt;&gt;""),ROUND((($AV269*$O269)/($N269-'Submission Template'!R$28))^2+1,1),""),"")</f>
        <v/>
      </c>
      <c r="BM269" s="49">
        <f t="shared" si="28"/>
        <v>1</v>
      </c>
      <c r="BN269" s="6"/>
      <c r="BO269" s="136" t="str">
        <f>IF(D269="","",IF(E269="","",$D269-'Submission Template'!K$28))</f>
        <v/>
      </c>
      <c r="BP269" s="137" t="str">
        <f t="shared" si="66"/>
        <v/>
      </c>
      <c r="BQ269" s="137"/>
      <c r="BR269" s="137"/>
      <c r="BS269" s="137"/>
      <c r="BT269" s="137" t="str">
        <f>IF(N269="","",IF(E269="","",$N269-'Submission Template'!$BG$20))</f>
        <v/>
      </c>
      <c r="BU269" s="138" t="str">
        <f t="shared" si="67"/>
        <v/>
      </c>
      <c r="BV269" s="6"/>
      <c r="BW269" s="247" t="str">
        <f t="shared" si="58"/>
        <v/>
      </c>
      <c r="BX269" s="138" t="str">
        <f t="shared" si="59"/>
        <v/>
      </c>
      <c r="BY269" s="6"/>
      <c r="BZ269" s="6"/>
      <c r="CA269" s="6"/>
      <c r="CB269" s="6"/>
      <c r="CC269" s="6"/>
      <c r="CD269" s="6"/>
      <c r="CE269" s="6"/>
      <c r="CF269" s="247">
        <f>IF('Submission Template'!C292="invalid",1,0)</f>
        <v>0</v>
      </c>
      <c r="CG269" s="137" t="str">
        <f>IF(AND('Submission Template'!$C292="final",'Submission Template'!$Q292="yes"),$D295,"")</f>
        <v/>
      </c>
      <c r="CH269" s="137" t="str">
        <f>IF(AND('Submission Template'!$C292="final",'Submission Template'!$Q292="yes"),$C295,"")</f>
        <v/>
      </c>
      <c r="CI269" s="137" t="str">
        <f>IF(AND('Submission Template'!$C292="final",'Submission Template'!$V292="yes"),$N295,"")</f>
        <v/>
      </c>
      <c r="CJ269" s="138" t="str">
        <f>IF(AND('Submission Template'!$C292="final",'Submission Template'!$V292="yes"),$M295,"")</f>
        <v/>
      </c>
      <c r="CK269" s="6"/>
      <c r="CL269" s="6"/>
    </row>
    <row r="270" spans="1:90">
      <c r="A270" s="98"/>
      <c r="B270" s="304">
        <f>IF('Submission Template'!$AU$36=1,IF(AND('Submission Template'!$P$13="yes",$AX270&lt;&gt;""),MAX($AX270-1,0),$AX270),"")</f>
        <v>0</v>
      </c>
      <c r="C270" s="305" t="str">
        <f t="shared" si="22"/>
        <v/>
      </c>
      <c r="D270" s="306" t="str">
        <f>IF('Submission Template'!$AU$36&lt;&gt;1,"",IF(AL270&lt;&gt;"",AL270,IF(AND('Submission Template'!$P$13="no",'Submission Template'!Q267="yes",'Submission Template'!BN267&lt;&gt;""),AVERAGE(BD$37:BD270),IF(AND('Submission Template'!$P$13="yes",'Submission Template'!Q267="yes",'Submission Template'!BN267&lt;&gt;""),AVERAGE(BD$38:BD270),""))))</f>
        <v/>
      </c>
      <c r="E270" s="307" t="str">
        <f>IF('Submission Template'!$AU$36&lt;&gt;1,"",IF(AO270&lt;=1,"",IF(BW270&lt;&gt;"",BW270,IF(AND('Submission Template'!$P$13="no",'Submission Template'!Q267="yes",'Submission Template'!BN267&lt;&gt;""),STDEV(BD$37:BD270),IF(AND('Submission Template'!$P$13="yes",'Submission Template'!Q267="yes",'Submission Template'!BN267&lt;&gt;""),STDEV(BD$38:BD270),"")))))</f>
        <v/>
      </c>
      <c r="F270" s="308" t="str">
        <f>IF('Submission Template'!$AU$36=1,IF('Submission Template'!BN267&lt;&gt;"",G269,""),"")</f>
        <v/>
      </c>
      <c r="G270" s="308" t="str">
        <f>IF(AND('Submission Template'!$AU$36=1,'Submission Template'!$C267&lt;&gt;""),IF(OR($AO270=1,$AO270=0),0,IF('Submission Template'!$C267="initial",$G269,IF('Submission Template'!Q267="yes",MAX(($F270+'Submission Template'!BN267-('Submission Template'!K$28+0.25*$E270)),0),$G269))),"")</f>
        <v/>
      </c>
      <c r="H270" s="308" t="str">
        <f t="shared" si="61"/>
        <v/>
      </c>
      <c r="I270" s="309" t="str">
        <f t="shared" si="55"/>
        <v/>
      </c>
      <c r="J270" s="309" t="str">
        <f t="shared" si="62"/>
        <v/>
      </c>
      <c r="K270" s="310" t="str">
        <f>IF(G270&lt;&gt;"",IF($BA270=1,IF(AND(J270&lt;&gt;1,I270=1,D270&lt;='Submission Template'!K$28),1,0),K269),"")</f>
        <v/>
      </c>
      <c r="L270" s="304">
        <f>IF('Submission Template'!$AV$36=1,IF(AND('Submission Template'!$P$13="yes",$AY270&lt;&gt;""),MAX($AY270-1,0),$AY270),"")</f>
        <v>0</v>
      </c>
      <c r="M270" s="305" t="str">
        <f t="shared" si="63"/>
        <v/>
      </c>
      <c r="N270" s="306" t="str">
        <f>IF(AM270&lt;&gt;"",AM270,(IF(AND('Submission Template'!$P$13="no",'Submission Template'!V267="yes",'Submission Template'!BS267&lt;&gt;""),AVERAGE(BE$37:BE270),IF(AND('Submission Template'!$P$13="yes",'Submission Template'!V267="yes",'Submission Template'!BS267&lt;&gt;""),AVERAGE(BE$38:BE270),""))))</f>
        <v/>
      </c>
      <c r="O270" s="307" t="str">
        <f>IF(AP270&lt;=1,"",IF(BX270&lt;&gt;"",BX270,(IF(AND('Submission Template'!$P$13="no",'Submission Template'!V267="yes",'Submission Template'!BS267&lt;&gt;""),STDEV(BE$37:BE270),IF(AND('Submission Template'!$P$13="yes",'Submission Template'!V267="yes",'Submission Template'!BS267&lt;&gt;""),STDEV(BE$38:BE270),"")))))</f>
        <v/>
      </c>
      <c r="P270" s="308" t="str">
        <f>IF('Submission Template'!$AV$36=1,IF('Submission Template'!BS267&lt;&gt;"",Q269,""),"")</f>
        <v/>
      </c>
      <c r="Q270" s="308" t="str">
        <f>IF(AND('Submission Template'!$AV$36=1,'Submission Template'!$C267&lt;&gt;""),IF(OR($AP270=1,$AP270=0),0,IF('Submission Template'!$C267="initial",$Q269,IF('Submission Template'!V267="yes",MAX(($P270+'Submission Template'!BS267-('Submission Template'!R$28+0.25*$O270)),0),$Q269))),"")</f>
        <v/>
      </c>
      <c r="R270" s="308" t="str">
        <f t="shared" si="64"/>
        <v/>
      </c>
      <c r="S270" s="309" t="str">
        <f t="shared" si="56"/>
        <v/>
      </c>
      <c r="T270" s="309" t="str">
        <f t="shared" si="65"/>
        <v/>
      </c>
      <c r="U270" s="310" t="str">
        <f>IF(Q270&lt;&gt;"",IF($BB270=1,IF(AND(T270&lt;&gt;1,S270=1,N270&lt;='Submission Template'!R$28),1,0),U269),"")</f>
        <v/>
      </c>
      <c r="V270" s="102"/>
      <c r="W270" s="102"/>
      <c r="X270" s="102"/>
      <c r="Y270" s="102"/>
      <c r="Z270" s="102"/>
      <c r="AA270" s="102"/>
      <c r="AB270" s="102"/>
      <c r="AC270" s="102"/>
      <c r="AD270" s="102"/>
      <c r="AE270" s="102"/>
      <c r="AF270" s="311"/>
      <c r="AG270" s="312" t="str">
        <f>IF(AND(OR('Submission Template'!Q267="yes",AND('Submission Template'!V267="yes",'Submission Template'!$P$17="yes")),'Submission Template'!C267="invalid"),"Test cannot be invalid AND included in CumSum",IF(OR(AND($Q270&gt;$R270,$N270&lt;&gt;""),AND($G270&gt;H270,$D270&lt;&gt;"")),"Warning:  CumSum statistic exceeds the Action Limit.",""))</f>
        <v/>
      </c>
      <c r="AH270" s="156"/>
      <c r="AI270" s="156"/>
      <c r="AJ270" s="156"/>
      <c r="AK270" s="313"/>
      <c r="AL270" s="6" t="str">
        <f t="shared" si="60"/>
        <v/>
      </c>
      <c r="AM270" s="6" t="str">
        <f t="shared" si="57"/>
        <v/>
      </c>
      <c r="AN270"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lt;&gt;""),"DATA","")),"notCO")</f>
        <v>SKIP</v>
      </c>
      <c r="AO270" s="6">
        <f>IF('Submission Template'!$P$13="no",AX270,IF(AX270="","",IF('Submission Template'!$P$13="yes",IF(B270=0,1,IF(OR(B270=1,B270=2),2,B270)))))</f>
        <v>1</v>
      </c>
      <c r="AP270" s="6">
        <f>IF('Submission Template'!$P$13="no",AY270,IF(AY270="","",IF('Submission Template'!$P$13="yes",IF(L270=0,1,IF(OR(L270=1,L270=2),2,L270)))))</f>
        <v>1</v>
      </c>
      <c r="AQ270"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lt;&gt;""),"DATA","")),"notCO")</f>
        <v>SKIP</v>
      </c>
      <c r="AR270" s="22">
        <f>IF(AND('Submission Template'!BN267&lt;&gt;"",'Submission Template'!K$28&lt;&gt;"",'Submission Template'!Q267&lt;&gt;""),1,0)</f>
        <v>0</v>
      </c>
      <c r="AS270" s="22">
        <f>IF(AND('Submission Template'!BS267&lt;&gt;"",'Submission Template'!R$28&lt;&gt;"",'Submission Template'!V267&lt;&gt;""),1,0)</f>
        <v>0</v>
      </c>
      <c r="AT270" s="22"/>
      <c r="AU270" s="22">
        <f t="shared" si="26"/>
        <v>0</v>
      </c>
      <c r="AV270" s="22">
        <f t="shared" si="27"/>
        <v>0</v>
      </c>
      <c r="AW270" s="22"/>
      <c r="AX270" s="22">
        <f>IF('Submission Template'!$BU267&lt;&gt;"blank",IF('Submission Template'!BN267&lt;&gt;"",IF('Submission Template'!Q267="yes",AX269+1,AX269),AX269),"")</f>
        <v>0</v>
      </c>
      <c r="AY270" s="22">
        <f>IF('Submission Template'!$BU267&lt;&gt;"blank",IF('Submission Template'!BS267&lt;&gt;"",IF('Submission Template'!V267="yes",AY269+1,AY269),AY269),"")</f>
        <v>0</v>
      </c>
      <c r="AZ270" s="22"/>
      <c r="BA270" s="22" t="str">
        <f>IF('Submission Template'!BN267&lt;&gt;"",IF('Submission Template'!Q267="yes",1,0),"")</f>
        <v/>
      </c>
      <c r="BB270" s="22" t="str">
        <f>IF('Submission Template'!BS267&lt;&gt;"",IF('Submission Template'!V267="yes",1,0),"")</f>
        <v/>
      </c>
      <c r="BC270" s="22"/>
      <c r="BD270" s="22" t="str">
        <f>IF(AND('Submission Template'!Q267="yes",'Submission Template'!BN267&lt;&gt;""),'Submission Template'!BN267,"")</f>
        <v/>
      </c>
      <c r="BE270" s="22" t="str">
        <f>IF(AND('Submission Template'!V267="yes",'Submission Template'!BS267&lt;&gt;""),'Submission Template'!BS267,"")</f>
        <v/>
      </c>
      <c r="BF270" s="22"/>
      <c r="BG270" s="22"/>
      <c r="BH270" s="22"/>
      <c r="BI270" s="24"/>
      <c r="BJ270" s="22"/>
      <c r="BK270" s="35" t="str">
        <f>IF('Submission Template'!$AU$36=1,IF(AND('Submission Template'!Q267="yes",$AO270&gt;1,'Submission Template'!BN267&lt;&gt;""),ROUND((($AU270*$E270)/($D270-'Submission Template'!K$28))^2+1,1),""),"")</f>
        <v/>
      </c>
      <c r="BL270" s="35" t="str">
        <f>IF('Submission Template'!$AV$36=1,IF(AND('Submission Template'!V267="yes",$AP270&gt;1,'Submission Template'!BS267&lt;&gt;""),ROUND((($AV270*$O270)/($N270-'Submission Template'!R$28))^2+1,1),""),"")</f>
        <v/>
      </c>
      <c r="BM270" s="49">
        <f t="shared" si="28"/>
        <v>1</v>
      </c>
      <c r="BN270" s="6"/>
      <c r="BO270" s="136" t="str">
        <f>IF(D270="","",IF(E270="","",$D270-'Submission Template'!K$28))</f>
        <v/>
      </c>
      <c r="BP270" s="137" t="str">
        <f t="shared" si="66"/>
        <v/>
      </c>
      <c r="BQ270" s="137"/>
      <c r="BR270" s="137"/>
      <c r="BS270" s="137"/>
      <c r="BT270" s="137" t="str">
        <f>IF(N270="","",IF(E270="","",$N270-'Submission Template'!$BG$20))</f>
        <v/>
      </c>
      <c r="BU270" s="138" t="str">
        <f t="shared" si="67"/>
        <v/>
      </c>
      <c r="BV270" s="6"/>
      <c r="BW270" s="247" t="str">
        <f t="shared" si="58"/>
        <v/>
      </c>
      <c r="BX270" s="138" t="str">
        <f t="shared" si="59"/>
        <v/>
      </c>
      <c r="BY270" s="6"/>
      <c r="BZ270" s="6"/>
      <c r="CA270" s="6"/>
      <c r="CB270" s="6"/>
      <c r="CC270" s="6"/>
      <c r="CD270" s="6"/>
      <c r="CE270" s="6"/>
      <c r="CF270" s="247">
        <f>IF('Submission Template'!C293="invalid",1,0)</f>
        <v>0</v>
      </c>
      <c r="CG270" s="137" t="str">
        <f>IF(AND('Submission Template'!$C293="final",'Submission Template'!$Q293="yes"),$D296,"")</f>
        <v/>
      </c>
      <c r="CH270" s="137" t="str">
        <f>IF(AND('Submission Template'!$C293="final",'Submission Template'!$Q293="yes"),$C296,"")</f>
        <v/>
      </c>
      <c r="CI270" s="137" t="str">
        <f>IF(AND('Submission Template'!$C293="final",'Submission Template'!$V293="yes"),$N296,"")</f>
        <v/>
      </c>
      <c r="CJ270" s="138" t="str">
        <f>IF(AND('Submission Template'!$C293="final",'Submission Template'!$V293="yes"),$M296,"")</f>
        <v/>
      </c>
      <c r="CK270" s="6"/>
      <c r="CL270" s="6"/>
    </row>
    <row r="271" spans="1:90">
      <c r="A271" s="98"/>
      <c r="B271" s="304">
        <f>IF('Submission Template'!$AU$36=1,IF(AND('Submission Template'!$P$13="yes",$AX271&lt;&gt;""),MAX($AX271-1,0),$AX271),"")</f>
        <v>0</v>
      </c>
      <c r="C271" s="305" t="str">
        <f t="shared" si="22"/>
        <v/>
      </c>
      <c r="D271" s="306" t="str">
        <f>IF('Submission Template'!$AU$36&lt;&gt;1,"",IF(AL271&lt;&gt;"",AL271,IF(AND('Submission Template'!$P$13="no",'Submission Template'!Q268="yes",'Submission Template'!BN268&lt;&gt;""),AVERAGE(BD$37:BD271),IF(AND('Submission Template'!$P$13="yes",'Submission Template'!Q268="yes",'Submission Template'!BN268&lt;&gt;""),AVERAGE(BD$38:BD271),""))))</f>
        <v/>
      </c>
      <c r="E271" s="307" t="str">
        <f>IF('Submission Template'!$AU$36&lt;&gt;1,"",IF(AO271&lt;=1,"",IF(BW271&lt;&gt;"",BW271,IF(AND('Submission Template'!$P$13="no",'Submission Template'!Q268="yes",'Submission Template'!BN268&lt;&gt;""),STDEV(BD$37:BD271),IF(AND('Submission Template'!$P$13="yes",'Submission Template'!Q268="yes",'Submission Template'!BN268&lt;&gt;""),STDEV(BD$38:BD271),"")))))</f>
        <v/>
      </c>
      <c r="F271" s="308" t="str">
        <f>IF('Submission Template'!$AU$36=1,IF('Submission Template'!BN268&lt;&gt;"",G270,""),"")</f>
        <v/>
      </c>
      <c r="G271" s="308" t="str">
        <f>IF(AND('Submission Template'!$AU$36=1,'Submission Template'!$C268&lt;&gt;""),IF(OR($AO271=1,$AO271=0),0,IF('Submission Template'!$C268="initial",$G270,IF('Submission Template'!Q268="yes",MAX(($F271+'Submission Template'!BN268-('Submission Template'!K$28+0.25*$E271)),0),$G270))),"")</f>
        <v/>
      </c>
      <c r="H271" s="308" t="str">
        <f t="shared" si="61"/>
        <v/>
      </c>
      <c r="I271" s="309" t="str">
        <f t="shared" si="55"/>
        <v/>
      </c>
      <c r="J271" s="309" t="str">
        <f t="shared" si="62"/>
        <v/>
      </c>
      <c r="K271" s="310" t="str">
        <f>IF(G271&lt;&gt;"",IF($BA271=1,IF(AND(J271&lt;&gt;1,I271=1,D271&lt;='Submission Template'!K$28),1,0),K270),"")</f>
        <v/>
      </c>
      <c r="L271" s="304">
        <f>IF('Submission Template'!$AV$36=1,IF(AND('Submission Template'!$P$13="yes",$AY271&lt;&gt;""),MAX($AY271-1,0),$AY271),"")</f>
        <v>0</v>
      </c>
      <c r="M271" s="305" t="str">
        <f t="shared" si="63"/>
        <v/>
      </c>
      <c r="N271" s="306" t="str">
        <f>IF(AM271&lt;&gt;"",AM271,(IF(AND('Submission Template'!$P$13="no",'Submission Template'!V268="yes",'Submission Template'!BS268&lt;&gt;""),AVERAGE(BE$37:BE271),IF(AND('Submission Template'!$P$13="yes",'Submission Template'!V268="yes",'Submission Template'!BS268&lt;&gt;""),AVERAGE(BE$38:BE271),""))))</f>
        <v/>
      </c>
      <c r="O271" s="307" t="str">
        <f>IF(AP271&lt;=1,"",IF(BX271&lt;&gt;"",BX271,(IF(AND('Submission Template'!$P$13="no",'Submission Template'!V268="yes",'Submission Template'!BS268&lt;&gt;""),STDEV(BE$37:BE271),IF(AND('Submission Template'!$P$13="yes",'Submission Template'!V268="yes",'Submission Template'!BS268&lt;&gt;""),STDEV(BE$38:BE271),"")))))</f>
        <v/>
      </c>
      <c r="P271" s="308" t="str">
        <f>IF('Submission Template'!$AV$36=1,IF('Submission Template'!BS268&lt;&gt;"",Q270,""),"")</f>
        <v/>
      </c>
      <c r="Q271" s="308" t="str">
        <f>IF(AND('Submission Template'!$AV$36=1,'Submission Template'!$C268&lt;&gt;""),IF(OR($AP271=1,$AP271=0),0,IF('Submission Template'!$C268="initial",$Q270,IF('Submission Template'!V268="yes",MAX(($P271+'Submission Template'!BS268-('Submission Template'!R$28+0.25*$O271)),0),$Q270))),"")</f>
        <v/>
      </c>
      <c r="R271" s="308" t="str">
        <f t="shared" si="64"/>
        <v/>
      </c>
      <c r="S271" s="309" t="str">
        <f t="shared" si="56"/>
        <v/>
      </c>
      <c r="T271" s="309" t="str">
        <f t="shared" si="65"/>
        <v/>
      </c>
      <c r="U271" s="310" t="str">
        <f>IF(Q271&lt;&gt;"",IF($BB271=1,IF(AND(T271&lt;&gt;1,S271=1,N271&lt;='Submission Template'!R$28),1,0),U270),"")</f>
        <v/>
      </c>
      <c r="V271" s="102"/>
      <c r="W271" s="102"/>
      <c r="X271" s="102"/>
      <c r="Y271" s="102"/>
      <c r="Z271" s="102"/>
      <c r="AA271" s="102"/>
      <c r="AB271" s="102"/>
      <c r="AC271" s="102"/>
      <c r="AD271" s="102"/>
      <c r="AE271" s="102"/>
      <c r="AF271" s="311"/>
      <c r="AG271" s="312" t="str">
        <f>IF(AND(OR('Submission Template'!Q268="yes",AND('Submission Template'!V268="yes",'Submission Template'!$P$17="yes")),'Submission Template'!C268="invalid"),"Test cannot be invalid AND included in CumSum",IF(OR(AND($Q271&gt;$R271,$N271&lt;&gt;""),AND($G271&gt;H271,$D271&lt;&gt;"")),"Warning:  CumSum statistic exceeds the Action Limit.",""))</f>
        <v/>
      </c>
      <c r="AH271" s="156"/>
      <c r="AI271" s="156"/>
      <c r="AJ271" s="156"/>
      <c r="AK271" s="313"/>
      <c r="AL271" s="6" t="str">
        <f t="shared" si="60"/>
        <v/>
      </c>
      <c r="AM271" s="6" t="str">
        <f t="shared" si="57"/>
        <v/>
      </c>
      <c r="AN271"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lt;&gt;""),"DATA","")),"notCO")</f>
        <v>SKIP</v>
      </c>
      <c r="AO271" s="6">
        <f>IF('Submission Template'!$P$13="no",AX271,IF(AX271="","",IF('Submission Template'!$P$13="yes",IF(B271=0,1,IF(OR(B271=1,B271=2),2,B271)))))</f>
        <v>1</v>
      </c>
      <c r="AP271" s="6">
        <f>IF('Submission Template'!$P$13="no",AY271,IF(AY271="","",IF('Submission Template'!$P$13="yes",IF(L271=0,1,IF(OR(L271=1,L271=2),2,L271)))))</f>
        <v>1</v>
      </c>
      <c r="AQ271"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lt;&gt;""),"DATA","")),"notCO")</f>
        <v>SKIP</v>
      </c>
      <c r="AR271" s="22">
        <f>IF(AND('Submission Template'!BN268&lt;&gt;"",'Submission Template'!K$28&lt;&gt;"",'Submission Template'!Q268&lt;&gt;""),1,0)</f>
        <v>0</v>
      </c>
      <c r="AS271" s="22">
        <f>IF(AND('Submission Template'!BS268&lt;&gt;"",'Submission Template'!R$28&lt;&gt;"",'Submission Template'!V268&lt;&gt;""),1,0)</f>
        <v>0</v>
      </c>
      <c r="AT271" s="22"/>
      <c r="AU271" s="22">
        <f t="shared" si="26"/>
        <v>0</v>
      </c>
      <c r="AV271" s="22">
        <f t="shared" si="27"/>
        <v>0</v>
      </c>
      <c r="AW271" s="22"/>
      <c r="AX271" s="22">
        <f>IF('Submission Template'!$BU268&lt;&gt;"blank",IF('Submission Template'!BN268&lt;&gt;"",IF('Submission Template'!Q268="yes",AX270+1,AX270),AX270),"")</f>
        <v>0</v>
      </c>
      <c r="AY271" s="22">
        <f>IF('Submission Template'!$BU268&lt;&gt;"blank",IF('Submission Template'!BS268&lt;&gt;"",IF('Submission Template'!V268="yes",AY270+1,AY270),AY270),"")</f>
        <v>0</v>
      </c>
      <c r="AZ271" s="22"/>
      <c r="BA271" s="22" t="str">
        <f>IF('Submission Template'!BN268&lt;&gt;"",IF('Submission Template'!Q268="yes",1,0),"")</f>
        <v/>
      </c>
      <c r="BB271" s="22" t="str">
        <f>IF('Submission Template'!BS268&lt;&gt;"",IF('Submission Template'!V268="yes",1,0),"")</f>
        <v/>
      </c>
      <c r="BC271" s="22"/>
      <c r="BD271" s="22" t="str">
        <f>IF(AND('Submission Template'!Q268="yes",'Submission Template'!BN268&lt;&gt;""),'Submission Template'!BN268,"")</f>
        <v/>
      </c>
      <c r="BE271" s="22" t="str">
        <f>IF(AND('Submission Template'!V268="yes",'Submission Template'!BS268&lt;&gt;""),'Submission Template'!BS268,"")</f>
        <v/>
      </c>
      <c r="BF271" s="22"/>
      <c r="BG271" s="22"/>
      <c r="BH271" s="22"/>
      <c r="BI271" s="24"/>
      <c r="BJ271" s="22"/>
      <c r="BK271" s="35" t="str">
        <f>IF('Submission Template'!$AU$36=1,IF(AND('Submission Template'!Q268="yes",$AO271&gt;1,'Submission Template'!BN268&lt;&gt;""),ROUND((($AU271*$E271)/($D271-'Submission Template'!K$28))^2+1,1),""),"")</f>
        <v/>
      </c>
      <c r="BL271" s="35" t="str">
        <f>IF('Submission Template'!$AV$36=1,IF(AND('Submission Template'!V268="yes",$AP271&gt;1,'Submission Template'!BS268&lt;&gt;""),ROUND((($AV271*$O271)/($N271-'Submission Template'!R$28))^2+1,1),""),"")</f>
        <v/>
      </c>
      <c r="BM271" s="49">
        <f t="shared" si="28"/>
        <v>1</v>
      </c>
      <c r="BN271" s="6"/>
      <c r="BO271" s="136" t="str">
        <f>IF(D271="","",IF(E271="","",$D271-'Submission Template'!K$28))</f>
        <v/>
      </c>
      <c r="BP271" s="137" t="str">
        <f t="shared" si="66"/>
        <v/>
      </c>
      <c r="BQ271" s="137"/>
      <c r="BR271" s="137"/>
      <c r="BS271" s="137"/>
      <c r="BT271" s="137" t="str">
        <f>IF(N271="","",IF(E271="","",$N271-'Submission Template'!$BG$20))</f>
        <v/>
      </c>
      <c r="BU271" s="138" t="str">
        <f t="shared" si="67"/>
        <v/>
      </c>
      <c r="BV271" s="6"/>
      <c r="BW271" s="247" t="str">
        <f t="shared" si="58"/>
        <v/>
      </c>
      <c r="BX271" s="138" t="str">
        <f t="shared" si="59"/>
        <v/>
      </c>
      <c r="BY271" s="6"/>
      <c r="BZ271" s="6"/>
      <c r="CA271" s="6"/>
      <c r="CB271" s="6"/>
      <c r="CC271" s="6"/>
      <c r="CD271" s="6"/>
      <c r="CE271" s="6"/>
      <c r="CF271" s="247">
        <f>IF('Submission Template'!C294="invalid",1,0)</f>
        <v>0</v>
      </c>
      <c r="CG271" s="137" t="str">
        <f>IF(AND('Submission Template'!$C294="final",'Submission Template'!$Q294="yes"),$D297,"")</f>
        <v/>
      </c>
      <c r="CH271" s="137" t="str">
        <f>IF(AND('Submission Template'!$C294="final",'Submission Template'!$Q294="yes"),$C297,"")</f>
        <v/>
      </c>
      <c r="CI271" s="137" t="str">
        <f>IF(AND('Submission Template'!$C294="final",'Submission Template'!$V294="yes"),$N297,"")</f>
        <v/>
      </c>
      <c r="CJ271" s="138" t="str">
        <f>IF(AND('Submission Template'!$C294="final",'Submission Template'!$V294="yes"),$M297,"")</f>
        <v/>
      </c>
      <c r="CK271" s="6"/>
      <c r="CL271" s="6"/>
    </row>
    <row r="272" spans="1:90">
      <c r="A272" s="98"/>
      <c r="B272" s="304">
        <f>IF('Submission Template'!$AU$36=1,IF(AND('Submission Template'!$P$13="yes",$AX272&lt;&gt;""),MAX($AX272-1,0),$AX272),"")</f>
        <v>0</v>
      </c>
      <c r="C272" s="305" t="str">
        <f t="shared" si="22"/>
        <v/>
      </c>
      <c r="D272" s="306" t="str">
        <f>IF('Submission Template'!$AU$36&lt;&gt;1,"",IF(AL272&lt;&gt;"",AL272,IF(AND('Submission Template'!$P$13="no",'Submission Template'!Q269="yes",'Submission Template'!BN269&lt;&gt;""),AVERAGE(BD$37:BD272),IF(AND('Submission Template'!$P$13="yes",'Submission Template'!Q269="yes",'Submission Template'!BN269&lt;&gt;""),AVERAGE(BD$38:BD272),""))))</f>
        <v/>
      </c>
      <c r="E272" s="307" t="str">
        <f>IF('Submission Template'!$AU$36&lt;&gt;1,"",IF(AO272&lt;=1,"",IF(BW272&lt;&gt;"",BW272,IF(AND('Submission Template'!$P$13="no",'Submission Template'!Q269="yes",'Submission Template'!BN269&lt;&gt;""),STDEV(BD$37:BD272),IF(AND('Submission Template'!$P$13="yes",'Submission Template'!Q269="yes",'Submission Template'!BN269&lt;&gt;""),STDEV(BD$38:BD272),"")))))</f>
        <v/>
      </c>
      <c r="F272" s="308" t="str">
        <f>IF('Submission Template'!$AU$36=1,IF('Submission Template'!BN269&lt;&gt;"",G271,""),"")</f>
        <v/>
      </c>
      <c r="G272" s="308" t="str">
        <f>IF(AND('Submission Template'!$AU$36=1,'Submission Template'!$C269&lt;&gt;""),IF(OR($AO272=1,$AO272=0),0,IF('Submission Template'!$C269="initial",$G271,IF('Submission Template'!Q269="yes",MAX(($F272+'Submission Template'!BN269-('Submission Template'!K$28+0.25*$E272)),0),$G271))),"")</f>
        <v/>
      </c>
      <c r="H272" s="308" t="str">
        <f t="shared" si="61"/>
        <v/>
      </c>
      <c r="I272" s="309" t="str">
        <f t="shared" si="55"/>
        <v/>
      </c>
      <c r="J272" s="309" t="str">
        <f t="shared" si="62"/>
        <v/>
      </c>
      <c r="K272" s="310" t="str">
        <f>IF(G272&lt;&gt;"",IF($BA272=1,IF(AND(J272&lt;&gt;1,I272=1,D272&lt;='Submission Template'!K$28),1,0),K271),"")</f>
        <v/>
      </c>
      <c r="L272" s="304">
        <f>IF('Submission Template'!$AV$36=1,IF(AND('Submission Template'!$P$13="yes",$AY272&lt;&gt;""),MAX($AY272-1,0),$AY272),"")</f>
        <v>0</v>
      </c>
      <c r="M272" s="305" t="str">
        <f t="shared" si="63"/>
        <v/>
      </c>
      <c r="N272" s="306" t="str">
        <f>IF(AM272&lt;&gt;"",AM272,(IF(AND('Submission Template'!$P$13="no",'Submission Template'!V269="yes",'Submission Template'!BS269&lt;&gt;""),AVERAGE(BE$37:BE272),IF(AND('Submission Template'!$P$13="yes",'Submission Template'!V269="yes",'Submission Template'!BS269&lt;&gt;""),AVERAGE(BE$38:BE272),""))))</f>
        <v/>
      </c>
      <c r="O272" s="307" t="str">
        <f>IF(AP272&lt;=1,"",IF(BX272&lt;&gt;"",BX272,(IF(AND('Submission Template'!$P$13="no",'Submission Template'!V269="yes",'Submission Template'!BS269&lt;&gt;""),STDEV(BE$37:BE272),IF(AND('Submission Template'!$P$13="yes",'Submission Template'!V269="yes",'Submission Template'!BS269&lt;&gt;""),STDEV(BE$38:BE272),"")))))</f>
        <v/>
      </c>
      <c r="P272" s="308" t="str">
        <f>IF('Submission Template'!$AV$36=1,IF('Submission Template'!BS269&lt;&gt;"",Q271,""),"")</f>
        <v/>
      </c>
      <c r="Q272" s="308" t="str">
        <f>IF(AND('Submission Template'!$AV$36=1,'Submission Template'!$C269&lt;&gt;""),IF(OR($AP272=1,$AP272=0),0,IF('Submission Template'!$C269="initial",$Q271,IF('Submission Template'!V269="yes",MAX(($P272+'Submission Template'!BS269-('Submission Template'!R$28+0.25*$O272)),0),$Q271))),"")</f>
        <v/>
      </c>
      <c r="R272" s="308" t="str">
        <f t="shared" si="64"/>
        <v/>
      </c>
      <c r="S272" s="309" t="str">
        <f t="shared" si="56"/>
        <v/>
      </c>
      <c r="T272" s="309" t="str">
        <f t="shared" si="65"/>
        <v/>
      </c>
      <c r="U272" s="310" t="str">
        <f>IF(Q272&lt;&gt;"",IF($BB272=1,IF(AND(T272&lt;&gt;1,S272=1,N272&lt;='Submission Template'!R$28),1,0),U271),"")</f>
        <v/>
      </c>
      <c r="V272" s="102"/>
      <c r="W272" s="102"/>
      <c r="X272" s="102"/>
      <c r="Y272" s="102"/>
      <c r="Z272" s="102"/>
      <c r="AA272" s="102"/>
      <c r="AB272" s="102"/>
      <c r="AC272" s="102"/>
      <c r="AD272" s="102"/>
      <c r="AE272" s="102"/>
      <c r="AF272" s="311"/>
      <c r="AG272" s="312" t="str">
        <f>IF(AND(OR('Submission Template'!Q269="yes",AND('Submission Template'!V269="yes",'Submission Template'!$P$17="yes")),'Submission Template'!C269="invalid"),"Test cannot be invalid AND included in CumSum",IF(OR(AND($Q272&gt;$R272,$N272&lt;&gt;""),AND($G272&gt;H272,$D272&lt;&gt;"")),"Warning:  CumSum statistic exceeds the Action Limit.",""))</f>
        <v/>
      </c>
      <c r="AH272" s="156"/>
      <c r="AI272" s="156"/>
      <c r="AJ272" s="156"/>
      <c r="AK272" s="313"/>
      <c r="AL272" s="6" t="str">
        <f t="shared" si="60"/>
        <v/>
      </c>
      <c r="AM272" s="6" t="str">
        <f t="shared" si="57"/>
        <v/>
      </c>
      <c r="AN272"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lt;&gt;""),"DATA","")),"notCO")</f>
        <v>SKIP</v>
      </c>
      <c r="AO272" s="6">
        <f>IF('Submission Template'!$P$13="no",AX272,IF(AX272="","",IF('Submission Template'!$P$13="yes",IF(B272=0,1,IF(OR(B272=1,B272=2),2,B272)))))</f>
        <v>1</v>
      </c>
      <c r="AP272" s="6">
        <f>IF('Submission Template'!$P$13="no",AY272,IF(AY272="","",IF('Submission Template'!$P$13="yes",IF(L272=0,1,IF(OR(L272=1,L272=2),2,L272)))))</f>
        <v>1</v>
      </c>
      <c r="AQ272"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lt;&gt;""),"DATA","")),"notCO")</f>
        <v>SKIP</v>
      </c>
      <c r="AR272" s="22">
        <f>IF(AND('Submission Template'!BN269&lt;&gt;"",'Submission Template'!K$28&lt;&gt;"",'Submission Template'!Q269&lt;&gt;""),1,0)</f>
        <v>0</v>
      </c>
      <c r="AS272" s="22">
        <f>IF(AND('Submission Template'!BS269&lt;&gt;"",'Submission Template'!R$28&lt;&gt;"",'Submission Template'!V269&lt;&gt;""),1,0)</f>
        <v>0</v>
      </c>
      <c r="AT272" s="22"/>
      <c r="AU272" s="22">
        <f t="shared" si="26"/>
        <v>0</v>
      </c>
      <c r="AV272" s="22">
        <f t="shared" si="27"/>
        <v>0</v>
      </c>
      <c r="AW272" s="22"/>
      <c r="AX272" s="22">
        <f>IF('Submission Template'!$BU269&lt;&gt;"blank",IF('Submission Template'!BN269&lt;&gt;"",IF('Submission Template'!Q269="yes",AX271+1,AX271),AX271),"")</f>
        <v>0</v>
      </c>
      <c r="AY272" s="22">
        <f>IF('Submission Template'!$BU269&lt;&gt;"blank",IF('Submission Template'!BS269&lt;&gt;"",IF('Submission Template'!V269="yes",AY271+1,AY271),AY271),"")</f>
        <v>0</v>
      </c>
      <c r="AZ272" s="22"/>
      <c r="BA272" s="22" t="str">
        <f>IF('Submission Template'!BN269&lt;&gt;"",IF('Submission Template'!Q269="yes",1,0),"")</f>
        <v/>
      </c>
      <c r="BB272" s="22" t="str">
        <f>IF('Submission Template'!BS269&lt;&gt;"",IF('Submission Template'!V269="yes",1,0),"")</f>
        <v/>
      </c>
      <c r="BC272" s="22"/>
      <c r="BD272" s="22" t="str">
        <f>IF(AND('Submission Template'!Q269="yes",'Submission Template'!BN269&lt;&gt;""),'Submission Template'!BN269,"")</f>
        <v/>
      </c>
      <c r="BE272" s="22" t="str">
        <f>IF(AND('Submission Template'!V269="yes",'Submission Template'!BS269&lt;&gt;""),'Submission Template'!BS269,"")</f>
        <v/>
      </c>
      <c r="BF272" s="22"/>
      <c r="BG272" s="22"/>
      <c r="BH272" s="22"/>
      <c r="BI272" s="24"/>
      <c r="BJ272" s="22"/>
      <c r="BK272" s="35" t="str">
        <f>IF('Submission Template'!$AU$36=1,IF(AND('Submission Template'!Q269="yes",$AO272&gt;1,'Submission Template'!BN269&lt;&gt;""),ROUND((($AU272*$E272)/($D272-'Submission Template'!K$28))^2+1,1),""),"")</f>
        <v/>
      </c>
      <c r="BL272" s="35" t="str">
        <f>IF('Submission Template'!$AV$36=1,IF(AND('Submission Template'!V269="yes",$AP272&gt;1,'Submission Template'!BS269&lt;&gt;""),ROUND((($AV272*$O272)/($N272-'Submission Template'!R$28))^2+1,1),""),"")</f>
        <v/>
      </c>
      <c r="BM272" s="49">
        <f t="shared" si="28"/>
        <v>1</v>
      </c>
      <c r="BN272" s="6"/>
      <c r="BO272" s="136" t="str">
        <f>IF(D272="","",IF(E272="","",$D272-'Submission Template'!K$28))</f>
        <v/>
      </c>
      <c r="BP272" s="137" t="str">
        <f t="shared" si="66"/>
        <v/>
      </c>
      <c r="BQ272" s="137"/>
      <c r="BR272" s="137"/>
      <c r="BS272" s="137"/>
      <c r="BT272" s="137" t="str">
        <f>IF(N272="","",IF(E272="","",$N272-'Submission Template'!$BG$20))</f>
        <v/>
      </c>
      <c r="BU272" s="138" t="str">
        <f t="shared" si="67"/>
        <v/>
      </c>
      <c r="BV272" s="6"/>
      <c r="BW272" s="247" t="str">
        <f t="shared" si="58"/>
        <v/>
      </c>
      <c r="BX272" s="138" t="str">
        <f t="shared" si="59"/>
        <v/>
      </c>
      <c r="BY272" s="6"/>
      <c r="BZ272" s="6"/>
      <c r="CA272" s="6"/>
      <c r="CB272" s="6"/>
      <c r="CC272" s="6"/>
      <c r="CD272" s="6"/>
      <c r="CE272" s="6"/>
      <c r="CF272" s="247">
        <f>IF('Submission Template'!C295="invalid",1,0)</f>
        <v>0</v>
      </c>
      <c r="CG272" s="137" t="str">
        <f>IF(AND('Submission Template'!$C295="final",'Submission Template'!$Q295="yes"),$D298,"")</f>
        <v/>
      </c>
      <c r="CH272" s="137" t="str">
        <f>IF(AND('Submission Template'!$C295="final",'Submission Template'!$Q295="yes"),$C298,"")</f>
        <v/>
      </c>
      <c r="CI272" s="137" t="str">
        <f>IF(AND('Submission Template'!$C295="final",'Submission Template'!$V295="yes"),$N298,"")</f>
        <v/>
      </c>
      <c r="CJ272" s="138" t="str">
        <f>IF(AND('Submission Template'!$C295="final",'Submission Template'!$V295="yes"),$M298,"")</f>
        <v/>
      </c>
      <c r="CK272" s="6"/>
      <c r="CL272" s="6"/>
    </row>
    <row r="273" spans="1:90">
      <c r="A273" s="98"/>
      <c r="B273" s="304">
        <f>IF('Submission Template'!$AU$36=1,IF(AND('Submission Template'!$P$13="yes",$AX273&lt;&gt;""),MAX($AX273-1,0),$AX273),"")</f>
        <v>0</v>
      </c>
      <c r="C273" s="305" t="str">
        <f t="shared" si="22"/>
        <v/>
      </c>
      <c r="D273" s="306" t="str">
        <f>IF('Submission Template'!$AU$36&lt;&gt;1,"",IF(AL273&lt;&gt;"",AL273,IF(AND('Submission Template'!$P$13="no",'Submission Template'!Q270="yes",'Submission Template'!BN270&lt;&gt;""),AVERAGE(BD$37:BD273),IF(AND('Submission Template'!$P$13="yes",'Submission Template'!Q270="yes",'Submission Template'!BN270&lt;&gt;""),AVERAGE(BD$38:BD273),""))))</f>
        <v/>
      </c>
      <c r="E273" s="307" t="str">
        <f>IF('Submission Template'!$AU$36&lt;&gt;1,"",IF(AO273&lt;=1,"",IF(BW273&lt;&gt;"",BW273,IF(AND('Submission Template'!$P$13="no",'Submission Template'!Q270="yes",'Submission Template'!BN270&lt;&gt;""),STDEV(BD$37:BD273),IF(AND('Submission Template'!$P$13="yes",'Submission Template'!Q270="yes",'Submission Template'!BN270&lt;&gt;""),STDEV(BD$38:BD273),"")))))</f>
        <v/>
      </c>
      <c r="F273" s="308" t="str">
        <f>IF('Submission Template'!$AU$36=1,IF('Submission Template'!BN270&lt;&gt;"",G272,""),"")</f>
        <v/>
      </c>
      <c r="G273" s="308" t="str">
        <f>IF(AND('Submission Template'!$AU$36=1,'Submission Template'!$C270&lt;&gt;""),IF(OR($AO273=1,$AO273=0),0,IF('Submission Template'!$C270="initial",$G272,IF('Submission Template'!Q270="yes",MAX(($F273+'Submission Template'!BN270-('Submission Template'!K$28+0.25*$E273)),0),$G272))),"")</f>
        <v/>
      </c>
      <c r="H273" s="308" t="str">
        <f t="shared" si="61"/>
        <v/>
      </c>
      <c r="I273" s="309" t="str">
        <f t="shared" si="55"/>
        <v/>
      </c>
      <c r="J273" s="309" t="str">
        <f t="shared" si="62"/>
        <v/>
      </c>
      <c r="K273" s="310" t="str">
        <f>IF(G273&lt;&gt;"",IF($BA273=1,IF(AND(J273&lt;&gt;1,I273=1,D273&lt;='Submission Template'!K$28),1,0),K272),"")</f>
        <v/>
      </c>
      <c r="L273" s="304">
        <f>IF('Submission Template'!$AV$36=1,IF(AND('Submission Template'!$P$13="yes",$AY273&lt;&gt;""),MAX($AY273-1,0),$AY273),"")</f>
        <v>0</v>
      </c>
      <c r="M273" s="305" t="str">
        <f t="shared" si="63"/>
        <v/>
      </c>
      <c r="N273" s="306" t="str">
        <f>IF(AM273&lt;&gt;"",AM273,(IF(AND('Submission Template'!$P$13="no",'Submission Template'!V270="yes",'Submission Template'!BS270&lt;&gt;""),AVERAGE(BE$37:BE273),IF(AND('Submission Template'!$P$13="yes",'Submission Template'!V270="yes",'Submission Template'!BS270&lt;&gt;""),AVERAGE(BE$38:BE273),""))))</f>
        <v/>
      </c>
      <c r="O273" s="307" t="str">
        <f>IF(AP273&lt;=1,"",IF(BX273&lt;&gt;"",BX273,(IF(AND('Submission Template'!$P$13="no",'Submission Template'!V270="yes",'Submission Template'!BS270&lt;&gt;""),STDEV(BE$37:BE273),IF(AND('Submission Template'!$P$13="yes",'Submission Template'!V270="yes",'Submission Template'!BS270&lt;&gt;""),STDEV(BE$38:BE273),"")))))</f>
        <v/>
      </c>
      <c r="P273" s="308" t="str">
        <f>IF('Submission Template'!$AV$36=1,IF('Submission Template'!BS270&lt;&gt;"",Q272,""),"")</f>
        <v/>
      </c>
      <c r="Q273" s="308" t="str">
        <f>IF(AND('Submission Template'!$AV$36=1,'Submission Template'!$C270&lt;&gt;""),IF(OR($AP273=1,$AP273=0),0,IF('Submission Template'!$C270="initial",$Q272,IF('Submission Template'!V270="yes",MAX(($P273+'Submission Template'!BS270-('Submission Template'!R$28+0.25*$O273)),0),$Q272))),"")</f>
        <v/>
      </c>
      <c r="R273" s="308" t="str">
        <f t="shared" si="64"/>
        <v/>
      </c>
      <c r="S273" s="309" t="str">
        <f t="shared" si="56"/>
        <v/>
      </c>
      <c r="T273" s="309" t="str">
        <f t="shared" si="65"/>
        <v/>
      </c>
      <c r="U273" s="310" t="str">
        <f>IF(Q273&lt;&gt;"",IF($BB273=1,IF(AND(T273&lt;&gt;1,S273=1,N273&lt;='Submission Template'!R$28),1,0),U272),"")</f>
        <v/>
      </c>
      <c r="V273" s="102"/>
      <c r="W273" s="102"/>
      <c r="X273" s="102"/>
      <c r="Y273" s="102"/>
      <c r="Z273" s="102"/>
      <c r="AA273" s="102"/>
      <c r="AB273" s="102"/>
      <c r="AC273" s="102"/>
      <c r="AD273" s="102"/>
      <c r="AE273" s="102"/>
      <c r="AF273" s="311"/>
      <c r="AG273" s="312" t="str">
        <f>IF(AND(OR('Submission Template'!Q270="yes",AND('Submission Template'!V270="yes",'Submission Template'!$P$17="yes")),'Submission Template'!C270="invalid"),"Test cannot be invalid AND included in CumSum",IF(OR(AND($Q273&gt;$R273,$N273&lt;&gt;""),AND($G273&gt;H273,$D273&lt;&gt;"")),"Warning:  CumSum statistic exceeds the Action Limit.",""))</f>
        <v/>
      </c>
      <c r="AH273" s="156"/>
      <c r="AI273" s="156"/>
      <c r="AJ273" s="156"/>
      <c r="AK273" s="313"/>
      <c r="AL273" s="6" t="str">
        <f t="shared" si="60"/>
        <v/>
      </c>
      <c r="AM273" s="6" t="str">
        <f t="shared" si="57"/>
        <v/>
      </c>
      <c r="AN273"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lt;&gt;""),"DATA","")),"notCO")</f>
        <v>SKIP</v>
      </c>
      <c r="AO273" s="6">
        <f>IF('Submission Template'!$P$13="no",AX273,IF(AX273="","",IF('Submission Template'!$P$13="yes",IF(B273=0,1,IF(OR(B273=1,B273=2),2,B273)))))</f>
        <v>1</v>
      </c>
      <c r="AP273" s="6">
        <f>IF('Submission Template'!$P$13="no",AY273,IF(AY273="","",IF('Submission Template'!$P$13="yes",IF(L273=0,1,IF(OR(L273=1,L273=2),2,L273)))))</f>
        <v>1</v>
      </c>
      <c r="AQ273"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lt;&gt;""),"DATA","")),"notCO")</f>
        <v>SKIP</v>
      </c>
      <c r="AR273" s="22">
        <f>IF(AND('Submission Template'!BN270&lt;&gt;"",'Submission Template'!K$28&lt;&gt;"",'Submission Template'!Q270&lt;&gt;""),1,0)</f>
        <v>0</v>
      </c>
      <c r="AS273" s="22">
        <f>IF(AND('Submission Template'!BS270&lt;&gt;"",'Submission Template'!R$28&lt;&gt;"",'Submission Template'!V270&lt;&gt;""),1,0)</f>
        <v>0</v>
      </c>
      <c r="AT273" s="22"/>
      <c r="AU273" s="22">
        <f t="shared" si="26"/>
        <v>0</v>
      </c>
      <c r="AV273" s="22">
        <f t="shared" si="27"/>
        <v>0</v>
      </c>
      <c r="AW273" s="22"/>
      <c r="AX273" s="22">
        <f>IF('Submission Template'!$BU270&lt;&gt;"blank",IF('Submission Template'!BN270&lt;&gt;"",IF('Submission Template'!Q270="yes",AX272+1,AX272),AX272),"")</f>
        <v>0</v>
      </c>
      <c r="AY273" s="22">
        <f>IF('Submission Template'!$BU270&lt;&gt;"blank",IF('Submission Template'!BS270&lt;&gt;"",IF('Submission Template'!V270="yes",AY272+1,AY272),AY272),"")</f>
        <v>0</v>
      </c>
      <c r="AZ273" s="22"/>
      <c r="BA273" s="22" t="str">
        <f>IF('Submission Template'!BN270&lt;&gt;"",IF('Submission Template'!Q270="yes",1,0),"")</f>
        <v/>
      </c>
      <c r="BB273" s="22" t="str">
        <f>IF('Submission Template'!BS270&lt;&gt;"",IF('Submission Template'!V270="yes",1,0),"")</f>
        <v/>
      </c>
      <c r="BC273" s="22"/>
      <c r="BD273" s="22" t="str">
        <f>IF(AND('Submission Template'!Q270="yes",'Submission Template'!BN270&lt;&gt;""),'Submission Template'!BN270,"")</f>
        <v/>
      </c>
      <c r="BE273" s="22" t="str">
        <f>IF(AND('Submission Template'!V270="yes",'Submission Template'!BS270&lt;&gt;""),'Submission Template'!BS270,"")</f>
        <v/>
      </c>
      <c r="BF273" s="22"/>
      <c r="BG273" s="22"/>
      <c r="BH273" s="22"/>
      <c r="BI273" s="24"/>
      <c r="BJ273" s="22"/>
      <c r="BK273" s="35" t="str">
        <f>IF('Submission Template'!$AU$36=1,IF(AND('Submission Template'!Q270="yes",$AO273&gt;1,'Submission Template'!BN270&lt;&gt;""),ROUND((($AU273*$E273)/($D273-'Submission Template'!K$28))^2+1,1),""),"")</f>
        <v/>
      </c>
      <c r="BL273" s="35" t="str">
        <f>IF('Submission Template'!$AV$36=1,IF(AND('Submission Template'!V270="yes",$AP273&gt;1,'Submission Template'!BS270&lt;&gt;""),ROUND((($AV273*$O273)/($N273-'Submission Template'!R$28))^2+1,1),""),"")</f>
        <v/>
      </c>
      <c r="BM273" s="49">
        <f t="shared" si="28"/>
        <v>1</v>
      </c>
      <c r="BN273" s="6"/>
      <c r="BO273" s="136" t="str">
        <f>IF(D273="","",IF(E273="","",$D273-'Submission Template'!K$28))</f>
        <v/>
      </c>
      <c r="BP273" s="137" t="str">
        <f t="shared" si="66"/>
        <v/>
      </c>
      <c r="BQ273" s="137"/>
      <c r="BR273" s="137"/>
      <c r="BS273" s="137"/>
      <c r="BT273" s="137" t="str">
        <f>IF(N273="","",IF(E273="","",$N273-'Submission Template'!$BG$20))</f>
        <v/>
      </c>
      <c r="BU273" s="138" t="str">
        <f t="shared" si="67"/>
        <v/>
      </c>
      <c r="BV273" s="6"/>
      <c r="BW273" s="247" t="str">
        <f t="shared" si="58"/>
        <v/>
      </c>
      <c r="BX273" s="138" t="str">
        <f t="shared" si="59"/>
        <v/>
      </c>
      <c r="BY273" s="6"/>
      <c r="BZ273" s="6"/>
      <c r="CA273" s="6"/>
      <c r="CB273" s="6"/>
      <c r="CC273" s="6"/>
      <c r="CD273" s="6"/>
      <c r="CE273" s="6"/>
      <c r="CF273" s="247">
        <f>IF('Submission Template'!C296="invalid",1,0)</f>
        <v>0</v>
      </c>
      <c r="CG273" s="137" t="str">
        <f>IF(AND('Submission Template'!$C296="final",'Submission Template'!$Q296="yes"),$D299,"")</f>
        <v/>
      </c>
      <c r="CH273" s="137" t="str">
        <f>IF(AND('Submission Template'!$C296="final",'Submission Template'!$Q296="yes"),$C299,"")</f>
        <v/>
      </c>
      <c r="CI273" s="137" t="str">
        <f>IF(AND('Submission Template'!$C296="final",'Submission Template'!$V296="yes"),$N299,"")</f>
        <v/>
      </c>
      <c r="CJ273" s="138" t="str">
        <f>IF(AND('Submission Template'!$C296="final",'Submission Template'!$V296="yes"),$M299,"")</f>
        <v/>
      </c>
      <c r="CK273" s="6"/>
      <c r="CL273" s="6"/>
    </row>
    <row r="274" spans="1:90">
      <c r="A274" s="98"/>
      <c r="B274" s="304">
        <f>IF('Submission Template'!$AU$36=1,IF(AND('Submission Template'!$P$13="yes",$AX274&lt;&gt;""),MAX($AX274-1,0),$AX274),"")</f>
        <v>0</v>
      </c>
      <c r="C274" s="305" t="str">
        <f t="shared" si="22"/>
        <v/>
      </c>
      <c r="D274" s="306" t="str">
        <f>IF('Submission Template'!$AU$36&lt;&gt;1,"",IF(AL274&lt;&gt;"",AL274,IF(AND('Submission Template'!$P$13="no",'Submission Template'!Q271="yes",'Submission Template'!BN271&lt;&gt;""),AVERAGE(BD$37:BD274),IF(AND('Submission Template'!$P$13="yes",'Submission Template'!Q271="yes",'Submission Template'!BN271&lt;&gt;""),AVERAGE(BD$38:BD274),""))))</f>
        <v/>
      </c>
      <c r="E274" s="307" t="str">
        <f>IF('Submission Template'!$AU$36&lt;&gt;1,"",IF(AO274&lt;=1,"",IF(BW274&lt;&gt;"",BW274,IF(AND('Submission Template'!$P$13="no",'Submission Template'!Q271="yes",'Submission Template'!BN271&lt;&gt;""),STDEV(BD$37:BD274),IF(AND('Submission Template'!$P$13="yes",'Submission Template'!Q271="yes",'Submission Template'!BN271&lt;&gt;""),STDEV(BD$38:BD274),"")))))</f>
        <v/>
      </c>
      <c r="F274" s="308" t="str">
        <f>IF('Submission Template'!$AU$36=1,IF('Submission Template'!BN271&lt;&gt;"",G273,""),"")</f>
        <v/>
      </c>
      <c r="G274" s="308" t="str">
        <f>IF(AND('Submission Template'!$AU$36=1,'Submission Template'!$C271&lt;&gt;""),IF(OR($AO274=1,$AO274=0),0,IF('Submission Template'!$C271="initial",$G273,IF('Submission Template'!Q271="yes",MAX(($F274+'Submission Template'!BN271-('Submission Template'!K$28+0.25*$E274)),0),$G273))),"")</f>
        <v/>
      </c>
      <c r="H274" s="308" t="str">
        <f t="shared" si="61"/>
        <v/>
      </c>
      <c r="I274" s="309" t="str">
        <f t="shared" si="55"/>
        <v/>
      </c>
      <c r="J274" s="309" t="str">
        <f t="shared" si="62"/>
        <v/>
      </c>
      <c r="K274" s="310" t="str">
        <f>IF(G274&lt;&gt;"",IF($BA274=1,IF(AND(J274&lt;&gt;1,I274=1,D274&lt;='Submission Template'!K$28),1,0),K273),"")</f>
        <v/>
      </c>
      <c r="L274" s="304">
        <f>IF('Submission Template'!$AV$36=1,IF(AND('Submission Template'!$P$13="yes",$AY274&lt;&gt;""),MAX($AY274-1,0),$AY274),"")</f>
        <v>0</v>
      </c>
      <c r="M274" s="305" t="str">
        <f t="shared" si="63"/>
        <v/>
      </c>
      <c r="N274" s="306" t="str">
        <f>IF(AM274&lt;&gt;"",AM274,(IF(AND('Submission Template'!$P$13="no",'Submission Template'!V271="yes",'Submission Template'!BS271&lt;&gt;""),AVERAGE(BE$37:BE274),IF(AND('Submission Template'!$P$13="yes",'Submission Template'!V271="yes",'Submission Template'!BS271&lt;&gt;""),AVERAGE(BE$38:BE274),""))))</f>
        <v/>
      </c>
      <c r="O274" s="307" t="str">
        <f>IF(AP274&lt;=1,"",IF(BX274&lt;&gt;"",BX274,(IF(AND('Submission Template'!$P$13="no",'Submission Template'!V271="yes",'Submission Template'!BS271&lt;&gt;""),STDEV(BE$37:BE274),IF(AND('Submission Template'!$P$13="yes",'Submission Template'!V271="yes",'Submission Template'!BS271&lt;&gt;""),STDEV(BE$38:BE274),"")))))</f>
        <v/>
      </c>
      <c r="P274" s="308" t="str">
        <f>IF('Submission Template'!$AV$36=1,IF('Submission Template'!BS271&lt;&gt;"",Q273,""),"")</f>
        <v/>
      </c>
      <c r="Q274" s="308" t="str">
        <f>IF(AND('Submission Template'!$AV$36=1,'Submission Template'!$C271&lt;&gt;""),IF(OR($AP274=1,$AP274=0),0,IF('Submission Template'!$C271="initial",$Q273,IF('Submission Template'!V271="yes",MAX(($P274+'Submission Template'!BS271-('Submission Template'!R$28+0.25*$O274)),0),$Q273))),"")</f>
        <v/>
      </c>
      <c r="R274" s="308" t="str">
        <f t="shared" si="64"/>
        <v/>
      </c>
      <c r="S274" s="309" t="str">
        <f t="shared" si="56"/>
        <v/>
      </c>
      <c r="T274" s="309" t="str">
        <f t="shared" si="65"/>
        <v/>
      </c>
      <c r="U274" s="310" t="str">
        <f>IF(Q274&lt;&gt;"",IF($BB274=1,IF(AND(T274&lt;&gt;1,S274=1,N274&lt;='Submission Template'!R$28),1,0),U273),"")</f>
        <v/>
      </c>
      <c r="V274" s="102"/>
      <c r="W274" s="102"/>
      <c r="X274" s="102"/>
      <c r="Y274" s="102"/>
      <c r="Z274" s="102"/>
      <c r="AA274" s="102"/>
      <c r="AB274" s="102"/>
      <c r="AC274" s="102"/>
      <c r="AD274" s="102"/>
      <c r="AE274" s="102"/>
      <c r="AF274" s="311"/>
      <c r="AG274" s="312" t="str">
        <f>IF(AND(OR('Submission Template'!Q271="yes",AND('Submission Template'!V271="yes",'Submission Template'!$P$17="yes")),'Submission Template'!C271="invalid"),"Test cannot be invalid AND included in CumSum",IF(OR(AND($Q274&gt;$R274,$N274&lt;&gt;""),AND($G274&gt;H274,$D274&lt;&gt;"")),"Warning:  CumSum statistic exceeds the Action Limit.",""))</f>
        <v/>
      </c>
      <c r="AH274" s="156"/>
      <c r="AI274" s="156"/>
      <c r="AJ274" s="156"/>
      <c r="AK274" s="313"/>
      <c r="AL274" s="6" t="str">
        <f t="shared" si="60"/>
        <v/>
      </c>
      <c r="AM274" s="6" t="str">
        <f t="shared" si="57"/>
        <v/>
      </c>
      <c r="AN274"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lt;&gt;""),"DATA","")),"notCO")</f>
        <v>SKIP</v>
      </c>
      <c r="AO274" s="6">
        <f>IF('Submission Template'!$P$13="no",AX274,IF(AX274="","",IF('Submission Template'!$P$13="yes",IF(B274=0,1,IF(OR(B274=1,B274=2),2,B274)))))</f>
        <v>1</v>
      </c>
      <c r="AP274" s="6">
        <f>IF('Submission Template'!$P$13="no",AY274,IF(AY274="","",IF('Submission Template'!$P$13="yes",IF(L274=0,1,IF(OR(L274=1,L274=2),2,L274)))))</f>
        <v>1</v>
      </c>
      <c r="AQ274"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lt;&gt;""),"DATA","")),"notCO")</f>
        <v>SKIP</v>
      </c>
      <c r="AR274" s="22">
        <f>IF(AND('Submission Template'!BN271&lt;&gt;"",'Submission Template'!K$28&lt;&gt;"",'Submission Template'!Q271&lt;&gt;""),1,0)</f>
        <v>0</v>
      </c>
      <c r="AS274" s="22">
        <f>IF(AND('Submission Template'!BS271&lt;&gt;"",'Submission Template'!R$28&lt;&gt;"",'Submission Template'!V271&lt;&gt;""),1,0)</f>
        <v>0</v>
      </c>
      <c r="AT274" s="22"/>
      <c r="AU274" s="22">
        <f t="shared" si="26"/>
        <v>0</v>
      </c>
      <c r="AV274" s="22">
        <f t="shared" si="27"/>
        <v>0</v>
      </c>
      <c r="AW274" s="22"/>
      <c r="AX274" s="22">
        <f>IF('Submission Template'!$BU271&lt;&gt;"blank",IF('Submission Template'!BN271&lt;&gt;"",IF('Submission Template'!Q271="yes",AX273+1,AX273),AX273),"")</f>
        <v>0</v>
      </c>
      <c r="AY274" s="22">
        <f>IF('Submission Template'!$BU271&lt;&gt;"blank",IF('Submission Template'!BS271&lt;&gt;"",IF('Submission Template'!V271="yes",AY273+1,AY273),AY273),"")</f>
        <v>0</v>
      </c>
      <c r="AZ274" s="22"/>
      <c r="BA274" s="22" t="str">
        <f>IF('Submission Template'!BN271&lt;&gt;"",IF('Submission Template'!Q271="yes",1,0),"")</f>
        <v/>
      </c>
      <c r="BB274" s="22" t="str">
        <f>IF('Submission Template'!BS271&lt;&gt;"",IF('Submission Template'!V271="yes",1,0),"")</f>
        <v/>
      </c>
      <c r="BC274" s="22"/>
      <c r="BD274" s="22" t="str">
        <f>IF(AND('Submission Template'!Q271="yes",'Submission Template'!BN271&lt;&gt;""),'Submission Template'!BN271,"")</f>
        <v/>
      </c>
      <c r="BE274" s="22" t="str">
        <f>IF(AND('Submission Template'!V271="yes",'Submission Template'!BS271&lt;&gt;""),'Submission Template'!BS271,"")</f>
        <v/>
      </c>
      <c r="BF274" s="22"/>
      <c r="BG274" s="22"/>
      <c r="BH274" s="22"/>
      <c r="BI274" s="24"/>
      <c r="BJ274" s="22"/>
      <c r="BK274" s="35" t="str">
        <f>IF('Submission Template'!$AU$36=1,IF(AND('Submission Template'!Q271="yes",$AO274&gt;1,'Submission Template'!BN271&lt;&gt;""),ROUND((($AU274*$E274)/($D274-'Submission Template'!K$28))^2+1,1),""),"")</f>
        <v/>
      </c>
      <c r="BL274" s="35" t="str">
        <f>IF('Submission Template'!$AV$36=1,IF(AND('Submission Template'!V271="yes",$AP274&gt;1,'Submission Template'!BS271&lt;&gt;""),ROUND((($AV274*$O274)/($N274-'Submission Template'!R$28))^2+1,1),""),"")</f>
        <v/>
      </c>
      <c r="BM274" s="49">
        <f t="shared" si="28"/>
        <v>1</v>
      </c>
      <c r="BN274" s="6"/>
      <c r="BO274" s="136" t="str">
        <f>IF(D274="","",IF(E274="","",$D274-'Submission Template'!K$28))</f>
        <v/>
      </c>
      <c r="BP274" s="137" t="str">
        <f t="shared" si="66"/>
        <v/>
      </c>
      <c r="BQ274" s="137"/>
      <c r="BR274" s="137"/>
      <c r="BS274" s="137"/>
      <c r="BT274" s="137" t="str">
        <f>IF(N274="","",IF(E274="","",$N274-'Submission Template'!$BG$20))</f>
        <v/>
      </c>
      <c r="BU274" s="138" t="str">
        <f t="shared" si="67"/>
        <v/>
      </c>
      <c r="BV274" s="6"/>
      <c r="BW274" s="247" t="str">
        <f t="shared" si="58"/>
        <v/>
      </c>
      <c r="BX274" s="138" t="str">
        <f t="shared" si="59"/>
        <v/>
      </c>
      <c r="BY274" s="6"/>
      <c r="BZ274" s="6"/>
      <c r="CA274" s="6"/>
      <c r="CB274" s="6"/>
      <c r="CC274" s="6"/>
      <c r="CD274" s="6"/>
      <c r="CE274" s="6"/>
      <c r="CF274" s="247">
        <f>IF('Submission Template'!C297="invalid",1,0)</f>
        <v>0</v>
      </c>
      <c r="CG274" s="137" t="str">
        <f>IF(AND('Submission Template'!$C297="final",'Submission Template'!$Q297="yes"),$D300,"")</f>
        <v/>
      </c>
      <c r="CH274" s="137" t="str">
        <f>IF(AND('Submission Template'!$C297="final",'Submission Template'!$Q297="yes"),$C300,"")</f>
        <v/>
      </c>
      <c r="CI274" s="137" t="str">
        <f>IF(AND('Submission Template'!$C297="final",'Submission Template'!$V297="yes"),$N300,"")</f>
        <v/>
      </c>
      <c r="CJ274" s="138" t="str">
        <f>IF(AND('Submission Template'!$C297="final",'Submission Template'!$V297="yes"),$M300,"")</f>
        <v/>
      </c>
      <c r="CK274" s="6"/>
      <c r="CL274" s="6"/>
    </row>
    <row r="275" spans="1:90">
      <c r="A275" s="98"/>
      <c r="B275" s="304">
        <f>IF('Submission Template'!$AU$36=1,IF(AND('Submission Template'!$P$13="yes",$AX275&lt;&gt;""),MAX($AX275-1,0),$AX275),"")</f>
        <v>0</v>
      </c>
      <c r="C275" s="305" t="str">
        <f t="shared" si="22"/>
        <v/>
      </c>
      <c r="D275" s="306" t="str">
        <f>IF('Submission Template'!$AU$36&lt;&gt;1,"",IF(AL275&lt;&gt;"",AL275,IF(AND('Submission Template'!$P$13="no",'Submission Template'!Q272="yes",'Submission Template'!BN272&lt;&gt;""),AVERAGE(BD$37:BD275),IF(AND('Submission Template'!$P$13="yes",'Submission Template'!Q272="yes",'Submission Template'!BN272&lt;&gt;""),AVERAGE(BD$38:BD275),""))))</f>
        <v/>
      </c>
      <c r="E275" s="307" t="str">
        <f>IF('Submission Template'!$AU$36&lt;&gt;1,"",IF(AO275&lt;=1,"",IF(BW275&lt;&gt;"",BW275,IF(AND('Submission Template'!$P$13="no",'Submission Template'!Q272="yes",'Submission Template'!BN272&lt;&gt;""),STDEV(BD$37:BD275),IF(AND('Submission Template'!$P$13="yes",'Submission Template'!Q272="yes",'Submission Template'!BN272&lt;&gt;""),STDEV(BD$38:BD275),"")))))</f>
        <v/>
      </c>
      <c r="F275" s="308" t="str">
        <f>IF('Submission Template'!$AU$36=1,IF('Submission Template'!BN272&lt;&gt;"",G274,""),"")</f>
        <v/>
      </c>
      <c r="G275" s="308" t="str">
        <f>IF(AND('Submission Template'!$AU$36=1,'Submission Template'!$C272&lt;&gt;""),IF(OR($AO275=1,$AO275=0),0,IF('Submission Template'!$C272="initial",$G274,IF('Submission Template'!Q272="yes",MAX(($F275+'Submission Template'!BN272-('Submission Template'!K$28+0.25*$E275)),0),$G274))),"")</f>
        <v/>
      </c>
      <c r="H275" s="308" t="str">
        <f t="shared" si="61"/>
        <v/>
      </c>
      <c r="I275" s="309" t="str">
        <f t="shared" si="55"/>
        <v/>
      </c>
      <c r="J275" s="309" t="str">
        <f t="shared" si="62"/>
        <v/>
      </c>
      <c r="K275" s="310" t="str">
        <f>IF(G275&lt;&gt;"",IF($BA275=1,IF(AND(J275&lt;&gt;1,I275=1,D275&lt;='Submission Template'!K$28),1,0),K274),"")</f>
        <v/>
      </c>
      <c r="L275" s="304">
        <f>IF('Submission Template'!$AV$36=1,IF(AND('Submission Template'!$P$13="yes",$AY275&lt;&gt;""),MAX($AY275-1,0),$AY275),"")</f>
        <v>0</v>
      </c>
      <c r="M275" s="305" t="str">
        <f t="shared" si="63"/>
        <v/>
      </c>
      <c r="N275" s="306" t="str">
        <f>IF(AM275&lt;&gt;"",AM275,(IF(AND('Submission Template'!$P$13="no",'Submission Template'!V272="yes",'Submission Template'!BS272&lt;&gt;""),AVERAGE(BE$37:BE275),IF(AND('Submission Template'!$P$13="yes",'Submission Template'!V272="yes",'Submission Template'!BS272&lt;&gt;""),AVERAGE(BE$38:BE275),""))))</f>
        <v/>
      </c>
      <c r="O275" s="307" t="str">
        <f>IF(AP275&lt;=1,"",IF(BX275&lt;&gt;"",BX275,(IF(AND('Submission Template'!$P$13="no",'Submission Template'!V272="yes",'Submission Template'!BS272&lt;&gt;""),STDEV(BE$37:BE275),IF(AND('Submission Template'!$P$13="yes",'Submission Template'!V272="yes",'Submission Template'!BS272&lt;&gt;""),STDEV(BE$38:BE275),"")))))</f>
        <v/>
      </c>
      <c r="P275" s="308" t="str">
        <f>IF('Submission Template'!$AV$36=1,IF('Submission Template'!BS272&lt;&gt;"",Q274,""),"")</f>
        <v/>
      </c>
      <c r="Q275" s="308" t="str">
        <f>IF(AND('Submission Template'!$AV$36=1,'Submission Template'!$C272&lt;&gt;""),IF(OR($AP275=1,$AP275=0),0,IF('Submission Template'!$C272="initial",$Q274,IF('Submission Template'!V272="yes",MAX(($P275+'Submission Template'!BS272-('Submission Template'!R$28+0.25*$O275)),0),$Q274))),"")</f>
        <v/>
      </c>
      <c r="R275" s="308" t="str">
        <f t="shared" si="64"/>
        <v/>
      </c>
      <c r="S275" s="309" t="str">
        <f t="shared" si="56"/>
        <v/>
      </c>
      <c r="T275" s="309" t="str">
        <f t="shared" si="65"/>
        <v/>
      </c>
      <c r="U275" s="310" t="str">
        <f>IF(Q275&lt;&gt;"",IF($BB275=1,IF(AND(T275&lt;&gt;1,S275=1,N275&lt;='Submission Template'!R$28),1,0),U274),"")</f>
        <v/>
      </c>
      <c r="V275" s="102"/>
      <c r="W275" s="102"/>
      <c r="X275" s="102"/>
      <c r="Y275" s="102"/>
      <c r="Z275" s="102"/>
      <c r="AA275" s="102"/>
      <c r="AB275" s="102"/>
      <c r="AC275" s="102"/>
      <c r="AD275" s="102"/>
      <c r="AE275" s="102"/>
      <c r="AF275" s="311"/>
      <c r="AG275" s="312" t="str">
        <f>IF(AND(OR('Submission Template'!Q272="yes",AND('Submission Template'!V272="yes",'Submission Template'!$P$17="yes")),'Submission Template'!C272="invalid"),"Test cannot be invalid AND included in CumSum",IF(OR(AND($Q275&gt;$R275,$N275&lt;&gt;""),AND($G275&gt;H275,$D275&lt;&gt;"")),"Warning:  CumSum statistic exceeds the Action Limit.",""))</f>
        <v/>
      </c>
      <c r="AH275" s="156"/>
      <c r="AI275" s="156"/>
      <c r="AJ275" s="156"/>
      <c r="AK275" s="313"/>
      <c r="AL275" s="6" t="str">
        <f t="shared" si="60"/>
        <v/>
      </c>
      <c r="AM275" s="6" t="str">
        <f t="shared" si="57"/>
        <v/>
      </c>
      <c r="AN275"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lt;&gt;""),"DATA","")),"notCO")</f>
        <v>SKIP</v>
      </c>
      <c r="AO275" s="6">
        <f>IF('Submission Template'!$P$13="no",AX275,IF(AX275="","",IF('Submission Template'!$P$13="yes",IF(B275=0,1,IF(OR(B275=1,B275=2),2,B275)))))</f>
        <v>1</v>
      </c>
      <c r="AP275" s="6">
        <f>IF('Submission Template'!$P$13="no",AY275,IF(AY275="","",IF('Submission Template'!$P$13="yes",IF(L275=0,1,IF(OR(L275=1,L275=2),2,L275)))))</f>
        <v>1</v>
      </c>
      <c r="AQ275"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lt;&gt;""),"DATA","")),"notCO")</f>
        <v>SKIP</v>
      </c>
      <c r="AR275" s="22">
        <f>IF(AND('Submission Template'!BN272&lt;&gt;"",'Submission Template'!K$28&lt;&gt;"",'Submission Template'!Q272&lt;&gt;""),1,0)</f>
        <v>0</v>
      </c>
      <c r="AS275" s="22">
        <f>IF(AND('Submission Template'!BS272&lt;&gt;"",'Submission Template'!R$28&lt;&gt;"",'Submission Template'!V272&lt;&gt;""),1,0)</f>
        <v>0</v>
      </c>
      <c r="AT275" s="22"/>
      <c r="AU275" s="22">
        <f t="shared" si="26"/>
        <v>0</v>
      </c>
      <c r="AV275" s="22">
        <f t="shared" si="27"/>
        <v>0</v>
      </c>
      <c r="AW275" s="22"/>
      <c r="AX275" s="22">
        <f>IF('Submission Template'!$BU272&lt;&gt;"blank",IF('Submission Template'!BN272&lt;&gt;"",IF('Submission Template'!Q272="yes",AX274+1,AX274),AX274),"")</f>
        <v>0</v>
      </c>
      <c r="AY275" s="22">
        <f>IF('Submission Template'!$BU272&lt;&gt;"blank",IF('Submission Template'!BS272&lt;&gt;"",IF('Submission Template'!V272="yes",AY274+1,AY274),AY274),"")</f>
        <v>0</v>
      </c>
      <c r="AZ275" s="22"/>
      <c r="BA275" s="22" t="str">
        <f>IF('Submission Template'!BN272&lt;&gt;"",IF('Submission Template'!Q272="yes",1,0),"")</f>
        <v/>
      </c>
      <c r="BB275" s="22" t="str">
        <f>IF('Submission Template'!BS272&lt;&gt;"",IF('Submission Template'!V272="yes",1,0),"")</f>
        <v/>
      </c>
      <c r="BC275" s="22"/>
      <c r="BD275" s="22" t="str">
        <f>IF(AND('Submission Template'!Q272="yes",'Submission Template'!BN272&lt;&gt;""),'Submission Template'!BN272,"")</f>
        <v/>
      </c>
      <c r="BE275" s="22" t="str">
        <f>IF(AND('Submission Template'!V272="yes",'Submission Template'!BS272&lt;&gt;""),'Submission Template'!BS272,"")</f>
        <v/>
      </c>
      <c r="BF275" s="22"/>
      <c r="BG275" s="22"/>
      <c r="BH275" s="22"/>
      <c r="BI275" s="24"/>
      <c r="BJ275" s="22"/>
      <c r="BK275" s="35" t="str">
        <f>IF('Submission Template'!$AU$36=1,IF(AND('Submission Template'!Q272="yes",$AO275&gt;1,'Submission Template'!BN272&lt;&gt;""),ROUND((($AU275*$E275)/($D275-'Submission Template'!K$28))^2+1,1),""),"")</f>
        <v/>
      </c>
      <c r="BL275" s="35" t="str">
        <f>IF('Submission Template'!$AV$36=1,IF(AND('Submission Template'!V272="yes",$AP275&gt;1,'Submission Template'!BS272&lt;&gt;""),ROUND((($AV275*$O275)/($N275-'Submission Template'!R$28))^2+1,1),""),"")</f>
        <v/>
      </c>
      <c r="BM275" s="49">
        <f t="shared" si="28"/>
        <v>1</v>
      </c>
      <c r="BN275" s="6"/>
      <c r="BO275" s="136" t="str">
        <f>IF(D275="","",IF(E275="","",$D275-'Submission Template'!K$28))</f>
        <v/>
      </c>
      <c r="BP275" s="137" t="str">
        <f t="shared" si="66"/>
        <v/>
      </c>
      <c r="BQ275" s="137"/>
      <c r="BR275" s="137"/>
      <c r="BS275" s="137"/>
      <c r="BT275" s="137" t="str">
        <f>IF(N275="","",IF(E275="","",$N275-'Submission Template'!$BG$20))</f>
        <v/>
      </c>
      <c r="BU275" s="138" t="str">
        <f t="shared" si="67"/>
        <v/>
      </c>
      <c r="BV275" s="6"/>
      <c r="BW275" s="247" t="str">
        <f t="shared" si="58"/>
        <v/>
      </c>
      <c r="BX275" s="138" t="str">
        <f t="shared" si="59"/>
        <v/>
      </c>
      <c r="BY275" s="6"/>
      <c r="BZ275" s="6"/>
      <c r="CA275" s="6"/>
      <c r="CB275" s="6"/>
      <c r="CC275" s="6"/>
      <c r="CD275" s="6"/>
      <c r="CE275" s="6"/>
      <c r="CF275" s="247">
        <f>IF('Submission Template'!C298="invalid",1,0)</f>
        <v>0</v>
      </c>
      <c r="CG275" s="137" t="str">
        <f>IF(AND('Submission Template'!$C298="final",'Submission Template'!$Q298="yes"),$D301,"")</f>
        <v/>
      </c>
      <c r="CH275" s="137" t="str">
        <f>IF(AND('Submission Template'!$C298="final",'Submission Template'!$Q298="yes"),$C301,"")</f>
        <v/>
      </c>
      <c r="CI275" s="137" t="str">
        <f>IF(AND('Submission Template'!$C298="final",'Submission Template'!$V298="yes"),$N301,"")</f>
        <v/>
      </c>
      <c r="CJ275" s="138" t="str">
        <f>IF(AND('Submission Template'!$C298="final",'Submission Template'!$V298="yes"),$M301,"")</f>
        <v/>
      </c>
      <c r="CK275" s="6"/>
      <c r="CL275" s="6"/>
    </row>
    <row r="276" spans="1:90">
      <c r="A276" s="98"/>
      <c r="B276" s="304">
        <f>IF('Submission Template'!$AU$36=1,IF(AND('Submission Template'!$P$13="yes",$AX276&lt;&gt;""),MAX($AX276-1,0),$AX276),"")</f>
        <v>0</v>
      </c>
      <c r="C276" s="305" t="str">
        <f t="shared" si="22"/>
        <v/>
      </c>
      <c r="D276" s="306" t="str">
        <f>IF('Submission Template'!$AU$36&lt;&gt;1,"",IF(AL276&lt;&gt;"",AL276,IF(AND('Submission Template'!$P$13="no",'Submission Template'!Q273="yes",'Submission Template'!BN273&lt;&gt;""),AVERAGE(BD$37:BD276),IF(AND('Submission Template'!$P$13="yes",'Submission Template'!Q273="yes",'Submission Template'!BN273&lt;&gt;""),AVERAGE(BD$38:BD276),""))))</f>
        <v/>
      </c>
      <c r="E276" s="307" t="str">
        <f>IF('Submission Template'!$AU$36&lt;&gt;1,"",IF(AO276&lt;=1,"",IF(BW276&lt;&gt;"",BW276,IF(AND('Submission Template'!$P$13="no",'Submission Template'!Q273="yes",'Submission Template'!BN273&lt;&gt;""),STDEV(BD$37:BD276),IF(AND('Submission Template'!$P$13="yes",'Submission Template'!Q273="yes",'Submission Template'!BN273&lt;&gt;""),STDEV(BD$38:BD276),"")))))</f>
        <v/>
      </c>
      <c r="F276" s="308" t="str">
        <f>IF('Submission Template'!$AU$36=1,IF('Submission Template'!BN273&lt;&gt;"",G275,""),"")</f>
        <v/>
      </c>
      <c r="G276" s="308" t="str">
        <f>IF(AND('Submission Template'!$AU$36=1,'Submission Template'!$C273&lt;&gt;""),IF(OR($AO276=1,$AO276=0),0,IF('Submission Template'!$C273="initial",$G275,IF('Submission Template'!Q273="yes",MAX(($F276+'Submission Template'!BN273-('Submission Template'!K$28+0.25*$E276)),0),$G275))),"")</f>
        <v/>
      </c>
      <c r="H276" s="308" t="str">
        <f t="shared" si="61"/>
        <v/>
      </c>
      <c r="I276" s="309" t="str">
        <f t="shared" si="55"/>
        <v/>
      </c>
      <c r="J276" s="309" t="str">
        <f t="shared" si="62"/>
        <v/>
      </c>
      <c r="K276" s="310" t="str">
        <f>IF(G276&lt;&gt;"",IF($BA276=1,IF(AND(J276&lt;&gt;1,I276=1,D276&lt;='Submission Template'!K$28),1,0),K275),"")</f>
        <v/>
      </c>
      <c r="L276" s="304">
        <f>IF('Submission Template'!$AV$36=1,IF(AND('Submission Template'!$P$13="yes",$AY276&lt;&gt;""),MAX($AY276-1,0),$AY276),"")</f>
        <v>0</v>
      </c>
      <c r="M276" s="305" t="str">
        <f t="shared" si="63"/>
        <v/>
      </c>
      <c r="N276" s="306" t="str">
        <f>IF(AM276&lt;&gt;"",AM276,(IF(AND('Submission Template'!$P$13="no",'Submission Template'!V273="yes",'Submission Template'!BS273&lt;&gt;""),AVERAGE(BE$37:BE276),IF(AND('Submission Template'!$P$13="yes",'Submission Template'!V273="yes",'Submission Template'!BS273&lt;&gt;""),AVERAGE(BE$38:BE276),""))))</f>
        <v/>
      </c>
      <c r="O276" s="307" t="str">
        <f>IF(AP276&lt;=1,"",IF(BX276&lt;&gt;"",BX276,(IF(AND('Submission Template'!$P$13="no",'Submission Template'!V273="yes",'Submission Template'!BS273&lt;&gt;""),STDEV(BE$37:BE276),IF(AND('Submission Template'!$P$13="yes",'Submission Template'!V273="yes",'Submission Template'!BS273&lt;&gt;""),STDEV(BE$38:BE276),"")))))</f>
        <v/>
      </c>
      <c r="P276" s="308" t="str">
        <f>IF('Submission Template'!$AV$36=1,IF('Submission Template'!BS273&lt;&gt;"",Q275,""),"")</f>
        <v/>
      </c>
      <c r="Q276" s="308" t="str">
        <f>IF(AND('Submission Template'!$AV$36=1,'Submission Template'!$C273&lt;&gt;""),IF(OR($AP276=1,$AP276=0),0,IF('Submission Template'!$C273="initial",$Q275,IF('Submission Template'!V273="yes",MAX(($P276+'Submission Template'!BS273-('Submission Template'!R$28+0.25*$O276)),0),$Q275))),"")</f>
        <v/>
      </c>
      <c r="R276" s="308" t="str">
        <f t="shared" si="64"/>
        <v/>
      </c>
      <c r="S276" s="309" t="str">
        <f t="shared" si="56"/>
        <v/>
      </c>
      <c r="T276" s="309" t="str">
        <f t="shared" si="65"/>
        <v/>
      </c>
      <c r="U276" s="310" t="str">
        <f>IF(Q276&lt;&gt;"",IF($BB276=1,IF(AND(T276&lt;&gt;1,S276=1,N276&lt;='Submission Template'!R$28),1,0),U275),"")</f>
        <v/>
      </c>
      <c r="V276" s="102"/>
      <c r="W276" s="102"/>
      <c r="X276" s="102"/>
      <c r="Y276" s="102"/>
      <c r="Z276" s="102"/>
      <c r="AA276" s="102"/>
      <c r="AB276" s="102"/>
      <c r="AC276" s="102"/>
      <c r="AD276" s="102"/>
      <c r="AE276" s="102"/>
      <c r="AF276" s="311"/>
      <c r="AG276" s="312" t="str">
        <f>IF(AND(OR('Submission Template'!Q273="yes",AND('Submission Template'!V273="yes",'Submission Template'!$P$17="yes")),'Submission Template'!C273="invalid"),"Test cannot be invalid AND included in CumSum",IF(OR(AND($Q276&gt;$R276,$N276&lt;&gt;""),AND($G276&gt;H276,$D276&lt;&gt;"")),"Warning:  CumSum statistic exceeds the Action Limit.",""))</f>
        <v/>
      </c>
      <c r="AH276" s="156"/>
      <c r="AI276" s="156"/>
      <c r="AJ276" s="156"/>
      <c r="AK276" s="313"/>
      <c r="AL276" s="6" t="str">
        <f t="shared" si="60"/>
        <v/>
      </c>
      <c r="AM276" s="6" t="str">
        <f t="shared" si="57"/>
        <v/>
      </c>
      <c r="AN276"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lt;&gt;""),"DATA","")),"notCO")</f>
        <v>SKIP</v>
      </c>
      <c r="AO276" s="6">
        <f>IF('Submission Template'!$P$13="no",AX276,IF(AX276="","",IF('Submission Template'!$P$13="yes",IF(B276=0,1,IF(OR(B276=1,B276=2),2,B276)))))</f>
        <v>1</v>
      </c>
      <c r="AP276" s="6">
        <f>IF('Submission Template'!$P$13="no",AY276,IF(AY276="","",IF('Submission Template'!$P$13="yes",IF(L276=0,1,IF(OR(L276=1,L276=2),2,L276)))))</f>
        <v>1</v>
      </c>
      <c r="AQ276"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lt;&gt;""),"DATA","")),"notCO")</f>
        <v>SKIP</v>
      </c>
      <c r="AR276" s="22">
        <f>IF(AND('Submission Template'!BN273&lt;&gt;"",'Submission Template'!K$28&lt;&gt;"",'Submission Template'!Q273&lt;&gt;""),1,0)</f>
        <v>0</v>
      </c>
      <c r="AS276" s="22">
        <f>IF(AND('Submission Template'!BS273&lt;&gt;"",'Submission Template'!R$28&lt;&gt;"",'Submission Template'!V273&lt;&gt;""),1,0)</f>
        <v>0</v>
      </c>
      <c r="AT276" s="22"/>
      <c r="AU276" s="22">
        <f t="shared" si="26"/>
        <v>0</v>
      </c>
      <c r="AV276" s="22">
        <f t="shared" si="27"/>
        <v>0</v>
      </c>
      <c r="AW276" s="22"/>
      <c r="AX276" s="22">
        <f>IF('Submission Template'!$BU273&lt;&gt;"blank",IF('Submission Template'!BN273&lt;&gt;"",IF('Submission Template'!Q273="yes",AX275+1,AX275),AX275),"")</f>
        <v>0</v>
      </c>
      <c r="AY276" s="22">
        <f>IF('Submission Template'!$BU273&lt;&gt;"blank",IF('Submission Template'!BS273&lt;&gt;"",IF('Submission Template'!V273="yes",AY275+1,AY275),AY275),"")</f>
        <v>0</v>
      </c>
      <c r="AZ276" s="22"/>
      <c r="BA276" s="22" t="str">
        <f>IF('Submission Template'!BN273&lt;&gt;"",IF('Submission Template'!Q273="yes",1,0),"")</f>
        <v/>
      </c>
      <c r="BB276" s="22" t="str">
        <f>IF('Submission Template'!BS273&lt;&gt;"",IF('Submission Template'!V273="yes",1,0),"")</f>
        <v/>
      </c>
      <c r="BC276" s="22"/>
      <c r="BD276" s="22" t="str">
        <f>IF(AND('Submission Template'!Q273="yes",'Submission Template'!BN273&lt;&gt;""),'Submission Template'!BN273,"")</f>
        <v/>
      </c>
      <c r="BE276" s="22" t="str">
        <f>IF(AND('Submission Template'!V273="yes",'Submission Template'!BS273&lt;&gt;""),'Submission Template'!BS273,"")</f>
        <v/>
      </c>
      <c r="BF276" s="22"/>
      <c r="BG276" s="22"/>
      <c r="BH276" s="22"/>
      <c r="BI276" s="24"/>
      <c r="BJ276" s="22"/>
      <c r="BK276" s="35" t="str">
        <f>IF('Submission Template'!$AU$36=1,IF(AND('Submission Template'!Q273="yes",$AO276&gt;1,'Submission Template'!BN273&lt;&gt;""),ROUND((($AU276*$E276)/($D276-'Submission Template'!K$28))^2+1,1),""),"")</f>
        <v/>
      </c>
      <c r="BL276" s="35" t="str">
        <f>IF('Submission Template'!$AV$36=1,IF(AND('Submission Template'!V273="yes",$AP276&gt;1,'Submission Template'!BS273&lt;&gt;""),ROUND((($AV276*$O276)/($N276-'Submission Template'!R$28))^2+1,1),""),"")</f>
        <v/>
      </c>
      <c r="BM276" s="49">
        <f t="shared" si="28"/>
        <v>1</v>
      </c>
      <c r="BN276" s="6"/>
      <c r="BO276" s="136" t="str">
        <f>IF(D276="","",IF(E276="","",$D276-'Submission Template'!K$28))</f>
        <v/>
      </c>
      <c r="BP276" s="137" t="str">
        <f t="shared" si="66"/>
        <v/>
      </c>
      <c r="BQ276" s="137"/>
      <c r="BR276" s="137"/>
      <c r="BS276" s="137"/>
      <c r="BT276" s="137" t="str">
        <f>IF(N276="","",IF(E276="","",$N276-'Submission Template'!$BG$20))</f>
        <v/>
      </c>
      <c r="BU276" s="138" t="str">
        <f t="shared" si="67"/>
        <v/>
      </c>
      <c r="BV276" s="6"/>
      <c r="BW276" s="247" t="str">
        <f t="shared" si="58"/>
        <v/>
      </c>
      <c r="BX276" s="138" t="str">
        <f t="shared" si="59"/>
        <v/>
      </c>
      <c r="BY276" s="6"/>
      <c r="BZ276" s="6"/>
      <c r="CA276" s="6"/>
      <c r="CB276" s="6"/>
      <c r="CC276" s="6"/>
      <c r="CD276" s="6"/>
      <c r="CE276" s="6"/>
      <c r="CF276" s="247">
        <f>IF('Submission Template'!C299="invalid",1,0)</f>
        <v>0</v>
      </c>
      <c r="CG276" s="137" t="str">
        <f>IF(AND('Submission Template'!$C299="final",'Submission Template'!$Q299="yes"),$D302,"")</f>
        <v/>
      </c>
      <c r="CH276" s="137" t="str">
        <f>IF(AND('Submission Template'!$C299="final",'Submission Template'!$Q299="yes"),$C302,"")</f>
        <v/>
      </c>
      <c r="CI276" s="137" t="str">
        <f>IF(AND('Submission Template'!$C299="final",'Submission Template'!$V299="yes"),$N302,"")</f>
        <v/>
      </c>
      <c r="CJ276" s="138" t="str">
        <f>IF(AND('Submission Template'!$C299="final",'Submission Template'!$V299="yes"),$M302,"")</f>
        <v/>
      </c>
      <c r="CK276" s="6"/>
      <c r="CL276" s="6"/>
    </row>
    <row r="277" spans="1:90">
      <c r="A277" s="98"/>
      <c r="B277" s="304">
        <f>IF('Submission Template'!$AU$36=1,IF(AND('Submission Template'!$P$13="yes",$AX277&lt;&gt;""),MAX($AX277-1,0),$AX277),"")</f>
        <v>0</v>
      </c>
      <c r="C277" s="305" t="str">
        <f t="shared" si="22"/>
        <v/>
      </c>
      <c r="D277" s="306" t="str">
        <f>IF('Submission Template'!$AU$36&lt;&gt;1,"",IF(AL277&lt;&gt;"",AL277,IF(AND('Submission Template'!$P$13="no",'Submission Template'!Q274="yes",'Submission Template'!BN274&lt;&gt;""),AVERAGE(BD$37:BD277),IF(AND('Submission Template'!$P$13="yes",'Submission Template'!Q274="yes",'Submission Template'!BN274&lt;&gt;""),AVERAGE(BD$38:BD277),""))))</f>
        <v/>
      </c>
      <c r="E277" s="307" t="str">
        <f>IF('Submission Template'!$AU$36&lt;&gt;1,"",IF(AO277&lt;=1,"",IF(BW277&lt;&gt;"",BW277,IF(AND('Submission Template'!$P$13="no",'Submission Template'!Q274="yes",'Submission Template'!BN274&lt;&gt;""),STDEV(BD$37:BD277),IF(AND('Submission Template'!$P$13="yes",'Submission Template'!Q274="yes",'Submission Template'!BN274&lt;&gt;""),STDEV(BD$38:BD277),"")))))</f>
        <v/>
      </c>
      <c r="F277" s="308" t="str">
        <f>IF('Submission Template'!$AU$36=1,IF('Submission Template'!BN274&lt;&gt;"",G276,""),"")</f>
        <v/>
      </c>
      <c r="G277" s="308" t="str">
        <f>IF(AND('Submission Template'!$AU$36=1,'Submission Template'!$C274&lt;&gt;""),IF(OR($AO277=1,$AO277=0),0,IF('Submission Template'!$C274="initial",$G276,IF('Submission Template'!Q274="yes",MAX(($F277+'Submission Template'!BN274-('Submission Template'!K$28+0.25*$E277)),0),$G276))),"")</f>
        <v/>
      </c>
      <c r="H277" s="308" t="str">
        <f t="shared" si="61"/>
        <v/>
      </c>
      <c r="I277" s="309" t="str">
        <f t="shared" si="55"/>
        <v/>
      </c>
      <c r="J277" s="309" t="str">
        <f t="shared" si="62"/>
        <v/>
      </c>
      <c r="K277" s="310" t="str">
        <f>IF(G277&lt;&gt;"",IF($BA277=1,IF(AND(J277&lt;&gt;1,I277=1,D277&lt;='Submission Template'!K$28),1,0),K276),"")</f>
        <v/>
      </c>
      <c r="L277" s="304">
        <f>IF('Submission Template'!$AV$36=1,IF(AND('Submission Template'!$P$13="yes",$AY277&lt;&gt;""),MAX($AY277-1,0),$AY277),"")</f>
        <v>0</v>
      </c>
      <c r="M277" s="305" t="str">
        <f t="shared" si="63"/>
        <v/>
      </c>
      <c r="N277" s="306" t="str">
        <f>IF(AM277&lt;&gt;"",AM277,(IF(AND('Submission Template'!$P$13="no",'Submission Template'!V274="yes",'Submission Template'!BS274&lt;&gt;""),AVERAGE(BE$37:BE277),IF(AND('Submission Template'!$P$13="yes",'Submission Template'!V274="yes",'Submission Template'!BS274&lt;&gt;""),AVERAGE(BE$38:BE277),""))))</f>
        <v/>
      </c>
      <c r="O277" s="307" t="str">
        <f>IF(AP277&lt;=1,"",IF(BX277&lt;&gt;"",BX277,(IF(AND('Submission Template'!$P$13="no",'Submission Template'!V274="yes",'Submission Template'!BS274&lt;&gt;""),STDEV(BE$37:BE277),IF(AND('Submission Template'!$P$13="yes",'Submission Template'!V274="yes",'Submission Template'!BS274&lt;&gt;""),STDEV(BE$38:BE277),"")))))</f>
        <v/>
      </c>
      <c r="P277" s="308" t="str">
        <f>IF('Submission Template'!$AV$36=1,IF('Submission Template'!BS274&lt;&gt;"",Q276,""),"")</f>
        <v/>
      </c>
      <c r="Q277" s="308" t="str">
        <f>IF(AND('Submission Template'!$AV$36=1,'Submission Template'!$C274&lt;&gt;""),IF(OR($AP277=1,$AP277=0),0,IF('Submission Template'!$C274="initial",$Q276,IF('Submission Template'!V274="yes",MAX(($P277+'Submission Template'!BS274-('Submission Template'!R$28+0.25*$O277)),0),$Q276))),"")</f>
        <v/>
      </c>
      <c r="R277" s="308" t="str">
        <f t="shared" si="64"/>
        <v/>
      </c>
      <c r="S277" s="309" t="str">
        <f t="shared" si="56"/>
        <v/>
      </c>
      <c r="T277" s="309" t="str">
        <f t="shared" si="65"/>
        <v/>
      </c>
      <c r="U277" s="310" t="str">
        <f>IF(Q277&lt;&gt;"",IF($BB277=1,IF(AND(T277&lt;&gt;1,S277=1,N277&lt;='Submission Template'!R$28),1,0),U276),"")</f>
        <v/>
      </c>
      <c r="V277" s="102"/>
      <c r="W277" s="102"/>
      <c r="X277" s="102"/>
      <c r="Y277" s="102"/>
      <c r="Z277" s="102"/>
      <c r="AA277" s="102"/>
      <c r="AB277" s="102"/>
      <c r="AC277" s="102"/>
      <c r="AD277" s="102"/>
      <c r="AE277" s="102"/>
      <c r="AF277" s="311"/>
      <c r="AG277" s="312" t="str">
        <f>IF(AND(OR('Submission Template'!Q274="yes",AND('Submission Template'!V274="yes",'Submission Template'!$P$17="yes")),'Submission Template'!C274="invalid"),"Test cannot be invalid AND included in CumSum",IF(OR(AND($Q277&gt;$R277,$N277&lt;&gt;""),AND($G277&gt;H277,$D277&lt;&gt;"")),"Warning:  CumSum statistic exceeds the Action Limit.",""))</f>
        <v/>
      </c>
      <c r="AH277" s="156"/>
      <c r="AI277" s="156"/>
      <c r="AJ277" s="156"/>
      <c r="AK277" s="313"/>
      <c r="AL277" s="6" t="str">
        <f t="shared" si="60"/>
        <v/>
      </c>
      <c r="AM277" s="6" t="str">
        <f t="shared" si="57"/>
        <v/>
      </c>
      <c r="AN277"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lt;&gt;""),"DATA","")),"notCO")</f>
        <v>SKIP</v>
      </c>
      <c r="AO277" s="6">
        <f>IF('Submission Template'!$P$13="no",AX277,IF(AX277="","",IF('Submission Template'!$P$13="yes",IF(B277=0,1,IF(OR(B277=1,B277=2),2,B277)))))</f>
        <v>1</v>
      </c>
      <c r="AP277" s="6">
        <f>IF('Submission Template'!$P$13="no",AY277,IF(AY277="","",IF('Submission Template'!$P$13="yes",IF(L277=0,1,IF(OR(L277=1,L277=2),2,L277)))))</f>
        <v>1</v>
      </c>
      <c r="AQ277"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lt;&gt;""),"DATA","")),"notCO")</f>
        <v>SKIP</v>
      </c>
      <c r="AR277" s="22">
        <f>IF(AND('Submission Template'!BN274&lt;&gt;"",'Submission Template'!K$28&lt;&gt;"",'Submission Template'!Q274&lt;&gt;""),1,0)</f>
        <v>0</v>
      </c>
      <c r="AS277" s="22">
        <f>IF(AND('Submission Template'!BS274&lt;&gt;"",'Submission Template'!R$28&lt;&gt;"",'Submission Template'!V274&lt;&gt;""),1,0)</f>
        <v>0</v>
      </c>
      <c r="AT277" s="22"/>
      <c r="AU277" s="22">
        <f t="shared" si="26"/>
        <v>0</v>
      </c>
      <c r="AV277" s="22">
        <f t="shared" si="27"/>
        <v>0</v>
      </c>
      <c r="AW277" s="22"/>
      <c r="AX277" s="22">
        <f>IF('Submission Template'!$BU274&lt;&gt;"blank",IF('Submission Template'!BN274&lt;&gt;"",IF('Submission Template'!Q274="yes",AX276+1,AX276),AX276),"")</f>
        <v>0</v>
      </c>
      <c r="AY277" s="22">
        <f>IF('Submission Template'!$BU274&lt;&gt;"blank",IF('Submission Template'!BS274&lt;&gt;"",IF('Submission Template'!V274="yes",AY276+1,AY276),AY276),"")</f>
        <v>0</v>
      </c>
      <c r="AZ277" s="22"/>
      <c r="BA277" s="22" t="str">
        <f>IF('Submission Template'!BN274&lt;&gt;"",IF('Submission Template'!Q274="yes",1,0),"")</f>
        <v/>
      </c>
      <c r="BB277" s="22" t="str">
        <f>IF('Submission Template'!BS274&lt;&gt;"",IF('Submission Template'!V274="yes",1,0),"")</f>
        <v/>
      </c>
      <c r="BC277" s="22"/>
      <c r="BD277" s="22" t="str">
        <f>IF(AND('Submission Template'!Q274="yes",'Submission Template'!BN274&lt;&gt;""),'Submission Template'!BN274,"")</f>
        <v/>
      </c>
      <c r="BE277" s="22" t="str">
        <f>IF(AND('Submission Template'!V274="yes",'Submission Template'!BS274&lt;&gt;""),'Submission Template'!BS274,"")</f>
        <v/>
      </c>
      <c r="BF277" s="22"/>
      <c r="BG277" s="22"/>
      <c r="BH277" s="22"/>
      <c r="BI277" s="24"/>
      <c r="BJ277" s="22"/>
      <c r="BK277" s="35" t="str">
        <f>IF('Submission Template'!$AU$36=1,IF(AND('Submission Template'!Q274="yes",$AO277&gt;1,'Submission Template'!BN274&lt;&gt;""),ROUND((($AU277*$E277)/($D277-'Submission Template'!K$28))^2+1,1),""),"")</f>
        <v/>
      </c>
      <c r="BL277" s="35" t="str">
        <f>IF('Submission Template'!$AV$36=1,IF(AND('Submission Template'!V274="yes",$AP277&gt;1,'Submission Template'!BS274&lt;&gt;""),ROUND((($AV277*$O277)/($N277-'Submission Template'!R$28))^2+1,1),""),"")</f>
        <v/>
      </c>
      <c r="BM277" s="49">
        <f t="shared" si="28"/>
        <v>1</v>
      </c>
      <c r="BN277" s="6"/>
      <c r="BO277" s="136" t="str">
        <f>IF(D277="","",IF(E277="","",$D277-'Submission Template'!K$28))</f>
        <v/>
      </c>
      <c r="BP277" s="137" t="str">
        <f t="shared" si="66"/>
        <v/>
      </c>
      <c r="BQ277" s="137"/>
      <c r="BR277" s="137"/>
      <c r="BS277" s="137"/>
      <c r="BT277" s="137" t="str">
        <f>IF(N277="","",IF(E277="","",$N277-'Submission Template'!$BG$20))</f>
        <v/>
      </c>
      <c r="BU277" s="138" t="str">
        <f t="shared" si="67"/>
        <v/>
      </c>
      <c r="BV277" s="6"/>
      <c r="BW277" s="247" t="str">
        <f t="shared" si="58"/>
        <v/>
      </c>
      <c r="BX277" s="138" t="str">
        <f t="shared" si="59"/>
        <v/>
      </c>
      <c r="BY277" s="6"/>
      <c r="BZ277" s="6"/>
      <c r="CA277" s="6"/>
      <c r="CB277" s="6"/>
      <c r="CC277" s="6"/>
      <c r="CD277" s="6"/>
      <c r="CE277" s="6"/>
      <c r="CF277" s="247">
        <f>IF('Submission Template'!C300="invalid",1,0)</f>
        <v>0</v>
      </c>
      <c r="CG277" s="137" t="str">
        <f>IF(AND('Submission Template'!$C300="final",'Submission Template'!$Q300="yes"),$D303,"")</f>
        <v/>
      </c>
      <c r="CH277" s="137" t="str">
        <f>IF(AND('Submission Template'!$C300="final",'Submission Template'!$Q300="yes"),$C303,"")</f>
        <v/>
      </c>
      <c r="CI277" s="137" t="str">
        <f>IF(AND('Submission Template'!$C300="final",'Submission Template'!$V300="yes"),$N303,"")</f>
        <v/>
      </c>
      <c r="CJ277" s="138" t="str">
        <f>IF(AND('Submission Template'!$C300="final",'Submission Template'!$V300="yes"),$M303,"")</f>
        <v/>
      </c>
      <c r="CK277" s="6"/>
      <c r="CL277" s="6"/>
    </row>
    <row r="278" spans="1:90">
      <c r="A278" s="98"/>
      <c r="B278" s="304">
        <f>IF('Submission Template'!$AU$36=1,IF(AND('Submission Template'!$P$13="yes",$AX278&lt;&gt;""),MAX($AX278-1,0),$AX278),"")</f>
        <v>0</v>
      </c>
      <c r="C278" s="305" t="str">
        <f t="shared" si="22"/>
        <v/>
      </c>
      <c r="D278" s="306" t="str">
        <f>IF('Submission Template'!$AU$36&lt;&gt;1,"",IF(AL278&lt;&gt;"",AL278,IF(AND('Submission Template'!$P$13="no",'Submission Template'!Q275="yes",'Submission Template'!BN275&lt;&gt;""),AVERAGE(BD$37:BD278),IF(AND('Submission Template'!$P$13="yes",'Submission Template'!Q275="yes",'Submission Template'!BN275&lt;&gt;""),AVERAGE(BD$38:BD278),""))))</f>
        <v/>
      </c>
      <c r="E278" s="307" t="str">
        <f>IF('Submission Template'!$AU$36&lt;&gt;1,"",IF(AO278&lt;=1,"",IF(BW278&lt;&gt;"",BW278,IF(AND('Submission Template'!$P$13="no",'Submission Template'!Q275="yes",'Submission Template'!BN275&lt;&gt;""),STDEV(BD$37:BD278),IF(AND('Submission Template'!$P$13="yes",'Submission Template'!Q275="yes",'Submission Template'!BN275&lt;&gt;""),STDEV(BD$38:BD278),"")))))</f>
        <v/>
      </c>
      <c r="F278" s="308" t="str">
        <f>IF('Submission Template'!$AU$36=1,IF('Submission Template'!BN275&lt;&gt;"",G277,""),"")</f>
        <v/>
      </c>
      <c r="G278" s="308" t="str">
        <f>IF(AND('Submission Template'!$AU$36=1,'Submission Template'!$C275&lt;&gt;""),IF(OR($AO278=1,$AO278=0),0,IF('Submission Template'!$C275="initial",$G277,IF('Submission Template'!Q275="yes",MAX(($F278+'Submission Template'!BN275-('Submission Template'!K$28+0.25*$E278)),0),$G277))),"")</f>
        <v/>
      </c>
      <c r="H278" s="308" t="str">
        <f t="shared" si="61"/>
        <v/>
      </c>
      <c r="I278" s="309" t="str">
        <f t="shared" si="55"/>
        <v/>
      </c>
      <c r="J278" s="309" t="str">
        <f t="shared" si="62"/>
        <v/>
      </c>
      <c r="K278" s="310" t="str">
        <f>IF(G278&lt;&gt;"",IF($BA278=1,IF(AND(J278&lt;&gt;1,I278=1,D278&lt;='Submission Template'!K$28),1,0),K277),"")</f>
        <v/>
      </c>
      <c r="L278" s="304">
        <f>IF('Submission Template'!$AV$36=1,IF(AND('Submission Template'!$P$13="yes",$AY278&lt;&gt;""),MAX($AY278-1,0),$AY278),"")</f>
        <v>0</v>
      </c>
      <c r="M278" s="305" t="str">
        <f t="shared" si="63"/>
        <v/>
      </c>
      <c r="N278" s="306" t="str">
        <f>IF(AM278&lt;&gt;"",AM278,(IF(AND('Submission Template'!$P$13="no",'Submission Template'!V275="yes",'Submission Template'!BS275&lt;&gt;""),AVERAGE(BE$37:BE278),IF(AND('Submission Template'!$P$13="yes",'Submission Template'!V275="yes",'Submission Template'!BS275&lt;&gt;""),AVERAGE(BE$38:BE278),""))))</f>
        <v/>
      </c>
      <c r="O278" s="307" t="str">
        <f>IF(AP278&lt;=1,"",IF(BX278&lt;&gt;"",BX278,(IF(AND('Submission Template'!$P$13="no",'Submission Template'!V275="yes",'Submission Template'!BS275&lt;&gt;""),STDEV(BE$37:BE278),IF(AND('Submission Template'!$P$13="yes",'Submission Template'!V275="yes",'Submission Template'!BS275&lt;&gt;""),STDEV(BE$38:BE278),"")))))</f>
        <v/>
      </c>
      <c r="P278" s="308" t="str">
        <f>IF('Submission Template'!$AV$36=1,IF('Submission Template'!BS275&lt;&gt;"",Q277,""),"")</f>
        <v/>
      </c>
      <c r="Q278" s="308" t="str">
        <f>IF(AND('Submission Template'!$AV$36=1,'Submission Template'!$C275&lt;&gt;""),IF(OR($AP278=1,$AP278=0),0,IF('Submission Template'!$C275="initial",$Q277,IF('Submission Template'!V275="yes",MAX(($P278+'Submission Template'!BS275-('Submission Template'!R$28+0.25*$O278)),0),$Q277))),"")</f>
        <v/>
      </c>
      <c r="R278" s="308" t="str">
        <f t="shared" si="64"/>
        <v/>
      </c>
      <c r="S278" s="309" t="str">
        <f t="shared" si="56"/>
        <v/>
      </c>
      <c r="T278" s="309" t="str">
        <f t="shared" si="65"/>
        <v/>
      </c>
      <c r="U278" s="310" t="str">
        <f>IF(Q278&lt;&gt;"",IF($BB278=1,IF(AND(T278&lt;&gt;1,S278=1,N278&lt;='Submission Template'!R$28),1,0),U277),"")</f>
        <v/>
      </c>
      <c r="V278" s="102"/>
      <c r="W278" s="102"/>
      <c r="X278" s="102"/>
      <c r="Y278" s="102"/>
      <c r="Z278" s="102"/>
      <c r="AA278" s="102"/>
      <c r="AB278" s="102"/>
      <c r="AC278" s="102"/>
      <c r="AD278" s="102"/>
      <c r="AE278" s="102"/>
      <c r="AF278" s="311"/>
      <c r="AG278" s="312" t="str">
        <f>IF(AND(OR('Submission Template'!Q275="yes",AND('Submission Template'!V275="yes",'Submission Template'!$P$17="yes")),'Submission Template'!C275="invalid"),"Test cannot be invalid AND included in CumSum",IF(OR(AND($Q278&gt;$R278,$N278&lt;&gt;""),AND($G278&gt;H278,$D278&lt;&gt;"")),"Warning:  CumSum statistic exceeds the Action Limit.",""))</f>
        <v/>
      </c>
      <c r="AH278" s="156"/>
      <c r="AI278" s="156"/>
      <c r="AJ278" s="156"/>
      <c r="AK278" s="313"/>
      <c r="AL278" s="6" t="str">
        <f t="shared" si="60"/>
        <v/>
      </c>
      <c r="AM278" s="6" t="str">
        <f t="shared" si="57"/>
        <v/>
      </c>
      <c r="AN278"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lt;&gt;""),"DATA","")),"notCO")</f>
        <v>SKIP</v>
      </c>
      <c r="AO278" s="6">
        <f>IF('Submission Template'!$P$13="no",AX278,IF(AX278="","",IF('Submission Template'!$P$13="yes",IF(B278=0,1,IF(OR(B278=1,B278=2),2,B278)))))</f>
        <v>1</v>
      </c>
      <c r="AP278" s="6">
        <f>IF('Submission Template'!$P$13="no",AY278,IF(AY278="","",IF('Submission Template'!$P$13="yes",IF(L278=0,1,IF(OR(L278=1,L278=2),2,L278)))))</f>
        <v>1</v>
      </c>
      <c r="AQ278"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lt;&gt;""),"DATA","")),"notCO")</f>
        <v>SKIP</v>
      </c>
      <c r="AR278" s="22">
        <f>IF(AND('Submission Template'!BN275&lt;&gt;"",'Submission Template'!K$28&lt;&gt;"",'Submission Template'!Q275&lt;&gt;""),1,0)</f>
        <v>0</v>
      </c>
      <c r="AS278" s="22">
        <f>IF(AND('Submission Template'!BS275&lt;&gt;"",'Submission Template'!R$28&lt;&gt;"",'Submission Template'!V275&lt;&gt;""),1,0)</f>
        <v>0</v>
      </c>
      <c r="AT278" s="22"/>
      <c r="AU278" s="22">
        <f t="shared" si="26"/>
        <v>0</v>
      </c>
      <c r="AV278" s="22">
        <f t="shared" si="27"/>
        <v>0</v>
      </c>
      <c r="AW278" s="22"/>
      <c r="AX278" s="22">
        <f>IF('Submission Template'!$BU275&lt;&gt;"blank",IF('Submission Template'!BN275&lt;&gt;"",IF('Submission Template'!Q275="yes",AX277+1,AX277),AX277),"")</f>
        <v>0</v>
      </c>
      <c r="AY278" s="22">
        <f>IF('Submission Template'!$BU275&lt;&gt;"blank",IF('Submission Template'!BS275&lt;&gt;"",IF('Submission Template'!V275="yes",AY277+1,AY277),AY277),"")</f>
        <v>0</v>
      </c>
      <c r="AZ278" s="22"/>
      <c r="BA278" s="22" t="str">
        <f>IF('Submission Template'!BN275&lt;&gt;"",IF('Submission Template'!Q275="yes",1,0),"")</f>
        <v/>
      </c>
      <c r="BB278" s="22" t="str">
        <f>IF('Submission Template'!BS275&lt;&gt;"",IF('Submission Template'!V275="yes",1,0),"")</f>
        <v/>
      </c>
      <c r="BC278" s="22"/>
      <c r="BD278" s="22" t="str">
        <f>IF(AND('Submission Template'!Q275="yes",'Submission Template'!BN275&lt;&gt;""),'Submission Template'!BN275,"")</f>
        <v/>
      </c>
      <c r="BE278" s="22" t="str">
        <f>IF(AND('Submission Template'!V275="yes",'Submission Template'!BS275&lt;&gt;""),'Submission Template'!BS275,"")</f>
        <v/>
      </c>
      <c r="BF278" s="22"/>
      <c r="BG278" s="22"/>
      <c r="BH278" s="22"/>
      <c r="BI278" s="24"/>
      <c r="BJ278" s="22"/>
      <c r="BK278" s="35" t="str">
        <f>IF('Submission Template'!$AU$36=1,IF(AND('Submission Template'!Q275="yes",$AO278&gt;1,'Submission Template'!BN275&lt;&gt;""),ROUND((($AU278*$E278)/($D278-'Submission Template'!K$28))^2+1,1),""),"")</f>
        <v/>
      </c>
      <c r="BL278" s="35" t="str">
        <f>IF('Submission Template'!$AV$36=1,IF(AND('Submission Template'!V275="yes",$AP278&gt;1,'Submission Template'!BS275&lt;&gt;""),ROUND((($AV278*$O278)/($N278-'Submission Template'!R$28))^2+1,1),""),"")</f>
        <v/>
      </c>
      <c r="BM278" s="49">
        <f t="shared" si="28"/>
        <v>1</v>
      </c>
      <c r="BN278" s="6"/>
      <c r="BO278" s="136" t="str">
        <f>IF(D278="","",IF(E278="","",$D278-'Submission Template'!K$28))</f>
        <v/>
      </c>
      <c r="BP278" s="137" t="str">
        <f t="shared" si="66"/>
        <v/>
      </c>
      <c r="BQ278" s="137"/>
      <c r="BR278" s="137"/>
      <c r="BS278" s="137"/>
      <c r="BT278" s="137" t="str">
        <f>IF(N278="","",IF(E278="","",$N278-'Submission Template'!$BG$20))</f>
        <v/>
      </c>
      <c r="BU278" s="138" t="str">
        <f t="shared" si="67"/>
        <v/>
      </c>
      <c r="BV278" s="6"/>
      <c r="BW278" s="247" t="str">
        <f t="shared" si="58"/>
        <v/>
      </c>
      <c r="BX278" s="138" t="str">
        <f t="shared" si="59"/>
        <v/>
      </c>
      <c r="BY278" s="6"/>
      <c r="BZ278" s="6"/>
      <c r="CA278" s="6"/>
      <c r="CB278" s="6"/>
      <c r="CC278" s="6"/>
      <c r="CD278" s="6"/>
      <c r="CE278" s="6"/>
      <c r="CF278" s="247">
        <f>IF('Submission Template'!C301="invalid",1,0)</f>
        <v>0</v>
      </c>
      <c r="CG278" s="137" t="str">
        <f>IF(AND('Submission Template'!$C301="final",'Submission Template'!$Q301="yes"),$D304,"")</f>
        <v/>
      </c>
      <c r="CH278" s="137" t="str">
        <f>IF(AND('Submission Template'!$C301="final",'Submission Template'!$Q301="yes"),$C304,"")</f>
        <v/>
      </c>
      <c r="CI278" s="137" t="str">
        <f>IF(AND('Submission Template'!$C301="final",'Submission Template'!$V301="yes"),$N304,"")</f>
        <v/>
      </c>
      <c r="CJ278" s="138" t="str">
        <f>IF(AND('Submission Template'!$C301="final",'Submission Template'!$V301="yes"),$M304,"")</f>
        <v/>
      </c>
      <c r="CK278" s="6"/>
      <c r="CL278" s="6"/>
    </row>
    <row r="279" spans="1:90">
      <c r="A279" s="98"/>
      <c r="B279" s="304">
        <f>IF('Submission Template'!$AU$36=1,IF(AND('Submission Template'!$P$13="yes",$AX279&lt;&gt;""),MAX($AX279-1,0),$AX279),"")</f>
        <v>0</v>
      </c>
      <c r="C279" s="305" t="str">
        <f t="shared" si="22"/>
        <v/>
      </c>
      <c r="D279" s="306" t="str">
        <f>IF('Submission Template'!$AU$36&lt;&gt;1,"",IF(AL279&lt;&gt;"",AL279,IF(AND('Submission Template'!$P$13="no",'Submission Template'!Q276="yes",'Submission Template'!BN276&lt;&gt;""),AVERAGE(BD$37:BD279),IF(AND('Submission Template'!$P$13="yes",'Submission Template'!Q276="yes",'Submission Template'!BN276&lt;&gt;""),AVERAGE(BD$38:BD279),""))))</f>
        <v/>
      </c>
      <c r="E279" s="307" t="str">
        <f>IF('Submission Template'!$AU$36&lt;&gt;1,"",IF(AO279&lt;=1,"",IF(BW279&lt;&gt;"",BW279,IF(AND('Submission Template'!$P$13="no",'Submission Template'!Q276="yes",'Submission Template'!BN276&lt;&gt;""),STDEV(BD$37:BD279),IF(AND('Submission Template'!$P$13="yes",'Submission Template'!Q276="yes",'Submission Template'!BN276&lt;&gt;""),STDEV(BD$38:BD279),"")))))</f>
        <v/>
      </c>
      <c r="F279" s="308" t="str">
        <f>IF('Submission Template'!$AU$36=1,IF('Submission Template'!BN276&lt;&gt;"",G278,""),"")</f>
        <v/>
      </c>
      <c r="G279" s="308" t="str">
        <f>IF(AND('Submission Template'!$AU$36=1,'Submission Template'!$C276&lt;&gt;""),IF(OR($AO279=1,$AO279=0),0,IF('Submission Template'!$C276="initial",$G278,IF('Submission Template'!Q276="yes",MAX(($F279+'Submission Template'!BN276-('Submission Template'!K$28+0.25*$E279)),0),$G278))),"")</f>
        <v/>
      </c>
      <c r="H279" s="308" t="str">
        <f t="shared" si="61"/>
        <v/>
      </c>
      <c r="I279" s="309" t="str">
        <f t="shared" si="55"/>
        <v/>
      </c>
      <c r="J279" s="309" t="str">
        <f t="shared" si="62"/>
        <v/>
      </c>
      <c r="K279" s="310" t="str">
        <f>IF(G279&lt;&gt;"",IF($BA279=1,IF(AND(J279&lt;&gt;1,I279=1,D279&lt;='Submission Template'!K$28),1,0),K278),"")</f>
        <v/>
      </c>
      <c r="L279" s="304">
        <f>IF('Submission Template'!$AV$36=1,IF(AND('Submission Template'!$P$13="yes",$AY279&lt;&gt;""),MAX($AY279-1,0),$AY279),"")</f>
        <v>0</v>
      </c>
      <c r="M279" s="305" t="str">
        <f t="shared" si="63"/>
        <v/>
      </c>
      <c r="N279" s="306" t="str">
        <f>IF(AM279&lt;&gt;"",AM279,(IF(AND('Submission Template'!$P$13="no",'Submission Template'!V276="yes",'Submission Template'!BS276&lt;&gt;""),AVERAGE(BE$37:BE279),IF(AND('Submission Template'!$P$13="yes",'Submission Template'!V276="yes",'Submission Template'!BS276&lt;&gt;""),AVERAGE(BE$38:BE279),""))))</f>
        <v/>
      </c>
      <c r="O279" s="307" t="str">
        <f>IF(AP279&lt;=1,"",IF(BX279&lt;&gt;"",BX279,(IF(AND('Submission Template'!$P$13="no",'Submission Template'!V276="yes",'Submission Template'!BS276&lt;&gt;""),STDEV(BE$37:BE279),IF(AND('Submission Template'!$P$13="yes",'Submission Template'!V276="yes",'Submission Template'!BS276&lt;&gt;""),STDEV(BE$38:BE279),"")))))</f>
        <v/>
      </c>
      <c r="P279" s="308" t="str">
        <f>IF('Submission Template'!$AV$36=1,IF('Submission Template'!BS276&lt;&gt;"",Q278,""),"")</f>
        <v/>
      </c>
      <c r="Q279" s="308" t="str">
        <f>IF(AND('Submission Template'!$AV$36=1,'Submission Template'!$C276&lt;&gt;""),IF(OR($AP279=1,$AP279=0),0,IF('Submission Template'!$C276="initial",$Q278,IF('Submission Template'!V276="yes",MAX(($P279+'Submission Template'!BS276-('Submission Template'!R$28+0.25*$O279)),0),$Q278))),"")</f>
        <v/>
      </c>
      <c r="R279" s="308" t="str">
        <f t="shared" si="64"/>
        <v/>
      </c>
      <c r="S279" s="309" t="str">
        <f t="shared" si="56"/>
        <v/>
      </c>
      <c r="T279" s="309" t="str">
        <f t="shared" si="65"/>
        <v/>
      </c>
      <c r="U279" s="310" t="str">
        <f>IF(Q279&lt;&gt;"",IF($BB279=1,IF(AND(T279&lt;&gt;1,S279=1,N279&lt;='Submission Template'!R$28),1,0),U278),"")</f>
        <v/>
      </c>
      <c r="V279" s="102"/>
      <c r="W279" s="102"/>
      <c r="X279" s="102"/>
      <c r="Y279" s="102"/>
      <c r="Z279" s="102"/>
      <c r="AA279" s="102"/>
      <c r="AB279" s="102"/>
      <c r="AC279" s="102"/>
      <c r="AD279" s="102"/>
      <c r="AE279" s="102"/>
      <c r="AF279" s="311"/>
      <c r="AG279" s="312" t="str">
        <f>IF(AND(OR('Submission Template'!Q276="yes",AND('Submission Template'!V276="yes",'Submission Template'!$P$17="yes")),'Submission Template'!C276="invalid"),"Test cannot be invalid AND included in CumSum",IF(OR(AND($Q279&gt;$R279,$N279&lt;&gt;""),AND($G279&gt;H279,$D279&lt;&gt;"")),"Warning:  CumSum statistic exceeds the Action Limit.",""))</f>
        <v/>
      </c>
      <c r="AH279" s="156"/>
      <c r="AI279" s="156"/>
      <c r="AJ279" s="156"/>
      <c r="AK279" s="313"/>
      <c r="AL279" s="6" t="str">
        <f t="shared" si="60"/>
        <v/>
      </c>
      <c r="AM279" s="6" t="str">
        <f t="shared" si="57"/>
        <v/>
      </c>
      <c r="AN279"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lt;&gt;""),"DATA","")),"notCO")</f>
        <v>SKIP</v>
      </c>
      <c r="AO279" s="6">
        <f>IF('Submission Template'!$P$13="no",AX279,IF(AX279="","",IF('Submission Template'!$P$13="yes",IF(B279=0,1,IF(OR(B279=1,B279=2),2,B279)))))</f>
        <v>1</v>
      </c>
      <c r="AP279" s="6">
        <f>IF('Submission Template'!$P$13="no",AY279,IF(AY279="","",IF('Submission Template'!$P$13="yes",IF(L279=0,1,IF(OR(L279=1,L279=2),2,L279)))))</f>
        <v>1</v>
      </c>
      <c r="AQ279"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lt;&gt;""),"DATA","")),"notCO")</f>
        <v>SKIP</v>
      </c>
      <c r="AR279" s="22">
        <f>IF(AND('Submission Template'!BN276&lt;&gt;"",'Submission Template'!K$28&lt;&gt;"",'Submission Template'!Q276&lt;&gt;""),1,0)</f>
        <v>0</v>
      </c>
      <c r="AS279" s="22">
        <f>IF(AND('Submission Template'!BS276&lt;&gt;"",'Submission Template'!R$28&lt;&gt;"",'Submission Template'!V276&lt;&gt;""),1,0)</f>
        <v>0</v>
      </c>
      <c r="AT279" s="22"/>
      <c r="AU279" s="22">
        <f t="shared" si="26"/>
        <v>0</v>
      </c>
      <c r="AV279" s="22">
        <f t="shared" si="27"/>
        <v>0</v>
      </c>
      <c r="AW279" s="22"/>
      <c r="AX279" s="22">
        <f>IF('Submission Template'!$BU276&lt;&gt;"blank",IF('Submission Template'!BN276&lt;&gt;"",IF('Submission Template'!Q276="yes",AX278+1,AX278),AX278),"")</f>
        <v>0</v>
      </c>
      <c r="AY279" s="22">
        <f>IF('Submission Template'!$BU276&lt;&gt;"blank",IF('Submission Template'!BS276&lt;&gt;"",IF('Submission Template'!V276="yes",AY278+1,AY278),AY278),"")</f>
        <v>0</v>
      </c>
      <c r="AZ279" s="22"/>
      <c r="BA279" s="22" t="str">
        <f>IF('Submission Template'!BN276&lt;&gt;"",IF('Submission Template'!Q276="yes",1,0),"")</f>
        <v/>
      </c>
      <c r="BB279" s="22" t="str">
        <f>IF('Submission Template'!BS276&lt;&gt;"",IF('Submission Template'!V276="yes",1,0),"")</f>
        <v/>
      </c>
      <c r="BC279" s="22"/>
      <c r="BD279" s="22" t="str">
        <f>IF(AND('Submission Template'!Q276="yes",'Submission Template'!BN276&lt;&gt;""),'Submission Template'!BN276,"")</f>
        <v/>
      </c>
      <c r="BE279" s="22" t="str">
        <f>IF(AND('Submission Template'!V276="yes",'Submission Template'!BS276&lt;&gt;""),'Submission Template'!BS276,"")</f>
        <v/>
      </c>
      <c r="BF279" s="22"/>
      <c r="BG279" s="22"/>
      <c r="BH279" s="22"/>
      <c r="BI279" s="24"/>
      <c r="BJ279" s="22"/>
      <c r="BK279" s="35" t="str">
        <f>IF('Submission Template'!$AU$36=1,IF(AND('Submission Template'!Q276="yes",$AO279&gt;1,'Submission Template'!BN276&lt;&gt;""),ROUND((($AU279*$E279)/($D279-'Submission Template'!K$28))^2+1,1),""),"")</f>
        <v/>
      </c>
      <c r="BL279" s="35" t="str">
        <f>IF('Submission Template'!$AV$36=1,IF(AND('Submission Template'!V276="yes",$AP279&gt;1,'Submission Template'!BS276&lt;&gt;""),ROUND((($AV279*$O279)/($N279-'Submission Template'!R$28))^2+1,1),""),"")</f>
        <v/>
      </c>
      <c r="BM279" s="49">
        <f t="shared" si="28"/>
        <v>1</v>
      </c>
      <c r="BN279" s="6"/>
      <c r="BO279" s="136" t="str">
        <f>IF(D279="","",IF(E279="","",$D279-'Submission Template'!K$28))</f>
        <v/>
      </c>
      <c r="BP279" s="137" t="str">
        <f t="shared" si="66"/>
        <v/>
      </c>
      <c r="BQ279" s="137"/>
      <c r="BR279" s="137"/>
      <c r="BS279" s="137"/>
      <c r="BT279" s="137" t="str">
        <f>IF(N279="","",IF(E279="","",$N279-'Submission Template'!$BG$20))</f>
        <v/>
      </c>
      <c r="BU279" s="138" t="str">
        <f t="shared" si="67"/>
        <v/>
      </c>
      <c r="BV279" s="6"/>
      <c r="BW279" s="247" t="str">
        <f t="shared" si="58"/>
        <v/>
      </c>
      <c r="BX279" s="138" t="str">
        <f t="shared" si="59"/>
        <v/>
      </c>
      <c r="BY279" s="6"/>
      <c r="BZ279" s="6"/>
      <c r="CA279" s="6"/>
      <c r="CB279" s="6"/>
      <c r="CC279" s="6"/>
      <c r="CD279" s="6"/>
      <c r="CE279" s="6"/>
      <c r="CF279" s="247">
        <f>IF('Submission Template'!C302="invalid",1,0)</f>
        <v>0</v>
      </c>
      <c r="CG279" s="137" t="str">
        <f>IF(AND('Submission Template'!$C302="final",'Submission Template'!$Q302="yes"),$D305,"")</f>
        <v/>
      </c>
      <c r="CH279" s="137" t="str">
        <f>IF(AND('Submission Template'!$C302="final",'Submission Template'!$Q302="yes"),$C305,"")</f>
        <v/>
      </c>
      <c r="CI279" s="137" t="str">
        <f>IF(AND('Submission Template'!$C302="final",'Submission Template'!$V302="yes"),$N305,"")</f>
        <v/>
      </c>
      <c r="CJ279" s="138" t="str">
        <f>IF(AND('Submission Template'!$C302="final",'Submission Template'!$V302="yes"),$M305,"")</f>
        <v/>
      </c>
      <c r="CK279" s="6"/>
      <c r="CL279" s="6"/>
    </row>
    <row r="280" spans="1:90">
      <c r="A280" s="98"/>
      <c r="B280" s="304">
        <f>IF('Submission Template'!$AU$36=1,IF(AND('Submission Template'!$P$13="yes",$AX280&lt;&gt;""),MAX($AX280-1,0),$AX280),"")</f>
        <v>0</v>
      </c>
      <c r="C280" s="305" t="str">
        <f t="shared" si="22"/>
        <v/>
      </c>
      <c r="D280" s="306" t="str">
        <f>IF('Submission Template'!$AU$36&lt;&gt;1,"",IF(AL280&lt;&gt;"",AL280,IF(AND('Submission Template'!$P$13="no",'Submission Template'!Q277="yes",'Submission Template'!BN277&lt;&gt;""),AVERAGE(BD$37:BD280),IF(AND('Submission Template'!$P$13="yes",'Submission Template'!Q277="yes",'Submission Template'!BN277&lt;&gt;""),AVERAGE(BD$38:BD280),""))))</f>
        <v/>
      </c>
      <c r="E280" s="307" t="str">
        <f>IF('Submission Template'!$AU$36&lt;&gt;1,"",IF(AO280&lt;=1,"",IF(BW280&lt;&gt;"",BW280,IF(AND('Submission Template'!$P$13="no",'Submission Template'!Q277="yes",'Submission Template'!BN277&lt;&gt;""),STDEV(BD$37:BD280),IF(AND('Submission Template'!$P$13="yes",'Submission Template'!Q277="yes",'Submission Template'!BN277&lt;&gt;""),STDEV(BD$38:BD280),"")))))</f>
        <v/>
      </c>
      <c r="F280" s="308" t="str">
        <f>IF('Submission Template'!$AU$36=1,IF('Submission Template'!BN277&lt;&gt;"",G279,""),"")</f>
        <v/>
      </c>
      <c r="G280" s="308" t="str">
        <f>IF(AND('Submission Template'!$AU$36=1,'Submission Template'!$C277&lt;&gt;""),IF(OR($AO280=1,$AO280=0),0,IF('Submission Template'!$C277="initial",$G279,IF('Submission Template'!Q277="yes",MAX(($F280+'Submission Template'!BN277-('Submission Template'!K$28+0.25*$E280)),0),$G279))),"")</f>
        <v/>
      </c>
      <c r="H280" s="308" t="str">
        <f t="shared" si="61"/>
        <v/>
      </c>
      <c r="I280" s="309" t="str">
        <f t="shared" si="55"/>
        <v/>
      </c>
      <c r="J280" s="309" t="str">
        <f t="shared" si="62"/>
        <v/>
      </c>
      <c r="K280" s="310" t="str">
        <f>IF(G280&lt;&gt;"",IF($BA280=1,IF(AND(J280&lt;&gt;1,I280=1,D280&lt;='Submission Template'!K$28),1,0),K279),"")</f>
        <v/>
      </c>
      <c r="L280" s="304">
        <f>IF('Submission Template'!$AV$36=1,IF(AND('Submission Template'!$P$13="yes",$AY280&lt;&gt;""),MAX($AY280-1,0),$AY280),"")</f>
        <v>0</v>
      </c>
      <c r="M280" s="305" t="str">
        <f t="shared" si="63"/>
        <v/>
      </c>
      <c r="N280" s="306" t="str">
        <f>IF(AM280&lt;&gt;"",AM280,(IF(AND('Submission Template'!$P$13="no",'Submission Template'!V277="yes",'Submission Template'!BS277&lt;&gt;""),AVERAGE(BE$37:BE280),IF(AND('Submission Template'!$P$13="yes",'Submission Template'!V277="yes",'Submission Template'!BS277&lt;&gt;""),AVERAGE(BE$38:BE280),""))))</f>
        <v/>
      </c>
      <c r="O280" s="307" t="str">
        <f>IF(AP280&lt;=1,"",IF(BX280&lt;&gt;"",BX280,(IF(AND('Submission Template'!$P$13="no",'Submission Template'!V277="yes",'Submission Template'!BS277&lt;&gt;""),STDEV(BE$37:BE280),IF(AND('Submission Template'!$P$13="yes",'Submission Template'!V277="yes",'Submission Template'!BS277&lt;&gt;""),STDEV(BE$38:BE280),"")))))</f>
        <v/>
      </c>
      <c r="P280" s="308" t="str">
        <f>IF('Submission Template'!$AV$36=1,IF('Submission Template'!BS277&lt;&gt;"",Q279,""),"")</f>
        <v/>
      </c>
      <c r="Q280" s="308" t="str">
        <f>IF(AND('Submission Template'!$AV$36=1,'Submission Template'!$C277&lt;&gt;""),IF(OR($AP280=1,$AP280=0),0,IF('Submission Template'!$C277="initial",$Q279,IF('Submission Template'!V277="yes",MAX(($P280+'Submission Template'!BS277-('Submission Template'!R$28+0.25*$O280)),0),$Q279))),"")</f>
        <v/>
      </c>
      <c r="R280" s="308" t="str">
        <f t="shared" si="64"/>
        <v/>
      </c>
      <c r="S280" s="309" t="str">
        <f t="shared" si="56"/>
        <v/>
      </c>
      <c r="T280" s="309" t="str">
        <f t="shared" si="65"/>
        <v/>
      </c>
      <c r="U280" s="310" t="str">
        <f>IF(Q280&lt;&gt;"",IF($BB280=1,IF(AND(T280&lt;&gt;1,S280=1,N280&lt;='Submission Template'!R$28),1,0),U279),"")</f>
        <v/>
      </c>
      <c r="V280" s="102"/>
      <c r="W280" s="102"/>
      <c r="X280" s="102"/>
      <c r="Y280" s="102"/>
      <c r="Z280" s="102"/>
      <c r="AA280" s="102"/>
      <c r="AB280" s="102"/>
      <c r="AC280" s="102"/>
      <c r="AD280" s="102"/>
      <c r="AE280" s="102"/>
      <c r="AF280" s="311"/>
      <c r="AG280" s="312" t="str">
        <f>IF(AND(OR('Submission Template'!Q277="yes",AND('Submission Template'!V277="yes",'Submission Template'!$P$17="yes")),'Submission Template'!C277="invalid"),"Test cannot be invalid AND included in CumSum",IF(OR(AND($Q280&gt;$R280,$N280&lt;&gt;""),AND($G280&gt;H280,$D280&lt;&gt;"")),"Warning:  CumSum statistic exceeds the Action Limit.",""))</f>
        <v/>
      </c>
      <c r="AH280" s="156"/>
      <c r="AI280" s="156"/>
      <c r="AJ280" s="156"/>
      <c r="AK280" s="313"/>
      <c r="AL280" s="6" t="str">
        <f t="shared" si="60"/>
        <v/>
      </c>
      <c r="AM280" s="6" t="str">
        <f t="shared" si="57"/>
        <v/>
      </c>
      <c r="AN280"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lt;&gt;""),"DATA","")),"notCO")</f>
        <v>SKIP</v>
      </c>
      <c r="AO280" s="6">
        <f>IF('Submission Template'!$P$13="no",AX280,IF(AX280="","",IF('Submission Template'!$P$13="yes",IF(B280=0,1,IF(OR(B280=1,B280=2),2,B280)))))</f>
        <v>1</v>
      </c>
      <c r="AP280" s="6">
        <f>IF('Submission Template'!$P$13="no",AY280,IF(AY280="","",IF('Submission Template'!$P$13="yes",IF(L280=0,1,IF(OR(L280=1,L280=2),2,L280)))))</f>
        <v>1</v>
      </c>
      <c r="AQ280"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lt;&gt;""),"DATA","")),"notCO")</f>
        <v>SKIP</v>
      </c>
      <c r="AR280" s="22">
        <f>IF(AND('Submission Template'!BN277&lt;&gt;"",'Submission Template'!K$28&lt;&gt;"",'Submission Template'!Q277&lt;&gt;""),1,0)</f>
        <v>0</v>
      </c>
      <c r="AS280" s="22">
        <f>IF(AND('Submission Template'!BS277&lt;&gt;"",'Submission Template'!R$28&lt;&gt;"",'Submission Template'!V277&lt;&gt;""),1,0)</f>
        <v>0</v>
      </c>
      <c r="AT280" s="22"/>
      <c r="AU280" s="22">
        <f t="shared" si="26"/>
        <v>0</v>
      </c>
      <c r="AV280" s="22">
        <f t="shared" si="27"/>
        <v>0</v>
      </c>
      <c r="AW280" s="22"/>
      <c r="AX280" s="22">
        <f>IF('Submission Template'!$BU277&lt;&gt;"blank",IF('Submission Template'!BN277&lt;&gt;"",IF('Submission Template'!Q277="yes",AX279+1,AX279),AX279),"")</f>
        <v>0</v>
      </c>
      <c r="AY280" s="22">
        <f>IF('Submission Template'!$BU277&lt;&gt;"blank",IF('Submission Template'!BS277&lt;&gt;"",IF('Submission Template'!V277="yes",AY279+1,AY279),AY279),"")</f>
        <v>0</v>
      </c>
      <c r="AZ280" s="22"/>
      <c r="BA280" s="22" t="str">
        <f>IF('Submission Template'!BN277&lt;&gt;"",IF('Submission Template'!Q277="yes",1,0),"")</f>
        <v/>
      </c>
      <c r="BB280" s="22" t="str">
        <f>IF('Submission Template'!BS277&lt;&gt;"",IF('Submission Template'!V277="yes",1,0),"")</f>
        <v/>
      </c>
      <c r="BC280" s="22"/>
      <c r="BD280" s="22" t="str">
        <f>IF(AND('Submission Template'!Q277="yes",'Submission Template'!BN277&lt;&gt;""),'Submission Template'!BN277,"")</f>
        <v/>
      </c>
      <c r="BE280" s="22" t="str">
        <f>IF(AND('Submission Template'!V277="yes",'Submission Template'!BS277&lt;&gt;""),'Submission Template'!BS277,"")</f>
        <v/>
      </c>
      <c r="BF280" s="22"/>
      <c r="BG280" s="22"/>
      <c r="BH280" s="22"/>
      <c r="BI280" s="24"/>
      <c r="BJ280" s="22"/>
      <c r="BK280" s="35" t="str">
        <f>IF('Submission Template'!$AU$36=1,IF(AND('Submission Template'!Q277="yes",$AO280&gt;1,'Submission Template'!BN277&lt;&gt;""),ROUND((($AU280*$E280)/($D280-'Submission Template'!K$28))^2+1,1),""),"")</f>
        <v/>
      </c>
      <c r="BL280" s="35" t="str">
        <f>IF('Submission Template'!$AV$36=1,IF(AND('Submission Template'!V277="yes",$AP280&gt;1,'Submission Template'!BS277&lt;&gt;""),ROUND((($AV280*$O280)/($N280-'Submission Template'!R$28))^2+1,1),""),"")</f>
        <v/>
      </c>
      <c r="BM280" s="49">
        <f t="shared" si="28"/>
        <v>1</v>
      </c>
      <c r="BN280" s="6"/>
      <c r="BO280" s="136" t="str">
        <f>IF(D280="","",IF(E280="","",$D280-'Submission Template'!K$28))</f>
        <v/>
      </c>
      <c r="BP280" s="137" t="str">
        <f t="shared" si="66"/>
        <v/>
      </c>
      <c r="BQ280" s="137"/>
      <c r="BR280" s="137"/>
      <c r="BS280" s="137"/>
      <c r="BT280" s="137" t="str">
        <f>IF(N280="","",IF(E280="","",$N280-'Submission Template'!$BG$20))</f>
        <v/>
      </c>
      <c r="BU280" s="138" t="str">
        <f t="shared" si="67"/>
        <v/>
      </c>
      <c r="BV280" s="6"/>
      <c r="BW280" s="247" t="str">
        <f t="shared" si="58"/>
        <v/>
      </c>
      <c r="BX280" s="138" t="str">
        <f t="shared" si="59"/>
        <v/>
      </c>
      <c r="BY280" s="6"/>
      <c r="BZ280" s="6"/>
      <c r="CA280" s="6"/>
      <c r="CB280" s="6"/>
      <c r="CC280" s="6"/>
      <c r="CD280" s="6"/>
      <c r="CE280" s="6"/>
      <c r="CF280" s="247">
        <f>IF('Submission Template'!C303="invalid",1,0)</f>
        <v>0</v>
      </c>
      <c r="CG280" s="137" t="str">
        <f>IF(AND('Submission Template'!$C303="final",'Submission Template'!$Q303="yes"),$D306,"")</f>
        <v/>
      </c>
      <c r="CH280" s="137" t="str">
        <f>IF(AND('Submission Template'!$C303="final",'Submission Template'!$Q303="yes"),$C306,"")</f>
        <v/>
      </c>
      <c r="CI280" s="137" t="str">
        <f>IF(AND('Submission Template'!$C303="final",'Submission Template'!$V303="yes"),$N306,"")</f>
        <v/>
      </c>
      <c r="CJ280" s="138" t="str">
        <f>IF(AND('Submission Template'!$C303="final",'Submission Template'!$V303="yes"),$M306,"")</f>
        <v/>
      </c>
      <c r="CK280" s="6"/>
      <c r="CL280" s="6"/>
    </row>
    <row r="281" spans="1:90">
      <c r="A281" s="98"/>
      <c r="B281" s="304">
        <f>IF('Submission Template'!$AU$36=1,IF(AND('Submission Template'!$P$13="yes",$AX281&lt;&gt;""),MAX($AX281-1,0),$AX281),"")</f>
        <v>0</v>
      </c>
      <c r="C281" s="305" t="str">
        <f t="shared" si="22"/>
        <v/>
      </c>
      <c r="D281" s="306" t="str">
        <f>IF('Submission Template'!$AU$36&lt;&gt;1,"",IF(AL281&lt;&gt;"",AL281,IF(AND('Submission Template'!$P$13="no",'Submission Template'!Q278="yes",'Submission Template'!BN278&lt;&gt;""),AVERAGE(BD$37:BD281),IF(AND('Submission Template'!$P$13="yes",'Submission Template'!Q278="yes",'Submission Template'!BN278&lt;&gt;""),AVERAGE(BD$38:BD281),""))))</f>
        <v/>
      </c>
      <c r="E281" s="307" t="str">
        <f>IF('Submission Template'!$AU$36&lt;&gt;1,"",IF(AO281&lt;=1,"",IF(BW281&lt;&gt;"",BW281,IF(AND('Submission Template'!$P$13="no",'Submission Template'!Q278="yes",'Submission Template'!BN278&lt;&gt;""),STDEV(BD$37:BD281),IF(AND('Submission Template'!$P$13="yes",'Submission Template'!Q278="yes",'Submission Template'!BN278&lt;&gt;""),STDEV(BD$38:BD281),"")))))</f>
        <v/>
      </c>
      <c r="F281" s="308" t="str">
        <f>IF('Submission Template'!$AU$36=1,IF('Submission Template'!BN278&lt;&gt;"",G280,""),"")</f>
        <v/>
      </c>
      <c r="G281" s="308" t="str">
        <f>IF(AND('Submission Template'!$AU$36=1,'Submission Template'!$C278&lt;&gt;""),IF(OR($AO281=1,$AO281=0),0,IF('Submission Template'!$C278="initial",$G280,IF('Submission Template'!Q278="yes",MAX(($F281+'Submission Template'!BN278-('Submission Template'!K$28+0.25*$E281)),0),$G280))),"")</f>
        <v/>
      </c>
      <c r="H281" s="308" t="str">
        <f t="shared" si="61"/>
        <v/>
      </c>
      <c r="I281" s="309" t="str">
        <f t="shared" si="55"/>
        <v/>
      </c>
      <c r="J281" s="309" t="str">
        <f t="shared" si="62"/>
        <v/>
      </c>
      <c r="K281" s="310" t="str">
        <f>IF(G281&lt;&gt;"",IF($BA281=1,IF(AND(J281&lt;&gt;1,I281=1,D281&lt;='Submission Template'!K$28),1,0),K280),"")</f>
        <v/>
      </c>
      <c r="L281" s="304">
        <f>IF('Submission Template'!$AV$36=1,IF(AND('Submission Template'!$P$13="yes",$AY281&lt;&gt;""),MAX($AY281-1,0),$AY281),"")</f>
        <v>0</v>
      </c>
      <c r="M281" s="305" t="str">
        <f t="shared" si="63"/>
        <v/>
      </c>
      <c r="N281" s="306" t="str">
        <f>IF(AM281&lt;&gt;"",AM281,(IF(AND('Submission Template'!$P$13="no",'Submission Template'!V278="yes",'Submission Template'!BS278&lt;&gt;""),AVERAGE(BE$37:BE281),IF(AND('Submission Template'!$P$13="yes",'Submission Template'!V278="yes",'Submission Template'!BS278&lt;&gt;""),AVERAGE(BE$38:BE281),""))))</f>
        <v/>
      </c>
      <c r="O281" s="307" t="str">
        <f>IF(AP281&lt;=1,"",IF(BX281&lt;&gt;"",BX281,(IF(AND('Submission Template'!$P$13="no",'Submission Template'!V278="yes",'Submission Template'!BS278&lt;&gt;""),STDEV(BE$37:BE281),IF(AND('Submission Template'!$P$13="yes",'Submission Template'!V278="yes",'Submission Template'!BS278&lt;&gt;""),STDEV(BE$38:BE281),"")))))</f>
        <v/>
      </c>
      <c r="P281" s="308" t="str">
        <f>IF('Submission Template'!$AV$36=1,IF('Submission Template'!BS278&lt;&gt;"",Q280,""),"")</f>
        <v/>
      </c>
      <c r="Q281" s="308" t="str">
        <f>IF(AND('Submission Template'!$AV$36=1,'Submission Template'!$C278&lt;&gt;""),IF(OR($AP281=1,$AP281=0),0,IF('Submission Template'!$C278="initial",$Q280,IF('Submission Template'!V278="yes",MAX(($P281+'Submission Template'!BS278-('Submission Template'!R$28+0.25*$O281)),0),$Q280))),"")</f>
        <v/>
      </c>
      <c r="R281" s="308" t="str">
        <f t="shared" si="64"/>
        <v/>
      </c>
      <c r="S281" s="309" t="str">
        <f t="shared" si="56"/>
        <v/>
      </c>
      <c r="T281" s="309" t="str">
        <f t="shared" si="65"/>
        <v/>
      </c>
      <c r="U281" s="310" t="str">
        <f>IF(Q281&lt;&gt;"",IF($BB281=1,IF(AND(T281&lt;&gt;1,S281=1,N281&lt;='Submission Template'!R$28),1,0),U280),"")</f>
        <v/>
      </c>
      <c r="V281" s="102"/>
      <c r="W281" s="102"/>
      <c r="X281" s="102"/>
      <c r="Y281" s="102"/>
      <c r="Z281" s="102"/>
      <c r="AA281" s="102"/>
      <c r="AB281" s="102"/>
      <c r="AC281" s="102"/>
      <c r="AD281" s="102"/>
      <c r="AE281" s="102"/>
      <c r="AF281" s="311"/>
      <c r="AG281" s="312" t="str">
        <f>IF(AND(OR('Submission Template'!Q278="yes",AND('Submission Template'!V278="yes",'Submission Template'!$P$17="yes")),'Submission Template'!C278="invalid"),"Test cannot be invalid AND included in CumSum",IF(OR(AND($Q281&gt;$R281,$N281&lt;&gt;""),AND($G281&gt;H281,$D281&lt;&gt;"")),"Warning:  CumSum statistic exceeds the Action Limit.",""))</f>
        <v/>
      </c>
      <c r="AH281" s="156"/>
      <c r="AI281" s="156"/>
      <c r="AJ281" s="156"/>
      <c r="AK281" s="313"/>
      <c r="AL281" s="6" t="str">
        <f t="shared" si="60"/>
        <v/>
      </c>
      <c r="AM281" s="6" t="str">
        <f t="shared" si="57"/>
        <v/>
      </c>
      <c r="AN281"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lt;&gt;""),"DATA","")),"notCO")</f>
        <v>SKIP</v>
      </c>
      <c r="AO281" s="6">
        <f>IF('Submission Template'!$P$13="no",AX281,IF(AX281="","",IF('Submission Template'!$P$13="yes",IF(B281=0,1,IF(OR(B281=1,B281=2),2,B281)))))</f>
        <v>1</v>
      </c>
      <c r="AP281" s="6">
        <f>IF('Submission Template'!$P$13="no",AY281,IF(AY281="","",IF('Submission Template'!$P$13="yes",IF(L281=0,1,IF(OR(L281=1,L281=2),2,L281)))))</f>
        <v>1</v>
      </c>
      <c r="AQ281"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lt;&gt;""),"DATA","")),"notCO")</f>
        <v>SKIP</v>
      </c>
      <c r="AR281" s="22">
        <f>IF(AND('Submission Template'!BN278&lt;&gt;"",'Submission Template'!K$28&lt;&gt;"",'Submission Template'!Q278&lt;&gt;""),1,0)</f>
        <v>0</v>
      </c>
      <c r="AS281" s="22">
        <f>IF(AND('Submission Template'!BS278&lt;&gt;"",'Submission Template'!R$28&lt;&gt;"",'Submission Template'!V278&lt;&gt;""),1,0)</f>
        <v>0</v>
      </c>
      <c r="AT281" s="22"/>
      <c r="AU281" s="22">
        <f t="shared" si="26"/>
        <v>0</v>
      </c>
      <c r="AV281" s="22">
        <f t="shared" si="27"/>
        <v>0</v>
      </c>
      <c r="AW281" s="22"/>
      <c r="AX281" s="22">
        <f>IF('Submission Template'!$BU278&lt;&gt;"blank",IF('Submission Template'!BN278&lt;&gt;"",IF('Submission Template'!Q278="yes",AX280+1,AX280),AX280),"")</f>
        <v>0</v>
      </c>
      <c r="AY281" s="22">
        <f>IF('Submission Template'!$BU278&lt;&gt;"blank",IF('Submission Template'!BS278&lt;&gt;"",IF('Submission Template'!V278="yes",AY280+1,AY280),AY280),"")</f>
        <v>0</v>
      </c>
      <c r="AZ281" s="22"/>
      <c r="BA281" s="22" t="str">
        <f>IF('Submission Template'!BN278&lt;&gt;"",IF('Submission Template'!Q278="yes",1,0),"")</f>
        <v/>
      </c>
      <c r="BB281" s="22" t="str">
        <f>IF('Submission Template'!BS278&lt;&gt;"",IF('Submission Template'!V278="yes",1,0),"")</f>
        <v/>
      </c>
      <c r="BC281" s="22"/>
      <c r="BD281" s="22" t="str">
        <f>IF(AND('Submission Template'!Q278="yes",'Submission Template'!BN278&lt;&gt;""),'Submission Template'!BN278,"")</f>
        <v/>
      </c>
      <c r="BE281" s="22" t="str">
        <f>IF(AND('Submission Template'!V278="yes",'Submission Template'!BS278&lt;&gt;""),'Submission Template'!BS278,"")</f>
        <v/>
      </c>
      <c r="BF281" s="22"/>
      <c r="BG281" s="22"/>
      <c r="BH281" s="22"/>
      <c r="BI281" s="24"/>
      <c r="BJ281" s="22"/>
      <c r="BK281" s="35" t="str">
        <f>IF('Submission Template'!$AU$36=1,IF(AND('Submission Template'!Q278="yes",$AO281&gt;1,'Submission Template'!BN278&lt;&gt;""),ROUND((($AU281*$E281)/($D281-'Submission Template'!K$28))^2+1,1),""),"")</f>
        <v/>
      </c>
      <c r="BL281" s="35" t="str">
        <f>IF('Submission Template'!$AV$36=1,IF(AND('Submission Template'!V278="yes",$AP281&gt;1,'Submission Template'!BS278&lt;&gt;""),ROUND((($AV281*$O281)/($N281-'Submission Template'!R$28))^2+1,1),""),"")</f>
        <v/>
      </c>
      <c r="BM281" s="49">
        <f t="shared" si="28"/>
        <v>1</v>
      </c>
      <c r="BN281" s="6"/>
      <c r="BO281" s="136" t="str">
        <f>IF(D281="","",IF(E281="","",$D281-'Submission Template'!K$28))</f>
        <v/>
      </c>
      <c r="BP281" s="137" t="str">
        <f t="shared" si="66"/>
        <v/>
      </c>
      <c r="BQ281" s="137"/>
      <c r="BR281" s="137"/>
      <c r="BS281" s="137"/>
      <c r="BT281" s="137" t="str">
        <f>IF(N281="","",IF(E281="","",$N281-'Submission Template'!$BG$20))</f>
        <v/>
      </c>
      <c r="BU281" s="138" t="str">
        <f t="shared" si="67"/>
        <v/>
      </c>
      <c r="BV281" s="6"/>
      <c r="BW281" s="247" t="str">
        <f t="shared" si="58"/>
        <v/>
      </c>
      <c r="BX281" s="138" t="str">
        <f t="shared" si="59"/>
        <v/>
      </c>
      <c r="BY281" s="6"/>
      <c r="BZ281" s="6"/>
      <c r="CA281" s="6"/>
      <c r="CB281" s="6"/>
      <c r="CC281" s="6"/>
      <c r="CD281" s="6"/>
      <c r="CE281" s="6"/>
      <c r="CF281" s="247">
        <f>IF('Submission Template'!C304="invalid",1,0)</f>
        <v>0</v>
      </c>
      <c r="CG281" s="137" t="str">
        <f>IF(AND('Submission Template'!$C304="final",'Submission Template'!$Q304="yes"),$D307,"")</f>
        <v/>
      </c>
      <c r="CH281" s="137" t="str">
        <f>IF(AND('Submission Template'!$C304="final",'Submission Template'!$Q304="yes"),$C307,"")</f>
        <v/>
      </c>
      <c r="CI281" s="137" t="str">
        <f>IF(AND('Submission Template'!$C304="final",'Submission Template'!$V304="yes"),$N307,"")</f>
        <v/>
      </c>
      <c r="CJ281" s="138" t="str">
        <f>IF(AND('Submission Template'!$C304="final",'Submission Template'!$V304="yes"),$M307,"")</f>
        <v/>
      </c>
      <c r="CK281" s="6"/>
      <c r="CL281" s="6"/>
    </row>
    <row r="282" spans="1:90">
      <c r="A282" s="98"/>
      <c r="B282" s="304">
        <f>IF('Submission Template'!$AU$36=1,IF(AND('Submission Template'!$P$13="yes",$AX282&lt;&gt;""),MAX($AX282-1,0),$AX282),"")</f>
        <v>0</v>
      </c>
      <c r="C282" s="305" t="str">
        <f t="shared" si="22"/>
        <v/>
      </c>
      <c r="D282" s="306" t="str">
        <f>IF('Submission Template'!$AU$36&lt;&gt;1,"",IF(AL282&lt;&gt;"",AL282,IF(AND('Submission Template'!$P$13="no",'Submission Template'!Q279="yes",'Submission Template'!BN279&lt;&gt;""),AVERAGE(BD$37:BD282),IF(AND('Submission Template'!$P$13="yes",'Submission Template'!Q279="yes",'Submission Template'!BN279&lt;&gt;""),AVERAGE(BD$38:BD282),""))))</f>
        <v/>
      </c>
      <c r="E282" s="307" t="str">
        <f>IF('Submission Template'!$AU$36&lt;&gt;1,"",IF(AO282&lt;=1,"",IF(BW282&lt;&gt;"",BW282,IF(AND('Submission Template'!$P$13="no",'Submission Template'!Q279="yes",'Submission Template'!BN279&lt;&gt;""),STDEV(BD$37:BD282),IF(AND('Submission Template'!$P$13="yes",'Submission Template'!Q279="yes",'Submission Template'!BN279&lt;&gt;""),STDEV(BD$38:BD282),"")))))</f>
        <v/>
      </c>
      <c r="F282" s="308" t="str">
        <f>IF('Submission Template'!$AU$36=1,IF('Submission Template'!BN279&lt;&gt;"",G281,""),"")</f>
        <v/>
      </c>
      <c r="G282" s="308" t="str">
        <f>IF(AND('Submission Template'!$AU$36=1,'Submission Template'!$C279&lt;&gt;""),IF(OR($AO282=1,$AO282=0),0,IF('Submission Template'!$C279="initial",$G281,IF('Submission Template'!Q279="yes",MAX(($F282+'Submission Template'!BN279-('Submission Template'!K$28+0.25*$E282)),0),$G281))),"")</f>
        <v/>
      </c>
      <c r="H282" s="308" t="str">
        <f t="shared" si="61"/>
        <v/>
      </c>
      <c r="I282" s="309" t="str">
        <f t="shared" si="55"/>
        <v/>
      </c>
      <c r="J282" s="309" t="str">
        <f t="shared" si="62"/>
        <v/>
      </c>
      <c r="K282" s="310" t="str">
        <f>IF(G282&lt;&gt;"",IF($BA282=1,IF(AND(J282&lt;&gt;1,I282=1,D282&lt;='Submission Template'!K$28),1,0),K281),"")</f>
        <v/>
      </c>
      <c r="L282" s="304">
        <f>IF('Submission Template'!$AV$36=1,IF(AND('Submission Template'!$P$13="yes",$AY282&lt;&gt;""),MAX($AY282-1,0),$AY282),"")</f>
        <v>0</v>
      </c>
      <c r="M282" s="305" t="str">
        <f t="shared" si="63"/>
        <v/>
      </c>
      <c r="N282" s="306" t="str">
        <f>IF(AM282&lt;&gt;"",AM282,(IF(AND('Submission Template'!$P$13="no",'Submission Template'!V279="yes",'Submission Template'!BS279&lt;&gt;""),AVERAGE(BE$37:BE282),IF(AND('Submission Template'!$P$13="yes",'Submission Template'!V279="yes",'Submission Template'!BS279&lt;&gt;""),AVERAGE(BE$38:BE282),""))))</f>
        <v/>
      </c>
      <c r="O282" s="307" t="str">
        <f>IF(AP282&lt;=1,"",IF(BX282&lt;&gt;"",BX282,(IF(AND('Submission Template'!$P$13="no",'Submission Template'!V279="yes",'Submission Template'!BS279&lt;&gt;""),STDEV(BE$37:BE282),IF(AND('Submission Template'!$P$13="yes",'Submission Template'!V279="yes",'Submission Template'!BS279&lt;&gt;""),STDEV(BE$38:BE282),"")))))</f>
        <v/>
      </c>
      <c r="P282" s="308" t="str">
        <f>IF('Submission Template'!$AV$36=1,IF('Submission Template'!BS279&lt;&gt;"",Q281,""),"")</f>
        <v/>
      </c>
      <c r="Q282" s="308" t="str">
        <f>IF(AND('Submission Template'!$AV$36=1,'Submission Template'!$C279&lt;&gt;""),IF(OR($AP282=1,$AP282=0),0,IF('Submission Template'!$C279="initial",$Q281,IF('Submission Template'!V279="yes",MAX(($P282+'Submission Template'!BS279-('Submission Template'!R$28+0.25*$O282)),0),$Q281))),"")</f>
        <v/>
      </c>
      <c r="R282" s="308" t="str">
        <f t="shared" si="64"/>
        <v/>
      </c>
      <c r="S282" s="309" t="str">
        <f t="shared" si="56"/>
        <v/>
      </c>
      <c r="T282" s="309" t="str">
        <f t="shared" si="65"/>
        <v/>
      </c>
      <c r="U282" s="310" t="str">
        <f>IF(Q282&lt;&gt;"",IF($BB282=1,IF(AND(T282&lt;&gt;1,S282=1,N282&lt;='Submission Template'!R$28),1,0),U281),"")</f>
        <v/>
      </c>
      <c r="V282" s="102"/>
      <c r="W282" s="102"/>
      <c r="X282" s="102"/>
      <c r="Y282" s="102"/>
      <c r="Z282" s="102"/>
      <c r="AA282" s="102"/>
      <c r="AB282" s="102"/>
      <c r="AC282" s="102"/>
      <c r="AD282" s="102"/>
      <c r="AE282" s="102"/>
      <c r="AF282" s="311"/>
      <c r="AG282" s="312" t="str">
        <f>IF(AND(OR('Submission Template'!Q279="yes",AND('Submission Template'!V279="yes",'Submission Template'!$P$17="yes")),'Submission Template'!C279="invalid"),"Test cannot be invalid AND included in CumSum",IF(OR(AND($Q282&gt;$R282,$N282&lt;&gt;""),AND($G282&gt;H282,$D282&lt;&gt;"")),"Warning:  CumSum statistic exceeds the Action Limit.",""))</f>
        <v/>
      </c>
      <c r="AH282" s="156"/>
      <c r="AI282" s="156"/>
      <c r="AJ282" s="156"/>
      <c r="AK282" s="313"/>
      <c r="AL282" s="6" t="str">
        <f t="shared" si="60"/>
        <v/>
      </c>
      <c r="AM282" s="6" t="str">
        <f t="shared" si="57"/>
        <v/>
      </c>
      <c r="AN282"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lt;&gt;""),"DATA","")),"notCO")</f>
        <v>SKIP</v>
      </c>
      <c r="AO282" s="6">
        <f>IF('Submission Template'!$P$13="no",AX282,IF(AX282="","",IF('Submission Template'!$P$13="yes",IF(B282=0,1,IF(OR(B282=1,B282=2),2,B282)))))</f>
        <v>1</v>
      </c>
      <c r="AP282" s="6">
        <f>IF('Submission Template'!$P$13="no",AY282,IF(AY282="","",IF('Submission Template'!$P$13="yes",IF(L282=0,1,IF(OR(L282=1,L282=2),2,L282)))))</f>
        <v>1</v>
      </c>
      <c r="AQ282"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lt;&gt;""),"DATA","")),"notCO")</f>
        <v>SKIP</v>
      </c>
      <c r="AR282" s="22">
        <f>IF(AND('Submission Template'!BN279&lt;&gt;"",'Submission Template'!K$28&lt;&gt;"",'Submission Template'!Q279&lt;&gt;""),1,0)</f>
        <v>0</v>
      </c>
      <c r="AS282" s="22">
        <f>IF(AND('Submission Template'!BS279&lt;&gt;"",'Submission Template'!R$28&lt;&gt;"",'Submission Template'!V279&lt;&gt;""),1,0)</f>
        <v>0</v>
      </c>
      <c r="AT282" s="22"/>
      <c r="AU282" s="22">
        <f t="shared" si="26"/>
        <v>0</v>
      </c>
      <c r="AV282" s="22">
        <f t="shared" si="27"/>
        <v>0</v>
      </c>
      <c r="AW282" s="22"/>
      <c r="AX282" s="22">
        <f>IF('Submission Template'!$BU279&lt;&gt;"blank",IF('Submission Template'!BN279&lt;&gt;"",IF('Submission Template'!Q279="yes",AX281+1,AX281),AX281),"")</f>
        <v>0</v>
      </c>
      <c r="AY282" s="22">
        <f>IF('Submission Template'!$BU279&lt;&gt;"blank",IF('Submission Template'!BS279&lt;&gt;"",IF('Submission Template'!V279="yes",AY281+1,AY281),AY281),"")</f>
        <v>0</v>
      </c>
      <c r="AZ282" s="22"/>
      <c r="BA282" s="22" t="str">
        <f>IF('Submission Template'!BN279&lt;&gt;"",IF('Submission Template'!Q279="yes",1,0),"")</f>
        <v/>
      </c>
      <c r="BB282" s="22" t="str">
        <f>IF('Submission Template'!BS279&lt;&gt;"",IF('Submission Template'!V279="yes",1,0),"")</f>
        <v/>
      </c>
      <c r="BC282" s="22"/>
      <c r="BD282" s="22" t="str">
        <f>IF(AND('Submission Template'!Q279="yes",'Submission Template'!BN279&lt;&gt;""),'Submission Template'!BN279,"")</f>
        <v/>
      </c>
      <c r="BE282" s="22" t="str">
        <f>IF(AND('Submission Template'!V279="yes",'Submission Template'!BS279&lt;&gt;""),'Submission Template'!BS279,"")</f>
        <v/>
      </c>
      <c r="BF282" s="22"/>
      <c r="BG282" s="22"/>
      <c r="BH282" s="22"/>
      <c r="BI282" s="24"/>
      <c r="BJ282" s="22"/>
      <c r="BK282" s="35" t="str">
        <f>IF('Submission Template'!$AU$36=1,IF(AND('Submission Template'!Q279="yes",$AO282&gt;1,'Submission Template'!BN279&lt;&gt;""),ROUND((($AU282*$E282)/($D282-'Submission Template'!K$28))^2+1,1),""),"")</f>
        <v/>
      </c>
      <c r="BL282" s="35" t="str">
        <f>IF('Submission Template'!$AV$36=1,IF(AND('Submission Template'!V279="yes",$AP282&gt;1,'Submission Template'!BS279&lt;&gt;""),ROUND((($AV282*$O282)/($N282-'Submission Template'!R$28))^2+1,1),""),"")</f>
        <v/>
      </c>
      <c r="BM282" s="49">
        <f t="shared" si="28"/>
        <v>1</v>
      </c>
      <c r="BN282" s="6"/>
      <c r="BO282" s="136" t="str">
        <f>IF(D282="","",IF(E282="","",$D282-'Submission Template'!K$28))</f>
        <v/>
      </c>
      <c r="BP282" s="137" t="str">
        <f t="shared" si="66"/>
        <v/>
      </c>
      <c r="BQ282" s="137"/>
      <c r="BR282" s="137"/>
      <c r="BS282" s="137"/>
      <c r="BT282" s="137" t="str">
        <f>IF(N282="","",IF(E282="","",$N282-'Submission Template'!$BG$20))</f>
        <v/>
      </c>
      <c r="BU282" s="138" t="str">
        <f t="shared" si="67"/>
        <v/>
      </c>
      <c r="BV282" s="6"/>
      <c r="BW282" s="247" t="str">
        <f t="shared" si="58"/>
        <v/>
      </c>
      <c r="BX282" s="138" t="str">
        <f t="shared" si="59"/>
        <v/>
      </c>
      <c r="BY282" s="6"/>
      <c r="BZ282" s="6"/>
      <c r="CA282" s="6"/>
      <c r="CB282" s="6"/>
      <c r="CC282" s="6"/>
      <c r="CD282" s="6"/>
      <c r="CE282" s="6"/>
      <c r="CF282" s="247">
        <f>IF('Submission Template'!C305="invalid",1,0)</f>
        <v>0</v>
      </c>
      <c r="CG282" s="137" t="str">
        <f>IF(AND('Submission Template'!$C305="final",'Submission Template'!$Q305="yes"),$D308,"")</f>
        <v/>
      </c>
      <c r="CH282" s="137" t="str">
        <f>IF(AND('Submission Template'!$C305="final",'Submission Template'!$Q305="yes"),$C308,"")</f>
        <v/>
      </c>
      <c r="CI282" s="137" t="str">
        <f>IF(AND('Submission Template'!$C305="final",'Submission Template'!$V305="yes"),$N308,"")</f>
        <v/>
      </c>
      <c r="CJ282" s="138" t="str">
        <f>IF(AND('Submission Template'!$C305="final",'Submission Template'!$V305="yes"),$M308,"")</f>
        <v/>
      </c>
      <c r="CK282" s="6"/>
      <c r="CL282" s="6"/>
    </row>
    <row r="283" spans="1:90">
      <c r="A283" s="98"/>
      <c r="B283" s="304">
        <f>IF('Submission Template'!$AU$36=1,IF(AND('Submission Template'!$P$13="yes",$AX283&lt;&gt;""),MAX($AX283-1,0),$AX283),"")</f>
        <v>0</v>
      </c>
      <c r="C283" s="305" t="str">
        <f t="shared" si="22"/>
        <v/>
      </c>
      <c r="D283" s="306" t="str">
        <f>IF('Submission Template'!$AU$36&lt;&gt;1,"",IF(AL283&lt;&gt;"",AL283,IF(AND('Submission Template'!$P$13="no",'Submission Template'!Q280="yes",'Submission Template'!BN280&lt;&gt;""),AVERAGE(BD$37:BD283),IF(AND('Submission Template'!$P$13="yes",'Submission Template'!Q280="yes",'Submission Template'!BN280&lt;&gt;""),AVERAGE(BD$38:BD283),""))))</f>
        <v/>
      </c>
      <c r="E283" s="307" t="str">
        <f>IF('Submission Template'!$AU$36&lt;&gt;1,"",IF(AO283&lt;=1,"",IF(BW283&lt;&gt;"",BW283,IF(AND('Submission Template'!$P$13="no",'Submission Template'!Q280="yes",'Submission Template'!BN280&lt;&gt;""),STDEV(BD$37:BD283),IF(AND('Submission Template'!$P$13="yes",'Submission Template'!Q280="yes",'Submission Template'!BN280&lt;&gt;""),STDEV(BD$38:BD283),"")))))</f>
        <v/>
      </c>
      <c r="F283" s="308" t="str">
        <f>IF('Submission Template'!$AU$36=1,IF('Submission Template'!BN280&lt;&gt;"",G282,""),"")</f>
        <v/>
      </c>
      <c r="G283" s="308" t="str">
        <f>IF(AND('Submission Template'!$AU$36=1,'Submission Template'!$C280&lt;&gt;""),IF(OR($AO283=1,$AO283=0),0,IF('Submission Template'!$C280="initial",$G282,IF('Submission Template'!Q280="yes",MAX(($F283+'Submission Template'!BN280-('Submission Template'!K$28+0.25*$E283)),0),$G282))),"")</f>
        <v/>
      </c>
      <c r="H283" s="308" t="str">
        <f t="shared" si="61"/>
        <v/>
      </c>
      <c r="I283" s="309" t="str">
        <f t="shared" si="55"/>
        <v/>
      </c>
      <c r="J283" s="309" t="str">
        <f t="shared" si="62"/>
        <v/>
      </c>
      <c r="K283" s="310" t="str">
        <f>IF(G283&lt;&gt;"",IF($BA283=1,IF(AND(J283&lt;&gt;1,I283=1,D283&lt;='Submission Template'!K$28),1,0),K282),"")</f>
        <v/>
      </c>
      <c r="L283" s="304">
        <f>IF('Submission Template'!$AV$36=1,IF(AND('Submission Template'!$P$13="yes",$AY283&lt;&gt;""),MAX($AY283-1,0),$AY283),"")</f>
        <v>0</v>
      </c>
      <c r="M283" s="305" t="str">
        <f t="shared" si="63"/>
        <v/>
      </c>
      <c r="N283" s="306" t="str">
        <f>IF(AM283&lt;&gt;"",AM283,(IF(AND('Submission Template'!$P$13="no",'Submission Template'!V280="yes",'Submission Template'!BS280&lt;&gt;""),AVERAGE(BE$37:BE283),IF(AND('Submission Template'!$P$13="yes",'Submission Template'!V280="yes",'Submission Template'!BS280&lt;&gt;""),AVERAGE(BE$38:BE283),""))))</f>
        <v/>
      </c>
      <c r="O283" s="307" t="str">
        <f>IF(AP283&lt;=1,"",IF(BX283&lt;&gt;"",BX283,(IF(AND('Submission Template'!$P$13="no",'Submission Template'!V280="yes",'Submission Template'!BS280&lt;&gt;""),STDEV(BE$37:BE283),IF(AND('Submission Template'!$P$13="yes",'Submission Template'!V280="yes",'Submission Template'!BS280&lt;&gt;""),STDEV(BE$38:BE283),"")))))</f>
        <v/>
      </c>
      <c r="P283" s="308" t="str">
        <f>IF('Submission Template'!$AV$36=1,IF('Submission Template'!BS280&lt;&gt;"",Q282,""),"")</f>
        <v/>
      </c>
      <c r="Q283" s="308" t="str">
        <f>IF(AND('Submission Template'!$AV$36=1,'Submission Template'!$C280&lt;&gt;""),IF(OR($AP283=1,$AP283=0),0,IF('Submission Template'!$C280="initial",$Q282,IF('Submission Template'!V280="yes",MAX(($P283+'Submission Template'!BS280-('Submission Template'!R$28+0.25*$O283)),0),$Q282))),"")</f>
        <v/>
      </c>
      <c r="R283" s="308" t="str">
        <f t="shared" si="64"/>
        <v/>
      </c>
      <c r="S283" s="309" t="str">
        <f t="shared" si="56"/>
        <v/>
      </c>
      <c r="T283" s="309" t="str">
        <f t="shared" si="65"/>
        <v/>
      </c>
      <c r="U283" s="310" t="str">
        <f>IF(Q283&lt;&gt;"",IF($BB283=1,IF(AND(T283&lt;&gt;1,S283=1,N283&lt;='Submission Template'!R$28),1,0),U282),"")</f>
        <v/>
      </c>
      <c r="V283" s="102"/>
      <c r="W283" s="102"/>
      <c r="X283" s="102"/>
      <c r="Y283" s="102"/>
      <c r="Z283" s="102"/>
      <c r="AA283" s="102"/>
      <c r="AB283" s="102"/>
      <c r="AC283" s="102"/>
      <c r="AD283" s="102"/>
      <c r="AE283" s="102"/>
      <c r="AF283" s="311"/>
      <c r="AG283" s="312" t="str">
        <f>IF(AND(OR('Submission Template'!Q280="yes",AND('Submission Template'!V280="yes",'Submission Template'!$P$17="yes")),'Submission Template'!C280="invalid"),"Test cannot be invalid AND included in CumSum",IF(OR(AND($Q283&gt;$R283,$N283&lt;&gt;""),AND($G283&gt;H283,$D283&lt;&gt;"")),"Warning:  CumSum statistic exceeds the Action Limit.",""))</f>
        <v/>
      </c>
      <c r="AH283" s="156"/>
      <c r="AI283" s="156"/>
      <c r="AJ283" s="156"/>
      <c r="AK283" s="313"/>
      <c r="AL283" s="6" t="str">
        <f t="shared" si="60"/>
        <v/>
      </c>
      <c r="AM283" s="6" t="str">
        <f t="shared" si="57"/>
        <v/>
      </c>
      <c r="AN283"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lt;&gt;""),"DATA","")),"notCO")</f>
        <v>SKIP</v>
      </c>
      <c r="AO283" s="6">
        <f>IF('Submission Template'!$P$13="no",AX283,IF(AX283="","",IF('Submission Template'!$P$13="yes",IF(B283=0,1,IF(OR(B283=1,B283=2),2,B283)))))</f>
        <v>1</v>
      </c>
      <c r="AP283" s="6">
        <f>IF('Submission Template'!$P$13="no",AY283,IF(AY283="","",IF('Submission Template'!$P$13="yes",IF(L283=0,1,IF(OR(L283=1,L283=2),2,L283)))))</f>
        <v>1</v>
      </c>
      <c r="AQ283"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lt;&gt;""),"DATA","")),"notCO")</f>
        <v>SKIP</v>
      </c>
      <c r="AR283" s="22">
        <f>IF(AND('Submission Template'!BN280&lt;&gt;"",'Submission Template'!K$28&lt;&gt;"",'Submission Template'!Q280&lt;&gt;""),1,0)</f>
        <v>0</v>
      </c>
      <c r="AS283" s="22">
        <f>IF(AND('Submission Template'!BS280&lt;&gt;"",'Submission Template'!R$28&lt;&gt;"",'Submission Template'!V280&lt;&gt;""),1,0)</f>
        <v>0</v>
      </c>
      <c r="AT283" s="22"/>
      <c r="AU283" s="22">
        <f t="shared" si="26"/>
        <v>0</v>
      </c>
      <c r="AV283" s="22">
        <f t="shared" si="27"/>
        <v>0</v>
      </c>
      <c r="AW283" s="22"/>
      <c r="AX283" s="22">
        <f>IF('Submission Template'!$BU280&lt;&gt;"blank",IF('Submission Template'!BN280&lt;&gt;"",IF('Submission Template'!Q280="yes",AX282+1,AX282),AX282),"")</f>
        <v>0</v>
      </c>
      <c r="AY283" s="22">
        <f>IF('Submission Template'!$BU280&lt;&gt;"blank",IF('Submission Template'!BS280&lt;&gt;"",IF('Submission Template'!V280="yes",AY282+1,AY282),AY282),"")</f>
        <v>0</v>
      </c>
      <c r="AZ283" s="22"/>
      <c r="BA283" s="22" t="str">
        <f>IF('Submission Template'!BN280&lt;&gt;"",IF('Submission Template'!Q280="yes",1,0),"")</f>
        <v/>
      </c>
      <c r="BB283" s="22" t="str">
        <f>IF('Submission Template'!BS280&lt;&gt;"",IF('Submission Template'!V280="yes",1,0),"")</f>
        <v/>
      </c>
      <c r="BC283" s="22"/>
      <c r="BD283" s="22" t="str">
        <f>IF(AND('Submission Template'!Q280="yes",'Submission Template'!BN280&lt;&gt;""),'Submission Template'!BN280,"")</f>
        <v/>
      </c>
      <c r="BE283" s="22" t="str">
        <f>IF(AND('Submission Template'!V280="yes",'Submission Template'!BS280&lt;&gt;""),'Submission Template'!BS280,"")</f>
        <v/>
      </c>
      <c r="BF283" s="22"/>
      <c r="BG283" s="22"/>
      <c r="BH283" s="22"/>
      <c r="BI283" s="24"/>
      <c r="BJ283" s="22"/>
      <c r="BK283" s="35" t="str">
        <f>IF('Submission Template'!$AU$36=1,IF(AND('Submission Template'!Q280="yes",$AO283&gt;1,'Submission Template'!BN280&lt;&gt;""),ROUND((($AU283*$E283)/($D283-'Submission Template'!K$28))^2+1,1),""),"")</f>
        <v/>
      </c>
      <c r="BL283" s="35" t="str">
        <f>IF('Submission Template'!$AV$36=1,IF(AND('Submission Template'!V280="yes",$AP283&gt;1,'Submission Template'!BS280&lt;&gt;""),ROUND((($AV283*$O283)/($N283-'Submission Template'!R$28))^2+1,1),""),"")</f>
        <v/>
      </c>
      <c r="BM283" s="49">
        <f t="shared" si="28"/>
        <v>1</v>
      </c>
      <c r="BN283" s="6"/>
      <c r="BO283" s="136" t="str">
        <f>IF(D283="","",IF(E283="","",$D283-'Submission Template'!K$28))</f>
        <v/>
      </c>
      <c r="BP283" s="137" t="str">
        <f t="shared" si="66"/>
        <v/>
      </c>
      <c r="BQ283" s="137"/>
      <c r="BR283" s="137"/>
      <c r="BS283" s="137"/>
      <c r="BT283" s="137" t="str">
        <f>IF(N283="","",IF(E283="","",$N283-'Submission Template'!$BG$20))</f>
        <v/>
      </c>
      <c r="BU283" s="138" t="str">
        <f t="shared" si="67"/>
        <v/>
      </c>
      <c r="BV283" s="6"/>
      <c r="BW283" s="247" t="str">
        <f t="shared" si="58"/>
        <v/>
      </c>
      <c r="BX283" s="138" t="str">
        <f t="shared" si="59"/>
        <v/>
      </c>
      <c r="BY283" s="6"/>
      <c r="BZ283" s="6"/>
      <c r="CA283" s="6"/>
      <c r="CB283" s="6"/>
      <c r="CC283" s="6"/>
      <c r="CD283" s="6"/>
      <c r="CE283" s="6"/>
      <c r="CF283" s="247">
        <f>IF('Submission Template'!C306="invalid",1,0)</f>
        <v>0</v>
      </c>
      <c r="CG283" s="137" t="str">
        <f>IF(AND('Submission Template'!$C306="final",'Submission Template'!$Q306="yes"),$D309,"")</f>
        <v/>
      </c>
      <c r="CH283" s="137" t="str">
        <f>IF(AND('Submission Template'!$C306="final",'Submission Template'!$Q306="yes"),$C309,"")</f>
        <v/>
      </c>
      <c r="CI283" s="137" t="str">
        <f>IF(AND('Submission Template'!$C306="final",'Submission Template'!$V306="yes"),$N309,"")</f>
        <v/>
      </c>
      <c r="CJ283" s="138" t="str">
        <f>IF(AND('Submission Template'!$C306="final",'Submission Template'!$V306="yes"),$M309,"")</f>
        <v/>
      </c>
      <c r="CK283" s="6"/>
      <c r="CL283" s="6"/>
    </row>
    <row r="284" spans="1:90">
      <c r="A284" s="98"/>
      <c r="B284" s="304">
        <f>IF('Submission Template'!$AU$36=1,IF(AND('Submission Template'!$P$13="yes",$AX284&lt;&gt;""),MAX($AX284-1,0),$AX284),"")</f>
        <v>0</v>
      </c>
      <c r="C284" s="305" t="str">
        <f t="shared" si="22"/>
        <v/>
      </c>
      <c r="D284" s="306" t="str">
        <f>IF('Submission Template'!$AU$36&lt;&gt;1,"",IF(AL284&lt;&gt;"",AL284,IF(AND('Submission Template'!$P$13="no",'Submission Template'!Q281="yes",'Submission Template'!BN281&lt;&gt;""),AVERAGE(BD$37:BD284),IF(AND('Submission Template'!$P$13="yes",'Submission Template'!Q281="yes",'Submission Template'!BN281&lt;&gt;""),AVERAGE(BD$38:BD284),""))))</f>
        <v/>
      </c>
      <c r="E284" s="307" t="str">
        <f>IF('Submission Template'!$AU$36&lt;&gt;1,"",IF(AO284&lt;=1,"",IF(BW284&lt;&gt;"",BW284,IF(AND('Submission Template'!$P$13="no",'Submission Template'!Q281="yes",'Submission Template'!BN281&lt;&gt;""),STDEV(BD$37:BD284),IF(AND('Submission Template'!$P$13="yes",'Submission Template'!Q281="yes",'Submission Template'!BN281&lt;&gt;""),STDEV(BD$38:BD284),"")))))</f>
        <v/>
      </c>
      <c r="F284" s="308" t="str">
        <f>IF('Submission Template'!$AU$36=1,IF('Submission Template'!BN281&lt;&gt;"",G283,""),"")</f>
        <v/>
      </c>
      <c r="G284" s="308" t="str">
        <f>IF(AND('Submission Template'!$AU$36=1,'Submission Template'!$C281&lt;&gt;""),IF(OR($AO284=1,$AO284=0),0,IF('Submission Template'!$C281="initial",$G283,IF('Submission Template'!Q281="yes",MAX(($F284+'Submission Template'!BN281-('Submission Template'!K$28+0.25*$E284)),0),$G283))),"")</f>
        <v/>
      </c>
      <c r="H284" s="308" t="str">
        <f t="shared" si="61"/>
        <v/>
      </c>
      <c r="I284" s="309" t="str">
        <f t="shared" si="55"/>
        <v/>
      </c>
      <c r="J284" s="309" t="str">
        <f t="shared" si="62"/>
        <v/>
      </c>
      <c r="K284" s="310" t="str">
        <f>IF(G284&lt;&gt;"",IF($BA284=1,IF(AND(J284&lt;&gt;1,I284=1,D284&lt;='Submission Template'!K$28),1,0),K283),"")</f>
        <v/>
      </c>
      <c r="L284" s="304">
        <f>IF('Submission Template'!$AV$36=1,IF(AND('Submission Template'!$P$13="yes",$AY284&lt;&gt;""),MAX($AY284-1,0),$AY284),"")</f>
        <v>0</v>
      </c>
      <c r="M284" s="305" t="str">
        <f t="shared" si="63"/>
        <v/>
      </c>
      <c r="N284" s="306" t="str">
        <f>IF(AM284&lt;&gt;"",AM284,(IF(AND('Submission Template'!$P$13="no",'Submission Template'!V281="yes",'Submission Template'!BS281&lt;&gt;""),AVERAGE(BE$37:BE284),IF(AND('Submission Template'!$P$13="yes",'Submission Template'!V281="yes",'Submission Template'!BS281&lt;&gt;""),AVERAGE(BE$38:BE284),""))))</f>
        <v/>
      </c>
      <c r="O284" s="307" t="str">
        <f>IF(AP284&lt;=1,"",IF(BX284&lt;&gt;"",BX284,(IF(AND('Submission Template'!$P$13="no",'Submission Template'!V281="yes",'Submission Template'!BS281&lt;&gt;""),STDEV(BE$37:BE284),IF(AND('Submission Template'!$P$13="yes",'Submission Template'!V281="yes",'Submission Template'!BS281&lt;&gt;""),STDEV(BE$38:BE284),"")))))</f>
        <v/>
      </c>
      <c r="P284" s="308" t="str">
        <f>IF('Submission Template'!$AV$36=1,IF('Submission Template'!BS281&lt;&gt;"",Q283,""),"")</f>
        <v/>
      </c>
      <c r="Q284" s="308" t="str">
        <f>IF(AND('Submission Template'!$AV$36=1,'Submission Template'!$C281&lt;&gt;""),IF(OR($AP284=1,$AP284=0),0,IF('Submission Template'!$C281="initial",$Q283,IF('Submission Template'!V281="yes",MAX(($P284+'Submission Template'!BS281-('Submission Template'!R$28+0.25*$O284)),0),$Q283))),"")</f>
        <v/>
      </c>
      <c r="R284" s="308" t="str">
        <f t="shared" si="64"/>
        <v/>
      </c>
      <c r="S284" s="309" t="str">
        <f t="shared" si="56"/>
        <v/>
      </c>
      <c r="T284" s="309" t="str">
        <f t="shared" si="65"/>
        <v/>
      </c>
      <c r="U284" s="310" t="str">
        <f>IF(Q284&lt;&gt;"",IF($BB284=1,IF(AND(T284&lt;&gt;1,S284=1,N284&lt;='Submission Template'!R$28),1,0),U283),"")</f>
        <v/>
      </c>
      <c r="V284" s="102"/>
      <c r="W284" s="102"/>
      <c r="X284" s="102"/>
      <c r="Y284" s="102"/>
      <c r="Z284" s="102"/>
      <c r="AA284" s="102"/>
      <c r="AB284" s="102"/>
      <c r="AC284" s="102"/>
      <c r="AD284" s="102"/>
      <c r="AE284" s="102"/>
      <c r="AF284" s="311"/>
      <c r="AG284" s="312" t="str">
        <f>IF(AND(OR('Submission Template'!Q281="yes",AND('Submission Template'!V281="yes",'Submission Template'!$P$17="yes")),'Submission Template'!C281="invalid"),"Test cannot be invalid AND included in CumSum",IF(OR(AND($Q284&gt;$R284,$N284&lt;&gt;""),AND($G284&gt;H284,$D284&lt;&gt;"")),"Warning:  CumSum statistic exceeds the Action Limit.",""))</f>
        <v/>
      </c>
      <c r="AH284" s="156"/>
      <c r="AI284" s="156"/>
      <c r="AJ284" s="156"/>
      <c r="AK284" s="313"/>
      <c r="AL284" s="6" t="str">
        <f t="shared" si="60"/>
        <v/>
      </c>
      <c r="AM284" s="6" t="str">
        <f t="shared" si="57"/>
        <v/>
      </c>
      <c r="AN284"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BD284=""),"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BD284&lt;&gt;""),"DATA","")),"notCO")</f>
        <v>SKIP</v>
      </c>
      <c r="AO284" s="6">
        <f>IF('Submission Template'!$P$13="no",AX284,IF(AX284="","",IF('Submission Template'!$P$13="yes",IF(B284=0,1,IF(OR(B284=1,B284=2),2,B284)))))</f>
        <v>1</v>
      </c>
      <c r="AP284" s="6">
        <f>IF('Submission Template'!$P$13="no",AY284,IF(AY284="","",IF('Submission Template'!$P$13="yes",IF(L284=0,1,IF(OR(L284=1,L284=2),2,L284)))))</f>
        <v>1</v>
      </c>
      <c r="AQ284"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BE284=""),"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BE284&lt;&gt;""),"DATA","")),"notCO")</f>
        <v>SKIP</v>
      </c>
      <c r="AR284" s="22">
        <f>IF(AND('Submission Template'!BN281&lt;&gt;"",'Submission Template'!K$28&lt;&gt;"",'Submission Template'!Q281&lt;&gt;""),1,0)</f>
        <v>0</v>
      </c>
      <c r="AS284" s="22">
        <f>IF(AND('Submission Template'!BS281&lt;&gt;"",'Submission Template'!R$28&lt;&gt;"",'Submission Template'!V281&lt;&gt;""),1,0)</f>
        <v>0</v>
      </c>
      <c r="AT284" s="22"/>
      <c r="AU284" s="22">
        <f t="shared" si="26"/>
        <v>0</v>
      </c>
      <c r="AV284" s="22">
        <f t="shared" si="27"/>
        <v>0</v>
      </c>
      <c r="AW284" s="22"/>
      <c r="AX284" s="22">
        <f>IF('Submission Template'!$BU281&lt;&gt;"blank",IF('Submission Template'!BN281&lt;&gt;"",IF('Submission Template'!Q281="yes",AX283+1,AX283),AX283),"")</f>
        <v>0</v>
      </c>
      <c r="AY284" s="22">
        <f>IF('Submission Template'!$BU281&lt;&gt;"blank",IF('Submission Template'!BS281&lt;&gt;"",IF('Submission Template'!V281="yes",AY283+1,AY283),AY283),"")</f>
        <v>0</v>
      </c>
      <c r="AZ284" s="22"/>
      <c r="BA284" s="22" t="str">
        <f>IF('Submission Template'!BN281&lt;&gt;"",IF('Submission Template'!Q281="yes",1,0),"")</f>
        <v/>
      </c>
      <c r="BB284" s="22" t="str">
        <f>IF('Submission Template'!BS281&lt;&gt;"",IF('Submission Template'!V281="yes",1,0),"")</f>
        <v/>
      </c>
      <c r="BC284" s="22"/>
      <c r="BD284" s="22" t="str">
        <f>IF(AND('Submission Template'!Q281="yes",'Submission Template'!BN281&lt;&gt;""),'Submission Template'!BN281,"")</f>
        <v/>
      </c>
      <c r="BE284" s="22" t="str">
        <f>IF(AND('Submission Template'!V281="yes",'Submission Template'!BS281&lt;&gt;""),'Submission Template'!BS281,"")</f>
        <v/>
      </c>
      <c r="BF284" s="22"/>
      <c r="BG284" s="22"/>
      <c r="BH284" s="22"/>
      <c r="BI284" s="24"/>
      <c r="BJ284" s="22"/>
      <c r="BK284" s="35" t="str">
        <f>IF('Submission Template'!$AU$36=1,IF(AND('Submission Template'!Q281="yes",$AO284&gt;1,'Submission Template'!BN281&lt;&gt;""),ROUND((($AU284*$E284)/($D284-'Submission Template'!K$28))^2+1,1),""),"")</f>
        <v/>
      </c>
      <c r="BL284" s="35" t="str">
        <f>IF('Submission Template'!$AV$36=1,IF(AND('Submission Template'!V281="yes",$AP284&gt;1,'Submission Template'!BS281&lt;&gt;""),ROUND((($AV284*$O284)/($N284-'Submission Template'!R$28))^2+1,1),""),"")</f>
        <v/>
      </c>
      <c r="BM284" s="49">
        <f t="shared" si="28"/>
        <v>1</v>
      </c>
      <c r="BN284" s="6"/>
      <c r="BO284" s="136" t="str">
        <f>IF(D284="","",IF(E284="","",$D284-'Submission Template'!K$28))</f>
        <v/>
      </c>
      <c r="BP284" s="137" t="str">
        <f t="shared" si="66"/>
        <v/>
      </c>
      <c r="BQ284" s="137"/>
      <c r="BR284" s="137"/>
      <c r="BS284" s="137"/>
      <c r="BT284" s="137" t="str">
        <f>IF(N284="","",IF(E284="","",$N284-'Submission Template'!$BG$20))</f>
        <v/>
      </c>
      <c r="BU284" s="138" t="str">
        <f t="shared" si="67"/>
        <v/>
      </c>
      <c r="BV284" s="6"/>
      <c r="BW284" s="247" t="str">
        <f t="shared" si="58"/>
        <v/>
      </c>
      <c r="BX284" s="138" t="str">
        <f t="shared" si="59"/>
        <v/>
      </c>
      <c r="BY284" s="6"/>
      <c r="BZ284" s="6"/>
      <c r="CA284" s="6"/>
      <c r="CB284" s="6"/>
      <c r="CC284" s="6"/>
      <c r="CD284" s="6"/>
      <c r="CE284" s="6"/>
      <c r="CF284" s="247">
        <f>IF('Submission Template'!C307="invalid",1,0)</f>
        <v>0</v>
      </c>
      <c r="CG284" s="137" t="str">
        <f>IF(AND('Submission Template'!$C307="final",'Submission Template'!$Q307="yes"),$D310,"")</f>
        <v/>
      </c>
      <c r="CH284" s="137" t="str">
        <f>IF(AND('Submission Template'!$C307="final",'Submission Template'!$Q307="yes"),$C310,"")</f>
        <v/>
      </c>
      <c r="CI284" s="137" t="str">
        <f>IF(AND('Submission Template'!$C307="final",'Submission Template'!$V307="yes"),$N310,"")</f>
        <v/>
      </c>
      <c r="CJ284" s="138" t="str">
        <f>IF(AND('Submission Template'!$C307="final",'Submission Template'!$V307="yes"),$M310,"")</f>
        <v/>
      </c>
      <c r="CK284" s="6"/>
      <c r="CL284" s="6"/>
    </row>
    <row r="285" spans="1:90">
      <c r="A285" s="98"/>
      <c r="B285" s="304">
        <f>IF('Submission Template'!$AU$36=1,IF(AND('Submission Template'!$P$13="yes",$AX285&lt;&gt;""),MAX($AX285-1,0),$AX285),"")</f>
        <v>0</v>
      </c>
      <c r="C285" s="305" t="str">
        <f t="shared" si="22"/>
        <v/>
      </c>
      <c r="D285" s="306" t="str">
        <f>IF('Submission Template'!$AU$36&lt;&gt;1,"",IF(AL285&lt;&gt;"",AL285,IF(AND('Submission Template'!$P$13="no",'Submission Template'!Q282="yes",'Submission Template'!BN282&lt;&gt;""),AVERAGE(BD$37:BD285),IF(AND('Submission Template'!$P$13="yes",'Submission Template'!Q282="yes",'Submission Template'!BN282&lt;&gt;""),AVERAGE(BD$38:BD285),""))))</f>
        <v/>
      </c>
      <c r="E285" s="307" t="str">
        <f>IF('Submission Template'!$AU$36&lt;&gt;1,"",IF(AO285&lt;=1,"",IF(BW285&lt;&gt;"",BW285,IF(AND('Submission Template'!$P$13="no",'Submission Template'!Q282="yes",'Submission Template'!BN282&lt;&gt;""),STDEV(BD$37:BD285),IF(AND('Submission Template'!$P$13="yes",'Submission Template'!Q282="yes",'Submission Template'!BN282&lt;&gt;""),STDEV(BD$38:BD285),"")))))</f>
        <v/>
      </c>
      <c r="F285" s="308" t="str">
        <f>IF('Submission Template'!$AU$36=1,IF('Submission Template'!BN282&lt;&gt;"",G284,""),"")</f>
        <v/>
      </c>
      <c r="G285" s="308" t="str">
        <f>IF(AND('Submission Template'!$AU$36=1,'Submission Template'!$C282&lt;&gt;""),IF(OR($AO285=1,$AO285=0),0,IF('Submission Template'!$C282="initial",$G284,IF('Submission Template'!Q282="yes",MAX(($F285+'Submission Template'!BN282-('Submission Template'!K$28+0.25*$E285)),0),$G284))),"")</f>
        <v/>
      </c>
      <c r="H285" s="308" t="str">
        <f t="shared" si="61"/>
        <v/>
      </c>
      <c r="I285" s="309" t="str">
        <f t="shared" si="55"/>
        <v/>
      </c>
      <c r="J285" s="309" t="str">
        <f t="shared" si="62"/>
        <v/>
      </c>
      <c r="K285" s="310" t="str">
        <f>IF(G285&lt;&gt;"",IF($BA285=1,IF(AND(J285&lt;&gt;1,I285=1,D285&lt;='Submission Template'!K$28),1,0),K284),"")</f>
        <v/>
      </c>
      <c r="L285" s="304">
        <f>IF('Submission Template'!$AV$36=1,IF(AND('Submission Template'!$P$13="yes",$AY285&lt;&gt;""),MAX($AY285-1,0),$AY285),"")</f>
        <v>0</v>
      </c>
      <c r="M285" s="305" t="str">
        <f t="shared" si="63"/>
        <v/>
      </c>
      <c r="N285" s="306" t="str">
        <f>IF(AM285&lt;&gt;"",AM285,(IF(AND('Submission Template'!$P$13="no",'Submission Template'!V282="yes",'Submission Template'!BS282&lt;&gt;""),AVERAGE(BE$37:BE285),IF(AND('Submission Template'!$P$13="yes",'Submission Template'!V282="yes",'Submission Template'!BS282&lt;&gt;""),AVERAGE(BE$38:BE285),""))))</f>
        <v/>
      </c>
      <c r="O285" s="307" t="str">
        <f>IF(AP285&lt;=1,"",IF(BX285&lt;&gt;"",BX285,(IF(AND('Submission Template'!$P$13="no",'Submission Template'!V282="yes",'Submission Template'!BS282&lt;&gt;""),STDEV(BE$37:BE285),IF(AND('Submission Template'!$P$13="yes",'Submission Template'!V282="yes",'Submission Template'!BS282&lt;&gt;""),STDEV(BE$38:BE285),"")))))</f>
        <v/>
      </c>
      <c r="P285" s="308" t="str">
        <f>IF('Submission Template'!$AV$36=1,IF('Submission Template'!BS282&lt;&gt;"",Q284,""),"")</f>
        <v/>
      </c>
      <c r="Q285" s="308" t="str">
        <f>IF(AND('Submission Template'!$AV$36=1,'Submission Template'!$C282&lt;&gt;""),IF(OR($AP285=1,$AP285=0),0,IF('Submission Template'!$C282="initial",$Q284,IF('Submission Template'!V282="yes",MAX(($P285+'Submission Template'!BS282-('Submission Template'!R$28+0.25*$O285)),0),$Q284))),"")</f>
        <v/>
      </c>
      <c r="R285" s="308" t="str">
        <f t="shared" si="64"/>
        <v/>
      </c>
      <c r="S285" s="309" t="str">
        <f t="shared" si="56"/>
        <v/>
      </c>
      <c r="T285" s="309" t="str">
        <f t="shared" si="65"/>
        <v/>
      </c>
      <c r="U285" s="310" t="str">
        <f>IF(Q285&lt;&gt;"",IF($BB285=1,IF(AND(T285&lt;&gt;1,S285=1,N285&lt;='Submission Template'!R$28),1,0),U284),"")</f>
        <v/>
      </c>
      <c r="V285" s="102"/>
      <c r="W285" s="102"/>
      <c r="X285" s="102"/>
      <c r="Y285" s="102"/>
      <c r="Z285" s="102"/>
      <c r="AA285" s="102"/>
      <c r="AB285" s="102"/>
      <c r="AC285" s="102"/>
      <c r="AD285" s="102"/>
      <c r="AE285" s="102"/>
      <c r="AF285" s="311"/>
      <c r="AG285" s="312" t="str">
        <f>IF(AND(OR('Submission Template'!Q282="yes",AND('Submission Template'!V282="yes",'Submission Template'!$P$17="yes")),'Submission Template'!C282="invalid"),"Test cannot be invalid AND included in CumSum",IF(OR(AND($Q285&gt;$R285,$N285&lt;&gt;""),AND($G285&gt;H285,$D285&lt;&gt;"")),"Warning:  CumSum statistic exceeds the Action Limit.",""))</f>
        <v/>
      </c>
      <c r="AH285" s="156"/>
      <c r="AI285" s="156"/>
      <c r="AJ285" s="156"/>
      <c r="AK285" s="313"/>
      <c r="AL285" s="6" t="str">
        <f t="shared" si="60"/>
        <v/>
      </c>
      <c r="AM285" s="6" t="str">
        <f t="shared" si="57"/>
        <v/>
      </c>
      <c r="AN285"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BD284="",BD285=""),"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BD284="",BD285&lt;&gt;""),"DATA","")),"notCO")</f>
        <v>SKIP</v>
      </c>
      <c r="AO285" s="6">
        <f>IF('Submission Template'!$P$13="no",AX285,IF(AX285="","",IF('Submission Template'!$P$13="yes",IF(B285=0,1,IF(OR(B285=1,B285=2),2,B285)))))</f>
        <v>1</v>
      </c>
      <c r="AP285" s="6">
        <f>IF('Submission Template'!$P$13="no",AY285,IF(AY285="","",IF('Submission Template'!$P$13="yes",IF(L285=0,1,IF(OR(L285=1,L285=2),2,L285)))))</f>
        <v>1</v>
      </c>
      <c r="AQ285"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BE284="",BE285=""),"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BE284="",BE285&lt;&gt;""),"DATA","")),"notCO")</f>
        <v>SKIP</v>
      </c>
      <c r="AR285" s="22">
        <f>IF(AND('Submission Template'!BN282&lt;&gt;"",'Submission Template'!K$28&lt;&gt;"",'Submission Template'!Q282&lt;&gt;""),1,0)</f>
        <v>0</v>
      </c>
      <c r="AS285" s="22">
        <f>IF(AND('Submission Template'!BS282&lt;&gt;"",'Submission Template'!R$28&lt;&gt;"",'Submission Template'!V282&lt;&gt;""),1,0)</f>
        <v>0</v>
      </c>
      <c r="AT285" s="22"/>
      <c r="AU285" s="22">
        <f t="shared" si="26"/>
        <v>0</v>
      </c>
      <c r="AV285" s="22">
        <f t="shared" si="27"/>
        <v>0</v>
      </c>
      <c r="AW285" s="22"/>
      <c r="AX285" s="22">
        <f>IF('Submission Template'!$BU282&lt;&gt;"blank",IF('Submission Template'!BN282&lt;&gt;"",IF('Submission Template'!Q282="yes",AX284+1,AX284),AX284),"")</f>
        <v>0</v>
      </c>
      <c r="AY285" s="22">
        <f>IF('Submission Template'!$BU282&lt;&gt;"blank",IF('Submission Template'!BS282&lt;&gt;"",IF('Submission Template'!V282="yes",AY284+1,AY284),AY284),"")</f>
        <v>0</v>
      </c>
      <c r="AZ285" s="22"/>
      <c r="BA285" s="22" t="str">
        <f>IF('Submission Template'!BN282&lt;&gt;"",IF('Submission Template'!Q282="yes",1,0),"")</f>
        <v/>
      </c>
      <c r="BB285" s="22" t="str">
        <f>IF('Submission Template'!BS282&lt;&gt;"",IF('Submission Template'!V282="yes",1,0),"")</f>
        <v/>
      </c>
      <c r="BC285" s="22"/>
      <c r="BD285" s="22" t="str">
        <f>IF(AND('Submission Template'!Q282="yes",'Submission Template'!BN282&lt;&gt;""),'Submission Template'!BN282,"")</f>
        <v/>
      </c>
      <c r="BE285" s="22" t="str">
        <f>IF(AND('Submission Template'!V282="yes",'Submission Template'!BS282&lt;&gt;""),'Submission Template'!BS282,"")</f>
        <v/>
      </c>
      <c r="BF285" s="22"/>
      <c r="BG285" s="22"/>
      <c r="BH285" s="22"/>
      <c r="BI285" s="24"/>
      <c r="BJ285" s="22"/>
      <c r="BK285" s="35" t="str">
        <f>IF('Submission Template'!$AU$36=1,IF(AND('Submission Template'!Q282="yes",$AO285&gt;1,'Submission Template'!BN282&lt;&gt;""),ROUND((($AU285*$E285)/($D285-'Submission Template'!K$28))^2+1,1),""),"")</f>
        <v/>
      </c>
      <c r="BL285" s="35" t="str">
        <f>IF('Submission Template'!$AV$36=1,IF(AND('Submission Template'!V282="yes",$AP285&gt;1,'Submission Template'!BS282&lt;&gt;""),ROUND((($AV285*$O285)/($N285-'Submission Template'!R$28))^2+1,1),""),"")</f>
        <v/>
      </c>
      <c r="BM285" s="49">
        <f t="shared" si="28"/>
        <v>1</v>
      </c>
      <c r="BN285" s="6"/>
      <c r="BO285" s="136" t="str">
        <f>IF(D285="","",IF(E285="","",$D285-'Submission Template'!K$28))</f>
        <v/>
      </c>
      <c r="BP285" s="137" t="str">
        <f t="shared" si="66"/>
        <v/>
      </c>
      <c r="BQ285" s="137"/>
      <c r="BR285" s="137"/>
      <c r="BS285" s="137"/>
      <c r="BT285" s="137" t="str">
        <f>IF(N285="","",IF(E285="","",$N285-'Submission Template'!$BG$20))</f>
        <v/>
      </c>
      <c r="BU285" s="138" t="str">
        <f t="shared" si="67"/>
        <v/>
      </c>
      <c r="BV285" s="6"/>
      <c r="BW285" s="247" t="str">
        <f t="shared" si="58"/>
        <v/>
      </c>
      <c r="BX285" s="138" t="str">
        <f t="shared" si="59"/>
        <v/>
      </c>
      <c r="BY285" s="6"/>
      <c r="BZ285" s="6"/>
      <c r="CA285" s="6"/>
      <c r="CB285" s="6"/>
      <c r="CC285" s="6"/>
      <c r="CD285" s="6"/>
      <c r="CE285" s="6"/>
      <c r="CF285" s="247">
        <f>IF('Submission Template'!C308="invalid",1,0)</f>
        <v>0</v>
      </c>
      <c r="CG285" s="137" t="str">
        <f>IF(AND('Submission Template'!$C308="final",'Submission Template'!$Q308="yes"),$D311,"")</f>
        <v/>
      </c>
      <c r="CH285" s="137" t="str">
        <f>IF(AND('Submission Template'!$C308="final",'Submission Template'!$Q308="yes"),$C311,"")</f>
        <v/>
      </c>
      <c r="CI285" s="137" t="str">
        <f>IF(AND('Submission Template'!$C308="final",'Submission Template'!$V308="yes"),$N311,"")</f>
        <v/>
      </c>
      <c r="CJ285" s="138" t="str">
        <f>IF(AND('Submission Template'!$C308="final",'Submission Template'!$V308="yes"),$M311,"")</f>
        <v/>
      </c>
      <c r="CK285" s="6"/>
      <c r="CL285" s="6"/>
    </row>
    <row r="286" spans="1:90">
      <c r="A286" s="98"/>
      <c r="B286" s="304">
        <f>IF('Submission Template'!$AU$36=1,IF(AND('Submission Template'!$P$13="yes",$AX286&lt;&gt;""),MAX($AX286-1,0),$AX286),"")</f>
        <v>0</v>
      </c>
      <c r="C286" s="305" t="str">
        <f t="shared" si="22"/>
        <v/>
      </c>
      <c r="D286" s="306" t="str">
        <f>IF('Submission Template'!$AU$36&lt;&gt;1,"",IF(AL286&lt;&gt;"",AL286,IF(AND('Submission Template'!$P$13="no",'Submission Template'!Q283="yes",'Submission Template'!BN283&lt;&gt;""),AVERAGE(BD$37:BD286),IF(AND('Submission Template'!$P$13="yes",'Submission Template'!Q283="yes",'Submission Template'!BN283&lt;&gt;""),AVERAGE(BD$38:BD286),""))))</f>
        <v/>
      </c>
      <c r="E286" s="307" t="str">
        <f>IF('Submission Template'!$AU$36&lt;&gt;1,"",IF(AO286&lt;=1,"",IF(BW286&lt;&gt;"",BW286,IF(AND('Submission Template'!$P$13="no",'Submission Template'!Q283="yes",'Submission Template'!BN283&lt;&gt;""),STDEV(BD$37:BD286),IF(AND('Submission Template'!$P$13="yes",'Submission Template'!Q283="yes",'Submission Template'!BN283&lt;&gt;""),STDEV(BD$38:BD286),"")))))</f>
        <v/>
      </c>
      <c r="F286" s="308" t="str">
        <f>IF('Submission Template'!$AU$36=1,IF('Submission Template'!BN283&lt;&gt;"",G285,""),"")</f>
        <v/>
      </c>
      <c r="G286" s="308" t="str">
        <f>IF(AND('Submission Template'!$AU$36=1,'Submission Template'!$C283&lt;&gt;""),IF(OR($AO286=1,$AO286=0),0,IF('Submission Template'!$C283="initial",$G285,IF('Submission Template'!Q283="yes",MAX(($F286+'Submission Template'!BN283-('Submission Template'!K$28+0.25*$E286)),0),$G285))),"")</f>
        <v/>
      </c>
      <c r="H286" s="308" t="str">
        <f t="shared" si="61"/>
        <v/>
      </c>
      <c r="I286" s="309" t="str">
        <f t="shared" si="55"/>
        <v/>
      </c>
      <c r="J286" s="309" t="str">
        <f t="shared" si="62"/>
        <v/>
      </c>
      <c r="K286" s="310" t="str">
        <f>IF(G286&lt;&gt;"",IF($BA286=1,IF(AND(J286&lt;&gt;1,I286=1,D286&lt;='Submission Template'!K$28),1,0),K285),"")</f>
        <v/>
      </c>
      <c r="L286" s="304">
        <f>IF('Submission Template'!$AV$36=1,IF(AND('Submission Template'!$P$13="yes",$AY286&lt;&gt;""),MAX($AY286-1,0),$AY286),"")</f>
        <v>0</v>
      </c>
      <c r="M286" s="305" t="str">
        <f t="shared" si="63"/>
        <v/>
      </c>
      <c r="N286" s="306" t="str">
        <f>IF(AM286&lt;&gt;"",AM286,(IF(AND('Submission Template'!$P$13="no",'Submission Template'!V283="yes",'Submission Template'!BS283&lt;&gt;""),AVERAGE(BE$37:BE286),IF(AND('Submission Template'!$P$13="yes",'Submission Template'!V283="yes",'Submission Template'!BS283&lt;&gt;""),AVERAGE(BE$38:BE286),""))))</f>
        <v/>
      </c>
      <c r="O286" s="307" t="str">
        <f>IF(AP286&lt;=1,"",IF(BX286&lt;&gt;"",BX286,(IF(AND('Submission Template'!$P$13="no",'Submission Template'!V283="yes",'Submission Template'!BS283&lt;&gt;""),STDEV(BE$37:BE286),IF(AND('Submission Template'!$P$13="yes",'Submission Template'!V283="yes",'Submission Template'!BS283&lt;&gt;""),STDEV(BE$38:BE286),"")))))</f>
        <v/>
      </c>
      <c r="P286" s="308" t="str">
        <f>IF('Submission Template'!$AV$36=1,IF('Submission Template'!BS283&lt;&gt;"",Q285,""),"")</f>
        <v/>
      </c>
      <c r="Q286" s="308" t="str">
        <f>IF(AND('Submission Template'!$AV$36=1,'Submission Template'!$C283&lt;&gt;""),IF(OR($AP286=1,$AP286=0),0,IF('Submission Template'!$C283="initial",$Q285,IF('Submission Template'!V283="yes",MAX(($P286+'Submission Template'!BS283-('Submission Template'!R$28+0.25*$O286)),0),$Q285))),"")</f>
        <v/>
      </c>
      <c r="R286" s="308" t="str">
        <f t="shared" si="64"/>
        <v/>
      </c>
      <c r="S286" s="309" t="str">
        <f t="shared" si="56"/>
        <v/>
      </c>
      <c r="T286" s="309" t="str">
        <f t="shared" si="65"/>
        <v/>
      </c>
      <c r="U286" s="310" t="str">
        <f>IF(Q286&lt;&gt;"",IF($BB286=1,IF(AND(T286&lt;&gt;1,S286=1,N286&lt;='Submission Template'!R$28),1,0),U285),"")</f>
        <v/>
      </c>
      <c r="V286" s="102"/>
      <c r="W286" s="102"/>
      <c r="X286" s="102"/>
      <c r="Y286" s="102"/>
      <c r="Z286" s="102"/>
      <c r="AA286" s="102"/>
      <c r="AB286" s="102"/>
      <c r="AC286" s="102"/>
      <c r="AD286" s="102"/>
      <c r="AE286" s="102"/>
      <c r="AF286" s="311"/>
      <c r="AG286" s="312" t="str">
        <f>IF(AND(OR('Submission Template'!Q283="yes",AND('Submission Template'!V283="yes",'Submission Template'!$P$17="yes")),'Submission Template'!C283="invalid"),"Test cannot be invalid AND included in CumSum",IF(OR(AND($Q286&gt;$R286,$N286&lt;&gt;""),AND($G286&gt;H286,$D286&lt;&gt;"")),"Warning:  CumSum statistic exceeds the Action Limit.",""))</f>
        <v/>
      </c>
      <c r="AH286" s="156"/>
      <c r="AI286" s="156"/>
      <c r="AJ286" s="156"/>
      <c r="AK286" s="313"/>
      <c r="AL286" s="6" t="str">
        <f t="shared" si="60"/>
        <v/>
      </c>
      <c r="AM286" s="6" t="str">
        <f t="shared" si="57"/>
        <v/>
      </c>
      <c r="AN286"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BD284="",BD285="",BD286=""),"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BD284="",BD285="",BD286&lt;&gt;""),"DATA","")),"notCO")</f>
        <v>SKIP</v>
      </c>
      <c r="AO286" s="6">
        <f>IF('Submission Template'!$P$13="no",AX286,IF(AX286="","",IF('Submission Template'!$P$13="yes",IF(B286=0,1,IF(OR(B286=1,B286=2),2,B286)))))</f>
        <v>1</v>
      </c>
      <c r="AP286" s="6">
        <f>IF('Submission Template'!$P$13="no",AY286,IF(AY286="","",IF('Submission Template'!$P$13="yes",IF(L286=0,1,IF(OR(L286=1,L286=2),2,L286)))))</f>
        <v>1</v>
      </c>
      <c r="AQ286"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BE284="",BE285="",BE286=""),"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BE284="",BE285="",BE286&lt;&gt;""),"DATA","")),"notCO")</f>
        <v>SKIP</v>
      </c>
      <c r="AR286" s="22">
        <f>IF(AND('Submission Template'!BN283&lt;&gt;"",'Submission Template'!K$28&lt;&gt;"",'Submission Template'!Q283&lt;&gt;""),1,0)</f>
        <v>0</v>
      </c>
      <c r="AS286" s="22">
        <f>IF(AND('Submission Template'!BS283&lt;&gt;"",'Submission Template'!R$28&lt;&gt;"",'Submission Template'!V283&lt;&gt;""),1,0)</f>
        <v>0</v>
      </c>
      <c r="AT286" s="22"/>
      <c r="AU286" s="22">
        <f t="shared" si="26"/>
        <v>0</v>
      </c>
      <c r="AV286" s="22">
        <f t="shared" si="27"/>
        <v>0</v>
      </c>
      <c r="AW286" s="22"/>
      <c r="AX286" s="22">
        <f>IF('Submission Template'!$BU283&lt;&gt;"blank",IF('Submission Template'!BN283&lt;&gt;"",IF('Submission Template'!Q283="yes",AX285+1,AX285),AX285),"")</f>
        <v>0</v>
      </c>
      <c r="AY286" s="22">
        <f>IF('Submission Template'!$BU283&lt;&gt;"blank",IF('Submission Template'!BS283&lt;&gt;"",IF('Submission Template'!V283="yes",AY285+1,AY285),AY285),"")</f>
        <v>0</v>
      </c>
      <c r="AZ286" s="22"/>
      <c r="BA286" s="22" t="str">
        <f>IF('Submission Template'!BN283&lt;&gt;"",IF('Submission Template'!Q283="yes",1,0),"")</f>
        <v/>
      </c>
      <c r="BB286" s="22" t="str">
        <f>IF('Submission Template'!BS283&lt;&gt;"",IF('Submission Template'!V283="yes",1,0),"")</f>
        <v/>
      </c>
      <c r="BC286" s="22"/>
      <c r="BD286" s="22" t="str">
        <f>IF(AND('Submission Template'!Q283="yes",'Submission Template'!BN283&lt;&gt;""),'Submission Template'!BN283,"")</f>
        <v/>
      </c>
      <c r="BE286" s="22" t="str">
        <f>IF(AND('Submission Template'!V283="yes",'Submission Template'!BS283&lt;&gt;""),'Submission Template'!BS283,"")</f>
        <v/>
      </c>
      <c r="BF286" s="22"/>
      <c r="BG286" s="22"/>
      <c r="BH286" s="22"/>
      <c r="BI286" s="24"/>
      <c r="BJ286" s="22"/>
      <c r="BK286" s="35" t="str">
        <f>IF('Submission Template'!$AU$36=1,IF(AND('Submission Template'!Q283="yes",$AO286&gt;1,'Submission Template'!BN283&lt;&gt;""),ROUND((($AU286*$E286)/($D286-'Submission Template'!K$28))^2+1,1),""),"")</f>
        <v/>
      </c>
      <c r="BL286" s="35" t="str">
        <f>IF('Submission Template'!$AV$36=1,IF(AND('Submission Template'!V283="yes",$AP286&gt;1,'Submission Template'!BS283&lt;&gt;""),ROUND((($AV286*$O286)/($N286-'Submission Template'!R$28))^2+1,1),""),"")</f>
        <v/>
      </c>
      <c r="BM286" s="49">
        <f t="shared" si="28"/>
        <v>1</v>
      </c>
      <c r="BN286" s="6"/>
      <c r="BO286" s="136" t="str">
        <f>IF(D286="","",IF(E286="","",$D286-'Submission Template'!K$28))</f>
        <v/>
      </c>
      <c r="BP286" s="137" t="str">
        <f t="shared" si="66"/>
        <v/>
      </c>
      <c r="BQ286" s="137"/>
      <c r="BR286" s="137"/>
      <c r="BS286" s="137"/>
      <c r="BT286" s="137" t="str">
        <f>IF(N286="","",IF(E286="","",$N286-'Submission Template'!$BG$20))</f>
        <v/>
      </c>
      <c r="BU286" s="138" t="str">
        <f t="shared" si="67"/>
        <v/>
      </c>
      <c r="BV286" s="6"/>
      <c r="BW286" s="247" t="str">
        <f t="shared" si="58"/>
        <v/>
      </c>
      <c r="BX286" s="138" t="str">
        <f t="shared" si="59"/>
        <v/>
      </c>
      <c r="BY286" s="6"/>
      <c r="BZ286" s="6"/>
      <c r="CA286" s="6"/>
      <c r="CB286" s="6"/>
      <c r="CC286" s="6"/>
      <c r="CD286" s="6"/>
      <c r="CE286" s="6"/>
      <c r="CF286" s="247">
        <f>IF('Submission Template'!C309="invalid",1,0)</f>
        <v>0</v>
      </c>
      <c r="CG286" s="137" t="str">
        <f>IF(AND('Submission Template'!$C309="final",'Submission Template'!$Q309="yes"),$D312,"")</f>
        <v/>
      </c>
      <c r="CH286" s="137" t="str">
        <f>IF(AND('Submission Template'!$C309="final",'Submission Template'!$Q309="yes"),$C312,"")</f>
        <v/>
      </c>
      <c r="CI286" s="137" t="str">
        <f>IF(AND('Submission Template'!$C309="final",'Submission Template'!$V309="yes"),$N312,"")</f>
        <v/>
      </c>
      <c r="CJ286" s="138" t="str">
        <f>IF(AND('Submission Template'!$C309="final",'Submission Template'!$V309="yes"),$M312,"")</f>
        <v/>
      </c>
      <c r="CK286" s="6"/>
      <c r="CL286" s="6"/>
    </row>
    <row r="287" spans="1:90">
      <c r="A287" s="98"/>
      <c r="B287" s="304">
        <f>IF('Submission Template'!$AU$36=1,IF(AND('Submission Template'!$P$13="yes",$AX287&lt;&gt;""),MAX($AX287-1,0),$AX287),"")</f>
        <v>0</v>
      </c>
      <c r="C287" s="305" t="str">
        <f t="shared" si="22"/>
        <v/>
      </c>
      <c r="D287" s="306" t="str">
        <f>IF('Submission Template'!$AU$36&lt;&gt;1,"",IF(AL287&lt;&gt;"",AL287,IF(AND('Submission Template'!$P$13="no",'Submission Template'!Q284="yes",'Submission Template'!BN284&lt;&gt;""),AVERAGE(BD$37:BD287),IF(AND('Submission Template'!$P$13="yes",'Submission Template'!Q284="yes",'Submission Template'!BN284&lt;&gt;""),AVERAGE(BD$38:BD287),""))))</f>
        <v/>
      </c>
      <c r="E287" s="307" t="str">
        <f>IF('Submission Template'!$AU$36&lt;&gt;1,"",IF(AO287&lt;=1,"",IF(BW287&lt;&gt;"",BW287,IF(AND('Submission Template'!$P$13="no",'Submission Template'!Q284="yes",'Submission Template'!BN284&lt;&gt;""),STDEV(BD$37:BD287),IF(AND('Submission Template'!$P$13="yes",'Submission Template'!Q284="yes",'Submission Template'!BN284&lt;&gt;""),STDEV(BD$38:BD287),"")))))</f>
        <v/>
      </c>
      <c r="F287" s="308" t="str">
        <f>IF('Submission Template'!$AU$36=1,IF('Submission Template'!BN284&lt;&gt;"",G286,""),"")</f>
        <v/>
      </c>
      <c r="G287" s="308" t="str">
        <f>IF(AND('Submission Template'!$AU$36=1,'Submission Template'!$C284&lt;&gt;""),IF(OR($AO287=1,$AO287=0),0,IF('Submission Template'!$C284="initial",$G286,IF('Submission Template'!Q284="yes",MAX(($F287+'Submission Template'!BN284-('Submission Template'!K$28+0.25*$E287)),0),$G286))),"")</f>
        <v/>
      </c>
      <c r="H287" s="308" t="str">
        <f t="shared" si="61"/>
        <v/>
      </c>
      <c r="I287" s="309" t="str">
        <f t="shared" si="55"/>
        <v/>
      </c>
      <c r="J287" s="309" t="str">
        <f t="shared" si="62"/>
        <v/>
      </c>
      <c r="K287" s="310" t="str">
        <f>IF(G287&lt;&gt;"",IF($BA287=1,IF(AND(J287&lt;&gt;1,I287=1,D287&lt;='Submission Template'!K$28),1,0),K286),"")</f>
        <v/>
      </c>
      <c r="L287" s="304">
        <f>IF('Submission Template'!$AV$36=1,IF(AND('Submission Template'!$P$13="yes",$AY287&lt;&gt;""),MAX($AY287-1,0),$AY287),"")</f>
        <v>0</v>
      </c>
      <c r="M287" s="305" t="str">
        <f t="shared" si="63"/>
        <v/>
      </c>
      <c r="N287" s="306" t="str">
        <f>IF(AM287&lt;&gt;"",AM287,(IF(AND('Submission Template'!$P$13="no",'Submission Template'!V284="yes",'Submission Template'!BS284&lt;&gt;""),AVERAGE(BE$37:BE287),IF(AND('Submission Template'!$P$13="yes",'Submission Template'!V284="yes",'Submission Template'!BS284&lt;&gt;""),AVERAGE(BE$38:BE287),""))))</f>
        <v/>
      </c>
      <c r="O287" s="307" t="str">
        <f>IF(AP287&lt;=1,"",IF(BX287&lt;&gt;"",BX287,(IF(AND('Submission Template'!$P$13="no",'Submission Template'!V284="yes",'Submission Template'!BS284&lt;&gt;""),STDEV(BE$37:BE287),IF(AND('Submission Template'!$P$13="yes",'Submission Template'!V284="yes",'Submission Template'!BS284&lt;&gt;""),STDEV(BE$38:BE287),"")))))</f>
        <v/>
      </c>
      <c r="P287" s="308" t="str">
        <f>IF('Submission Template'!$AV$36=1,IF('Submission Template'!BS284&lt;&gt;"",Q286,""),"")</f>
        <v/>
      </c>
      <c r="Q287" s="308" t="str">
        <f>IF(AND('Submission Template'!$AV$36=1,'Submission Template'!$C284&lt;&gt;""),IF(OR($AP287=1,$AP287=0),0,IF('Submission Template'!$C284="initial",$Q286,IF('Submission Template'!V284="yes",MAX(($P287+'Submission Template'!BS284-('Submission Template'!R$28+0.25*$O287)),0),$Q286))),"")</f>
        <v/>
      </c>
      <c r="R287" s="308" t="str">
        <f t="shared" si="64"/>
        <v/>
      </c>
      <c r="S287" s="309" t="str">
        <f t="shared" si="56"/>
        <v/>
      </c>
      <c r="T287" s="309" t="str">
        <f t="shared" si="65"/>
        <v/>
      </c>
      <c r="U287" s="310" t="str">
        <f>IF(Q287&lt;&gt;"",IF($BB287=1,IF(AND(T287&lt;&gt;1,S287=1,N287&lt;='Submission Template'!R$28),1,0),U286),"")</f>
        <v/>
      </c>
      <c r="V287" s="102"/>
      <c r="W287" s="102"/>
      <c r="X287" s="102"/>
      <c r="Y287" s="102"/>
      <c r="Z287" s="102"/>
      <c r="AA287" s="102"/>
      <c r="AB287" s="102"/>
      <c r="AC287" s="102"/>
      <c r="AD287" s="102"/>
      <c r="AE287" s="102"/>
      <c r="AF287" s="311"/>
      <c r="AG287" s="312" t="str">
        <f>IF(AND(OR('Submission Template'!Q284="yes",AND('Submission Template'!V284="yes",'Submission Template'!$P$17="yes")),'Submission Template'!C284="invalid"),"Test cannot be invalid AND included in CumSum",IF(OR(AND($Q287&gt;$R287,$N287&lt;&gt;""),AND($G287&gt;H287,$D287&lt;&gt;"")),"Warning:  CumSum statistic exceeds the Action Limit.",""))</f>
        <v/>
      </c>
      <c r="AH287" s="156"/>
      <c r="AI287" s="156"/>
      <c r="AJ287" s="156"/>
      <c r="AK287" s="313"/>
      <c r="AL287" s="6" t="str">
        <f t="shared" si="60"/>
        <v/>
      </c>
      <c r="AM287" s="6" t="str">
        <f t="shared" si="57"/>
        <v/>
      </c>
      <c r="AN287"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BD284="",BD285="",BD286="",BD287=""),"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BD284="",BD285="",BD286="",BD287&lt;&gt;""),"DATA","")),"notCO")</f>
        <v>SKIP</v>
      </c>
      <c r="AO287" s="6">
        <f>IF('Submission Template'!$P$13="no",AX287,IF(AX287="","",IF('Submission Template'!$P$13="yes",IF(B287=0,1,IF(OR(B287=1,B287=2),2,B287)))))</f>
        <v>1</v>
      </c>
      <c r="AP287" s="6">
        <f>IF('Submission Template'!$P$13="no",AY287,IF(AY287="","",IF('Submission Template'!$P$13="yes",IF(L287=0,1,IF(OR(L287=1,L287=2),2,L287)))))</f>
        <v>1</v>
      </c>
      <c r="AQ287"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BE284="",BE285="",BE286="",BE287=""),"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BE284="",BE285="",BE286="",BE287&lt;&gt;""),"DATA","")),"notCO")</f>
        <v>SKIP</v>
      </c>
      <c r="AR287" s="22">
        <f>IF(AND('Submission Template'!BN284&lt;&gt;"",'Submission Template'!K$28&lt;&gt;"",'Submission Template'!Q284&lt;&gt;""),1,0)</f>
        <v>0</v>
      </c>
      <c r="AS287" s="22">
        <f>IF(AND('Submission Template'!BS284&lt;&gt;"",'Submission Template'!R$28&lt;&gt;"",'Submission Template'!V284&lt;&gt;""),1,0)</f>
        <v>0</v>
      </c>
      <c r="AT287" s="22"/>
      <c r="AU287" s="22">
        <f t="shared" si="26"/>
        <v>0</v>
      </c>
      <c r="AV287" s="22">
        <f t="shared" si="27"/>
        <v>0</v>
      </c>
      <c r="AW287" s="22"/>
      <c r="AX287" s="22">
        <f>IF('Submission Template'!$BU284&lt;&gt;"blank",IF('Submission Template'!BN284&lt;&gt;"",IF('Submission Template'!Q284="yes",AX286+1,AX286),AX286),"")</f>
        <v>0</v>
      </c>
      <c r="AY287" s="22">
        <f>IF('Submission Template'!$BU284&lt;&gt;"blank",IF('Submission Template'!BS284&lt;&gt;"",IF('Submission Template'!V284="yes",AY286+1,AY286),AY286),"")</f>
        <v>0</v>
      </c>
      <c r="AZ287" s="22"/>
      <c r="BA287" s="22" t="str">
        <f>IF('Submission Template'!BN284&lt;&gt;"",IF('Submission Template'!Q284="yes",1,0),"")</f>
        <v/>
      </c>
      <c r="BB287" s="22" t="str">
        <f>IF('Submission Template'!BS284&lt;&gt;"",IF('Submission Template'!V284="yes",1,0),"")</f>
        <v/>
      </c>
      <c r="BC287" s="22"/>
      <c r="BD287" s="22" t="str">
        <f>IF(AND('Submission Template'!Q284="yes",'Submission Template'!BN284&lt;&gt;""),'Submission Template'!BN284,"")</f>
        <v/>
      </c>
      <c r="BE287" s="22" t="str">
        <f>IF(AND('Submission Template'!V284="yes",'Submission Template'!BS284&lt;&gt;""),'Submission Template'!BS284,"")</f>
        <v/>
      </c>
      <c r="BF287" s="22"/>
      <c r="BG287" s="22"/>
      <c r="BH287" s="22"/>
      <c r="BI287" s="24"/>
      <c r="BJ287" s="22"/>
      <c r="BK287" s="35" t="str">
        <f>IF('Submission Template'!$AU$36=1,IF(AND('Submission Template'!Q284="yes",$AO287&gt;1,'Submission Template'!BN284&lt;&gt;""),ROUND((($AU287*$E287)/($D287-'Submission Template'!K$28))^2+1,1),""),"")</f>
        <v/>
      </c>
      <c r="BL287" s="35" t="str">
        <f>IF('Submission Template'!$AV$36=1,IF(AND('Submission Template'!V284="yes",$AP287&gt;1,'Submission Template'!BS284&lt;&gt;""),ROUND((($AV287*$O287)/($N287-'Submission Template'!R$28))^2+1,1),""),"")</f>
        <v/>
      </c>
      <c r="BM287" s="49">
        <f t="shared" si="28"/>
        <v>1</v>
      </c>
      <c r="BN287" s="6"/>
      <c r="BO287" s="136" t="str">
        <f>IF(D287="","",IF(E287="","",$D287-'Submission Template'!K$28))</f>
        <v/>
      </c>
      <c r="BP287" s="137" t="str">
        <f t="shared" si="66"/>
        <v/>
      </c>
      <c r="BQ287" s="137"/>
      <c r="BR287" s="137"/>
      <c r="BS287" s="137"/>
      <c r="BT287" s="137" t="str">
        <f>IF(N287="","",IF(E287="","",$N287-'Submission Template'!$BG$20))</f>
        <v/>
      </c>
      <c r="BU287" s="138" t="str">
        <f t="shared" si="67"/>
        <v/>
      </c>
      <c r="BV287" s="6"/>
      <c r="BW287" s="247" t="str">
        <f t="shared" si="58"/>
        <v/>
      </c>
      <c r="BX287" s="138" t="str">
        <f t="shared" si="59"/>
        <v/>
      </c>
      <c r="BY287" s="6"/>
      <c r="BZ287" s="6"/>
      <c r="CA287" s="6"/>
      <c r="CB287" s="6"/>
      <c r="CC287" s="6"/>
      <c r="CD287" s="6"/>
      <c r="CE287" s="6"/>
      <c r="CF287" s="247">
        <f>IF('Submission Template'!C310="invalid",1,0)</f>
        <v>0</v>
      </c>
      <c r="CG287" s="137" t="str">
        <f>IF(AND('Submission Template'!$C310="final",'Submission Template'!$Q310="yes"),$D313,"")</f>
        <v/>
      </c>
      <c r="CH287" s="137" t="str">
        <f>IF(AND('Submission Template'!$C310="final",'Submission Template'!$Q310="yes"),$C313,"")</f>
        <v/>
      </c>
      <c r="CI287" s="137" t="str">
        <f>IF(AND('Submission Template'!$C310="final",'Submission Template'!$V310="yes"),$N313,"")</f>
        <v/>
      </c>
      <c r="CJ287" s="138" t="str">
        <f>IF(AND('Submission Template'!$C310="final",'Submission Template'!$V310="yes"),$M313,"")</f>
        <v/>
      </c>
      <c r="CK287" s="6"/>
      <c r="CL287" s="6"/>
    </row>
    <row r="288" spans="1:90">
      <c r="A288" s="98"/>
      <c r="B288" s="304">
        <f>IF('Submission Template'!$AU$36=1,IF(AND('Submission Template'!$P$13="yes",$AX288&lt;&gt;""),MAX($AX288-1,0),$AX288),"")</f>
        <v>0</v>
      </c>
      <c r="C288" s="305" t="str">
        <f t="shared" si="22"/>
        <v/>
      </c>
      <c r="D288" s="306" t="str">
        <f>IF('Submission Template'!$AU$36&lt;&gt;1,"",IF(AL288&lt;&gt;"",AL288,IF(AND('Submission Template'!$P$13="no",'Submission Template'!Q285="yes",'Submission Template'!BN285&lt;&gt;""),AVERAGE(BD$37:BD288),IF(AND('Submission Template'!$P$13="yes",'Submission Template'!Q285="yes",'Submission Template'!BN285&lt;&gt;""),AVERAGE(BD$38:BD288),""))))</f>
        <v/>
      </c>
      <c r="E288" s="307" t="str">
        <f>IF('Submission Template'!$AU$36&lt;&gt;1,"",IF(AO288&lt;=1,"",IF(BW288&lt;&gt;"",BW288,IF(AND('Submission Template'!$P$13="no",'Submission Template'!Q285="yes",'Submission Template'!BN285&lt;&gt;""),STDEV(BD$37:BD288),IF(AND('Submission Template'!$P$13="yes",'Submission Template'!Q285="yes",'Submission Template'!BN285&lt;&gt;""),STDEV(BD$38:BD288),"")))))</f>
        <v/>
      </c>
      <c r="F288" s="308" t="str">
        <f>IF('Submission Template'!$AU$36=1,IF('Submission Template'!BN285&lt;&gt;"",G287,""),"")</f>
        <v/>
      </c>
      <c r="G288" s="308" t="str">
        <f>IF(AND('Submission Template'!$AU$36=1,'Submission Template'!$C285&lt;&gt;""),IF(OR($AO288=1,$AO288=0),0,IF('Submission Template'!$C285="initial",$G287,IF('Submission Template'!Q285="yes",MAX(($F288+'Submission Template'!BN285-('Submission Template'!K$28+0.25*$E288)),0),$G287))),"")</f>
        <v/>
      </c>
      <c r="H288" s="308" t="str">
        <f t="shared" si="61"/>
        <v/>
      </c>
      <c r="I288" s="309" t="str">
        <f t="shared" si="55"/>
        <v/>
      </c>
      <c r="J288" s="309" t="str">
        <f t="shared" si="62"/>
        <v/>
      </c>
      <c r="K288" s="310" t="str">
        <f>IF(G288&lt;&gt;"",IF($BA288=1,IF(AND(J288&lt;&gt;1,I288=1,D288&lt;='Submission Template'!K$28),1,0),K287),"")</f>
        <v/>
      </c>
      <c r="L288" s="304">
        <f>IF('Submission Template'!$AV$36=1,IF(AND('Submission Template'!$P$13="yes",$AY288&lt;&gt;""),MAX($AY288-1,0),$AY288),"")</f>
        <v>0</v>
      </c>
      <c r="M288" s="305" t="str">
        <f t="shared" si="63"/>
        <v/>
      </c>
      <c r="N288" s="306" t="str">
        <f>IF(AM288&lt;&gt;"",AM288,(IF(AND('Submission Template'!$P$13="no",'Submission Template'!V285="yes",'Submission Template'!BS285&lt;&gt;""),AVERAGE(BE$37:BE288),IF(AND('Submission Template'!$P$13="yes",'Submission Template'!V285="yes",'Submission Template'!BS285&lt;&gt;""),AVERAGE(BE$38:BE288),""))))</f>
        <v/>
      </c>
      <c r="O288" s="307" t="str">
        <f>IF(AP288&lt;=1,"",IF(BX288&lt;&gt;"",BX288,(IF(AND('Submission Template'!$P$13="no",'Submission Template'!V285="yes",'Submission Template'!BS285&lt;&gt;""),STDEV(BE$37:BE288),IF(AND('Submission Template'!$P$13="yes",'Submission Template'!V285="yes",'Submission Template'!BS285&lt;&gt;""),STDEV(BE$38:BE288),"")))))</f>
        <v/>
      </c>
      <c r="P288" s="308" t="str">
        <f>IF('Submission Template'!$AV$36=1,IF('Submission Template'!BS285&lt;&gt;"",Q287,""),"")</f>
        <v/>
      </c>
      <c r="Q288" s="308" t="str">
        <f>IF(AND('Submission Template'!$AV$36=1,'Submission Template'!$C285&lt;&gt;""),IF(OR($AP288=1,$AP288=0),0,IF('Submission Template'!$C285="initial",$Q287,IF('Submission Template'!V285="yes",MAX(($P288+'Submission Template'!BS285-('Submission Template'!R$28+0.25*$O288)),0),$Q287))),"")</f>
        <v/>
      </c>
      <c r="R288" s="308" t="str">
        <f t="shared" si="64"/>
        <v/>
      </c>
      <c r="S288" s="309" t="str">
        <f t="shared" si="56"/>
        <v/>
      </c>
      <c r="T288" s="309" t="str">
        <f t="shared" si="65"/>
        <v/>
      </c>
      <c r="U288" s="310" t="str">
        <f>IF(Q288&lt;&gt;"",IF($BB288=1,IF(AND(T288&lt;&gt;1,S288=1,N288&lt;='Submission Template'!R$28),1,0),U287),"")</f>
        <v/>
      </c>
      <c r="V288" s="102"/>
      <c r="W288" s="102"/>
      <c r="X288" s="102"/>
      <c r="Y288" s="102"/>
      <c r="Z288" s="102"/>
      <c r="AA288" s="102"/>
      <c r="AB288" s="102"/>
      <c r="AC288" s="102"/>
      <c r="AD288" s="102"/>
      <c r="AE288" s="102"/>
      <c r="AF288" s="311"/>
      <c r="AG288" s="312" t="str">
        <f>IF(AND(OR('Submission Template'!Q285="yes",AND('Submission Template'!V285="yes",'Submission Template'!$P$17="yes")),'Submission Template'!C285="invalid"),"Test cannot be invalid AND included in CumSum",IF(OR(AND($Q288&gt;$R288,$N288&lt;&gt;""),AND($G288&gt;H288,$D288&lt;&gt;"")),"Warning:  CumSum statistic exceeds the Action Limit.",""))</f>
        <v/>
      </c>
      <c r="AH288" s="156"/>
      <c r="AI288" s="156"/>
      <c r="AJ288" s="156"/>
      <c r="AK288" s="313"/>
      <c r="AL288" s="6" t="str">
        <f t="shared" si="60"/>
        <v/>
      </c>
      <c r="AM288" s="6" t="str">
        <f t="shared" si="57"/>
        <v/>
      </c>
      <c r="AN288"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BD284="",BD285="",BD286="",BD287="",BD288=""),"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BD284="",BD285="",BD286="",BD287="",BD288&lt;&gt;""),"DATA","")),"notCO")</f>
        <v>SKIP</v>
      </c>
      <c r="AO288" s="6">
        <f>IF('Submission Template'!$P$13="no",AX288,IF(AX288="","",IF('Submission Template'!$P$13="yes",IF(B288=0,1,IF(OR(B288=1,B288=2),2,B288)))))</f>
        <v>1</v>
      </c>
      <c r="AP288" s="6">
        <f>IF('Submission Template'!$P$13="no",AY288,IF(AY288="","",IF('Submission Template'!$P$13="yes",IF(L288=0,1,IF(OR(L288=1,L288=2),2,L288)))))</f>
        <v>1</v>
      </c>
      <c r="AQ288"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BE284="",BE285="",BE286="",BE287="",BE288=""),"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BE284="",BE285="",BE286="",BE287="",BE288&lt;&gt;""),"DATA","")),"notCO")</f>
        <v>SKIP</v>
      </c>
      <c r="AR288" s="22">
        <f>IF(AND('Submission Template'!BN285&lt;&gt;"",'Submission Template'!K$28&lt;&gt;"",'Submission Template'!Q285&lt;&gt;""),1,0)</f>
        <v>0</v>
      </c>
      <c r="AS288" s="22">
        <f>IF(AND('Submission Template'!BS285&lt;&gt;"",'Submission Template'!R$28&lt;&gt;"",'Submission Template'!V285&lt;&gt;""),1,0)</f>
        <v>0</v>
      </c>
      <c r="AT288" s="22"/>
      <c r="AU288" s="22">
        <f t="shared" si="26"/>
        <v>0</v>
      </c>
      <c r="AV288" s="22">
        <f t="shared" si="27"/>
        <v>0</v>
      </c>
      <c r="AW288" s="22"/>
      <c r="AX288" s="22">
        <f>IF('Submission Template'!$BU285&lt;&gt;"blank",IF('Submission Template'!BN285&lt;&gt;"",IF('Submission Template'!Q285="yes",AX287+1,AX287),AX287),"")</f>
        <v>0</v>
      </c>
      <c r="AY288" s="22">
        <f>IF('Submission Template'!$BU285&lt;&gt;"blank",IF('Submission Template'!BS285&lt;&gt;"",IF('Submission Template'!V285="yes",AY287+1,AY287),AY287),"")</f>
        <v>0</v>
      </c>
      <c r="AZ288" s="22"/>
      <c r="BA288" s="22" t="str">
        <f>IF('Submission Template'!BN285&lt;&gt;"",IF('Submission Template'!Q285="yes",1,0),"")</f>
        <v/>
      </c>
      <c r="BB288" s="22" t="str">
        <f>IF('Submission Template'!BS285&lt;&gt;"",IF('Submission Template'!V285="yes",1,0),"")</f>
        <v/>
      </c>
      <c r="BC288" s="22"/>
      <c r="BD288" s="22" t="str">
        <f>IF(AND('Submission Template'!Q285="yes",'Submission Template'!BN285&lt;&gt;""),'Submission Template'!BN285,"")</f>
        <v/>
      </c>
      <c r="BE288" s="22" t="str">
        <f>IF(AND('Submission Template'!V285="yes",'Submission Template'!BS285&lt;&gt;""),'Submission Template'!BS285,"")</f>
        <v/>
      </c>
      <c r="BF288" s="22"/>
      <c r="BG288" s="22"/>
      <c r="BH288" s="22"/>
      <c r="BI288" s="24"/>
      <c r="BJ288" s="22"/>
      <c r="BK288" s="35" t="str">
        <f>IF('Submission Template'!$AU$36=1,IF(AND('Submission Template'!Q285="yes",$AO288&gt;1,'Submission Template'!BN285&lt;&gt;""),ROUND((($AU288*$E288)/($D288-'Submission Template'!K$28))^2+1,1),""),"")</f>
        <v/>
      </c>
      <c r="BL288" s="35" t="str">
        <f>IF('Submission Template'!$AV$36=1,IF(AND('Submission Template'!V285="yes",$AP288&gt;1,'Submission Template'!BS285&lt;&gt;""),ROUND((($AV288*$O288)/($N288-'Submission Template'!R$28))^2+1,1),""),"")</f>
        <v/>
      </c>
      <c r="BM288" s="49">
        <f t="shared" si="28"/>
        <v>1</v>
      </c>
      <c r="BN288" s="6"/>
      <c r="BO288" s="136" t="str">
        <f>IF(D288="","",IF(E288="","",$D288-'Submission Template'!K$28))</f>
        <v/>
      </c>
      <c r="BP288" s="137" t="str">
        <f t="shared" si="66"/>
        <v/>
      </c>
      <c r="BQ288" s="137"/>
      <c r="BR288" s="137"/>
      <c r="BS288" s="137"/>
      <c r="BT288" s="137" t="str">
        <f>IF(N288="","",IF(E288="","",$N288-'Submission Template'!$BG$20))</f>
        <v/>
      </c>
      <c r="BU288" s="138" t="str">
        <f t="shared" si="67"/>
        <v/>
      </c>
      <c r="BV288" s="6"/>
      <c r="BW288" s="247" t="str">
        <f t="shared" si="58"/>
        <v/>
      </c>
      <c r="BX288" s="138" t="str">
        <f t="shared" si="59"/>
        <v/>
      </c>
      <c r="BY288" s="6"/>
      <c r="BZ288" s="6"/>
      <c r="CA288" s="6"/>
      <c r="CB288" s="6"/>
      <c r="CC288" s="6"/>
      <c r="CD288" s="6"/>
      <c r="CE288" s="6"/>
      <c r="CF288" s="247">
        <f>IF('Submission Template'!C311="invalid",1,0)</f>
        <v>0</v>
      </c>
      <c r="CG288" s="137" t="str">
        <f>IF(AND('Submission Template'!$C311="final",'Submission Template'!$Q311="yes"),$D314,"")</f>
        <v/>
      </c>
      <c r="CH288" s="137" t="str">
        <f>IF(AND('Submission Template'!$C311="final",'Submission Template'!$Q311="yes"),$C314,"")</f>
        <v/>
      </c>
      <c r="CI288" s="137" t="str">
        <f>IF(AND('Submission Template'!$C311="final",'Submission Template'!$V311="yes"),$N314,"")</f>
        <v/>
      </c>
      <c r="CJ288" s="138" t="str">
        <f>IF(AND('Submission Template'!$C311="final",'Submission Template'!$V311="yes"),$M314,"")</f>
        <v/>
      </c>
      <c r="CK288" s="6"/>
      <c r="CL288" s="6"/>
    </row>
    <row r="289" spans="1:90">
      <c r="A289" s="98"/>
      <c r="B289" s="304">
        <f>IF('Submission Template'!$AU$36=1,IF(AND('Submission Template'!$P$13="yes",$AX289&lt;&gt;""),MAX($AX289-1,0),$AX289),"")</f>
        <v>0</v>
      </c>
      <c r="C289" s="305" t="str">
        <f t="shared" si="22"/>
        <v/>
      </c>
      <c r="D289" s="306" t="str">
        <f>IF('Submission Template'!$AU$36&lt;&gt;1,"",IF(AL289&lt;&gt;"",AL289,IF(AND('Submission Template'!$P$13="no",'Submission Template'!Q286="yes",'Submission Template'!BN286&lt;&gt;""),AVERAGE(BD$37:BD289),IF(AND('Submission Template'!$P$13="yes",'Submission Template'!Q286="yes",'Submission Template'!BN286&lt;&gt;""),AVERAGE(BD$38:BD289),""))))</f>
        <v/>
      </c>
      <c r="E289" s="307" t="str">
        <f>IF('Submission Template'!$AU$36&lt;&gt;1,"",IF(AO289&lt;=1,"",IF(BW289&lt;&gt;"",BW289,IF(AND('Submission Template'!$P$13="no",'Submission Template'!Q286="yes",'Submission Template'!BN286&lt;&gt;""),STDEV(BD$37:BD289),IF(AND('Submission Template'!$P$13="yes",'Submission Template'!Q286="yes",'Submission Template'!BN286&lt;&gt;""),STDEV(BD$38:BD289),"")))))</f>
        <v/>
      </c>
      <c r="F289" s="308" t="str">
        <f>IF('Submission Template'!$AU$36=1,IF('Submission Template'!BN286&lt;&gt;"",G288,""),"")</f>
        <v/>
      </c>
      <c r="G289" s="308" t="str">
        <f>IF(AND('Submission Template'!$AU$36=1,'Submission Template'!$C286&lt;&gt;""),IF(OR($AO289=1,$AO289=0),0,IF('Submission Template'!$C286="initial",$G288,IF('Submission Template'!Q286="yes",MAX(($F289+'Submission Template'!BN286-('Submission Template'!K$28+0.25*$E289)),0),$G288))),"")</f>
        <v/>
      </c>
      <c r="H289" s="308" t="str">
        <f t="shared" si="61"/>
        <v/>
      </c>
      <c r="I289" s="309" t="str">
        <f t="shared" si="55"/>
        <v/>
      </c>
      <c r="J289" s="309" t="str">
        <f t="shared" si="62"/>
        <v/>
      </c>
      <c r="K289" s="310" t="str">
        <f>IF(G289&lt;&gt;"",IF($BA289=1,IF(AND(J289&lt;&gt;1,I289=1,D289&lt;='Submission Template'!K$28),1,0),K288),"")</f>
        <v/>
      </c>
      <c r="L289" s="304">
        <f>IF('Submission Template'!$AV$36=1,IF(AND('Submission Template'!$P$13="yes",$AY289&lt;&gt;""),MAX($AY289-1,0),$AY289),"")</f>
        <v>0</v>
      </c>
      <c r="M289" s="305" t="str">
        <f t="shared" si="63"/>
        <v/>
      </c>
      <c r="N289" s="306" t="str">
        <f>IF(AM289&lt;&gt;"",AM289,(IF(AND('Submission Template'!$P$13="no",'Submission Template'!V286="yes",'Submission Template'!BS286&lt;&gt;""),AVERAGE(BE$37:BE289),IF(AND('Submission Template'!$P$13="yes",'Submission Template'!V286="yes",'Submission Template'!BS286&lt;&gt;""),AVERAGE(BE$38:BE289),""))))</f>
        <v/>
      </c>
      <c r="O289" s="307" t="str">
        <f>IF(AP289&lt;=1,"",IF(BX289&lt;&gt;"",BX289,(IF(AND('Submission Template'!$P$13="no",'Submission Template'!V286="yes",'Submission Template'!BS286&lt;&gt;""),STDEV(BE$37:BE289),IF(AND('Submission Template'!$P$13="yes",'Submission Template'!V286="yes",'Submission Template'!BS286&lt;&gt;""),STDEV(BE$38:BE289),"")))))</f>
        <v/>
      </c>
      <c r="P289" s="308" t="str">
        <f>IF('Submission Template'!$AV$36=1,IF('Submission Template'!BS286&lt;&gt;"",Q288,""),"")</f>
        <v/>
      </c>
      <c r="Q289" s="308" t="str">
        <f>IF(AND('Submission Template'!$AV$36=1,'Submission Template'!$C286&lt;&gt;""),IF(OR($AP289=1,$AP289=0),0,IF('Submission Template'!$C286="initial",$Q288,IF('Submission Template'!V286="yes",MAX(($P289+'Submission Template'!BS286-('Submission Template'!R$28+0.25*$O289)),0),$Q288))),"")</f>
        <v/>
      </c>
      <c r="R289" s="308" t="str">
        <f t="shared" si="64"/>
        <v/>
      </c>
      <c r="S289" s="309" t="str">
        <f t="shared" si="56"/>
        <v/>
      </c>
      <c r="T289" s="309" t="str">
        <f t="shared" si="65"/>
        <v/>
      </c>
      <c r="U289" s="310" t="str">
        <f>IF(Q289&lt;&gt;"",IF($BB289=1,IF(AND(T289&lt;&gt;1,S289=1,N289&lt;='Submission Template'!R$28),1,0),U288),"")</f>
        <v/>
      </c>
      <c r="V289" s="102"/>
      <c r="W289" s="102"/>
      <c r="X289" s="102"/>
      <c r="Y289" s="102"/>
      <c r="Z289" s="102"/>
      <c r="AA289" s="102"/>
      <c r="AB289" s="102"/>
      <c r="AC289" s="102"/>
      <c r="AD289" s="102"/>
      <c r="AE289" s="102"/>
      <c r="AF289" s="311"/>
      <c r="AG289" s="312" t="str">
        <f>IF(AND(OR('Submission Template'!Q286="yes",AND('Submission Template'!V286="yes",'Submission Template'!$P$17="yes")),'Submission Template'!C286="invalid"),"Test cannot be invalid AND included in CumSum",IF(OR(AND($Q289&gt;$R289,$N289&lt;&gt;""),AND($G289&gt;H289,$D289&lt;&gt;"")),"Warning:  CumSum statistic exceeds the Action Limit.",""))</f>
        <v/>
      </c>
      <c r="AH289" s="156"/>
      <c r="AI289" s="156"/>
      <c r="AJ289" s="156"/>
      <c r="AK289" s="313"/>
      <c r="AL289" s="6" t="str">
        <f t="shared" si="60"/>
        <v/>
      </c>
      <c r="AM289" s="6" t="str">
        <f t="shared" si="57"/>
        <v/>
      </c>
      <c r="AN289"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BD284="",BD285="",BD286="",BD287="",BD288="",BD289=""),"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BD284="",BD285="",BD286="",BD287="",BD288="",BD289&lt;&gt;""),"DATA","")),"notCO")</f>
        <v>SKIP</v>
      </c>
      <c r="AO289" s="6">
        <f>IF('Submission Template'!$P$13="no",AX289,IF(AX289="","",IF('Submission Template'!$P$13="yes",IF(B289=0,1,IF(OR(B289=1,B289=2),2,B289)))))</f>
        <v>1</v>
      </c>
      <c r="AP289" s="6">
        <f>IF('Submission Template'!$P$13="no",AY289,IF(AY289="","",IF('Submission Template'!$P$13="yes",IF(L289=0,1,IF(OR(L289=1,L289=2),2,L289)))))</f>
        <v>1</v>
      </c>
      <c r="AQ289"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BE284="",BE285="",BE286="",BE287="",BE288="",BE289=""),"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BE284="",BE285="",BE286="",BE287="",BE288="",BE289&lt;&gt;""),"DATA","")),"notCO")</f>
        <v>SKIP</v>
      </c>
      <c r="AR289" s="22">
        <f>IF(AND('Submission Template'!BN286&lt;&gt;"",'Submission Template'!K$28&lt;&gt;"",'Submission Template'!Q286&lt;&gt;""),1,0)</f>
        <v>0</v>
      </c>
      <c r="AS289" s="22">
        <f>IF(AND('Submission Template'!BS286&lt;&gt;"",'Submission Template'!R$28&lt;&gt;"",'Submission Template'!V286&lt;&gt;""),1,0)</f>
        <v>0</v>
      </c>
      <c r="AT289" s="22"/>
      <c r="AU289" s="22">
        <f t="shared" si="26"/>
        <v>0</v>
      </c>
      <c r="AV289" s="22">
        <f t="shared" si="27"/>
        <v>0</v>
      </c>
      <c r="AW289" s="22"/>
      <c r="AX289" s="22">
        <f>IF('Submission Template'!$BU286&lt;&gt;"blank",IF('Submission Template'!BN286&lt;&gt;"",IF('Submission Template'!Q286="yes",AX288+1,AX288),AX288),"")</f>
        <v>0</v>
      </c>
      <c r="AY289" s="22">
        <f>IF('Submission Template'!$BU286&lt;&gt;"blank",IF('Submission Template'!BS286&lt;&gt;"",IF('Submission Template'!V286="yes",AY288+1,AY288),AY288),"")</f>
        <v>0</v>
      </c>
      <c r="AZ289" s="22"/>
      <c r="BA289" s="22" t="str">
        <f>IF('Submission Template'!BN286&lt;&gt;"",IF('Submission Template'!Q286="yes",1,0),"")</f>
        <v/>
      </c>
      <c r="BB289" s="22" t="str">
        <f>IF('Submission Template'!BS286&lt;&gt;"",IF('Submission Template'!V286="yes",1,0),"")</f>
        <v/>
      </c>
      <c r="BC289" s="22"/>
      <c r="BD289" s="22" t="str">
        <f>IF(AND('Submission Template'!Q286="yes",'Submission Template'!BN286&lt;&gt;""),'Submission Template'!BN286,"")</f>
        <v/>
      </c>
      <c r="BE289" s="22" t="str">
        <f>IF(AND('Submission Template'!V286="yes",'Submission Template'!BS286&lt;&gt;""),'Submission Template'!BS286,"")</f>
        <v/>
      </c>
      <c r="BF289" s="22"/>
      <c r="BG289" s="22"/>
      <c r="BH289" s="22"/>
      <c r="BI289" s="24"/>
      <c r="BJ289" s="22"/>
      <c r="BK289" s="35" t="str">
        <f>IF('Submission Template'!$AU$36=1,IF(AND('Submission Template'!Q286="yes",$AO289&gt;1,'Submission Template'!BN286&lt;&gt;""),ROUND((($AU289*$E289)/($D289-'Submission Template'!K$28))^2+1,1),""),"")</f>
        <v/>
      </c>
      <c r="BL289" s="35" t="str">
        <f>IF('Submission Template'!$AV$36=1,IF(AND('Submission Template'!V286="yes",$AP289&gt;1,'Submission Template'!BS286&lt;&gt;""),ROUND((($AV289*$O289)/($N289-'Submission Template'!R$28))^2+1,1),""),"")</f>
        <v/>
      </c>
      <c r="BM289" s="49">
        <f t="shared" si="28"/>
        <v>1</v>
      </c>
      <c r="BN289" s="6"/>
      <c r="BO289" s="136" t="str">
        <f>IF(D289="","",IF(E289="","",$D289-'Submission Template'!K$28))</f>
        <v/>
      </c>
      <c r="BP289" s="137" t="str">
        <f t="shared" si="66"/>
        <v/>
      </c>
      <c r="BQ289" s="137"/>
      <c r="BR289" s="137"/>
      <c r="BS289" s="137"/>
      <c r="BT289" s="137" t="str">
        <f>IF(N289="","",IF(E289="","",$N289-'Submission Template'!$BG$20))</f>
        <v/>
      </c>
      <c r="BU289" s="138" t="str">
        <f t="shared" si="67"/>
        <v/>
      </c>
      <c r="BV289" s="6"/>
      <c r="BW289" s="247" t="str">
        <f t="shared" si="58"/>
        <v/>
      </c>
      <c r="BX289" s="138" t="str">
        <f t="shared" si="59"/>
        <v/>
      </c>
      <c r="BY289" s="6"/>
      <c r="BZ289" s="6"/>
      <c r="CA289" s="6"/>
      <c r="CB289" s="6"/>
      <c r="CC289" s="6"/>
      <c r="CD289" s="6"/>
      <c r="CE289" s="6"/>
      <c r="CF289" s="247">
        <f>IF('Submission Template'!C312="invalid",1,0)</f>
        <v>0</v>
      </c>
      <c r="CG289" s="137" t="str">
        <f>IF(AND('Submission Template'!$C312="final",'Submission Template'!$Q312="yes"),$D315,"")</f>
        <v/>
      </c>
      <c r="CH289" s="137" t="str">
        <f>IF(AND('Submission Template'!$C312="final",'Submission Template'!$Q312="yes"),$C315,"")</f>
        <v/>
      </c>
      <c r="CI289" s="137" t="str">
        <f>IF(AND('Submission Template'!$C312="final",'Submission Template'!$V312="yes"),$N315,"")</f>
        <v/>
      </c>
      <c r="CJ289" s="138" t="str">
        <f>IF(AND('Submission Template'!$C312="final",'Submission Template'!$V312="yes"),$M315,"")</f>
        <v/>
      </c>
      <c r="CK289" s="6"/>
      <c r="CL289" s="6"/>
    </row>
    <row r="290" spans="1:90">
      <c r="A290" s="98"/>
      <c r="B290" s="304">
        <f>IF('Submission Template'!$AU$36=1,IF(AND('Submission Template'!$P$13="yes",$AX290&lt;&gt;""),MAX($AX290-1,0),$AX290),"")</f>
        <v>0</v>
      </c>
      <c r="C290" s="305" t="str">
        <f t="shared" si="22"/>
        <v/>
      </c>
      <c r="D290" s="306" t="str">
        <f>IF('Submission Template'!$AU$36&lt;&gt;1,"",IF(AL290&lt;&gt;"",AL290,IF(AND('Submission Template'!$P$13="no",'Submission Template'!Q287="yes",'Submission Template'!BN287&lt;&gt;""),AVERAGE(BD$37:BD290),IF(AND('Submission Template'!$P$13="yes",'Submission Template'!Q287="yes",'Submission Template'!BN287&lt;&gt;""),AVERAGE(BD$38:BD290),""))))</f>
        <v/>
      </c>
      <c r="E290" s="307" t="str">
        <f>IF('Submission Template'!$AU$36&lt;&gt;1,"",IF(AO290&lt;=1,"",IF(BW290&lt;&gt;"",BW290,IF(AND('Submission Template'!$P$13="no",'Submission Template'!Q287="yes",'Submission Template'!BN287&lt;&gt;""),STDEV(BD$37:BD290),IF(AND('Submission Template'!$P$13="yes",'Submission Template'!Q287="yes",'Submission Template'!BN287&lt;&gt;""),STDEV(BD$38:BD290),"")))))</f>
        <v/>
      </c>
      <c r="F290" s="308" t="str">
        <f>IF('Submission Template'!$AU$36=1,IF('Submission Template'!BN287&lt;&gt;"",G289,""),"")</f>
        <v/>
      </c>
      <c r="G290" s="308" t="str">
        <f>IF(AND('Submission Template'!$AU$36=1,'Submission Template'!$C287&lt;&gt;""),IF(OR($AO290=1,$AO290=0),0,IF('Submission Template'!$C287="initial",$G289,IF('Submission Template'!Q287="yes",MAX(($F290+'Submission Template'!BN287-('Submission Template'!K$28+0.25*$E290)),0),$G289))),"")</f>
        <v/>
      </c>
      <c r="H290" s="308" t="str">
        <f t="shared" si="61"/>
        <v/>
      </c>
      <c r="I290" s="309" t="str">
        <f t="shared" si="55"/>
        <v/>
      </c>
      <c r="J290" s="309" t="str">
        <f t="shared" si="62"/>
        <v/>
      </c>
      <c r="K290" s="310" t="str">
        <f>IF(G290&lt;&gt;"",IF($BA290=1,IF(AND(J290&lt;&gt;1,I290=1,D290&lt;='Submission Template'!K$28),1,0),K289),"")</f>
        <v/>
      </c>
      <c r="L290" s="304">
        <f>IF('Submission Template'!$AV$36=1,IF(AND('Submission Template'!$P$13="yes",$AY290&lt;&gt;""),MAX($AY290-1,0),$AY290),"")</f>
        <v>0</v>
      </c>
      <c r="M290" s="305" t="str">
        <f t="shared" si="63"/>
        <v/>
      </c>
      <c r="N290" s="306" t="str">
        <f>IF(AM290&lt;&gt;"",AM290,(IF(AND('Submission Template'!$P$13="no",'Submission Template'!V287="yes",'Submission Template'!BS287&lt;&gt;""),AVERAGE(BE$37:BE290),IF(AND('Submission Template'!$P$13="yes",'Submission Template'!V287="yes",'Submission Template'!BS287&lt;&gt;""),AVERAGE(BE$38:BE290),""))))</f>
        <v/>
      </c>
      <c r="O290" s="307" t="str">
        <f>IF(AP290&lt;=1,"",IF(BX290&lt;&gt;"",BX290,(IF(AND('Submission Template'!$P$13="no",'Submission Template'!V287="yes",'Submission Template'!BS287&lt;&gt;""),STDEV(BE$37:BE290),IF(AND('Submission Template'!$P$13="yes",'Submission Template'!V287="yes",'Submission Template'!BS287&lt;&gt;""),STDEV(BE$38:BE290),"")))))</f>
        <v/>
      </c>
      <c r="P290" s="308" t="str">
        <f>IF('Submission Template'!$AV$36=1,IF('Submission Template'!BS287&lt;&gt;"",Q289,""),"")</f>
        <v/>
      </c>
      <c r="Q290" s="308" t="str">
        <f>IF(AND('Submission Template'!$AV$36=1,'Submission Template'!$C287&lt;&gt;""),IF(OR($AP290=1,$AP290=0),0,IF('Submission Template'!$C287="initial",$Q289,IF('Submission Template'!V287="yes",MAX(($P290+'Submission Template'!BS287-('Submission Template'!R$28+0.25*$O290)),0),$Q289))),"")</f>
        <v/>
      </c>
      <c r="R290" s="308" t="str">
        <f t="shared" si="64"/>
        <v/>
      </c>
      <c r="S290" s="309" t="str">
        <f t="shared" si="56"/>
        <v/>
      </c>
      <c r="T290" s="309" t="str">
        <f t="shared" si="65"/>
        <v/>
      </c>
      <c r="U290" s="310" t="str">
        <f>IF(Q290&lt;&gt;"",IF($BB290=1,IF(AND(T290&lt;&gt;1,S290=1,N290&lt;='Submission Template'!R$28),1,0),U289),"")</f>
        <v/>
      </c>
      <c r="V290" s="102"/>
      <c r="W290" s="102"/>
      <c r="X290" s="102"/>
      <c r="Y290" s="102"/>
      <c r="Z290" s="102"/>
      <c r="AA290" s="102"/>
      <c r="AB290" s="102"/>
      <c r="AC290" s="102"/>
      <c r="AD290" s="102"/>
      <c r="AE290" s="102"/>
      <c r="AF290" s="311"/>
      <c r="AG290" s="312" t="str">
        <f>IF(AND(OR('Submission Template'!Q287="yes",AND('Submission Template'!V287="yes",'Submission Template'!$P$17="yes")),'Submission Template'!C287="invalid"),"Test cannot be invalid AND included in CumSum",IF(OR(AND($Q290&gt;$R290,$N290&lt;&gt;""),AND($G290&gt;H290,$D290&lt;&gt;"")),"Warning:  CumSum statistic exceeds the Action Limit.",""))</f>
        <v/>
      </c>
      <c r="AH290" s="156"/>
      <c r="AI290" s="156"/>
      <c r="AJ290" s="156"/>
      <c r="AK290" s="313"/>
      <c r="AL290" s="6" t="str">
        <f t="shared" si="60"/>
        <v/>
      </c>
      <c r="AM290" s="6" t="str">
        <f t="shared" si="57"/>
        <v/>
      </c>
      <c r="AN290"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BD284="",BD285="",BD286="",BD287="",BD288="",BD289="",BD290=""),"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BD284="",BD285="",BD286="",BD287="",BD288="",BD289="",BD290&lt;&gt;""),"DATA","")),"notCO")</f>
        <v>SKIP</v>
      </c>
      <c r="AO290" s="6">
        <f>IF('Submission Template'!$P$13="no",AX290,IF(AX290="","",IF('Submission Template'!$P$13="yes",IF(B290=0,1,IF(OR(B290=1,B290=2),2,B290)))))</f>
        <v>1</v>
      </c>
      <c r="AP290" s="6">
        <f>IF('Submission Template'!$P$13="no",AY290,IF(AY290="","",IF('Submission Template'!$P$13="yes",IF(L290=0,1,IF(OR(L290=1,L290=2),2,L290)))))</f>
        <v>1</v>
      </c>
      <c r="AQ290"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BE284="",BE285="",BE286="",BE287="",BE288="",BE289="",BE290=""),"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BE284="",BE285="",BE286="",BE287="",BE288="",BE289="",BE290&lt;&gt;""),"DATA","")),"notCO")</f>
        <v>SKIP</v>
      </c>
      <c r="AR290" s="22">
        <f>IF(AND('Submission Template'!BN287&lt;&gt;"",'Submission Template'!K$28&lt;&gt;"",'Submission Template'!Q287&lt;&gt;""),1,0)</f>
        <v>0</v>
      </c>
      <c r="AS290" s="22">
        <f>IF(AND('Submission Template'!BS287&lt;&gt;"",'Submission Template'!R$28&lt;&gt;"",'Submission Template'!V287&lt;&gt;""),1,0)</f>
        <v>0</v>
      </c>
      <c r="AT290" s="22"/>
      <c r="AU290" s="22">
        <f t="shared" si="26"/>
        <v>0</v>
      </c>
      <c r="AV290" s="22">
        <f t="shared" si="27"/>
        <v>0</v>
      </c>
      <c r="AW290" s="22"/>
      <c r="AX290" s="22">
        <f>IF('Submission Template'!$BU287&lt;&gt;"blank",IF('Submission Template'!BN287&lt;&gt;"",IF('Submission Template'!Q287="yes",AX289+1,AX289),AX289),"")</f>
        <v>0</v>
      </c>
      <c r="AY290" s="22">
        <f>IF('Submission Template'!$BU287&lt;&gt;"blank",IF('Submission Template'!BS287&lt;&gt;"",IF('Submission Template'!V287="yes",AY289+1,AY289),AY289),"")</f>
        <v>0</v>
      </c>
      <c r="AZ290" s="22"/>
      <c r="BA290" s="22" t="str">
        <f>IF('Submission Template'!BN287&lt;&gt;"",IF('Submission Template'!Q287="yes",1,0),"")</f>
        <v/>
      </c>
      <c r="BB290" s="22" t="str">
        <f>IF('Submission Template'!BS287&lt;&gt;"",IF('Submission Template'!V287="yes",1,0),"")</f>
        <v/>
      </c>
      <c r="BC290" s="22"/>
      <c r="BD290" s="22" t="str">
        <f>IF(AND('Submission Template'!Q287="yes",'Submission Template'!BN287&lt;&gt;""),'Submission Template'!BN287,"")</f>
        <v/>
      </c>
      <c r="BE290" s="22" t="str">
        <f>IF(AND('Submission Template'!V287="yes",'Submission Template'!BS287&lt;&gt;""),'Submission Template'!BS287,"")</f>
        <v/>
      </c>
      <c r="BF290" s="22"/>
      <c r="BG290" s="22"/>
      <c r="BH290" s="22"/>
      <c r="BI290" s="24"/>
      <c r="BJ290" s="22"/>
      <c r="BK290" s="35" t="str">
        <f>IF('Submission Template'!$AU$36=1,IF(AND('Submission Template'!Q287="yes",$AO290&gt;1,'Submission Template'!BN287&lt;&gt;""),ROUND((($AU290*$E290)/($D290-'Submission Template'!K$28))^2+1,1),""),"")</f>
        <v/>
      </c>
      <c r="BL290" s="35" t="str">
        <f>IF('Submission Template'!$AV$36=1,IF(AND('Submission Template'!V287="yes",$AP290&gt;1,'Submission Template'!BS287&lt;&gt;""),ROUND((($AV290*$O290)/($N290-'Submission Template'!R$28))^2+1,1),""),"")</f>
        <v/>
      </c>
      <c r="BM290" s="49">
        <f t="shared" si="28"/>
        <v>1</v>
      </c>
      <c r="BN290" s="6"/>
      <c r="BO290" s="136" t="str">
        <f>IF(D290="","",IF(E290="","",$D290-'Submission Template'!K$28))</f>
        <v/>
      </c>
      <c r="BP290" s="137" t="str">
        <f t="shared" si="66"/>
        <v/>
      </c>
      <c r="BQ290" s="137"/>
      <c r="BR290" s="137"/>
      <c r="BS290" s="137"/>
      <c r="BT290" s="137" t="str">
        <f>IF(N290="","",IF(E290="","",$N290-'Submission Template'!$BG$20))</f>
        <v/>
      </c>
      <c r="BU290" s="138" t="str">
        <f t="shared" si="67"/>
        <v/>
      </c>
      <c r="BV290" s="6"/>
      <c r="BW290" s="247" t="str">
        <f t="shared" si="58"/>
        <v/>
      </c>
      <c r="BX290" s="138" t="str">
        <f t="shared" si="59"/>
        <v/>
      </c>
      <c r="BY290" s="6"/>
      <c r="BZ290" s="6"/>
      <c r="CA290" s="6"/>
      <c r="CB290" s="6"/>
      <c r="CC290" s="6"/>
      <c r="CD290" s="6"/>
      <c r="CE290" s="6"/>
      <c r="CF290" s="247">
        <f>IF('Submission Template'!C313="invalid",1,0)</f>
        <v>0</v>
      </c>
      <c r="CG290" s="137" t="str">
        <f>IF(AND('Submission Template'!$C313="final",'Submission Template'!$Q313="yes"),$D316,"")</f>
        <v/>
      </c>
      <c r="CH290" s="137" t="str">
        <f>IF(AND('Submission Template'!$C313="final",'Submission Template'!$Q313="yes"),$C316,"")</f>
        <v/>
      </c>
      <c r="CI290" s="137" t="str">
        <f>IF(AND('Submission Template'!$C313="final",'Submission Template'!$V313="yes"),$N316,"")</f>
        <v/>
      </c>
      <c r="CJ290" s="138" t="str">
        <f>IF(AND('Submission Template'!$C313="final",'Submission Template'!$V313="yes"),$M316,"")</f>
        <v/>
      </c>
      <c r="CK290" s="6"/>
      <c r="CL290" s="6"/>
    </row>
    <row r="291" spans="1:90">
      <c r="A291" s="98"/>
      <c r="B291" s="304">
        <f>IF('Submission Template'!$AU$36=1,IF(AND('Submission Template'!$P$13="yes",$AX291&lt;&gt;""),MAX($AX291-1,0),$AX291),"")</f>
        <v>0</v>
      </c>
      <c r="C291" s="305" t="str">
        <f t="shared" si="22"/>
        <v/>
      </c>
      <c r="D291" s="306" t="str">
        <f>IF('Submission Template'!$AU$36&lt;&gt;1,"",IF(AL291&lt;&gt;"",AL291,IF(AND('Submission Template'!$P$13="no",'Submission Template'!Q288="yes",'Submission Template'!BN288&lt;&gt;""),AVERAGE(BD$37:BD291),IF(AND('Submission Template'!$P$13="yes",'Submission Template'!Q288="yes",'Submission Template'!BN288&lt;&gt;""),AVERAGE(BD$38:BD291),""))))</f>
        <v/>
      </c>
      <c r="E291" s="307" t="str">
        <f>IF('Submission Template'!$AU$36&lt;&gt;1,"",IF(AO291&lt;=1,"",IF(BW291&lt;&gt;"",BW291,IF(AND('Submission Template'!$P$13="no",'Submission Template'!Q288="yes",'Submission Template'!BN288&lt;&gt;""),STDEV(BD$37:BD291),IF(AND('Submission Template'!$P$13="yes",'Submission Template'!Q288="yes",'Submission Template'!BN288&lt;&gt;""),STDEV(BD$38:BD291),"")))))</f>
        <v/>
      </c>
      <c r="F291" s="308" t="str">
        <f>IF('Submission Template'!$AU$36=1,IF('Submission Template'!BN288&lt;&gt;"",G290,""),"")</f>
        <v/>
      </c>
      <c r="G291" s="308" t="str">
        <f>IF(AND('Submission Template'!$AU$36=1,'Submission Template'!$C288&lt;&gt;""),IF(OR($AO291=1,$AO291=0),0,IF('Submission Template'!$C288="initial",$G290,IF('Submission Template'!Q288="yes",MAX(($F291+'Submission Template'!BN288-('Submission Template'!K$28+0.25*$E291)),0),$G290))),"")</f>
        <v/>
      </c>
      <c r="H291" s="308" t="str">
        <f t="shared" si="61"/>
        <v/>
      </c>
      <c r="I291" s="309" t="str">
        <f t="shared" si="55"/>
        <v/>
      </c>
      <c r="J291" s="309" t="str">
        <f t="shared" si="62"/>
        <v/>
      </c>
      <c r="K291" s="310" t="str">
        <f>IF(G291&lt;&gt;"",IF($BA291=1,IF(AND(J291&lt;&gt;1,I291=1,D291&lt;='Submission Template'!K$28),1,0),K290),"")</f>
        <v/>
      </c>
      <c r="L291" s="304">
        <f>IF('Submission Template'!$AV$36=1,IF(AND('Submission Template'!$P$13="yes",$AY291&lt;&gt;""),MAX($AY291-1,0),$AY291),"")</f>
        <v>0</v>
      </c>
      <c r="M291" s="305" t="str">
        <f t="shared" si="63"/>
        <v/>
      </c>
      <c r="N291" s="306" t="str">
        <f>IF(AM291&lt;&gt;"",AM291,(IF(AND('Submission Template'!$P$13="no",'Submission Template'!V288="yes",'Submission Template'!BS288&lt;&gt;""),AVERAGE(BE$37:BE291),IF(AND('Submission Template'!$P$13="yes",'Submission Template'!V288="yes",'Submission Template'!BS288&lt;&gt;""),AVERAGE(BE$38:BE291),""))))</f>
        <v/>
      </c>
      <c r="O291" s="307" t="str">
        <f>IF(AP291&lt;=1,"",IF(BX291&lt;&gt;"",BX291,(IF(AND('Submission Template'!$P$13="no",'Submission Template'!V288="yes",'Submission Template'!BS288&lt;&gt;""),STDEV(BE$37:BE291),IF(AND('Submission Template'!$P$13="yes",'Submission Template'!V288="yes",'Submission Template'!BS288&lt;&gt;""),STDEV(BE$38:BE291),"")))))</f>
        <v/>
      </c>
      <c r="P291" s="308" t="str">
        <f>IF('Submission Template'!$AV$36=1,IF('Submission Template'!BS288&lt;&gt;"",Q290,""),"")</f>
        <v/>
      </c>
      <c r="Q291" s="308" t="str">
        <f>IF(AND('Submission Template'!$AV$36=1,'Submission Template'!$C288&lt;&gt;""),IF(OR($AP291=1,$AP291=0),0,IF('Submission Template'!$C288="initial",$Q290,IF('Submission Template'!V288="yes",MAX(($P291+'Submission Template'!BS288-('Submission Template'!R$28+0.25*$O291)),0),$Q290))),"")</f>
        <v/>
      </c>
      <c r="R291" s="308" t="str">
        <f t="shared" si="64"/>
        <v/>
      </c>
      <c r="S291" s="309" t="str">
        <f t="shared" si="56"/>
        <v/>
      </c>
      <c r="T291" s="309" t="str">
        <f t="shared" si="65"/>
        <v/>
      </c>
      <c r="U291" s="310" t="str">
        <f>IF(Q291&lt;&gt;"",IF($BB291=1,IF(AND(T291&lt;&gt;1,S291=1,N291&lt;='Submission Template'!R$28),1,0),U290),"")</f>
        <v/>
      </c>
      <c r="V291" s="102"/>
      <c r="W291" s="102"/>
      <c r="X291" s="102"/>
      <c r="Y291" s="102"/>
      <c r="Z291" s="102"/>
      <c r="AA291" s="102"/>
      <c r="AB291" s="102"/>
      <c r="AC291" s="102"/>
      <c r="AD291" s="102"/>
      <c r="AE291" s="102"/>
      <c r="AF291" s="311"/>
      <c r="AG291" s="312" t="str">
        <f>IF(AND(OR('Submission Template'!Q288="yes",AND('Submission Template'!V288="yes",'Submission Template'!$P$17="yes")),'Submission Template'!C288="invalid"),"Test cannot be invalid AND included in CumSum",IF(OR(AND($Q291&gt;$R291,$N291&lt;&gt;""),AND($G291&gt;H291,$D291&lt;&gt;"")),"Warning:  CumSum statistic exceeds the Action Limit.",""))</f>
        <v/>
      </c>
      <c r="AH291" s="156"/>
      <c r="AI291" s="156"/>
      <c r="AJ291" s="156"/>
      <c r="AK291" s="313"/>
      <c r="AL291" s="6" t="str">
        <f t="shared" si="60"/>
        <v/>
      </c>
      <c r="AM291" s="6" t="str">
        <f t="shared" si="57"/>
        <v/>
      </c>
      <c r="AN291"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BD284="",BD285="",BD286="",BD287="",BD288="",BD289="",BD290="",BD291=""),"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BD284="",BD285="",BD286="",BD287="",BD288="",BD289="",BD290="",BD291&lt;&gt;""),"DATA","")),"notCO")</f>
        <v>SKIP</v>
      </c>
      <c r="AO291" s="6">
        <f>IF('Submission Template'!$P$13="no",AX291,IF(AX291="","",IF('Submission Template'!$P$13="yes",IF(B291=0,1,IF(OR(B291=1,B291=2),2,B291)))))</f>
        <v>1</v>
      </c>
      <c r="AP291" s="6">
        <f>IF('Submission Template'!$P$13="no",AY291,IF(AY291="","",IF('Submission Template'!$P$13="yes",IF(L291=0,1,IF(OR(L291=1,L291=2),2,L291)))))</f>
        <v>1</v>
      </c>
      <c r="AQ291"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BE284="",BE285="",BE286="",BE287="",BE288="",BE289="",BE290="",BE291=""),"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BE284="",BE285="",BE286="",BE287="",BE288="",BE289="",BE290="",BE291&lt;&gt;""),"DATA","")),"notCO")</f>
        <v>SKIP</v>
      </c>
      <c r="AR291" s="22">
        <f>IF(AND('Submission Template'!BN288&lt;&gt;"",'Submission Template'!K$28&lt;&gt;"",'Submission Template'!Q288&lt;&gt;""),1,0)</f>
        <v>0</v>
      </c>
      <c r="AS291" s="22">
        <f>IF(AND('Submission Template'!BS288&lt;&gt;"",'Submission Template'!R$28&lt;&gt;"",'Submission Template'!V288&lt;&gt;""),1,0)</f>
        <v>0</v>
      </c>
      <c r="AT291" s="22"/>
      <c r="AU291" s="22">
        <f t="shared" si="26"/>
        <v>0</v>
      </c>
      <c r="AV291" s="22">
        <f t="shared" si="27"/>
        <v>0</v>
      </c>
      <c r="AW291" s="22"/>
      <c r="AX291" s="22">
        <f>IF('Submission Template'!$BU288&lt;&gt;"blank",IF('Submission Template'!BN288&lt;&gt;"",IF('Submission Template'!Q288="yes",AX290+1,AX290),AX290),"")</f>
        <v>0</v>
      </c>
      <c r="AY291" s="22">
        <f>IF('Submission Template'!$BU288&lt;&gt;"blank",IF('Submission Template'!BS288&lt;&gt;"",IF('Submission Template'!V288="yes",AY290+1,AY290),AY290),"")</f>
        <v>0</v>
      </c>
      <c r="AZ291" s="22"/>
      <c r="BA291" s="22" t="str">
        <f>IF('Submission Template'!BN288&lt;&gt;"",IF('Submission Template'!Q288="yes",1,0),"")</f>
        <v/>
      </c>
      <c r="BB291" s="22" t="str">
        <f>IF('Submission Template'!BS288&lt;&gt;"",IF('Submission Template'!V288="yes",1,0),"")</f>
        <v/>
      </c>
      <c r="BC291" s="22"/>
      <c r="BD291" s="22" t="str">
        <f>IF(AND('Submission Template'!Q288="yes",'Submission Template'!BN288&lt;&gt;""),'Submission Template'!BN288,"")</f>
        <v/>
      </c>
      <c r="BE291" s="22" t="str">
        <f>IF(AND('Submission Template'!V288="yes",'Submission Template'!BS288&lt;&gt;""),'Submission Template'!BS288,"")</f>
        <v/>
      </c>
      <c r="BF291" s="22"/>
      <c r="BG291" s="22"/>
      <c r="BH291" s="22"/>
      <c r="BI291" s="24"/>
      <c r="BJ291" s="22"/>
      <c r="BK291" s="35" t="str">
        <f>IF('Submission Template'!$AU$36=1,IF(AND('Submission Template'!Q288="yes",$AO291&gt;1,'Submission Template'!BN288&lt;&gt;""),ROUND((($AU291*$E291)/($D291-'Submission Template'!K$28))^2+1,1),""),"")</f>
        <v/>
      </c>
      <c r="BL291" s="35" t="str">
        <f>IF('Submission Template'!$AV$36=1,IF(AND('Submission Template'!V288="yes",$AP291&gt;1,'Submission Template'!BS288&lt;&gt;""),ROUND((($AV291*$O291)/($N291-'Submission Template'!R$28))^2+1,1),""),"")</f>
        <v/>
      </c>
      <c r="BM291" s="49">
        <f t="shared" si="28"/>
        <v>1</v>
      </c>
      <c r="BN291" s="6"/>
      <c r="BO291" s="136" t="str">
        <f>IF(D291="","",IF(E291="","",$D291-'Submission Template'!K$28))</f>
        <v/>
      </c>
      <c r="BP291" s="137" t="str">
        <f t="shared" si="66"/>
        <v/>
      </c>
      <c r="BQ291" s="137"/>
      <c r="BR291" s="137"/>
      <c r="BS291" s="137"/>
      <c r="BT291" s="137" t="str">
        <f>IF(N291="","",IF(E291="","",$N291-'Submission Template'!$BG$20))</f>
        <v/>
      </c>
      <c r="BU291" s="138" t="str">
        <f t="shared" si="67"/>
        <v/>
      </c>
      <c r="BV291" s="6"/>
      <c r="BW291" s="247" t="str">
        <f t="shared" si="58"/>
        <v/>
      </c>
      <c r="BX291" s="138" t="str">
        <f t="shared" si="59"/>
        <v/>
      </c>
      <c r="BY291" s="6"/>
      <c r="BZ291" s="6"/>
      <c r="CA291" s="6"/>
      <c r="CB291" s="6"/>
      <c r="CC291" s="6"/>
      <c r="CD291" s="6"/>
      <c r="CE291" s="6"/>
      <c r="CF291" s="247">
        <f>IF('Submission Template'!C314="invalid",1,0)</f>
        <v>0</v>
      </c>
      <c r="CG291" s="137" t="str">
        <f>IF(AND('Submission Template'!$C314="final",'Submission Template'!$Q314="yes"),$D317,"")</f>
        <v/>
      </c>
      <c r="CH291" s="137" t="str">
        <f>IF(AND('Submission Template'!$C314="final",'Submission Template'!$Q314="yes"),$C317,"")</f>
        <v/>
      </c>
      <c r="CI291" s="137" t="str">
        <f>IF(AND('Submission Template'!$C314="final",'Submission Template'!$V314="yes"),$N317,"")</f>
        <v/>
      </c>
      <c r="CJ291" s="138" t="str">
        <f>IF(AND('Submission Template'!$C314="final",'Submission Template'!$V314="yes"),$M317,"")</f>
        <v/>
      </c>
      <c r="CK291" s="6"/>
      <c r="CL291" s="6"/>
    </row>
    <row r="292" spans="1:90" ht="13" thickBot="1">
      <c r="A292" s="98"/>
      <c r="B292" s="304">
        <f>IF('Submission Template'!$AU$36=1,IF(AND('Submission Template'!$P$13="yes",$AX292&lt;&gt;""),MAX($AX292-1,0),$AX292),"")</f>
        <v>0</v>
      </c>
      <c r="C292" s="305" t="str">
        <f t="shared" si="22"/>
        <v/>
      </c>
      <c r="D292" s="306" t="str">
        <f>IF('Submission Template'!$AU$36&lt;&gt;1,"",IF(AL292&lt;&gt;"",AL292,IF(AND('Submission Template'!$P$13="no",'Submission Template'!Q289="yes",'Submission Template'!BN289&lt;&gt;""),AVERAGE(BD$37:BD292),IF(AND('Submission Template'!$P$13="yes",'Submission Template'!Q289="yes",'Submission Template'!BN289&lt;&gt;""),AVERAGE(BD$38:BD292),""))))</f>
        <v/>
      </c>
      <c r="E292" s="307" t="str">
        <f>IF('Submission Template'!$AU$36&lt;&gt;1,"",IF(AO292&lt;=1,"",IF(BW292&lt;&gt;"",BW292,IF(AND('Submission Template'!$P$13="no",'Submission Template'!Q289="yes",'Submission Template'!BN289&lt;&gt;""),STDEV(BD$37:BD292),IF(AND('Submission Template'!$P$13="yes",'Submission Template'!Q289="yes",'Submission Template'!BN289&lt;&gt;""),STDEV(BD$38:BD292),"")))))</f>
        <v/>
      </c>
      <c r="F292" s="308" t="str">
        <f>IF('Submission Template'!$AU$36=1,IF('Submission Template'!BN289&lt;&gt;"",G291,""),"")</f>
        <v/>
      </c>
      <c r="G292" s="308" t="str">
        <f>IF(AND('Submission Template'!$AU$36=1,'Submission Template'!$C289&lt;&gt;""),IF(OR($AO292=1,$AO292=0),0,IF('Submission Template'!$C289="initial",$G291,IF('Submission Template'!Q289="yes",MAX(($F292+'Submission Template'!BN289-('Submission Template'!K$28+0.25*$E292)),0),$G291))),"")</f>
        <v/>
      </c>
      <c r="H292" s="308" t="str">
        <f t="shared" si="61"/>
        <v/>
      </c>
      <c r="I292" s="309" t="str">
        <f t="shared" si="55"/>
        <v/>
      </c>
      <c r="J292" s="309" t="str">
        <f t="shared" si="62"/>
        <v/>
      </c>
      <c r="K292" s="310" t="str">
        <f>IF(G292&lt;&gt;"",IF($BA292=1,IF(AND(J292&lt;&gt;1,I292=1,D292&lt;='Submission Template'!K$28),1,0),K291),"")</f>
        <v/>
      </c>
      <c r="L292" s="304">
        <f>IF('Submission Template'!$AV$36=1,IF(AND('Submission Template'!$P$13="yes",$AY292&lt;&gt;""),MAX($AY292-1,0),$AY292),"")</f>
        <v>0</v>
      </c>
      <c r="M292" s="305" t="str">
        <f t="shared" si="63"/>
        <v/>
      </c>
      <c r="N292" s="306" t="str">
        <f>IF(AM292&lt;&gt;"",AM292,(IF(AND('Submission Template'!$P$13="no",'Submission Template'!V289="yes",'Submission Template'!BS289&lt;&gt;""),AVERAGE(BE$37:BE292),IF(AND('Submission Template'!$P$13="yes",'Submission Template'!V289="yes",'Submission Template'!BS289&lt;&gt;""),AVERAGE(BE$38:BE292),""))))</f>
        <v/>
      </c>
      <c r="O292" s="307" t="str">
        <f>IF(AP292&lt;=1,"",IF(BX292&lt;&gt;"",BX292,(IF(AND('Submission Template'!$P$13="no",'Submission Template'!V289="yes",'Submission Template'!BS289&lt;&gt;""),STDEV(BE$37:BE292),IF(AND('Submission Template'!$P$13="yes",'Submission Template'!V289="yes",'Submission Template'!BS289&lt;&gt;""),STDEV(BE$38:BE292),"")))))</f>
        <v/>
      </c>
      <c r="P292" s="308" t="str">
        <f>IF('Submission Template'!$AV$36=1,IF('Submission Template'!BS289&lt;&gt;"",Q291,""),"")</f>
        <v/>
      </c>
      <c r="Q292" s="308" t="str">
        <f>IF(AND('Submission Template'!$AV$36=1,'Submission Template'!$C289&lt;&gt;""),IF(OR($AP292=1,$AP292=0),0,IF('Submission Template'!$C289="initial",$Q291,IF('Submission Template'!V289="yes",MAX(($P292+'Submission Template'!BS289-('Submission Template'!R$28+0.25*$O292)),0),$Q291))),"")</f>
        <v/>
      </c>
      <c r="R292" s="308" t="str">
        <f t="shared" si="64"/>
        <v/>
      </c>
      <c r="S292" s="309" t="str">
        <f t="shared" si="56"/>
        <v/>
      </c>
      <c r="T292" s="309" t="str">
        <f t="shared" si="65"/>
        <v/>
      </c>
      <c r="U292" s="310" t="str">
        <f>IF(Q292&lt;&gt;"",IF($BB292=1,IF(AND(T292&lt;&gt;1,S292=1,N292&lt;='Submission Template'!R$28),1,0),U291),"")</f>
        <v/>
      </c>
      <c r="V292" s="102"/>
      <c r="W292" s="102"/>
      <c r="X292" s="102"/>
      <c r="Y292" s="102"/>
      <c r="Z292" s="102"/>
      <c r="AA292" s="102"/>
      <c r="AB292" s="102"/>
      <c r="AC292" s="102"/>
      <c r="AD292" s="102"/>
      <c r="AE292" s="102"/>
      <c r="AF292" s="311"/>
      <c r="AG292" s="312" t="str">
        <f>IF(AND(OR('Submission Template'!Q289="yes",AND('Submission Template'!V289="yes",'Submission Template'!$P$17="yes")),'Submission Template'!C289="invalid"),"Test cannot be invalid AND included in CumSum",IF(OR(AND($Q292&gt;$R292,$N292&lt;&gt;""),AND($G292&gt;H292,$D292&lt;&gt;"")),"Warning:  CumSum statistic exceeds the Action Limit.",""))</f>
        <v/>
      </c>
      <c r="AH292" s="156"/>
      <c r="AI292" s="156"/>
      <c r="AJ292" s="156"/>
      <c r="AK292" s="313"/>
      <c r="AL292" s="6" t="str">
        <f t="shared" si="60"/>
        <v/>
      </c>
      <c r="AM292" s="6" t="str">
        <f t="shared" si="57"/>
        <v/>
      </c>
      <c r="AN292"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BD284="",BD285="",BD286="",BD287="",BD288="",BD289="",BD290="",BD291="",BD292=""),"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BD284="",BD285="",BD286="",BD287="",BD288="",BD289="",BD290="",BD291="",BD292&lt;&gt;""),"DATA","")),"notCO")</f>
        <v>SKIP</v>
      </c>
      <c r="AO292" s="6">
        <f>IF('Submission Template'!$P$13="no",AX292,IF(AX292="","",IF('Submission Template'!$P$13="yes",IF(B292=0,1,IF(OR(B292=1,B292=2),2,B292)))))</f>
        <v>1</v>
      </c>
      <c r="AP292" s="6">
        <f>IF('Submission Template'!$P$13="no",AY292,IF(AY292="","",IF('Submission Template'!$P$13="yes",IF(L292=0,1,IF(OR(L292=1,L292=2),2,L292)))))</f>
        <v>1</v>
      </c>
      <c r="AQ292" s="20"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BE284="",BE285="",BE286="",BE287="",BE288="",BE289="",BE290="",BE291="",BE292=""),"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BE284="",BE285="",BE286="",BE287="",BE288="",BE289="",BE290="",BE291="",BE292&lt;&gt;""),"DATA","")),"notCO")</f>
        <v>SKIP</v>
      </c>
      <c r="AR292" s="22">
        <f>IF(AND('Submission Template'!BN289&lt;&gt;"",'Submission Template'!K$28&lt;&gt;"",'Submission Template'!Q289&lt;&gt;""),1,0)</f>
        <v>0</v>
      </c>
      <c r="AS292" s="22">
        <f>IF(AND('Submission Template'!BS289&lt;&gt;"",'Submission Template'!R$28&lt;&gt;"",'Submission Template'!V289&lt;&gt;""),1,0)</f>
        <v>0</v>
      </c>
      <c r="AT292" s="22"/>
      <c r="AU292" s="22">
        <f t="shared" si="26"/>
        <v>0</v>
      </c>
      <c r="AV292" s="22">
        <f t="shared" si="27"/>
        <v>0</v>
      </c>
      <c r="AW292" s="22"/>
      <c r="AX292" s="22">
        <f>IF('Submission Template'!$BU289&lt;&gt;"blank",IF('Submission Template'!BN289&lt;&gt;"",IF('Submission Template'!Q289="yes",AX291+1,AX291),AX291),"")</f>
        <v>0</v>
      </c>
      <c r="AY292" s="22">
        <f>IF('Submission Template'!$BU289&lt;&gt;"blank",IF('Submission Template'!BS289&lt;&gt;"",IF('Submission Template'!V289="yes",AY291+1,AY291),AY291),"")</f>
        <v>0</v>
      </c>
      <c r="AZ292" s="22"/>
      <c r="BA292" s="22" t="str">
        <f>IF('Submission Template'!BN289&lt;&gt;"",IF('Submission Template'!Q289="yes",1,0),"")</f>
        <v/>
      </c>
      <c r="BB292" s="22" t="str">
        <f>IF('Submission Template'!BS289&lt;&gt;"",IF('Submission Template'!V289="yes",1,0),"")</f>
        <v/>
      </c>
      <c r="BC292" s="22"/>
      <c r="BD292" s="22" t="str">
        <f>IF(AND('Submission Template'!Q289="yes",'Submission Template'!BN289&lt;&gt;""),'Submission Template'!BN289,"")</f>
        <v/>
      </c>
      <c r="BE292" s="22" t="str">
        <f>IF(AND('Submission Template'!V289="yes",'Submission Template'!BS289&lt;&gt;""),'Submission Template'!BS289,"")</f>
        <v/>
      </c>
      <c r="BF292" s="22"/>
      <c r="BG292" s="22"/>
      <c r="BH292" s="22"/>
      <c r="BI292" s="24"/>
      <c r="BJ292" s="22"/>
      <c r="BK292" s="35" t="str">
        <f>IF('Submission Template'!$AU$36=1,IF(AND('Submission Template'!Q289="yes",$AO292&gt;1,'Submission Template'!BN289&lt;&gt;""),ROUND((($AU292*$E292)/($D292-'Submission Template'!K$28))^2+1,1),""),"")</f>
        <v/>
      </c>
      <c r="BL292" s="35" t="str">
        <f>IF('Submission Template'!$AV$36=1,IF(AND('Submission Template'!V289="yes",$AP292&gt;1,'Submission Template'!BS289&lt;&gt;""),ROUND((($AV292*$O292)/($N292-'Submission Template'!R$28))^2+1,1),""),"")</f>
        <v/>
      </c>
      <c r="BM292" s="49">
        <f t="shared" si="28"/>
        <v>1</v>
      </c>
      <c r="BN292" s="6"/>
      <c r="BO292" s="136" t="str">
        <f>IF(D292="","",IF(E292="","",$D292-'Submission Template'!K$28))</f>
        <v/>
      </c>
      <c r="BP292" s="137" t="str">
        <f t="shared" si="66"/>
        <v/>
      </c>
      <c r="BQ292" s="137"/>
      <c r="BR292" s="137"/>
      <c r="BS292" s="137"/>
      <c r="BT292" s="137" t="str">
        <f>IF(N292="","",IF(E292="","",$N292-'Submission Template'!$BG$20))</f>
        <v/>
      </c>
      <c r="BU292" s="138" t="str">
        <f t="shared" si="67"/>
        <v/>
      </c>
      <c r="BV292" s="6"/>
      <c r="BW292" s="247" t="str">
        <f t="shared" si="58"/>
        <v/>
      </c>
      <c r="BX292" s="138" t="str">
        <f t="shared" si="59"/>
        <v/>
      </c>
      <c r="BY292" s="6"/>
      <c r="BZ292" s="6"/>
      <c r="CA292" s="6"/>
      <c r="CB292" s="6"/>
      <c r="CC292" s="6"/>
      <c r="CD292" s="6"/>
      <c r="CE292" s="6"/>
      <c r="CF292" s="247">
        <f>IF('Submission Template'!C315="invalid",1,0)</f>
        <v>0</v>
      </c>
      <c r="CG292" s="137" t="str">
        <f>IF(AND('Submission Template'!$C315="final",'Submission Template'!$Q315="yes"),$D318,"")</f>
        <v/>
      </c>
      <c r="CH292" s="137" t="str">
        <f>IF(AND('Submission Template'!$C315="final",'Submission Template'!$Q315="yes"),$C318,"")</f>
        <v/>
      </c>
      <c r="CI292" s="137" t="str">
        <f>IF(AND('Submission Template'!$C315="final",'Submission Template'!$V315="yes"),$N318,"")</f>
        <v/>
      </c>
      <c r="CJ292" s="138" t="str">
        <f>IF(AND('Submission Template'!$C315="final",'Submission Template'!$V315="yes"),$M318,"")</f>
        <v/>
      </c>
      <c r="CK292" s="6"/>
      <c r="CL292" s="6"/>
    </row>
    <row r="293" spans="1:90" ht="13" thickBot="1">
      <c r="A293" s="98"/>
      <c r="B293" s="304">
        <f>IF('Submission Template'!$AU$36=1,IF(AND('Submission Template'!$P$13="yes",$AX293&lt;&gt;""),MAX($AX293-1,0),$AX293),"")</f>
        <v>0</v>
      </c>
      <c r="C293" s="305" t="str">
        <f t="shared" si="22"/>
        <v/>
      </c>
      <c r="D293" s="306" t="str">
        <f>IF('Submission Template'!$AU$36&lt;&gt;1,"",IF(AL293&lt;&gt;"",AL293,IF(AND('Submission Template'!$P$13="no",'Submission Template'!Q290="yes",'Submission Template'!BN290&lt;&gt;""),AVERAGE(BD$37:BD293),IF(AND('Submission Template'!$P$13="yes",'Submission Template'!Q290="yes",'Submission Template'!BN290&lt;&gt;""),AVERAGE(BD$38:BD293),""))))</f>
        <v/>
      </c>
      <c r="E293" s="307" t="str">
        <f>IF('Submission Template'!$AU$36&lt;&gt;1,"",IF(AO293&lt;=1,"",IF(BW293&lt;&gt;"",BW293,IF(AND('Submission Template'!$P$13="no",'Submission Template'!Q290="yes",'Submission Template'!BN290&lt;&gt;""),STDEV(BD$37:BD293),IF(AND('Submission Template'!$P$13="yes",'Submission Template'!Q290="yes",'Submission Template'!BN290&lt;&gt;""),STDEV(BD$38:BD293),"")))))</f>
        <v/>
      </c>
      <c r="F293" s="308" t="str">
        <f>IF('Submission Template'!$AU$36=1,IF('Submission Template'!BN290&lt;&gt;"",G292,""),"")</f>
        <v/>
      </c>
      <c r="G293" s="308" t="str">
        <f>IF(AND('Submission Template'!$AU$36=1,'Submission Template'!$C290&lt;&gt;""),IF(OR($AO293=1,$AO293=0),0,IF('Submission Template'!$C290="initial",$G292,IF('Submission Template'!Q290="yes",MAX(($F293+'Submission Template'!BN290-('Submission Template'!K$28+0.25*$E293)),0),$G292))),"")</f>
        <v/>
      </c>
      <c r="H293" s="308" t="str">
        <f t="shared" si="61"/>
        <v/>
      </c>
      <c r="I293" s="309" t="str">
        <f t="shared" si="55"/>
        <v/>
      </c>
      <c r="J293" s="309" t="str">
        <f t="shared" si="62"/>
        <v/>
      </c>
      <c r="K293" s="310" t="str">
        <f>IF(G293&lt;&gt;"",IF($BA293=1,IF(AND(J293&lt;&gt;1,I293=1,D293&lt;='Submission Template'!K$28),1,0),K292),"")</f>
        <v/>
      </c>
      <c r="L293" s="304">
        <f>IF('Submission Template'!$AV$36=1,IF(AND('Submission Template'!$P$13="yes",$AY293&lt;&gt;""),MAX($AY293-1,0),$AY293),"")</f>
        <v>0</v>
      </c>
      <c r="M293" s="305" t="str">
        <f t="shared" si="63"/>
        <v/>
      </c>
      <c r="N293" s="306" t="str">
        <f>IF(AM293&lt;&gt;"",AM293,(IF(AND('Submission Template'!$P$13="no",'Submission Template'!V290="yes",'Submission Template'!BS290&lt;&gt;""),AVERAGE(BE$37:BE293),IF(AND('Submission Template'!$P$13="yes",'Submission Template'!V290="yes",'Submission Template'!BS290&lt;&gt;""),AVERAGE(BE$38:BE293),""))))</f>
        <v/>
      </c>
      <c r="O293" s="307" t="str">
        <f>IF(AP293&lt;=1,"",IF(BX293&lt;&gt;"",BX293,(IF(AND('Submission Template'!$P$13="no",'Submission Template'!V290="yes",'Submission Template'!BS290&lt;&gt;""),STDEV(BE$37:BE293),IF(AND('Submission Template'!$P$13="yes",'Submission Template'!V290="yes",'Submission Template'!BS290&lt;&gt;""),STDEV(BE$38:BE293),"")))))</f>
        <v/>
      </c>
      <c r="P293" s="308" t="str">
        <f>IF('Submission Template'!$AV$36=1,IF('Submission Template'!BS290&lt;&gt;"",Q292,""),"")</f>
        <v/>
      </c>
      <c r="Q293" s="308" t="str">
        <f>IF(AND('Submission Template'!$AV$36=1,'Submission Template'!$C290&lt;&gt;""),IF(OR($AP293=1,$AP293=0),0,IF('Submission Template'!$C290="initial",$Q292,IF('Submission Template'!V290="yes",MAX(($P293+'Submission Template'!BS290-('Submission Template'!R$28+0.25*$O293)),0),$Q292))),"")</f>
        <v/>
      </c>
      <c r="R293" s="308" t="str">
        <f t="shared" si="64"/>
        <v/>
      </c>
      <c r="S293" s="309" t="str">
        <f t="shared" si="56"/>
        <v/>
      </c>
      <c r="T293" s="309" t="str">
        <f t="shared" si="65"/>
        <v/>
      </c>
      <c r="U293" s="310" t="str">
        <f>IF(Q293&lt;&gt;"",IF($BB293=1,IF(AND(T293&lt;&gt;1,S293=1,N293&lt;='Submission Template'!R$28),1,0),U292),"")</f>
        <v/>
      </c>
      <c r="V293" s="102"/>
      <c r="W293" s="102"/>
      <c r="X293" s="102"/>
      <c r="Y293" s="102"/>
      <c r="Z293" s="102"/>
      <c r="AA293" s="102"/>
      <c r="AB293" s="102"/>
      <c r="AC293" s="102"/>
      <c r="AD293" s="102"/>
      <c r="AE293" s="102"/>
      <c r="AF293" s="311"/>
      <c r="AG293" s="312" t="str">
        <f>IF(AND(OR('Submission Template'!Q290="yes",AND('Submission Template'!V290="yes",'Submission Template'!$P$17="yes")),'Submission Template'!C290="invalid"),"Test cannot be invalid AND included in CumSum",IF(OR(AND($Q293&gt;$R293,$N293&lt;&gt;""),AND($G293&gt;H293,$D293&lt;&gt;"")),"Warning:  CumSum statistic exceeds the Action Limit.",""))</f>
        <v/>
      </c>
      <c r="AH293" s="156"/>
      <c r="AI293" s="156"/>
      <c r="AJ293" s="156"/>
      <c r="AK293" s="313"/>
      <c r="AL293" s="6" t="str">
        <f t="shared" si="60"/>
        <v/>
      </c>
      <c r="AM293" s="6" t="str">
        <f t="shared" si="57"/>
        <v/>
      </c>
      <c r="AN293" s="324" t="str">
        <f>IF($AN$27="yes",IF(AND(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BD284="",BD285="",BD286="",BD287="",BD288="",BD289="",BD290="",BD291="",BD292="",BD293=""),"SKIP",IF(AND(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BD284="",BD285="",BD286="",BD287="",BD288="",BD289="",BD290="",BD291="",BD292="",BD293&lt;&gt;""),"DATA","")),"notCO")</f>
        <v>SKIP</v>
      </c>
      <c r="AO293" s="6">
        <f>IF('Submission Template'!$P$13="no",AX293,IF(AX293="","",IF('Submission Template'!$P$13="yes",IF(B293=0,1,IF(OR(B293=1,B293=2),2,B293)))))</f>
        <v>1</v>
      </c>
      <c r="AP293" s="6">
        <f>IF('Submission Template'!$P$13="no",AY293,IF(AY293="","",IF('Submission Template'!$P$13="yes",IF(L293=0,1,IF(OR(L293=1,L293=2),2,L293)))))</f>
        <v>1</v>
      </c>
      <c r="AQ293" s="334" t="str">
        <f>IF($AN$27="yes",IF(AND(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BE284="",BE285="",BE286="",BE287="",BE288="",BE289="",BE290="",BE291="",BE292="",BE293=""),"SKIP",IF(AND(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BE284="",BE285="",BE286="",BE287="",BE288="",BE289="",BE290="",BE291="",BE292="",BE293&lt;&gt;""),"DATA","")),"notCO")</f>
        <v>SKIP</v>
      </c>
      <c r="AR293" s="22">
        <f>IF(AND('Submission Template'!BN290&lt;&gt;"",'Submission Template'!K$28&lt;&gt;"",'Submission Template'!Q290&lt;&gt;""),1,0)</f>
        <v>0</v>
      </c>
      <c r="AS293" s="22">
        <f>IF(AND('Submission Template'!BS290&lt;&gt;"",'Submission Template'!R$28&lt;&gt;"",'Submission Template'!V290&lt;&gt;""),1,0)</f>
        <v>0</v>
      </c>
      <c r="AT293" s="22"/>
      <c r="AU293" s="22">
        <f t="shared" si="26"/>
        <v>0</v>
      </c>
      <c r="AV293" s="22">
        <f t="shared" si="27"/>
        <v>0</v>
      </c>
      <c r="AW293" s="22"/>
      <c r="AX293" s="22">
        <f>IF('Submission Template'!$BU290&lt;&gt;"blank",IF('Submission Template'!BN290&lt;&gt;"",IF('Submission Template'!Q290="yes",AX292+1,AX292),AX292),"")</f>
        <v>0</v>
      </c>
      <c r="AY293" s="22">
        <f>IF('Submission Template'!$BU290&lt;&gt;"blank",IF('Submission Template'!BS290&lt;&gt;"",IF('Submission Template'!V290="yes",AY292+1,AY292),AY292),"")</f>
        <v>0</v>
      </c>
      <c r="AZ293" s="22"/>
      <c r="BA293" s="22" t="str">
        <f>IF('Submission Template'!BN290&lt;&gt;"",IF('Submission Template'!Q290="yes",1,0),"")</f>
        <v/>
      </c>
      <c r="BB293" s="22" t="str">
        <f>IF('Submission Template'!BS290&lt;&gt;"",IF('Submission Template'!V290="yes",1,0),"")</f>
        <v/>
      </c>
      <c r="BC293" s="22"/>
      <c r="BD293" s="22" t="str">
        <f>IF(AND('Submission Template'!Q290="yes",'Submission Template'!BN290&lt;&gt;""),'Submission Template'!BN290,"")</f>
        <v/>
      </c>
      <c r="BE293" s="22" t="str">
        <f>IF(AND('Submission Template'!V290="yes",'Submission Template'!BS290&lt;&gt;""),'Submission Template'!BS290,"")</f>
        <v/>
      </c>
      <c r="BF293" s="22"/>
      <c r="BG293" s="22"/>
      <c r="BH293" s="22"/>
      <c r="BI293" s="24"/>
      <c r="BJ293" s="22"/>
      <c r="BK293" s="35" t="str">
        <f>IF('Submission Template'!$AU$36=1,IF(AND('Submission Template'!Q290="yes",$AO293&gt;1,'Submission Template'!BN290&lt;&gt;""),ROUND((($AU293*$E293)/($D293-'Submission Template'!K$28))^2+1,1),""),"")</f>
        <v/>
      </c>
      <c r="BL293" s="35" t="str">
        <f>IF('Submission Template'!$AV$36=1,IF(AND('Submission Template'!V290="yes",$AP293&gt;1,'Submission Template'!BS290&lt;&gt;""),ROUND((($AV293*$O293)/($N293-'Submission Template'!R$28))^2+1,1),""),"")</f>
        <v/>
      </c>
      <c r="BM293" s="49">
        <f t="shared" si="28"/>
        <v>1</v>
      </c>
      <c r="BN293" s="6"/>
      <c r="BO293" s="136" t="str">
        <f>IF(D293="","",IF(E293="","",$D293-'Submission Template'!K$28))</f>
        <v/>
      </c>
      <c r="BP293" s="137" t="str">
        <f t="shared" si="66"/>
        <v/>
      </c>
      <c r="BQ293" s="137"/>
      <c r="BR293" s="137"/>
      <c r="BS293" s="137"/>
      <c r="BT293" s="137" t="str">
        <f>IF(N293="","",IF(E293="","",$N293-'Submission Template'!$BG$20))</f>
        <v/>
      </c>
      <c r="BU293" s="138" t="str">
        <f t="shared" si="67"/>
        <v/>
      </c>
      <c r="BV293" s="6"/>
      <c r="BW293" s="247" t="str">
        <f t="shared" si="58"/>
        <v/>
      </c>
      <c r="BX293" s="138" t="str">
        <f t="shared" si="59"/>
        <v/>
      </c>
      <c r="BY293" s="6"/>
      <c r="BZ293" s="6"/>
      <c r="CA293" s="6"/>
      <c r="CB293" s="6"/>
      <c r="CC293" s="6"/>
      <c r="CD293" s="6"/>
      <c r="CE293" s="6"/>
      <c r="CF293" s="247">
        <f>IF('Submission Template'!C316="invalid",1,0)</f>
        <v>0</v>
      </c>
      <c r="CG293" s="137" t="str">
        <f>IF(AND('Submission Template'!$C316="final",'Submission Template'!$Q316="yes"),$D319,"")</f>
        <v/>
      </c>
      <c r="CH293" s="137" t="str">
        <f>IF(AND('Submission Template'!$C316="final",'Submission Template'!$Q316="yes"),$C319,"")</f>
        <v/>
      </c>
      <c r="CI293" s="137" t="str">
        <f>IF(AND('Submission Template'!$C316="final",'Submission Template'!$V316="yes"),$N319,"")</f>
        <v/>
      </c>
      <c r="CJ293" s="138" t="str">
        <f>IF(AND('Submission Template'!$C316="final",'Submission Template'!$V316="yes"),$M319,"")</f>
        <v/>
      </c>
      <c r="CK293" s="6"/>
      <c r="CL293" s="6"/>
    </row>
    <row r="294" spans="1:90">
      <c r="A294" s="98"/>
      <c r="B294" s="304">
        <f>IF('Submission Template'!$AU$36=1,IF(AND('Submission Template'!$P$13="yes",$AX294&lt;&gt;""),MAX($AX294-1,0),$AX294),"")</f>
        <v>0</v>
      </c>
      <c r="C294" s="305" t="str">
        <f t="shared" si="22"/>
        <v/>
      </c>
      <c r="D294" s="306" t="str">
        <f>IF('Submission Template'!$AU$36&lt;&gt;1,"",IF(AL294&lt;&gt;"",AL294,IF(AND('Submission Template'!$P$13="no",'Submission Template'!Q291="yes",'Submission Template'!BN291&lt;&gt;""),AVERAGE(BD$37:BD294),IF(AND('Submission Template'!$P$13="yes",'Submission Template'!Q291="yes",'Submission Template'!BN291&lt;&gt;""),AVERAGE(BD$38:BD294),""))))</f>
        <v/>
      </c>
      <c r="E294" s="307" t="str">
        <f>IF('Submission Template'!$AU$36&lt;&gt;1,"",IF(AO294&lt;=1,"",IF(BW294&lt;&gt;"",BW294,IF(AND('Submission Template'!$P$13="no",'Submission Template'!Q291="yes",'Submission Template'!BN291&lt;&gt;""),STDEV(BD$37:BD294),IF(AND('Submission Template'!$P$13="yes",'Submission Template'!Q291="yes",'Submission Template'!BN291&lt;&gt;""),STDEV(BD$38:BD294),"")))))</f>
        <v/>
      </c>
      <c r="F294" s="308" t="str">
        <f>IF('Submission Template'!$AU$36=1,IF('Submission Template'!BN291&lt;&gt;"",G293,""),"")</f>
        <v/>
      </c>
      <c r="G294" s="308" t="str">
        <f>IF(AND('Submission Template'!$AU$36=1,'Submission Template'!$C291&lt;&gt;""),IF(OR($AO294=1,$AO294=0),0,IF('Submission Template'!$C291="initial",$G293,IF('Submission Template'!Q291="yes",MAX(($F294+'Submission Template'!BN291-('Submission Template'!K$28+0.25*$E294)),0),$G293))),"")</f>
        <v/>
      </c>
      <c r="H294" s="308" t="str">
        <f t="shared" si="61"/>
        <v/>
      </c>
      <c r="I294" s="309" t="str">
        <f t="shared" ref="I294:I336" si="68">IF(G294&lt;&gt;"",IF(B294&gt;=C294,1,0),"")</f>
        <v/>
      </c>
      <c r="J294" s="309" t="str">
        <f t="shared" si="62"/>
        <v/>
      </c>
      <c r="K294" s="310" t="str">
        <f>IF(G294&lt;&gt;"",IF($BA294=1,IF(AND(J294&lt;&gt;1,I294=1,D294&lt;='Submission Template'!K$28),1,0),K293),"")</f>
        <v/>
      </c>
      <c r="L294" s="304">
        <f>IF('Submission Template'!$AV$36=1,IF(AND('Submission Template'!$P$13="yes",$AY294&lt;&gt;""),MAX($AY294-1,0),$AY294),"")</f>
        <v>0</v>
      </c>
      <c r="M294" s="305" t="str">
        <f t="shared" si="63"/>
        <v/>
      </c>
      <c r="N294" s="306" t="str">
        <f>IF(AM294&lt;&gt;"",AM294,(IF(AND('Submission Template'!$P$13="no",'Submission Template'!V291="yes",'Submission Template'!BS291&lt;&gt;""),AVERAGE(BE$37:BE294),IF(AND('Submission Template'!$P$13="yes",'Submission Template'!V291="yes",'Submission Template'!BS291&lt;&gt;""),AVERAGE(BE$38:BE294),""))))</f>
        <v/>
      </c>
      <c r="O294" s="307" t="str">
        <f>IF(AP294&lt;=1,"",IF(BX294&lt;&gt;"",BX294,(IF(AND('Submission Template'!$P$13="no",'Submission Template'!V291="yes",'Submission Template'!BS291&lt;&gt;""),STDEV(BE$37:BE294),IF(AND('Submission Template'!$P$13="yes",'Submission Template'!V291="yes",'Submission Template'!BS291&lt;&gt;""),STDEV(BE$38:BE294),"")))))</f>
        <v/>
      </c>
      <c r="P294" s="308" t="str">
        <f>IF('Submission Template'!$AV$36=1,IF('Submission Template'!BS291&lt;&gt;"",Q293,""),"")</f>
        <v/>
      </c>
      <c r="Q294" s="308" t="str">
        <f>IF(AND('Submission Template'!$AV$36=1,'Submission Template'!$C291&lt;&gt;""),IF(OR($AP294=1,$AP294=0),0,IF('Submission Template'!$C291="initial",$Q293,IF('Submission Template'!V291="yes",MAX(($P294+'Submission Template'!BS291-('Submission Template'!R$28+0.25*$O294)),0),$Q293))),"")</f>
        <v/>
      </c>
      <c r="R294" s="308" t="str">
        <f t="shared" si="64"/>
        <v/>
      </c>
      <c r="S294" s="309" t="str">
        <f t="shared" ref="S294:S336" si="69">IF(Q294&lt;&gt;"",IF(L294&gt;=$M294,1,0),"")</f>
        <v/>
      </c>
      <c r="T294" s="309" t="str">
        <f t="shared" si="65"/>
        <v/>
      </c>
      <c r="U294" s="310" t="str">
        <f>IF(Q294&lt;&gt;"",IF($BB294=1,IF(AND(T294&lt;&gt;1,S294=1,N294&lt;='Submission Template'!R$28),1,0),U293),"")</f>
        <v/>
      </c>
      <c r="V294" s="102"/>
      <c r="W294" s="102"/>
      <c r="X294" s="102"/>
      <c r="Y294" s="102"/>
      <c r="Z294" s="102"/>
      <c r="AA294" s="102"/>
      <c r="AB294" s="102"/>
      <c r="AC294" s="102"/>
      <c r="AD294" s="102"/>
      <c r="AE294" s="102"/>
      <c r="AF294" s="311"/>
      <c r="AG294" s="312" t="str">
        <f>IF(AND(OR('Submission Template'!Q291="yes",AND('Submission Template'!V291="yes",'Submission Template'!$P$17="yes")),'Submission Template'!C291="invalid"),"Test cannot be invalid AND included in CumSum",IF(OR(AND($Q294&gt;$R294,$N294&lt;&gt;""),AND($G294&gt;H294,$D294&lt;&gt;"")),"Warning:  CumSum statistic exceeds the Action Limit.",""))</f>
        <v/>
      </c>
      <c r="AH294" s="156"/>
      <c r="AI294" s="156"/>
      <c r="AJ294" s="156"/>
      <c r="AK294" s="313"/>
      <c r="AL294" s="6" t="str">
        <f t="shared" si="60"/>
        <v/>
      </c>
      <c r="AM294" s="6" t="str">
        <f t="shared" si="57"/>
        <v/>
      </c>
      <c r="AN294" s="6"/>
      <c r="AO294" s="6">
        <f>IF('Submission Template'!$P$13="no",AX294,IF(AX294="","",IF('Submission Template'!$P$13="yes",IF(B294=0,1,IF(OR(B294=1,B294=2),2,B294)))))</f>
        <v>1</v>
      </c>
      <c r="AP294" s="6">
        <f>IF('Submission Template'!$P$13="no",AY294,IF(AY294="","",IF('Submission Template'!$P$13="yes",IF(L294=0,1,IF(OR(L294=1,L294=2),2,L294)))))</f>
        <v>1</v>
      </c>
      <c r="AQ294" s="20"/>
      <c r="AR294" s="22">
        <f>IF(AND('Submission Template'!BN291&lt;&gt;"",'Submission Template'!K$28&lt;&gt;"",'Submission Template'!Q291&lt;&gt;""),1,0)</f>
        <v>0</v>
      </c>
      <c r="AS294" s="22">
        <f>IF(AND('Submission Template'!BS291&lt;&gt;"",'Submission Template'!R$28&lt;&gt;"",'Submission Template'!V291&lt;&gt;""),1,0)</f>
        <v>0</v>
      </c>
      <c r="AT294" s="22"/>
      <c r="AU294" s="22">
        <f t="shared" si="26"/>
        <v>0</v>
      </c>
      <c r="AV294" s="22">
        <f t="shared" si="27"/>
        <v>0</v>
      </c>
      <c r="AW294" s="22"/>
      <c r="AX294" s="22">
        <f>IF('Submission Template'!$BU291&lt;&gt;"blank",IF('Submission Template'!BN291&lt;&gt;"",IF('Submission Template'!Q291="yes",AX293+1,AX293),AX293),"")</f>
        <v>0</v>
      </c>
      <c r="AY294" s="22">
        <f>IF('Submission Template'!$BU291&lt;&gt;"blank",IF('Submission Template'!BS291&lt;&gt;"",IF('Submission Template'!V291="yes",AY293+1,AY293),AY293),"")</f>
        <v>0</v>
      </c>
      <c r="AZ294" s="22"/>
      <c r="BA294" s="22" t="str">
        <f>IF('Submission Template'!BN291&lt;&gt;"",IF('Submission Template'!Q291="yes",1,0),"")</f>
        <v/>
      </c>
      <c r="BB294" s="22" t="str">
        <f>IF('Submission Template'!BS291&lt;&gt;"",IF('Submission Template'!V291="yes",1,0),"")</f>
        <v/>
      </c>
      <c r="BC294" s="22"/>
      <c r="BD294" s="22" t="str">
        <f>IF(AND('Submission Template'!Q291="yes",'Submission Template'!BN291&lt;&gt;""),'Submission Template'!BN291,"")</f>
        <v/>
      </c>
      <c r="BE294" s="22" t="str">
        <f>IF(AND('Submission Template'!V291="yes",'Submission Template'!BS291&lt;&gt;""),'Submission Template'!BS291,"")</f>
        <v/>
      </c>
      <c r="BF294" s="22"/>
      <c r="BG294" s="22"/>
      <c r="BH294" s="22"/>
      <c r="BI294" s="24"/>
      <c r="BJ294" s="22"/>
      <c r="BK294" s="35" t="str">
        <f>IF('Submission Template'!$AU$36=1,IF(AND('Submission Template'!Q291="yes",$AO294&gt;1,'Submission Template'!BN291&lt;&gt;""),ROUND((($AU294*$E294)/($D294-'Submission Template'!K$28))^2+1,1),""),"")</f>
        <v/>
      </c>
      <c r="BL294" s="35" t="str">
        <f>IF('Submission Template'!$AV$36=1,IF(AND('Submission Template'!V291="yes",$AP294&gt;1,'Submission Template'!BS291&lt;&gt;""),ROUND((($AV294*$O294)/($N294-'Submission Template'!R$28))^2+1,1),""),"")</f>
        <v/>
      </c>
      <c r="BM294" s="49">
        <f t="shared" si="28"/>
        <v>1</v>
      </c>
      <c r="BN294" s="6"/>
      <c r="BO294" s="136" t="str">
        <f>IF(D294="","",IF(E294="","",$D294-'Submission Template'!K$28))</f>
        <v/>
      </c>
      <c r="BP294" s="137" t="str">
        <f t="shared" si="66"/>
        <v/>
      </c>
      <c r="BQ294" s="137"/>
      <c r="BR294" s="137"/>
      <c r="BS294" s="137"/>
      <c r="BT294" s="137" t="str">
        <f>IF(N294="","",IF(E294="","",$N294-'Submission Template'!$BG$20))</f>
        <v/>
      </c>
      <c r="BU294" s="138" t="str">
        <f t="shared" si="67"/>
        <v/>
      </c>
      <c r="BV294" s="6"/>
      <c r="BW294" s="247" t="str">
        <f t="shared" si="58"/>
        <v/>
      </c>
      <c r="BX294" s="138" t="str">
        <f t="shared" si="59"/>
        <v/>
      </c>
      <c r="BY294" s="6"/>
      <c r="BZ294" s="6"/>
      <c r="CA294" s="6"/>
      <c r="CB294" s="6"/>
      <c r="CC294" s="6"/>
      <c r="CD294" s="6"/>
      <c r="CE294" s="6"/>
      <c r="CF294" s="247">
        <f>IF('Submission Template'!C317="invalid",1,0)</f>
        <v>0</v>
      </c>
      <c r="CG294" s="137" t="str">
        <f>IF(AND('Submission Template'!$C317="final",'Submission Template'!$Q317="yes"),$D320,"")</f>
        <v/>
      </c>
      <c r="CH294" s="137" t="str">
        <f>IF(AND('Submission Template'!$C317="final",'Submission Template'!$Q317="yes"),$C320,"")</f>
        <v/>
      </c>
      <c r="CI294" s="137" t="str">
        <f>IF(AND('Submission Template'!$C317="final",'Submission Template'!$V317="yes"),$N320,"")</f>
        <v/>
      </c>
      <c r="CJ294" s="138" t="str">
        <f>IF(AND('Submission Template'!$C317="final",'Submission Template'!$V317="yes"),$M320,"")</f>
        <v/>
      </c>
      <c r="CK294" s="6"/>
      <c r="CL294" s="6"/>
    </row>
    <row r="295" spans="1:90">
      <c r="A295" s="98"/>
      <c r="B295" s="304">
        <f>IF('Submission Template'!$AU$36=1,IF(AND('Submission Template'!$P$13="yes",$AX295&lt;&gt;""),MAX($AX295-1,0),$AX295),"")</f>
        <v>0</v>
      </c>
      <c r="C295" s="305" t="str">
        <f t="shared" si="22"/>
        <v/>
      </c>
      <c r="D295" s="306" t="str">
        <f>IF('Submission Template'!$AU$36&lt;&gt;1,"",IF(AL295&lt;&gt;"",AL295,IF(AND('Submission Template'!$P$13="no",'Submission Template'!Q292="yes",'Submission Template'!BN292&lt;&gt;""),AVERAGE(BD$37:BD295),IF(AND('Submission Template'!$P$13="yes",'Submission Template'!Q292="yes",'Submission Template'!BN292&lt;&gt;""),AVERAGE(BD$38:BD295),""))))</f>
        <v/>
      </c>
      <c r="E295" s="307" t="str">
        <f>IF('Submission Template'!$AU$36&lt;&gt;1,"",IF(AO295&lt;=1,"",IF(BW295&lt;&gt;"",BW295,IF(AND('Submission Template'!$P$13="no",'Submission Template'!Q292="yes",'Submission Template'!BN292&lt;&gt;""),STDEV(BD$37:BD295),IF(AND('Submission Template'!$P$13="yes",'Submission Template'!Q292="yes",'Submission Template'!BN292&lt;&gt;""),STDEV(BD$38:BD295),"")))))</f>
        <v/>
      </c>
      <c r="F295" s="308" t="str">
        <f>IF('Submission Template'!$AU$36=1,IF('Submission Template'!BN292&lt;&gt;"",G294,""),"")</f>
        <v/>
      </c>
      <c r="G295" s="308" t="str">
        <f>IF(AND('Submission Template'!$AU$36=1,'Submission Template'!$C292&lt;&gt;""),IF(OR($AO295=1,$AO295=0),0,IF('Submission Template'!$C292="initial",$G294,IF('Submission Template'!Q292="yes",MAX(($F295+'Submission Template'!BN292-('Submission Template'!K$28+0.25*$E295)),0),$G294))),"")</f>
        <v/>
      </c>
      <c r="H295" s="308" t="str">
        <f t="shared" si="61"/>
        <v/>
      </c>
      <c r="I295" s="309" t="str">
        <f t="shared" si="68"/>
        <v/>
      </c>
      <c r="J295" s="309" t="str">
        <f t="shared" si="62"/>
        <v/>
      </c>
      <c r="K295" s="310" t="str">
        <f>IF(G295&lt;&gt;"",IF($BA295=1,IF(AND(J295&lt;&gt;1,I295=1,D295&lt;='Submission Template'!K$28),1,0),K294),"")</f>
        <v/>
      </c>
      <c r="L295" s="304">
        <f>IF('Submission Template'!$AV$36=1,IF(AND('Submission Template'!$P$13="yes",$AY295&lt;&gt;""),MAX($AY295-1,0),$AY295),"")</f>
        <v>0</v>
      </c>
      <c r="M295" s="305" t="str">
        <f t="shared" si="63"/>
        <v/>
      </c>
      <c r="N295" s="306" t="str">
        <f>IF(AM295&lt;&gt;"",AM295,(IF(AND('Submission Template'!$P$13="no",'Submission Template'!V292="yes",'Submission Template'!BS292&lt;&gt;""),AVERAGE(BE$37:BE295),IF(AND('Submission Template'!$P$13="yes",'Submission Template'!V292="yes",'Submission Template'!BS292&lt;&gt;""),AVERAGE(BE$38:BE295),""))))</f>
        <v/>
      </c>
      <c r="O295" s="307" t="str">
        <f>IF(AP295&lt;=1,"",IF(BX295&lt;&gt;"",BX295,(IF(AND('Submission Template'!$P$13="no",'Submission Template'!V292="yes",'Submission Template'!BS292&lt;&gt;""),STDEV(BE$37:BE295),IF(AND('Submission Template'!$P$13="yes",'Submission Template'!V292="yes",'Submission Template'!BS292&lt;&gt;""),STDEV(BE$38:BE295),"")))))</f>
        <v/>
      </c>
      <c r="P295" s="308" t="str">
        <f>IF('Submission Template'!$AV$36=1,IF('Submission Template'!BS292&lt;&gt;"",Q294,""),"")</f>
        <v/>
      </c>
      <c r="Q295" s="308" t="str">
        <f>IF(AND('Submission Template'!$AV$36=1,'Submission Template'!$C292&lt;&gt;""),IF(OR($AP295=1,$AP295=0),0,IF('Submission Template'!$C292="initial",$Q294,IF('Submission Template'!V292="yes",MAX(($P295+'Submission Template'!BS292-('Submission Template'!R$28+0.25*$O295)),0),$Q294))),"")</f>
        <v/>
      </c>
      <c r="R295" s="308" t="str">
        <f t="shared" si="64"/>
        <v/>
      </c>
      <c r="S295" s="309" t="str">
        <f t="shared" si="69"/>
        <v/>
      </c>
      <c r="T295" s="309" t="str">
        <f t="shared" si="65"/>
        <v/>
      </c>
      <c r="U295" s="310" t="str">
        <f>IF(Q295&lt;&gt;"",IF($BB295=1,IF(AND(T295&lt;&gt;1,S295=1,N295&lt;='Submission Template'!R$28),1,0),U294),"")</f>
        <v/>
      </c>
      <c r="V295" s="102"/>
      <c r="W295" s="102"/>
      <c r="X295" s="102"/>
      <c r="Y295" s="102"/>
      <c r="Z295" s="102"/>
      <c r="AA295" s="102"/>
      <c r="AB295" s="102"/>
      <c r="AC295" s="102"/>
      <c r="AD295" s="102"/>
      <c r="AE295" s="102"/>
      <c r="AF295" s="311"/>
      <c r="AG295" s="312" t="str">
        <f>IF(AND(OR('Submission Template'!Q292="yes",AND('Submission Template'!V292="yes",'Submission Template'!$P$17="yes")),'Submission Template'!C292="invalid"),"Test cannot be invalid AND included in CumSum",IF(OR(AND($Q295&gt;$R295,$N295&lt;&gt;""),AND($G295&gt;H295,$D295&lt;&gt;"")),"Warning:  CumSum statistic exceeds the Action Limit.",""))</f>
        <v/>
      </c>
      <c r="AH295" s="156"/>
      <c r="AI295" s="156"/>
      <c r="AJ295" s="156"/>
      <c r="AK295" s="313"/>
      <c r="AL295" s="6" t="str">
        <f t="shared" si="60"/>
        <v/>
      </c>
      <c r="AM295" s="6" t="str">
        <f t="shared" ref="AM295:AM336" si="70">IF(AQ295="SKIP","",IF(AQ295="DATA",AVERAGE($BE$37,BE295),""))</f>
        <v/>
      </c>
      <c r="AN295" s="6"/>
      <c r="AO295" s="6">
        <f>IF('Submission Template'!$P$13="no",AX295,IF(AX295="","",IF('Submission Template'!$P$13="yes",IF(B295=0,1,IF(OR(B295=1,B295=2),2,B295)))))</f>
        <v>1</v>
      </c>
      <c r="AP295" s="6">
        <f>IF('Submission Template'!$P$13="no",AY295,IF(AY295="","",IF('Submission Template'!$P$13="yes",IF(L295=0,1,IF(OR(L295=1,L295=2),2,L295)))))</f>
        <v>1</v>
      </c>
      <c r="AQ295" s="20"/>
      <c r="AR295" s="22">
        <f>IF(AND('Submission Template'!BN292&lt;&gt;"",'Submission Template'!K$28&lt;&gt;"",'Submission Template'!Q292&lt;&gt;""),1,0)</f>
        <v>0</v>
      </c>
      <c r="AS295" s="22">
        <f>IF(AND('Submission Template'!BS292&lt;&gt;"",'Submission Template'!R$28&lt;&gt;"",'Submission Template'!V292&lt;&gt;""),1,0)</f>
        <v>0</v>
      </c>
      <c r="AT295" s="22"/>
      <c r="AU295" s="22">
        <f t="shared" si="26"/>
        <v>0</v>
      </c>
      <c r="AV295" s="22">
        <f t="shared" si="27"/>
        <v>0</v>
      </c>
      <c r="AW295" s="22"/>
      <c r="AX295" s="22">
        <f>IF('Submission Template'!$BU292&lt;&gt;"blank",IF('Submission Template'!BN292&lt;&gt;"",IF('Submission Template'!Q292="yes",AX294+1,AX294),AX294),"")</f>
        <v>0</v>
      </c>
      <c r="AY295" s="22">
        <f>IF('Submission Template'!$BU292&lt;&gt;"blank",IF('Submission Template'!BS292&lt;&gt;"",IF('Submission Template'!V292="yes",AY294+1,AY294),AY294),"")</f>
        <v>0</v>
      </c>
      <c r="AZ295" s="22"/>
      <c r="BA295" s="22" t="str">
        <f>IF('Submission Template'!BN292&lt;&gt;"",IF('Submission Template'!Q292="yes",1,0),"")</f>
        <v/>
      </c>
      <c r="BB295" s="22" t="str">
        <f>IF('Submission Template'!BS292&lt;&gt;"",IF('Submission Template'!V292="yes",1,0),"")</f>
        <v/>
      </c>
      <c r="BC295" s="22"/>
      <c r="BD295" s="22" t="str">
        <f>IF(AND('Submission Template'!Q292="yes",'Submission Template'!BN292&lt;&gt;""),'Submission Template'!BN292,"")</f>
        <v/>
      </c>
      <c r="BE295" s="22" t="str">
        <f>IF(AND('Submission Template'!V292="yes",'Submission Template'!BS292&lt;&gt;""),'Submission Template'!BS292,"")</f>
        <v/>
      </c>
      <c r="BF295" s="22"/>
      <c r="BG295" s="22"/>
      <c r="BH295" s="22"/>
      <c r="BI295" s="24"/>
      <c r="BJ295" s="22"/>
      <c r="BK295" s="35" t="str">
        <f>IF('Submission Template'!$AU$36=1,IF(AND('Submission Template'!Q292="yes",$AO295&gt;1,'Submission Template'!BN292&lt;&gt;""),ROUND((($AU295*$E295)/($D295-'Submission Template'!K$28))^2+1,1),""),"")</f>
        <v/>
      </c>
      <c r="BL295" s="35" t="str">
        <f>IF('Submission Template'!$AV$36=1,IF(AND('Submission Template'!V292="yes",$AP295&gt;1,'Submission Template'!BS292&lt;&gt;""),ROUND((($AV295*$O295)/($N295-'Submission Template'!R$28))^2+1,1),""),"")</f>
        <v/>
      </c>
      <c r="BM295" s="49">
        <f t="shared" si="28"/>
        <v>1</v>
      </c>
      <c r="BN295" s="6"/>
      <c r="BO295" s="136" t="str">
        <f>IF(D295="","",IF(E295="","",$D295-'Submission Template'!K$28))</f>
        <v/>
      </c>
      <c r="BP295" s="137" t="str">
        <f t="shared" si="66"/>
        <v/>
      </c>
      <c r="BQ295" s="137"/>
      <c r="BR295" s="137"/>
      <c r="BS295" s="137"/>
      <c r="BT295" s="137" t="str">
        <f>IF(N295="","",IF(E295="","",$N295-'Submission Template'!$BG$20))</f>
        <v/>
      </c>
      <c r="BU295" s="138" t="str">
        <f t="shared" si="67"/>
        <v/>
      </c>
      <c r="BV295" s="6"/>
      <c r="BW295" s="247" t="str">
        <f t="shared" ref="BW295:BW336" si="71">IF(AN295="SKIP","",IF(AN295="DATA",STDEV($BD$37,BD295),""))</f>
        <v/>
      </c>
      <c r="BX295" s="138" t="str">
        <f t="shared" ref="BX295:BX336" si="72">IF(AQ295="SKIP","",IF(AQ295="DATA",STDEV($BE$37,BE295),""))</f>
        <v/>
      </c>
      <c r="BY295" s="6"/>
      <c r="BZ295" s="6"/>
      <c r="CA295" s="6"/>
      <c r="CB295" s="6"/>
      <c r="CC295" s="6"/>
      <c r="CD295" s="6"/>
      <c r="CE295" s="6"/>
      <c r="CF295" s="247">
        <f>IF('Submission Template'!C318="invalid",1,0)</f>
        <v>0</v>
      </c>
      <c r="CG295" s="137" t="str">
        <f>IF(AND('Submission Template'!$C318="final",'Submission Template'!$Q318="yes"),$D321,"")</f>
        <v/>
      </c>
      <c r="CH295" s="137" t="str">
        <f>IF(AND('Submission Template'!$C318="final",'Submission Template'!$Q318="yes"),$C321,"")</f>
        <v/>
      </c>
      <c r="CI295" s="137" t="str">
        <f>IF(AND('Submission Template'!$C318="final",'Submission Template'!$V318="yes"),$N321,"")</f>
        <v/>
      </c>
      <c r="CJ295" s="138" t="str">
        <f>IF(AND('Submission Template'!$C318="final",'Submission Template'!$V318="yes"),$M321,"")</f>
        <v/>
      </c>
      <c r="CK295" s="6"/>
      <c r="CL295" s="6"/>
    </row>
    <row r="296" spans="1:90">
      <c r="A296" s="98"/>
      <c r="B296" s="304">
        <f>IF('Submission Template'!$AU$36=1,IF(AND('Submission Template'!$P$13="yes",$AX296&lt;&gt;""),MAX($AX296-1,0),$AX296),"")</f>
        <v>0</v>
      </c>
      <c r="C296" s="305" t="str">
        <f t="shared" si="22"/>
        <v/>
      </c>
      <c r="D296" s="306" t="str">
        <f>IF('Submission Template'!$AU$36&lt;&gt;1,"",IF(AL296&lt;&gt;"",AL296,IF(AND('Submission Template'!$P$13="no",'Submission Template'!Q293="yes",'Submission Template'!BN293&lt;&gt;""),AVERAGE(BD$37:BD296),IF(AND('Submission Template'!$P$13="yes",'Submission Template'!Q293="yes",'Submission Template'!BN293&lt;&gt;""),AVERAGE(BD$38:BD296),""))))</f>
        <v/>
      </c>
      <c r="E296" s="307" t="str">
        <f>IF('Submission Template'!$AU$36&lt;&gt;1,"",IF(AO296&lt;=1,"",IF(BW296&lt;&gt;"",BW296,IF(AND('Submission Template'!$P$13="no",'Submission Template'!Q293="yes",'Submission Template'!BN293&lt;&gt;""),STDEV(BD$37:BD296),IF(AND('Submission Template'!$P$13="yes",'Submission Template'!Q293="yes",'Submission Template'!BN293&lt;&gt;""),STDEV(BD$38:BD296),"")))))</f>
        <v/>
      </c>
      <c r="F296" s="308" t="str">
        <f>IF('Submission Template'!$AU$36=1,IF('Submission Template'!BN293&lt;&gt;"",G295,""),"")</f>
        <v/>
      </c>
      <c r="G296" s="308" t="str">
        <f>IF(AND('Submission Template'!$AU$36=1,'Submission Template'!$C293&lt;&gt;""),IF(OR($AO296=1,$AO296=0),0,IF('Submission Template'!$C293="initial",$G295,IF('Submission Template'!Q293="yes",MAX(($F296+'Submission Template'!BN293-('Submission Template'!K$28+0.25*$E296)),0),$G295))),"")</f>
        <v/>
      </c>
      <c r="H296" s="308" t="str">
        <f t="shared" si="61"/>
        <v/>
      </c>
      <c r="I296" s="309" t="str">
        <f t="shared" si="68"/>
        <v/>
      </c>
      <c r="J296" s="309" t="str">
        <f t="shared" si="62"/>
        <v/>
      </c>
      <c r="K296" s="310" t="str">
        <f>IF(G296&lt;&gt;"",IF($BA296=1,IF(AND(J296&lt;&gt;1,I296=1,D296&lt;='Submission Template'!K$28),1,0),K295),"")</f>
        <v/>
      </c>
      <c r="L296" s="304">
        <f>IF('Submission Template'!$AV$36=1,IF(AND('Submission Template'!$P$13="yes",$AY296&lt;&gt;""),MAX($AY296-1,0),$AY296),"")</f>
        <v>0</v>
      </c>
      <c r="M296" s="305" t="str">
        <f t="shared" si="63"/>
        <v/>
      </c>
      <c r="N296" s="306" t="str">
        <f>IF(AM296&lt;&gt;"",AM296,(IF(AND('Submission Template'!$P$13="no",'Submission Template'!V293="yes",'Submission Template'!BS293&lt;&gt;""),AVERAGE(BE$37:BE296),IF(AND('Submission Template'!$P$13="yes",'Submission Template'!V293="yes",'Submission Template'!BS293&lt;&gt;""),AVERAGE(BE$38:BE296),""))))</f>
        <v/>
      </c>
      <c r="O296" s="307" t="str">
        <f>IF(AP296&lt;=1,"",IF(BX296&lt;&gt;"",BX296,(IF(AND('Submission Template'!$P$13="no",'Submission Template'!V293="yes",'Submission Template'!BS293&lt;&gt;""),STDEV(BE$37:BE296),IF(AND('Submission Template'!$P$13="yes",'Submission Template'!V293="yes",'Submission Template'!BS293&lt;&gt;""),STDEV(BE$38:BE296),"")))))</f>
        <v/>
      </c>
      <c r="P296" s="308" t="str">
        <f>IF('Submission Template'!$AV$36=1,IF('Submission Template'!BS293&lt;&gt;"",Q295,""),"")</f>
        <v/>
      </c>
      <c r="Q296" s="308" t="str">
        <f>IF(AND('Submission Template'!$AV$36=1,'Submission Template'!$C293&lt;&gt;""),IF(OR($AP296=1,$AP296=0),0,IF('Submission Template'!$C293="initial",$Q295,IF('Submission Template'!V293="yes",MAX(($P296+'Submission Template'!BS293-('Submission Template'!R$28+0.25*$O296)),0),$Q295))),"")</f>
        <v/>
      </c>
      <c r="R296" s="308" t="str">
        <f t="shared" si="64"/>
        <v/>
      </c>
      <c r="S296" s="309" t="str">
        <f t="shared" si="69"/>
        <v/>
      </c>
      <c r="T296" s="309" t="str">
        <f t="shared" si="65"/>
        <v/>
      </c>
      <c r="U296" s="310" t="str">
        <f>IF(Q296&lt;&gt;"",IF($BB296=1,IF(AND(T296&lt;&gt;1,S296=1,N296&lt;='Submission Template'!R$28),1,0),U295),"")</f>
        <v/>
      </c>
      <c r="V296" s="102"/>
      <c r="W296" s="102"/>
      <c r="X296" s="102"/>
      <c r="Y296" s="102"/>
      <c r="Z296" s="102"/>
      <c r="AA296" s="102"/>
      <c r="AB296" s="102"/>
      <c r="AC296" s="102"/>
      <c r="AD296" s="102"/>
      <c r="AE296" s="102"/>
      <c r="AF296" s="311"/>
      <c r="AG296" s="312" t="str">
        <f>IF(AND(OR('Submission Template'!Q293="yes",AND('Submission Template'!V293="yes",'Submission Template'!$P$17="yes")),'Submission Template'!C293="invalid"),"Test cannot be invalid AND included in CumSum",IF(OR(AND($Q296&gt;$R296,$N296&lt;&gt;""),AND($G296&gt;H296,$D296&lt;&gt;"")),"Warning:  CumSum statistic exceeds the Action Limit.",""))</f>
        <v/>
      </c>
      <c r="AH296" s="156"/>
      <c r="AI296" s="156"/>
      <c r="AJ296" s="156"/>
      <c r="AK296" s="313"/>
      <c r="AL296" s="6" t="str">
        <f t="shared" si="60"/>
        <v/>
      </c>
      <c r="AM296" s="6" t="str">
        <f t="shared" si="70"/>
        <v/>
      </c>
      <c r="AN296" s="6"/>
      <c r="AO296" s="6">
        <f>IF('Submission Template'!$P$13="no",AX296,IF(AX296="","",IF('Submission Template'!$P$13="yes",IF(B296=0,1,IF(OR(B296=1,B296=2),2,B296)))))</f>
        <v>1</v>
      </c>
      <c r="AP296" s="6">
        <f>IF('Submission Template'!$P$13="no",AY296,IF(AY296="","",IF('Submission Template'!$P$13="yes",IF(L296=0,1,IF(OR(L296=1,L296=2),2,L296)))))</f>
        <v>1</v>
      </c>
      <c r="AQ296" s="20"/>
      <c r="AR296" s="22">
        <f>IF(AND('Submission Template'!BN293&lt;&gt;"",'Submission Template'!K$28&lt;&gt;"",'Submission Template'!Q293&lt;&gt;""),1,0)</f>
        <v>0</v>
      </c>
      <c r="AS296" s="22">
        <f>IF(AND('Submission Template'!BS293&lt;&gt;"",'Submission Template'!R$28&lt;&gt;"",'Submission Template'!V293&lt;&gt;""),1,0)</f>
        <v>0</v>
      </c>
      <c r="AT296" s="22"/>
      <c r="AU296" s="22">
        <f t="shared" si="26"/>
        <v>0</v>
      </c>
      <c r="AV296" s="22">
        <f t="shared" si="27"/>
        <v>0</v>
      </c>
      <c r="AW296" s="22"/>
      <c r="AX296" s="22">
        <f>IF('Submission Template'!$BU293&lt;&gt;"blank",IF('Submission Template'!BN293&lt;&gt;"",IF('Submission Template'!Q293="yes",AX295+1,AX295),AX295),"")</f>
        <v>0</v>
      </c>
      <c r="AY296" s="22">
        <f>IF('Submission Template'!$BU293&lt;&gt;"blank",IF('Submission Template'!BS293&lt;&gt;"",IF('Submission Template'!V293="yes",AY295+1,AY295),AY295),"")</f>
        <v>0</v>
      </c>
      <c r="AZ296" s="22"/>
      <c r="BA296" s="22" t="str">
        <f>IF('Submission Template'!BN293&lt;&gt;"",IF('Submission Template'!Q293="yes",1,0),"")</f>
        <v/>
      </c>
      <c r="BB296" s="22" t="str">
        <f>IF('Submission Template'!BS293&lt;&gt;"",IF('Submission Template'!V293="yes",1,0),"")</f>
        <v/>
      </c>
      <c r="BC296" s="22"/>
      <c r="BD296" s="22" t="str">
        <f>IF(AND('Submission Template'!Q293="yes",'Submission Template'!BN293&lt;&gt;""),'Submission Template'!BN293,"")</f>
        <v/>
      </c>
      <c r="BE296" s="22" t="str">
        <f>IF(AND('Submission Template'!V293="yes",'Submission Template'!BS293&lt;&gt;""),'Submission Template'!BS293,"")</f>
        <v/>
      </c>
      <c r="BF296" s="22"/>
      <c r="BG296" s="22"/>
      <c r="BH296" s="22"/>
      <c r="BI296" s="24"/>
      <c r="BJ296" s="22"/>
      <c r="BK296" s="35" t="str">
        <f>IF('Submission Template'!$AU$36=1,IF(AND('Submission Template'!Q293="yes",$AO296&gt;1,'Submission Template'!BN293&lt;&gt;""),ROUND((($AU296*$E296)/($D296-'Submission Template'!K$28))^2+1,1),""),"")</f>
        <v/>
      </c>
      <c r="BL296" s="35" t="str">
        <f>IF('Submission Template'!$AV$36=1,IF(AND('Submission Template'!V293="yes",$AP296&gt;1,'Submission Template'!BS293&lt;&gt;""),ROUND((($AV296*$O296)/($N296-'Submission Template'!R$28))^2+1,1),""),"")</f>
        <v/>
      </c>
      <c r="BM296" s="49">
        <f t="shared" si="28"/>
        <v>1</v>
      </c>
      <c r="BN296" s="6"/>
      <c r="BO296" s="136" t="str">
        <f>IF(D296="","",IF(E296="","",$D296-'Submission Template'!K$28))</f>
        <v/>
      </c>
      <c r="BP296" s="137" t="str">
        <f t="shared" si="66"/>
        <v/>
      </c>
      <c r="BQ296" s="137"/>
      <c r="BR296" s="137"/>
      <c r="BS296" s="137"/>
      <c r="BT296" s="137" t="str">
        <f>IF(N296="","",IF(E296="","",$N296-'Submission Template'!$BG$20))</f>
        <v/>
      </c>
      <c r="BU296" s="138" t="str">
        <f t="shared" si="67"/>
        <v/>
      </c>
      <c r="BV296" s="6"/>
      <c r="BW296" s="247" t="str">
        <f t="shared" si="71"/>
        <v/>
      </c>
      <c r="BX296" s="138" t="str">
        <f t="shared" si="72"/>
        <v/>
      </c>
      <c r="BY296" s="6"/>
      <c r="BZ296" s="6"/>
      <c r="CA296" s="6"/>
      <c r="CB296" s="6"/>
      <c r="CC296" s="6"/>
      <c r="CD296" s="6"/>
      <c r="CE296" s="6"/>
      <c r="CF296" s="247">
        <f>IF('Submission Template'!C319="invalid",1,0)</f>
        <v>0</v>
      </c>
      <c r="CG296" s="137" t="str">
        <f>IF(AND('Submission Template'!$C319="final",'Submission Template'!$Q319="yes"),$D322,"")</f>
        <v/>
      </c>
      <c r="CH296" s="137" t="str">
        <f>IF(AND('Submission Template'!$C319="final",'Submission Template'!$Q319="yes"),$C322,"")</f>
        <v/>
      </c>
      <c r="CI296" s="137" t="str">
        <f>IF(AND('Submission Template'!$C319="final",'Submission Template'!$V319="yes"),$N322,"")</f>
        <v/>
      </c>
      <c r="CJ296" s="138" t="str">
        <f>IF(AND('Submission Template'!$C319="final",'Submission Template'!$V319="yes"),$M322,"")</f>
        <v/>
      </c>
      <c r="CK296" s="6"/>
      <c r="CL296" s="6"/>
    </row>
    <row r="297" spans="1:90">
      <c r="A297" s="98"/>
      <c r="B297" s="304">
        <f>IF('Submission Template'!$AU$36=1,IF(AND('Submission Template'!$P$13="yes",$AX297&lt;&gt;""),MAX($AX297-1,0),$AX297),"")</f>
        <v>0</v>
      </c>
      <c r="C297" s="305" t="str">
        <f t="shared" si="22"/>
        <v/>
      </c>
      <c r="D297" s="306" t="str">
        <f>IF('Submission Template'!$AU$36&lt;&gt;1,"",IF(AL297&lt;&gt;"",AL297,IF(AND('Submission Template'!$P$13="no",'Submission Template'!Q294="yes",'Submission Template'!BN294&lt;&gt;""),AVERAGE(BD$37:BD297),IF(AND('Submission Template'!$P$13="yes",'Submission Template'!Q294="yes",'Submission Template'!BN294&lt;&gt;""),AVERAGE(BD$38:BD297),""))))</f>
        <v/>
      </c>
      <c r="E297" s="307" t="str">
        <f>IF('Submission Template'!$AU$36&lt;&gt;1,"",IF(AO297&lt;=1,"",IF(BW297&lt;&gt;"",BW297,IF(AND('Submission Template'!$P$13="no",'Submission Template'!Q294="yes",'Submission Template'!BN294&lt;&gt;""),STDEV(BD$37:BD297),IF(AND('Submission Template'!$P$13="yes",'Submission Template'!Q294="yes",'Submission Template'!BN294&lt;&gt;""),STDEV(BD$38:BD297),"")))))</f>
        <v/>
      </c>
      <c r="F297" s="308" t="str">
        <f>IF('Submission Template'!$AU$36=1,IF('Submission Template'!BN294&lt;&gt;"",G296,""),"")</f>
        <v/>
      </c>
      <c r="G297" s="308" t="str">
        <f>IF(AND('Submission Template'!$AU$36=1,'Submission Template'!$C294&lt;&gt;""),IF(OR($AO297=1,$AO297=0),0,IF('Submission Template'!$C294="initial",$G296,IF('Submission Template'!Q294="yes",MAX(($F297+'Submission Template'!BN294-('Submission Template'!K$28+0.25*$E297)),0),$G296))),"")</f>
        <v/>
      </c>
      <c r="H297" s="308" t="str">
        <f t="shared" si="61"/>
        <v/>
      </c>
      <c r="I297" s="309" t="str">
        <f t="shared" si="68"/>
        <v/>
      </c>
      <c r="J297" s="309" t="str">
        <f t="shared" si="62"/>
        <v/>
      </c>
      <c r="K297" s="310" t="str">
        <f>IF(G297&lt;&gt;"",IF($BA297=1,IF(AND(J297&lt;&gt;1,I297=1,D297&lt;='Submission Template'!K$28),1,0),K296),"")</f>
        <v/>
      </c>
      <c r="L297" s="304">
        <f>IF('Submission Template'!$AV$36=1,IF(AND('Submission Template'!$P$13="yes",$AY297&lt;&gt;""),MAX($AY297-1,0),$AY297),"")</f>
        <v>0</v>
      </c>
      <c r="M297" s="305" t="str">
        <f t="shared" si="63"/>
        <v/>
      </c>
      <c r="N297" s="306" t="str">
        <f>IF(AM297&lt;&gt;"",AM297,(IF(AND('Submission Template'!$P$13="no",'Submission Template'!V294="yes",'Submission Template'!BS294&lt;&gt;""),AVERAGE(BE$37:BE297),IF(AND('Submission Template'!$P$13="yes",'Submission Template'!V294="yes",'Submission Template'!BS294&lt;&gt;""),AVERAGE(BE$38:BE297),""))))</f>
        <v/>
      </c>
      <c r="O297" s="307" t="str">
        <f>IF(AP297&lt;=1,"",IF(BX297&lt;&gt;"",BX297,(IF(AND('Submission Template'!$P$13="no",'Submission Template'!V294="yes",'Submission Template'!BS294&lt;&gt;""),STDEV(BE$37:BE297),IF(AND('Submission Template'!$P$13="yes",'Submission Template'!V294="yes",'Submission Template'!BS294&lt;&gt;""),STDEV(BE$38:BE297),"")))))</f>
        <v/>
      </c>
      <c r="P297" s="308" t="str">
        <f>IF('Submission Template'!$AV$36=1,IF('Submission Template'!BS294&lt;&gt;"",Q296,""),"")</f>
        <v/>
      </c>
      <c r="Q297" s="308" t="str">
        <f>IF(AND('Submission Template'!$AV$36=1,'Submission Template'!$C294&lt;&gt;""),IF(OR($AP297=1,$AP297=0),0,IF('Submission Template'!$C294="initial",$Q296,IF('Submission Template'!V294="yes",MAX(($P297+'Submission Template'!BS294-('Submission Template'!R$28+0.25*$O297)),0),$Q296))),"")</f>
        <v/>
      </c>
      <c r="R297" s="308" t="str">
        <f t="shared" si="64"/>
        <v/>
      </c>
      <c r="S297" s="309" t="str">
        <f t="shared" si="69"/>
        <v/>
      </c>
      <c r="T297" s="309" t="str">
        <f t="shared" si="65"/>
        <v/>
      </c>
      <c r="U297" s="310" t="str">
        <f>IF(Q297&lt;&gt;"",IF($BB297=1,IF(AND(T297&lt;&gt;1,S297=1,N297&lt;='Submission Template'!R$28),1,0),U296),"")</f>
        <v/>
      </c>
      <c r="V297" s="102"/>
      <c r="W297" s="102"/>
      <c r="X297" s="102"/>
      <c r="Y297" s="102"/>
      <c r="Z297" s="102"/>
      <c r="AA297" s="102"/>
      <c r="AB297" s="102"/>
      <c r="AC297" s="102"/>
      <c r="AD297" s="102"/>
      <c r="AE297" s="102"/>
      <c r="AF297" s="311"/>
      <c r="AG297" s="312" t="str">
        <f>IF(AND(OR('Submission Template'!Q294="yes",AND('Submission Template'!V294="yes",'Submission Template'!$P$17="yes")),'Submission Template'!C294="invalid"),"Test cannot be invalid AND included in CumSum",IF(OR(AND($Q297&gt;$R297,$N297&lt;&gt;""),AND($G297&gt;H297,$D297&lt;&gt;"")),"Warning:  CumSum statistic exceeds the Action Limit.",""))</f>
        <v/>
      </c>
      <c r="AH297" s="156"/>
      <c r="AI297" s="156"/>
      <c r="AJ297" s="156"/>
      <c r="AK297" s="313"/>
      <c r="AL297" s="6" t="str">
        <f t="shared" si="60"/>
        <v/>
      </c>
      <c r="AM297" s="6" t="str">
        <f t="shared" si="70"/>
        <v/>
      </c>
      <c r="AN297" s="6"/>
      <c r="AO297" s="6">
        <f>IF('Submission Template'!$P$13="no",AX297,IF(AX297="","",IF('Submission Template'!$P$13="yes",IF(B297=0,1,IF(OR(B297=1,B297=2),2,B297)))))</f>
        <v>1</v>
      </c>
      <c r="AP297" s="6">
        <f>IF('Submission Template'!$P$13="no",AY297,IF(AY297="","",IF('Submission Template'!$P$13="yes",IF(L297=0,1,IF(OR(L297=1,L297=2),2,L297)))))</f>
        <v>1</v>
      </c>
      <c r="AQ297" s="20"/>
      <c r="AR297" s="22">
        <f>IF(AND('Submission Template'!BN294&lt;&gt;"",'Submission Template'!K$28&lt;&gt;"",'Submission Template'!Q294&lt;&gt;""),1,0)</f>
        <v>0</v>
      </c>
      <c r="AS297" s="22">
        <f>IF(AND('Submission Template'!BS294&lt;&gt;"",'Submission Template'!R$28&lt;&gt;"",'Submission Template'!V294&lt;&gt;""),1,0)</f>
        <v>0</v>
      </c>
      <c r="AT297" s="22"/>
      <c r="AU297" s="22">
        <f t="shared" si="26"/>
        <v>0</v>
      </c>
      <c r="AV297" s="22">
        <f t="shared" si="27"/>
        <v>0</v>
      </c>
      <c r="AW297" s="22"/>
      <c r="AX297" s="22">
        <f>IF('Submission Template'!$BU294&lt;&gt;"blank",IF('Submission Template'!BN294&lt;&gt;"",IF('Submission Template'!Q294="yes",AX296+1,AX296),AX296),"")</f>
        <v>0</v>
      </c>
      <c r="AY297" s="22">
        <f>IF('Submission Template'!$BU294&lt;&gt;"blank",IF('Submission Template'!BS294&lt;&gt;"",IF('Submission Template'!V294="yes",AY296+1,AY296),AY296),"")</f>
        <v>0</v>
      </c>
      <c r="AZ297" s="22"/>
      <c r="BA297" s="22" t="str">
        <f>IF('Submission Template'!BN294&lt;&gt;"",IF('Submission Template'!Q294="yes",1,0),"")</f>
        <v/>
      </c>
      <c r="BB297" s="22" t="str">
        <f>IF('Submission Template'!BS294&lt;&gt;"",IF('Submission Template'!V294="yes",1,0),"")</f>
        <v/>
      </c>
      <c r="BC297" s="22"/>
      <c r="BD297" s="22" t="str">
        <f>IF(AND('Submission Template'!Q294="yes",'Submission Template'!BN294&lt;&gt;""),'Submission Template'!BN294,"")</f>
        <v/>
      </c>
      <c r="BE297" s="22" t="str">
        <f>IF(AND('Submission Template'!V294="yes",'Submission Template'!BS294&lt;&gt;""),'Submission Template'!BS294,"")</f>
        <v/>
      </c>
      <c r="BF297" s="22"/>
      <c r="BG297" s="22"/>
      <c r="BH297" s="22"/>
      <c r="BI297" s="24"/>
      <c r="BJ297" s="22"/>
      <c r="BK297" s="35" t="str">
        <f>IF('Submission Template'!$AU$36=1,IF(AND('Submission Template'!Q294="yes",$AO297&gt;1,'Submission Template'!BN294&lt;&gt;""),ROUND((($AU297*$E297)/($D297-'Submission Template'!K$28))^2+1,1),""),"")</f>
        <v/>
      </c>
      <c r="BL297" s="35" t="str">
        <f>IF('Submission Template'!$AV$36=1,IF(AND('Submission Template'!V294="yes",$AP297&gt;1,'Submission Template'!BS294&lt;&gt;""),ROUND((($AV297*$O297)/($N297-'Submission Template'!R$28))^2+1,1),""),"")</f>
        <v/>
      </c>
      <c r="BM297" s="49">
        <f t="shared" si="28"/>
        <v>1</v>
      </c>
      <c r="BN297" s="6"/>
      <c r="BO297" s="136" t="str">
        <f>IF(D297="","",IF(E297="","",$D297-'Submission Template'!K$28))</f>
        <v/>
      </c>
      <c r="BP297" s="137" t="str">
        <f t="shared" si="66"/>
        <v/>
      </c>
      <c r="BQ297" s="137"/>
      <c r="BR297" s="137"/>
      <c r="BS297" s="137"/>
      <c r="BT297" s="137" t="str">
        <f>IF(N297="","",IF(E297="","",$N297-'Submission Template'!$BG$20))</f>
        <v/>
      </c>
      <c r="BU297" s="138" t="str">
        <f t="shared" si="67"/>
        <v/>
      </c>
      <c r="BV297" s="6"/>
      <c r="BW297" s="247" t="str">
        <f t="shared" si="71"/>
        <v/>
      </c>
      <c r="BX297" s="138" t="str">
        <f t="shared" si="72"/>
        <v/>
      </c>
      <c r="BY297" s="6"/>
      <c r="BZ297" s="6"/>
      <c r="CA297" s="6"/>
      <c r="CB297" s="6"/>
      <c r="CC297" s="6"/>
      <c r="CD297" s="6"/>
      <c r="CE297" s="6"/>
      <c r="CF297" s="247">
        <f>IF('Submission Template'!C320="invalid",1,0)</f>
        <v>0</v>
      </c>
      <c r="CG297" s="137" t="str">
        <f>IF(AND('Submission Template'!$C320="final",'Submission Template'!$Q320="yes"),$D323,"")</f>
        <v/>
      </c>
      <c r="CH297" s="137" t="str">
        <f>IF(AND('Submission Template'!$C320="final",'Submission Template'!$Q320="yes"),$C323,"")</f>
        <v/>
      </c>
      <c r="CI297" s="137" t="str">
        <f>IF(AND('Submission Template'!$C320="final",'Submission Template'!$V320="yes"),$N323,"")</f>
        <v/>
      </c>
      <c r="CJ297" s="138" t="str">
        <f>IF(AND('Submission Template'!$C320="final",'Submission Template'!$V320="yes"),$M323,"")</f>
        <v/>
      </c>
      <c r="CK297" s="6"/>
      <c r="CL297" s="6"/>
    </row>
    <row r="298" spans="1:90">
      <c r="A298" s="98"/>
      <c r="B298" s="304">
        <f>IF('Submission Template'!$AU$36=1,IF(AND('Submission Template'!$P$13="yes",$AX298&lt;&gt;""),MAX($AX298-1,0),$AX298),"")</f>
        <v>0</v>
      </c>
      <c r="C298" s="305" t="str">
        <f t="shared" si="22"/>
        <v/>
      </c>
      <c r="D298" s="306" t="str">
        <f>IF('Submission Template'!$AU$36&lt;&gt;1,"",IF(AL298&lt;&gt;"",AL298,IF(AND('Submission Template'!$P$13="no",'Submission Template'!Q295="yes",'Submission Template'!BN295&lt;&gt;""),AVERAGE(BD$37:BD298),IF(AND('Submission Template'!$P$13="yes",'Submission Template'!Q295="yes",'Submission Template'!BN295&lt;&gt;""),AVERAGE(BD$38:BD298),""))))</f>
        <v/>
      </c>
      <c r="E298" s="307" t="str">
        <f>IF('Submission Template'!$AU$36&lt;&gt;1,"",IF(AO298&lt;=1,"",IF(BW298&lt;&gt;"",BW298,IF(AND('Submission Template'!$P$13="no",'Submission Template'!Q295="yes",'Submission Template'!BN295&lt;&gt;""),STDEV(BD$37:BD298),IF(AND('Submission Template'!$P$13="yes",'Submission Template'!Q295="yes",'Submission Template'!BN295&lt;&gt;""),STDEV(BD$38:BD298),"")))))</f>
        <v/>
      </c>
      <c r="F298" s="308" t="str">
        <f>IF('Submission Template'!$AU$36=1,IF('Submission Template'!BN295&lt;&gt;"",G297,""),"")</f>
        <v/>
      </c>
      <c r="G298" s="308" t="str">
        <f>IF(AND('Submission Template'!$AU$36=1,'Submission Template'!$C295&lt;&gt;""),IF(OR($AO298=1,$AO298=0),0,IF('Submission Template'!$C295="initial",$G297,IF('Submission Template'!Q295="yes",MAX(($F298+'Submission Template'!BN295-('Submission Template'!K$28+0.25*$E298)),0),$G297))),"")</f>
        <v/>
      </c>
      <c r="H298" s="308" t="str">
        <f t="shared" si="61"/>
        <v/>
      </c>
      <c r="I298" s="309" t="str">
        <f t="shared" si="68"/>
        <v/>
      </c>
      <c r="J298" s="309" t="str">
        <f t="shared" si="62"/>
        <v/>
      </c>
      <c r="K298" s="310" t="str">
        <f>IF(G298&lt;&gt;"",IF($BA298=1,IF(AND(J298&lt;&gt;1,I298=1,D298&lt;='Submission Template'!K$28),1,0),K297),"")</f>
        <v/>
      </c>
      <c r="L298" s="304">
        <f>IF('Submission Template'!$AV$36=1,IF(AND('Submission Template'!$P$13="yes",$AY298&lt;&gt;""),MAX($AY298-1,0),$AY298),"")</f>
        <v>0</v>
      </c>
      <c r="M298" s="305" t="str">
        <f t="shared" si="63"/>
        <v/>
      </c>
      <c r="N298" s="306" t="str">
        <f>IF(AM298&lt;&gt;"",AM298,(IF(AND('Submission Template'!$P$13="no",'Submission Template'!V295="yes",'Submission Template'!BS295&lt;&gt;""),AVERAGE(BE$37:BE298),IF(AND('Submission Template'!$P$13="yes",'Submission Template'!V295="yes",'Submission Template'!BS295&lt;&gt;""),AVERAGE(BE$38:BE298),""))))</f>
        <v/>
      </c>
      <c r="O298" s="307" t="str">
        <f>IF(AP298&lt;=1,"",IF(BX298&lt;&gt;"",BX298,(IF(AND('Submission Template'!$P$13="no",'Submission Template'!V295="yes",'Submission Template'!BS295&lt;&gt;""),STDEV(BE$37:BE298),IF(AND('Submission Template'!$P$13="yes",'Submission Template'!V295="yes",'Submission Template'!BS295&lt;&gt;""),STDEV(BE$38:BE298),"")))))</f>
        <v/>
      </c>
      <c r="P298" s="308" t="str">
        <f>IF('Submission Template'!$AV$36=1,IF('Submission Template'!BS295&lt;&gt;"",Q297,""),"")</f>
        <v/>
      </c>
      <c r="Q298" s="308" t="str">
        <f>IF(AND('Submission Template'!$AV$36=1,'Submission Template'!$C295&lt;&gt;""),IF(OR($AP298=1,$AP298=0),0,IF('Submission Template'!$C295="initial",$Q297,IF('Submission Template'!V295="yes",MAX(($P298+'Submission Template'!BS295-('Submission Template'!R$28+0.25*$O298)),0),$Q297))),"")</f>
        <v/>
      </c>
      <c r="R298" s="308" t="str">
        <f t="shared" si="64"/>
        <v/>
      </c>
      <c r="S298" s="309" t="str">
        <f t="shared" si="69"/>
        <v/>
      </c>
      <c r="T298" s="309" t="str">
        <f t="shared" si="65"/>
        <v/>
      </c>
      <c r="U298" s="310" t="str">
        <f>IF(Q298&lt;&gt;"",IF($BB298=1,IF(AND(T298&lt;&gt;1,S298=1,N298&lt;='Submission Template'!R$28),1,0),U297),"")</f>
        <v/>
      </c>
      <c r="V298" s="102"/>
      <c r="W298" s="102"/>
      <c r="X298" s="102"/>
      <c r="Y298" s="102"/>
      <c r="Z298" s="102"/>
      <c r="AA298" s="102"/>
      <c r="AB298" s="102"/>
      <c r="AC298" s="102"/>
      <c r="AD298" s="102"/>
      <c r="AE298" s="102"/>
      <c r="AF298" s="311"/>
      <c r="AG298" s="312" t="str">
        <f>IF(AND(OR('Submission Template'!Q295="yes",AND('Submission Template'!V295="yes",'Submission Template'!$P$17="yes")),'Submission Template'!C295="invalid"),"Test cannot be invalid AND included in CumSum",IF(OR(AND($Q298&gt;$R298,$N298&lt;&gt;""),AND($G298&gt;H298,$D298&lt;&gt;"")),"Warning:  CumSum statistic exceeds the Action Limit.",""))</f>
        <v/>
      </c>
      <c r="AH298" s="156"/>
      <c r="AI298" s="156"/>
      <c r="AJ298" s="156"/>
      <c r="AK298" s="313"/>
      <c r="AL298" s="6" t="str">
        <f t="shared" si="60"/>
        <v/>
      </c>
      <c r="AM298" s="6" t="str">
        <f t="shared" si="70"/>
        <v/>
      </c>
      <c r="AN298" s="6"/>
      <c r="AO298" s="6">
        <f>IF('Submission Template'!$P$13="no",AX298,IF(AX298="","",IF('Submission Template'!$P$13="yes",IF(B298=0,1,IF(OR(B298=1,B298=2),2,B298)))))</f>
        <v>1</v>
      </c>
      <c r="AP298" s="6">
        <f>IF('Submission Template'!$P$13="no",AY298,IF(AY298="","",IF('Submission Template'!$P$13="yes",IF(L298=0,1,IF(OR(L298=1,L298=2),2,L298)))))</f>
        <v>1</v>
      </c>
      <c r="AQ298" s="20"/>
      <c r="AR298" s="22">
        <f>IF(AND('Submission Template'!BN295&lt;&gt;"",'Submission Template'!K$28&lt;&gt;"",'Submission Template'!Q295&lt;&gt;""),1,0)</f>
        <v>0</v>
      </c>
      <c r="AS298" s="22">
        <f>IF(AND('Submission Template'!BS295&lt;&gt;"",'Submission Template'!R$28&lt;&gt;"",'Submission Template'!V295&lt;&gt;""),1,0)</f>
        <v>0</v>
      </c>
      <c r="AT298" s="22"/>
      <c r="AU298" s="22">
        <f t="shared" si="26"/>
        <v>0</v>
      </c>
      <c r="AV298" s="22">
        <f t="shared" si="27"/>
        <v>0</v>
      </c>
      <c r="AW298" s="22"/>
      <c r="AX298" s="22">
        <f>IF('Submission Template'!$BU295&lt;&gt;"blank",IF('Submission Template'!BN295&lt;&gt;"",IF('Submission Template'!Q295="yes",AX297+1,AX297),AX297),"")</f>
        <v>0</v>
      </c>
      <c r="AY298" s="22">
        <f>IF('Submission Template'!$BU295&lt;&gt;"blank",IF('Submission Template'!BS295&lt;&gt;"",IF('Submission Template'!V295="yes",AY297+1,AY297),AY297),"")</f>
        <v>0</v>
      </c>
      <c r="AZ298" s="22"/>
      <c r="BA298" s="22" t="str">
        <f>IF('Submission Template'!BN295&lt;&gt;"",IF('Submission Template'!Q295="yes",1,0),"")</f>
        <v/>
      </c>
      <c r="BB298" s="22" t="str">
        <f>IF('Submission Template'!BS295&lt;&gt;"",IF('Submission Template'!V295="yes",1,0),"")</f>
        <v/>
      </c>
      <c r="BC298" s="22"/>
      <c r="BD298" s="22" t="str">
        <f>IF(AND('Submission Template'!Q295="yes",'Submission Template'!BN295&lt;&gt;""),'Submission Template'!BN295,"")</f>
        <v/>
      </c>
      <c r="BE298" s="22" t="str">
        <f>IF(AND('Submission Template'!V295="yes",'Submission Template'!BS295&lt;&gt;""),'Submission Template'!BS295,"")</f>
        <v/>
      </c>
      <c r="BF298" s="22"/>
      <c r="BG298" s="22"/>
      <c r="BH298" s="22"/>
      <c r="BI298" s="24"/>
      <c r="BJ298" s="22"/>
      <c r="BK298" s="35" t="str">
        <f>IF('Submission Template'!$AU$36=1,IF(AND('Submission Template'!Q295="yes",$AO298&gt;1,'Submission Template'!BN295&lt;&gt;""),ROUND((($AU298*$E298)/($D298-'Submission Template'!K$28))^2+1,1),""),"")</f>
        <v/>
      </c>
      <c r="BL298" s="35" t="str">
        <f>IF('Submission Template'!$AV$36=1,IF(AND('Submission Template'!V295="yes",$AP298&gt;1,'Submission Template'!BS295&lt;&gt;""),ROUND((($AV298*$O298)/($N298-'Submission Template'!R$28))^2+1,1),""),"")</f>
        <v/>
      </c>
      <c r="BM298" s="49">
        <f t="shared" si="28"/>
        <v>1</v>
      </c>
      <c r="BN298" s="6"/>
      <c r="BO298" s="136" t="str">
        <f>IF(D298="","",IF(E298="","",$D298-'Submission Template'!K$28))</f>
        <v/>
      </c>
      <c r="BP298" s="137" t="str">
        <f t="shared" si="66"/>
        <v/>
      </c>
      <c r="BQ298" s="137"/>
      <c r="BR298" s="137"/>
      <c r="BS298" s="137"/>
      <c r="BT298" s="137" t="str">
        <f>IF(N298="","",IF(E298="","",$N298-'Submission Template'!$BG$20))</f>
        <v/>
      </c>
      <c r="BU298" s="138" t="str">
        <f t="shared" si="67"/>
        <v/>
      </c>
      <c r="BV298" s="6"/>
      <c r="BW298" s="247" t="str">
        <f t="shared" si="71"/>
        <v/>
      </c>
      <c r="BX298" s="138" t="str">
        <f t="shared" si="72"/>
        <v/>
      </c>
      <c r="BY298" s="6"/>
      <c r="BZ298" s="6"/>
      <c r="CA298" s="6"/>
      <c r="CB298" s="6"/>
      <c r="CC298" s="6"/>
      <c r="CD298" s="6"/>
      <c r="CE298" s="6"/>
      <c r="CF298" s="247">
        <f>IF('Submission Template'!C321="invalid",1,0)</f>
        <v>0</v>
      </c>
      <c r="CG298" s="137" t="str">
        <f>IF(AND('Submission Template'!$C321="final",'Submission Template'!$Q321="yes"),$D324,"")</f>
        <v/>
      </c>
      <c r="CH298" s="137" t="str">
        <f>IF(AND('Submission Template'!$C321="final",'Submission Template'!$Q321="yes"),$C324,"")</f>
        <v/>
      </c>
      <c r="CI298" s="137" t="str">
        <f>IF(AND('Submission Template'!$C321="final",'Submission Template'!$V321="yes"),$N324,"")</f>
        <v/>
      </c>
      <c r="CJ298" s="138" t="str">
        <f>IF(AND('Submission Template'!$C321="final",'Submission Template'!$V321="yes"),$M324,"")</f>
        <v/>
      </c>
      <c r="CK298" s="6"/>
      <c r="CL298" s="6"/>
    </row>
    <row r="299" spans="1:90">
      <c r="A299" s="98"/>
      <c r="B299" s="304">
        <f>IF('Submission Template'!$AU$36=1,IF(AND('Submission Template'!$P$13="yes",$AX299&lt;&gt;""),MAX($AX299-1,0),$AX299),"")</f>
        <v>0</v>
      </c>
      <c r="C299" s="305" t="str">
        <f t="shared" si="22"/>
        <v/>
      </c>
      <c r="D299" s="306" t="str">
        <f>IF('Submission Template'!$AU$36&lt;&gt;1,"",IF(AL299&lt;&gt;"",AL299,IF(AND('Submission Template'!$P$13="no",'Submission Template'!Q296="yes",'Submission Template'!BN296&lt;&gt;""),AVERAGE(BD$37:BD299),IF(AND('Submission Template'!$P$13="yes",'Submission Template'!Q296="yes",'Submission Template'!BN296&lt;&gt;""),AVERAGE(BD$38:BD299),""))))</f>
        <v/>
      </c>
      <c r="E299" s="307" t="str">
        <f>IF('Submission Template'!$AU$36&lt;&gt;1,"",IF(AO299&lt;=1,"",IF(BW299&lt;&gt;"",BW299,IF(AND('Submission Template'!$P$13="no",'Submission Template'!Q296="yes",'Submission Template'!BN296&lt;&gt;""),STDEV(BD$37:BD299),IF(AND('Submission Template'!$P$13="yes",'Submission Template'!Q296="yes",'Submission Template'!BN296&lt;&gt;""),STDEV(BD$38:BD299),"")))))</f>
        <v/>
      </c>
      <c r="F299" s="308" t="str">
        <f>IF('Submission Template'!$AU$36=1,IF('Submission Template'!BN296&lt;&gt;"",G298,""),"")</f>
        <v/>
      </c>
      <c r="G299" s="308" t="str">
        <f>IF(AND('Submission Template'!$AU$36=1,'Submission Template'!$C296&lt;&gt;""),IF(OR($AO299=1,$AO299=0),0,IF('Submission Template'!$C296="initial",$G298,IF('Submission Template'!Q296="yes",MAX(($F299+'Submission Template'!BN296-('Submission Template'!K$28+0.25*$E299)),0),$G298))),"")</f>
        <v/>
      </c>
      <c r="H299" s="308" t="str">
        <f t="shared" si="61"/>
        <v/>
      </c>
      <c r="I299" s="309" t="str">
        <f t="shared" si="68"/>
        <v/>
      </c>
      <c r="J299" s="309" t="str">
        <f t="shared" si="62"/>
        <v/>
      </c>
      <c r="K299" s="310" t="str">
        <f>IF(G299&lt;&gt;"",IF($BA299=1,IF(AND(J299&lt;&gt;1,I299=1,D299&lt;='Submission Template'!K$28),1,0),K298),"")</f>
        <v/>
      </c>
      <c r="L299" s="304">
        <f>IF('Submission Template'!$AV$36=1,IF(AND('Submission Template'!$P$13="yes",$AY299&lt;&gt;""),MAX($AY299-1,0),$AY299),"")</f>
        <v>0</v>
      </c>
      <c r="M299" s="305" t="str">
        <f t="shared" si="63"/>
        <v/>
      </c>
      <c r="N299" s="306" t="str">
        <f>IF(AM299&lt;&gt;"",AM299,(IF(AND('Submission Template'!$P$13="no",'Submission Template'!V296="yes",'Submission Template'!BS296&lt;&gt;""),AVERAGE(BE$37:BE299),IF(AND('Submission Template'!$P$13="yes",'Submission Template'!V296="yes",'Submission Template'!BS296&lt;&gt;""),AVERAGE(BE$38:BE299),""))))</f>
        <v/>
      </c>
      <c r="O299" s="307" t="str">
        <f>IF(AP299&lt;=1,"",IF(BX299&lt;&gt;"",BX299,(IF(AND('Submission Template'!$P$13="no",'Submission Template'!V296="yes",'Submission Template'!BS296&lt;&gt;""),STDEV(BE$37:BE299),IF(AND('Submission Template'!$P$13="yes",'Submission Template'!V296="yes",'Submission Template'!BS296&lt;&gt;""),STDEV(BE$38:BE299),"")))))</f>
        <v/>
      </c>
      <c r="P299" s="308" t="str">
        <f>IF('Submission Template'!$AV$36=1,IF('Submission Template'!BS296&lt;&gt;"",Q298,""),"")</f>
        <v/>
      </c>
      <c r="Q299" s="308" t="str">
        <f>IF(AND('Submission Template'!$AV$36=1,'Submission Template'!$C296&lt;&gt;""),IF(OR($AP299=1,$AP299=0),0,IF('Submission Template'!$C296="initial",$Q298,IF('Submission Template'!V296="yes",MAX(($P299+'Submission Template'!BS296-('Submission Template'!R$28+0.25*$O299)),0),$Q298))),"")</f>
        <v/>
      </c>
      <c r="R299" s="308" t="str">
        <f t="shared" si="64"/>
        <v/>
      </c>
      <c r="S299" s="309" t="str">
        <f t="shared" si="69"/>
        <v/>
      </c>
      <c r="T299" s="309" t="str">
        <f t="shared" si="65"/>
        <v/>
      </c>
      <c r="U299" s="310" t="str">
        <f>IF(Q299&lt;&gt;"",IF($BB299=1,IF(AND(T299&lt;&gt;1,S299=1,N299&lt;='Submission Template'!R$28),1,0),U298),"")</f>
        <v/>
      </c>
      <c r="V299" s="102"/>
      <c r="W299" s="102"/>
      <c r="X299" s="102"/>
      <c r="Y299" s="102"/>
      <c r="Z299" s="102"/>
      <c r="AA299" s="102"/>
      <c r="AB299" s="102"/>
      <c r="AC299" s="102"/>
      <c r="AD299" s="102"/>
      <c r="AE299" s="102"/>
      <c r="AF299" s="311"/>
      <c r="AG299" s="312" t="str">
        <f>IF(AND(OR('Submission Template'!Q296="yes",AND('Submission Template'!V296="yes",'Submission Template'!$P$17="yes")),'Submission Template'!C296="invalid"),"Test cannot be invalid AND included in CumSum",IF(OR(AND($Q299&gt;$R299,$N299&lt;&gt;""),AND($G299&gt;H299,$D299&lt;&gt;"")),"Warning:  CumSum statistic exceeds the Action Limit.",""))</f>
        <v/>
      </c>
      <c r="AH299" s="156"/>
      <c r="AI299" s="156"/>
      <c r="AJ299" s="156"/>
      <c r="AK299" s="313"/>
      <c r="AL299" s="6" t="str">
        <f t="shared" ref="AL299:AL336" si="73">IF(AN299="SKIP","",IF(AN299="DATA",AVERAGE($BD$37,BD299),""))</f>
        <v/>
      </c>
      <c r="AM299" s="6" t="str">
        <f t="shared" si="70"/>
        <v/>
      </c>
      <c r="AN299" s="6"/>
      <c r="AO299" s="6">
        <f>IF('Submission Template'!$P$13="no",AX299,IF(AX299="","",IF('Submission Template'!$P$13="yes",IF(B299=0,1,IF(OR(B299=1,B299=2),2,B299)))))</f>
        <v>1</v>
      </c>
      <c r="AP299" s="6">
        <f>IF('Submission Template'!$P$13="no",AY299,IF(AY299="","",IF('Submission Template'!$P$13="yes",IF(L299=0,1,IF(OR(L299=1,L299=2),2,L299)))))</f>
        <v>1</v>
      </c>
      <c r="AQ299" s="20"/>
      <c r="AR299" s="22">
        <f>IF(AND('Submission Template'!BN296&lt;&gt;"",'Submission Template'!K$28&lt;&gt;"",'Submission Template'!Q296&lt;&gt;""),1,0)</f>
        <v>0</v>
      </c>
      <c r="AS299" s="22">
        <f>IF(AND('Submission Template'!BS296&lt;&gt;"",'Submission Template'!R$28&lt;&gt;"",'Submission Template'!V296&lt;&gt;""),1,0)</f>
        <v>0</v>
      </c>
      <c r="AT299" s="22"/>
      <c r="AU299" s="22">
        <f t="shared" si="26"/>
        <v>0</v>
      </c>
      <c r="AV299" s="22">
        <f t="shared" si="27"/>
        <v>0</v>
      </c>
      <c r="AW299" s="22"/>
      <c r="AX299" s="22">
        <f>IF('Submission Template'!$BU296&lt;&gt;"blank",IF('Submission Template'!BN296&lt;&gt;"",IF('Submission Template'!Q296="yes",AX298+1,AX298),AX298),"")</f>
        <v>0</v>
      </c>
      <c r="AY299" s="22">
        <f>IF('Submission Template'!$BU296&lt;&gt;"blank",IF('Submission Template'!BS296&lt;&gt;"",IF('Submission Template'!V296="yes",AY298+1,AY298),AY298),"")</f>
        <v>0</v>
      </c>
      <c r="AZ299" s="22"/>
      <c r="BA299" s="22" t="str">
        <f>IF('Submission Template'!BN296&lt;&gt;"",IF('Submission Template'!Q296="yes",1,0),"")</f>
        <v/>
      </c>
      <c r="BB299" s="22" t="str">
        <f>IF('Submission Template'!BS296&lt;&gt;"",IF('Submission Template'!V296="yes",1,0),"")</f>
        <v/>
      </c>
      <c r="BC299" s="22"/>
      <c r="BD299" s="22" t="str">
        <f>IF(AND('Submission Template'!Q296="yes",'Submission Template'!BN296&lt;&gt;""),'Submission Template'!BN296,"")</f>
        <v/>
      </c>
      <c r="BE299" s="22" t="str">
        <f>IF(AND('Submission Template'!V296="yes",'Submission Template'!BS296&lt;&gt;""),'Submission Template'!BS296,"")</f>
        <v/>
      </c>
      <c r="BF299" s="22"/>
      <c r="BG299" s="22"/>
      <c r="BH299" s="22"/>
      <c r="BI299" s="24"/>
      <c r="BJ299" s="22"/>
      <c r="BK299" s="35" t="str">
        <f>IF('Submission Template'!$AU$36=1,IF(AND('Submission Template'!Q296="yes",$AO299&gt;1,'Submission Template'!BN296&lt;&gt;""),ROUND((($AU299*$E299)/($D299-'Submission Template'!K$28))^2+1,1),""),"")</f>
        <v/>
      </c>
      <c r="BL299" s="35" t="str">
        <f>IF('Submission Template'!$AV$36=1,IF(AND('Submission Template'!V296="yes",$AP299&gt;1,'Submission Template'!BS296&lt;&gt;""),ROUND((($AV299*$O299)/($N299-'Submission Template'!R$28))^2+1,1),""),"")</f>
        <v/>
      </c>
      <c r="BM299" s="49">
        <f t="shared" si="28"/>
        <v>1</v>
      </c>
      <c r="BN299" s="6"/>
      <c r="BO299" s="136" t="str">
        <f>IF(D299="","",IF(E299="","",$D299-'Submission Template'!K$28))</f>
        <v/>
      </c>
      <c r="BP299" s="137" t="str">
        <f t="shared" si="66"/>
        <v/>
      </c>
      <c r="BQ299" s="137"/>
      <c r="BR299" s="137"/>
      <c r="BS299" s="137"/>
      <c r="BT299" s="137" t="str">
        <f>IF(N299="","",IF(E299="","",$N299-'Submission Template'!$BG$20))</f>
        <v/>
      </c>
      <c r="BU299" s="138" t="str">
        <f t="shared" si="67"/>
        <v/>
      </c>
      <c r="BV299" s="6"/>
      <c r="BW299" s="247" t="str">
        <f t="shared" si="71"/>
        <v/>
      </c>
      <c r="BX299" s="138" t="str">
        <f t="shared" si="72"/>
        <v/>
      </c>
      <c r="BY299" s="6"/>
      <c r="BZ299" s="6"/>
      <c r="CA299" s="6"/>
      <c r="CB299" s="6"/>
      <c r="CC299" s="6"/>
      <c r="CD299" s="6"/>
      <c r="CE299" s="6"/>
      <c r="CF299" s="247">
        <f>IF('Submission Template'!C322="invalid",1,0)</f>
        <v>0</v>
      </c>
      <c r="CG299" s="137" t="str">
        <f>IF(AND('Submission Template'!$C322="final",'Submission Template'!$Q322="yes"),$D325,"")</f>
        <v/>
      </c>
      <c r="CH299" s="137" t="str">
        <f>IF(AND('Submission Template'!$C322="final",'Submission Template'!$Q322="yes"),$C325,"")</f>
        <v/>
      </c>
      <c r="CI299" s="137" t="str">
        <f>IF(AND('Submission Template'!$C322="final",'Submission Template'!$V322="yes"),$N325,"")</f>
        <v/>
      </c>
      <c r="CJ299" s="138" t="str">
        <f>IF(AND('Submission Template'!$C322="final",'Submission Template'!$V322="yes"),$M325,"")</f>
        <v/>
      </c>
      <c r="CK299" s="6"/>
      <c r="CL299" s="6"/>
    </row>
    <row r="300" spans="1:90">
      <c r="A300" s="98"/>
      <c r="B300" s="304">
        <f>IF('Submission Template'!$AU$36=1,IF(AND('Submission Template'!$P$13="yes",$AX300&lt;&gt;""),MAX($AX300-1,0),$AX300),"")</f>
        <v>0</v>
      </c>
      <c r="C300" s="305" t="str">
        <f t="shared" si="22"/>
        <v/>
      </c>
      <c r="D300" s="306" t="str">
        <f>IF('Submission Template'!$AU$36&lt;&gt;1,"",IF(AL300&lt;&gt;"",AL300,IF(AND('Submission Template'!$P$13="no",'Submission Template'!Q297="yes",'Submission Template'!BN297&lt;&gt;""),AVERAGE(BD$37:BD300),IF(AND('Submission Template'!$P$13="yes",'Submission Template'!Q297="yes",'Submission Template'!BN297&lt;&gt;""),AVERAGE(BD$38:BD300),""))))</f>
        <v/>
      </c>
      <c r="E300" s="307" t="str">
        <f>IF('Submission Template'!$AU$36&lt;&gt;1,"",IF(AO300&lt;=1,"",IF(BW300&lt;&gt;"",BW300,IF(AND('Submission Template'!$P$13="no",'Submission Template'!Q297="yes",'Submission Template'!BN297&lt;&gt;""),STDEV(BD$37:BD300),IF(AND('Submission Template'!$P$13="yes",'Submission Template'!Q297="yes",'Submission Template'!BN297&lt;&gt;""),STDEV(BD$38:BD300),"")))))</f>
        <v/>
      </c>
      <c r="F300" s="308" t="str">
        <f>IF('Submission Template'!$AU$36=1,IF('Submission Template'!BN297&lt;&gt;"",G299,""),"")</f>
        <v/>
      </c>
      <c r="G300" s="308" t="str">
        <f>IF(AND('Submission Template'!$AU$36=1,'Submission Template'!$C297&lt;&gt;""),IF(OR($AO300=1,$AO300=0),0,IF('Submission Template'!$C297="initial",$G299,IF('Submission Template'!Q297="yes",MAX(($F300+'Submission Template'!BN297-('Submission Template'!K$28+0.25*$E300)),0),$G299))),"")</f>
        <v/>
      </c>
      <c r="H300" s="308" t="str">
        <f t="shared" si="61"/>
        <v/>
      </c>
      <c r="I300" s="309" t="str">
        <f t="shared" si="68"/>
        <v/>
      </c>
      <c r="J300" s="309" t="str">
        <f t="shared" si="62"/>
        <v/>
      </c>
      <c r="K300" s="310" t="str">
        <f>IF(G300&lt;&gt;"",IF($BA300=1,IF(AND(J300&lt;&gt;1,I300=1,D300&lt;='Submission Template'!K$28),1,0),K299),"")</f>
        <v/>
      </c>
      <c r="L300" s="304">
        <f>IF('Submission Template'!$AV$36=1,IF(AND('Submission Template'!$P$13="yes",$AY300&lt;&gt;""),MAX($AY300-1,0),$AY300),"")</f>
        <v>0</v>
      </c>
      <c r="M300" s="305" t="str">
        <f t="shared" si="63"/>
        <v/>
      </c>
      <c r="N300" s="306" t="str">
        <f>IF(AM300&lt;&gt;"",AM300,(IF(AND('Submission Template'!$P$13="no",'Submission Template'!V297="yes",'Submission Template'!BS297&lt;&gt;""),AVERAGE(BE$37:BE300),IF(AND('Submission Template'!$P$13="yes",'Submission Template'!V297="yes",'Submission Template'!BS297&lt;&gt;""),AVERAGE(BE$38:BE300),""))))</f>
        <v/>
      </c>
      <c r="O300" s="307" t="str">
        <f>IF(AP300&lt;=1,"",IF(BX300&lt;&gt;"",BX300,(IF(AND('Submission Template'!$P$13="no",'Submission Template'!V297="yes",'Submission Template'!BS297&lt;&gt;""),STDEV(BE$37:BE300),IF(AND('Submission Template'!$P$13="yes",'Submission Template'!V297="yes",'Submission Template'!BS297&lt;&gt;""),STDEV(BE$38:BE300),"")))))</f>
        <v/>
      </c>
      <c r="P300" s="308" t="str">
        <f>IF('Submission Template'!$AV$36=1,IF('Submission Template'!BS297&lt;&gt;"",Q299,""),"")</f>
        <v/>
      </c>
      <c r="Q300" s="308" t="str">
        <f>IF(AND('Submission Template'!$AV$36=1,'Submission Template'!$C297&lt;&gt;""),IF(OR($AP300=1,$AP300=0),0,IF('Submission Template'!$C297="initial",$Q299,IF('Submission Template'!V297="yes",MAX(($P300+'Submission Template'!BS297-('Submission Template'!R$28+0.25*$O300)),0),$Q299))),"")</f>
        <v/>
      </c>
      <c r="R300" s="308" t="str">
        <f t="shared" si="64"/>
        <v/>
      </c>
      <c r="S300" s="309" t="str">
        <f t="shared" si="69"/>
        <v/>
      </c>
      <c r="T300" s="309" t="str">
        <f t="shared" si="65"/>
        <v/>
      </c>
      <c r="U300" s="310" t="str">
        <f>IF(Q300&lt;&gt;"",IF($BB300=1,IF(AND(T300&lt;&gt;1,S300=1,N300&lt;='Submission Template'!R$28),1,0),U299),"")</f>
        <v/>
      </c>
      <c r="V300" s="102"/>
      <c r="W300" s="102"/>
      <c r="X300" s="102"/>
      <c r="Y300" s="102"/>
      <c r="Z300" s="102"/>
      <c r="AA300" s="102"/>
      <c r="AB300" s="102"/>
      <c r="AC300" s="102"/>
      <c r="AD300" s="102"/>
      <c r="AE300" s="102"/>
      <c r="AF300" s="311"/>
      <c r="AG300" s="312" t="str">
        <f>IF(AND(OR('Submission Template'!Q297="yes",AND('Submission Template'!V297="yes",'Submission Template'!$P$17="yes")),'Submission Template'!C297="invalid"),"Test cannot be invalid AND included in CumSum",IF(OR(AND($Q300&gt;$R300,$N300&lt;&gt;""),AND($G300&gt;H300,$D300&lt;&gt;"")),"Warning:  CumSum statistic exceeds the Action Limit.",""))</f>
        <v/>
      </c>
      <c r="AH300" s="156"/>
      <c r="AI300" s="156"/>
      <c r="AJ300" s="156"/>
      <c r="AK300" s="313"/>
      <c r="AL300" s="6" t="str">
        <f t="shared" si="73"/>
        <v/>
      </c>
      <c r="AM300" s="6" t="str">
        <f t="shared" si="70"/>
        <v/>
      </c>
      <c r="AN300" s="6"/>
      <c r="AO300" s="6">
        <f>IF('Submission Template'!$P$13="no",AX300,IF(AX300="","",IF('Submission Template'!$P$13="yes",IF(B300=0,1,IF(OR(B300=1,B300=2),2,B300)))))</f>
        <v>1</v>
      </c>
      <c r="AP300" s="6">
        <f>IF('Submission Template'!$P$13="no",AY300,IF(AY300="","",IF('Submission Template'!$P$13="yes",IF(L300=0,1,IF(OR(L300=1,L300=2),2,L300)))))</f>
        <v>1</v>
      </c>
      <c r="AQ300" s="20"/>
      <c r="AR300" s="22">
        <f>IF(AND('Submission Template'!BN297&lt;&gt;"",'Submission Template'!K$28&lt;&gt;"",'Submission Template'!Q297&lt;&gt;""),1,0)</f>
        <v>0</v>
      </c>
      <c r="AS300" s="22">
        <f>IF(AND('Submission Template'!BS297&lt;&gt;"",'Submission Template'!R$28&lt;&gt;"",'Submission Template'!V297&lt;&gt;""),1,0)</f>
        <v>0</v>
      </c>
      <c r="AT300" s="22"/>
      <c r="AU300" s="22">
        <f t="shared" si="26"/>
        <v>0</v>
      </c>
      <c r="AV300" s="22">
        <f t="shared" si="27"/>
        <v>0</v>
      </c>
      <c r="AW300" s="22"/>
      <c r="AX300" s="22">
        <f>IF('Submission Template'!$BU297&lt;&gt;"blank",IF('Submission Template'!BN297&lt;&gt;"",IF('Submission Template'!Q297="yes",AX299+1,AX299),AX299),"")</f>
        <v>0</v>
      </c>
      <c r="AY300" s="22">
        <f>IF('Submission Template'!$BU297&lt;&gt;"blank",IF('Submission Template'!BS297&lt;&gt;"",IF('Submission Template'!V297="yes",AY299+1,AY299),AY299),"")</f>
        <v>0</v>
      </c>
      <c r="AZ300" s="22"/>
      <c r="BA300" s="22" t="str">
        <f>IF('Submission Template'!BN297&lt;&gt;"",IF('Submission Template'!Q297="yes",1,0),"")</f>
        <v/>
      </c>
      <c r="BB300" s="22" t="str">
        <f>IF('Submission Template'!BS297&lt;&gt;"",IF('Submission Template'!V297="yes",1,0),"")</f>
        <v/>
      </c>
      <c r="BC300" s="22"/>
      <c r="BD300" s="22" t="str">
        <f>IF(AND('Submission Template'!Q297="yes",'Submission Template'!BN297&lt;&gt;""),'Submission Template'!BN297,"")</f>
        <v/>
      </c>
      <c r="BE300" s="22" t="str">
        <f>IF(AND('Submission Template'!V297="yes",'Submission Template'!BS297&lt;&gt;""),'Submission Template'!BS297,"")</f>
        <v/>
      </c>
      <c r="BF300" s="22"/>
      <c r="BG300" s="22"/>
      <c r="BH300" s="22"/>
      <c r="BI300" s="24"/>
      <c r="BJ300" s="22"/>
      <c r="BK300" s="35" t="str">
        <f>IF('Submission Template'!$AU$36=1,IF(AND('Submission Template'!Q297="yes",$AO300&gt;1,'Submission Template'!BN297&lt;&gt;""),ROUND((($AU300*$E300)/($D300-'Submission Template'!K$28))^2+1,1),""),"")</f>
        <v/>
      </c>
      <c r="BL300" s="35" t="str">
        <f>IF('Submission Template'!$AV$36=1,IF(AND('Submission Template'!V297="yes",$AP300&gt;1,'Submission Template'!BS297&lt;&gt;""),ROUND((($AV300*$O300)/($N300-'Submission Template'!R$28))^2+1,1),""),"")</f>
        <v/>
      </c>
      <c r="BM300" s="49">
        <f t="shared" si="28"/>
        <v>1</v>
      </c>
      <c r="BN300" s="6"/>
      <c r="BO300" s="136" t="str">
        <f>IF(D300="","",IF(E300="","",$D300-'Submission Template'!K$28))</f>
        <v/>
      </c>
      <c r="BP300" s="137" t="str">
        <f t="shared" si="66"/>
        <v/>
      </c>
      <c r="BQ300" s="137"/>
      <c r="BR300" s="137"/>
      <c r="BS300" s="137"/>
      <c r="BT300" s="137" t="str">
        <f>IF(N300="","",IF(E300="","",$N300-'Submission Template'!$BG$20))</f>
        <v/>
      </c>
      <c r="BU300" s="138" t="str">
        <f t="shared" si="67"/>
        <v/>
      </c>
      <c r="BV300" s="6"/>
      <c r="BW300" s="247" t="str">
        <f t="shared" si="71"/>
        <v/>
      </c>
      <c r="BX300" s="138" t="str">
        <f t="shared" si="72"/>
        <v/>
      </c>
      <c r="BY300" s="6"/>
      <c r="BZ300" s="6"/>
      <c r="CA300" s="6"/>
      <c r="CB300" s="6"/>
      <c r="CC300" s="6"/>
      <c r="CD300" s="6"/>
      <c r="CE300" s="6"/>
      <c r="CF300" s="247">
        <f>IF('Submission Template'!C323="invalid",1,0)</f>
        <v>0</v>
      </c>
      <c r="CG300" s="137" t="str">
        <f>IF(AND('Submission Template'!$C323="final",'Submission Template'!$Q323="yes"),$D326,"")</f>
        <v/>
      </c>
      <c r="CH300" s="137" t="str">
        <f>IF(AND('Submission Template'!$C323="final",'Submission Template'!$Q323="yes"),$C326,"")</f>
        <v/>
      </c>
      <c r="CI300" s="137" t="str">
        <f>IF(AND('Submission Template'!$C323="final",'Submission Template'!$V323="yes"),$N326,"")</f>
        <v/>
      </c>
      <c r="CJ300" s="138" t="str">
        <f>IF(AND('Submission Template'!$C323="final",'Submission Template'!$V323="yes"),$M326,"")</f>
        <v/>
      </c>
      <c r="CK300" s="6"/>
      <c r="CL300" s="6"/>
    </row>
    <row r="301" spans="1:90">
      <c r="A301" s="98"/>
      <c r="B301" s="304">
        <f>IF('Submission Template'!$AU$36=1,IF(AND('Submission Template'!$P$13="yes",$AX301&lt;&gt;""),MAX($AX301-1,0),$AX301),"")</f>
        <v>0</v>
      </c>
      <c r="C301" s="305" t="str">
        <f t="shared" si="22"/>
        <v/>
      </c>
      <c r="D301" s="306" t="str">
        <f>IF('Submission Template'!$AU$36&lt;&gt;1,"",IF(AL301&lt;&gt;"",AL301,IF(AND('Submission Template'!$P$13="no",'Submission Template'!Q298="yes",'Submission Template'!BN298&lt;&gt;""),AVERAGE(BD$37:BD301),IF(AND('Submission Template'!$P$13="yes",'Submission Template'!Q298="yes",'Submission Template'!BN298&lt;&gt;""),AVERAGE(BD$38:BD301),""))))</f>
        <v/>
      </c>
      <c r="E301" s="307" t="str">
        <f>IF('Submission Template'!$AU$36&lt;&gt;1,"",IF(AO301&lt;=1,"",IF(BW301&lt;&gt;"",BW301,IF(AND('Submission Template'!$P$13="no",'Submission Template'!Q298="yes",'Submission Template'!BN298&lt;&gt;""),STDEV(BD$37:BD301),IF(AND('Submission Template'!$P$13="yes",'Submission Template'!Q298="yes",'Submission Template'!BN298&lt;&gt;""),STDEV(BD$38:BD301),"")))))</f>
        <v/>
      </c>
      <c r="F301" s="308" t="str">
        <f>IF('Submission Template'!$AU$36=1,IF('Submission Template'!BN298&lt;&gt;"",G300,""),"")</f>
        <v/>
      </c>
      <c r="G301" s="308" t="str">
        <f>IF(AND('Submission Template'!$AU$36=1,'Submission Template'!$C298&lt;&gt;""),IF(OR($AO301=1,$AO301=0),0,IF('Submission Template'!$C298="initial",$G300,IF('Submission Template'!Q298="yes",MAX(($F301+'Submission Template'!BN298-('Submission Template'!K$28+0.25*$E301)),0),$G300))),"")</f>
        <v/>
      </c>
      <c r="H301" s="308" t="str">
        <f t="shared" si="61"/>
        <v/>
      </c>
      <c r="I301" s="309" t="str">
        <f t="shared" si="68"/>
        <v/>
      </c>
      <c r="J301" s="309" t="str">
        <f t="shared" si="62"/>
        <v/>
      </c>
      <c r="K301" s="310" t="str">
        <f>IF(G301&lt;&gt;"",IF($BA301=1,IF(AND(J301&lt;&gt;1,I301=1,D301&lt;='Submission Template'!K$28),1,0),K300),"")</f>
        <v/>
      </c>
      <c r="L301" s="304">
        <f>IF('Submission Template'!$AV$36=1,IF(AND('Submission Template'!$P$13="yes",$AY301&lt;&gt;""),MAX($AY301-1,0),$AY301),"")</f>
        <v>0</v>
      </c>
      <c r="M301" s="305" t="str">
        <f t="shared" si="63"/>
        <v/>
      </c>
      <c r="N301" s="306" t="str">
        <f>IF(AM301&lt;&gt;"",AM301,(IF(AND('Submission Template'!$P$13="no",'Submission Template'!V298="yes",'Submission Template'!BS298&lt;&gt;""),AVERAGE(BE$37:BE301),IF(AND('Submission Template'!$P$13="yes",'Submission Template'!V298="yes",'Submission Template'!BS298&lt;&gt;""),AVERAGE(BE$38:BE301),""))))</f>
        <v/>
      </c>
      <c r="O301" s="307" t="str">
        <f>IF(AP301&lt;=1,"",IF(BX301&lt;&gt;"",BX301,(IF(AND('Submission Template'!$P$13="no",'Submission Template'!V298="yes",'Submission Template'!BS298&lt;&gt;""),STDEV(BE$37:BE301),IF(AND('Submission Template'!$P$13="yes",'Submission Template'!V298="yes",'Submission Template'!BS298&lt;&gt;""),STDEV(BE$38:BE301),"")))))</f>
        <v/>
      </c>
      <c r="P301" s="308" t="str">
        <f>IF('Submission Template'!$AV$36=1,IF('Submission Template'!BS298&lt;&gt;"",Q300,""),"")</f>
        <v/>
      </c>
      <c r="Q301" s="308" t="str">
        <f>IF(AND('Submission Template'!$AV$36=1,'Submission Template'!$C298&lt;&gt;""),IF(OR($AP301=1,$AP301=0),0,IF('Submission Template'!$C298="initial",$Q300,IF('Submission Template'!V298="yes",MAX(($P301+'Submission Template'!BS298-('Submission Template'!R$28+0.25*$O301)),0),$Q300))),"")</f>
        <v/>
      </c>
      <c r="R301" s="308" t="str">
        <f t="shared" si="64"/>
        <v/>
      </c>
      <c r="S301" s="309" t="str">
        <f t="shared" si="69"/>
        <v/>
      </c>
      <c r="T301" s="309" t="str">
        <f t="shared" si="65"/>
        <v/>
      </c>
      <c r="U301" s="310" t="str">
        <f>IF(Q301&lt;&gt;"",IF($BB301=1,IF(AND(T301&lt;&gt;1,S301=1,N301&lt;='Submission Template'!R$28),1,0),U300),"")</f>
        <v/>
      </c>
      <c r="V301" s="102"/>
      <c r="W301" s="102"/>
      <c r="X301" s="102"/>
      <c r="Y301" s="102"/>
      <c r="Z301" s="102"/>
      <c r="AA301" s="102"/>
      <c r="AB301" s="102"/>
      <c r="AC301" s="102"/>
      <c r="AD301" s="102"/>
      <c r="AE301" s="102"/>
      <c r="AF301" s="311"/>
      <c r="AG301" s="312" t="str">
        <f>IF(AND(OR('Submission Template'!Q298="yes",AND('Submission Template'!V298="yes",'Submission Template'!$P$17="yes")),'Submission Template'!C298="invalid"),"Test cannot be invalid AND included in CumSum",IF(OR(AND($Q301&gt;$R301,$N301&lt;&gt;""),AND($G301&gt;H301,$D301&lt;&gt;"")),"Warning:  CumSum statistic exceeds the Action Limit.",""))</f>
        <v/>
      </c>
      <c r="AH301" s="156"/>
      <c r="AI301" s="156"/>
      <c r="AJ301" s="156"/>
      <c r="AK301" s="313"/>
      <c r="AL301" s="6" t="str">
        <f t="shared" si="73"/>
        <v/>
      </c>
      <c r="AM301" s="6" t="str">
        <f t="shared" si="70"/>
        <v/>
      </c>
      <c r="AN301" s="6"/>
      <c r="AO301" s="6">
        <f>IF('Submission Template'!$P$13="no",AX301,IF(AX301="","",IF('Submission Template'!$P$13="yes",IF(B301=0,1,IF(OR(B301=1,B301=2),2,B301)))))</f>
        <v>1</v>
      </c>
      <c r="AP301" s="6">
        <f>IF('Submission Template'!$P$13="no",AY301,IF(AY301="","",IF('Submission Template'!$P$13="yes",IF(L301=0,1,IF(OR(L301=1,L301=2),2,L301)))))</f>
        <v>1</v>
      </c>
      <c r="AQ301" s="20"/>
      <c r="AR301" s="22">
        <f>IF(AND('Submission Template'!BN298&lt;&gt;"",'Submission Template'!K$28&lt;&gt;"",'Submission Template'!Q298&lt;&gt;""),1,0)</f>
        <v>0</v>
      </c>
      <c r="AS301" s="22">
        <f>IF(AND('Submission Template'!BS298&lt;&gt;"",'Submission Template'!R$28&lt;&gt;"",'Submission Template'!V298&lt;&gt;""),1,0)</f>
        <v>0</v>
      </c>
      <c r="AT301" s="22"/>
      <c r="AU301" s="22">
        <f t="shared" si="26"/>
        <v>0</v>
      </c>
      <c r="AV301" s="22">
        <f t="shared" si="27"/>
        <v>0</v>
      </c>
      <c r="AW301" s="22"/>
      <c r="AX301" s="22">
        <f>IF('Submission Template'!$BU298&lt;&gt;"blank",IF('Submission Template'!BN298&lt;&gt;"",IF('Submission Template'!Q298="yes",AX300+1,AX300),AX300),"")</f>
        <v>0</v>
      </c>
      <c r="AY301" s="22">
        <f>IF('Submission Template'!$BU298&lt;&gt;"blank",IF('Submission Template'!BS298&lt;&gt;"",IF('Submission Template'!V298="yes",AY300+1,AY300),AY300),"")</f>
        <v>0</v>
      </c>
      <c r="AZ301" s="22"/>
      <c r="BA301" s="22" t="str">
        <f>IF('Submission Template'!BN298&lt;&gt;"",IF('Submission Template'!Q298="yes",1,0),"")</f>
        <v/>
      </c>
      <c r="BB301" s="22" t="str">
        <f>IF('Submission Template'!BS298&lt;&gt;"",IF('Submission Template'!V298="yes",1,0),"")</f>
        <v/>
      </c>
      <c r="BC301" s="22"/>
      <c r="BD301" s="22" t="str">
        <f>IF(AND('Submission Template'!Q298="yes",'Submission Template'!BN298&lt;&gt;""),'Submission Template'!BN298,"")</f>
        <v/>
      </c>
      <c r="BE301" s="22" t="str">
        <f>IF(AND('Submission Template'!V298="yes",'Submission Template'!BS298&lt;&gt;""),'Submission Template'!BS298,"")</f>
        <v/>
      </c>
      <c r="BF301" s="22"/>
      <c r="BG301" s="22"/>
      <c r="BH301" s="22"/>
      <c r="BI301" s="24"/>
      <c r="BJ301" s="22"/>
      <c r="BK301" s="35" t="str">
        <f>IF('Submission Template'!$AU$36=1,IF(AND('Submission Template'!Q298="yes",$AO301&gt;1,'Submission Template'!BN298&lt;&gt;""),ROUND((($AU301*$E301)/($D301-'Submission Template'!K$28))^2+1,1),""),"")</f>
        <v/>
      </c>
      <c r="BL301" s="35" t="str">
        <f>IF('Submission Template'!$AV$36=1,IF(AND('Submission Template'!V298="yes",$AP301&gt;1,'Submission Template'!BS298&lt;&gt;""),ROUND((($AV301*$O301)/($N301-'Submission Template'!R$28))^2+1,1),""),"")</f>
        <v/>
      </c>
      <c r="BM301" s="49">
        <f t="shared" si="28"/>
        <v>1</v>
      </c>
      <c r="BN301" s="6"/>
      <c r="BO301" s="136" t="str">
        <f>IF(D301="","",IF(E301="","",$D301-'Submission Template'!K$28))</f>
        <v/>
      </c>
      <c r="BP301" s="137" t="str">
        <f t="shared" si="66"/>
        <v/>
      </c>
      <c r="BQ301" s="137"/>
      <c r="BR301" s="137"/>
      <c r="BS301" s="137"/>
      <c r="BT301" s="137" t="str">
        <f>IF(N301="","",IF(E301="","",$N301-'Submission Template'!$BG$20))</f>
        <v/>
      </c>
      <c r="BU301" s="138" t="str">
        <f t="shared" si="67"/>
        <v/>
      </c>
      <c r="BV301" s="6"/>
      <c r="BW301" s="247" t="str">
        <f t="shared" si="71"/>
        <v/>
      </c>
      <c r="BX301" s="138" t="str">
        <f t="shared" si="72"/>
        <v/>
      </c>
      <c r="BY301" s="6"/>
      <c r="BZ301" s="6"/>
      <c r="CA301" s="6"/>
      <c r="CB301" s="6"/>
      <c r="CC301" s="6"/>
      <c r="CD301" s="6"/>
      <c r="CE301" s="6"/>
      <c r="CF301" s="247">
        <f>IF('Submission Template'!C324="invalid",1,0)</f>
        <v>0</v>
      </c>
      <c r="CG301" s="137" t="str">
        <f>IF(AND('Submission Template'!$C324="final",'Submission Template'!$Q324="yes"),$D327,"")</f>
        <v/>
      </c>
      <c r="CH301" s="137" t="str">
        <f>IF(AND('Submission Template'!$C324="final",'Submission Template'!$Q324="yes"),$C327,"")</f>
        <v/>
      </c>
      <c r="CI301" s="137" t="str">
        <f>IF(AND('Submission Template'!$C324="final",'Submission Template'!$V324="yes"),$N327,"")</f>
        <v/>
      </c>
      <c r="CJ301" s="138" t="str">
        <f>IF(AND('Submission Template'!$C324="final",'Submission Template'!$V324="yes"),$M327,"")</f>
        <v/>
      </c>
      <c r="CK301" s="6"/>
      <c r="CL301" s="6"/>
    </row>
    <row r="302" spans="1:90">
      <c r="A302" s="98"/>
      <c r="B302" s="304">
        <f>IF('Submission Template'!$AU$36=1,IF(AND('Submission Template'!$P$13="yes",$AX302&lt;&gt;""),MAX($AX302-1,0),$AX302),"")</f>
        <v>0</v>
      </c>
      <c r="C302" s="305" t="str">
        <f t="shared" si="22"/>
        <v/>
      </c>
      <c r="D302" s="306" t="str">
        <f>IF('Submission Template'!$AU$36&lt;&gt;1,"",IF(AL302&lt;&gt;"",AL302,IF(AND('Submission Template'!$P$13="no",'Submission Template'!Q299="yes",'Submission Template'!BN299&lt;&gt;""),AVERAGE(BD$37:BD302),IF(AND('Submission Template'!$P$13="yes",'Submission Template'!Q299="yes",'Submission Template'!BN299&lt;&gt;""),AVERAGE(BD$38:BD302),""))))</f>
        <v/>
      </c>
      <c r="E302" s="307" t="str">
        <f>IF('Submission Template'!$AU$36&lt;&gt;1,"",IF(AO302&lt;=1,"",IF(BW302&lt;&gt;"",BW302,IF(AND('Submission Template'!$P$13="no",'Submission Template'!Q299="yes",'Submission Template'!BN299&lt;&gt;""),STDEV(BD$37:BD302),IF(AND('Submission Template'!$P$13="yes",'Submission Template'!Q299="yes",'Submission Template'!BN299&lt;&gt;""),STDEV(BD$38:BD302),"")))))</f>
        <v/>
      </c>
      <c r="F302" s="308" t="str">
        <f>IF('Submission Template'!$AU$36=1,IF('Submission Template'!BN299&lt;&gt;"",G301,""),"")</f>
        <v/>
      </c>
      <c r="G302" s="308" t="str">
        <f>IF(AND('Submission Template'!$AU$36=1,'Submission Template'!$C299&lt;&gt;""),IF(OR($AO302=1,$AO302=0),0,IF('Submission Template'!$C299="initial",$G301,IF('Submission Template'!Q299="yes",MAX(($F302+'Submission Template'!BN299-('Submission Template'!K$28+0.25*$E302)),0),$G301))),"")</f>
        <v/>
      </c>
      <c r="H302" s="308" t="str">
        <f t="shared" si="61"/>
        <v/>
      </c>
      <c r="I302" s="309" t="str">
        <f t="shared" si="68"/>
        <v/>
      </c>
      <c r="J302" s="309" t="str">
        <f t="shared" si="62"/>
        <v/>
      </c>
      <c r="K302" s="310" t="str">
        <f>IF(G302&lt;&gt;"",IF($BA302=1,IF(AND(J302&lt;&gt;1,I302=1,D302&lt;='Submission Template'!K$28),1,0),K301),"")</f>
        <v/>
      </c>
      <c r="L302" s="304">
        <f>IF('Submission Template'!$AV$36=1,IF(AND('Submission Template'!$P$13="yes",$AY302&lt;&gt;""),MAX($AY302-1,0),$AY302),"")</f>
        <v>0</v>
      </c>
      <c r="M302" s="305" t="str">
        <f t="shared" si="63"/>
        <v/>
      </c>
      <c r="N302" s="306" t="str">
        <f>IF(AM302&lt;&gt;"",AM302,(IF(AND('Submission Template'!$P$13="no",'Submission Template'!V299="yes",'Submission Template'!BS299&lt;&gt;""),AVERAGE(BE$37:BE302),IF(AND('Submission Template'!$P$13="yes",'Submission Template'!V299="yes",'Submission Template'!BS299&lt;&gt;""),AVERAGE(BE$38:BE302),""))))</f>
        <v/>
      </c>
      <c r="O302" s="307" t="str">
        <f>IF(AP302&lt;=1,"",IF(BX302&lt;&gt;"",BX302,(IF(AND('Submission Template'!$P$13="no",'Submission Template'!V299="yes",'Submission Template'!BS299&lt;&gt;""),STDEV(BE$37:BE302),IF(AND('Submission Template'!$P$13="yes",'Submission Template'!V299="yes",'Submission Template'!BS299&lt;&gt;""),STDEV(BE$38:BE302),"")))))</f>
        <v/>
      </c>
      <c r="P302" s="308" t="str">
        <f>IF('Submission Template'!$AV$36=1,IF('Submission Template'!BS299&lt;&gt;"",Q301,""),"")</f>
        <v/>
      </c>
      <c r="Q302" s="308" t="str">
        <f>IF(AND('Submission Template'!$AV$36=1,'Submission Template'!$C299&lt;&gt;""),IF(OR($AP302=1,$AP302=0),0,IF('Submission Template'!$C299="initial",$Q301,IF('Submission Template'!V299="yes",MAX(($P302+'Submission Template'!BS299-('Submission Template'!R$28+0.25*$O302)),0),$Q301))),"")</f>
        <v/>
      </c>
      <c r="R302" s="308" t="str">
        <f t="shared" si="64"/>
        <v/>
      </c>
      <c r="S302" s="309" t="str">
        <f t="shared" si="69"/>
        <v/>
      </c>
      <c r="T302" s="309" t="str">
        <f t="shared" si="65"/>
        <v/>
      </c>
      <c r="U302" s="310" t="str">
        <f>IF(Q302&lt;&gt;"",IF($BB302=1,IF(AND(T302&lt;&gt;1,S302=1,N302&lt;='Submission Template'!R$28),1,0),U301),"")</f>
        <v/>
      </c>
      <c r="V302" s="102"/>
      <c r="W302" s="102"/>
      <c r="X302" s="102"/>
      <c r="Y302" s="102"/>
      <c r="Z302" s="102"/>
      <c r="AA302" s="102"/>
      <c r="AB302" s="102"/>
      <c r="AC302" s="102"/>
      <c r="AD302" s="102"/>
      <c r="AE302" s="102"/>
      <c r="AF302" s="311"/>
      <c r="AG302" s="312" t="str">
        <f>IF(AND(OR('Submission Template'!Q299="yes",AND('Submission Template'!V299="yes",'Submission Template'!$P$17="yes")),'Submission Template'!C299="invalid"),"Test cannot be invalid AND included in CumSum",IF(OR(AND($Q302&gt;$R302,$N302&lt;&gt;""),AND($G302&gt;H302,$D302&lt;&gt;"")),"Warning:  CumSum statistic exceeds the Action Limit.",""))</f>
        <v/>
      </c>
      <c r="AH302" s="156"/>
      <c r="AI302" s="156"/>
      <c r="AJ302" s="156"/>
      <c r="AK302" s="313"/>
      <c r="AL302" s="6" t="str">
        <f t="shared" si="73"/>
        <v/>
      </c>
      <c r="AM302" s="6" t="str">
        <f t="shared" si="70"/>
        <v/>
      </c>
      <c r="AN302" s="6"/>
      <c r="AO302" s="6">
        <f>IF('Submission Template'!$P$13="no",AX302,IF(AX302="","",IF('Submission Template'!$P$13="yes",IF(B302=0,1,IF(OR(B302=1,B302=2),2,B302)))))</f>
        <v>1</v>
      </c>
      <c r="AP302" s="6">
        <f>IF('Submission Template'!$P$13="no",AY302,IF(AY302="","",IF('Submission Template'!$P$13="yes",IF(L302=0,1,IF(OR(L302=1,L302=2),2,L302)))))</f>
        <v>1</v>
      </c>
      <c r="AQ302" s="20"/>
      <c r="AR302" s="22">
        <f>IF(AND('Submission Template'!BN299&lt;&gt;"",'Submission Template'!K$28&lt;&gt;"",'Submission Template'!Q299&lt;&gt;""),1,0)</f>
        <v>0</v>
      </c>
      <c r="AS302" s="22">
        <f>IF(AND('Submission Template'!BS299&lt;&gt;"",'Submission Template'!R$28&lt;&gt;"",'Submission Template'!V299&lt;&gt;""),1,0)</f>
        <v>0</v>
      </c>
      <c r="AT302" s="22"/>
      <c r="AU302" s="22">
        <f t="shared" si="26"/>
        <v>0</v>
      </c>
      <c r="AV302" s="22">
        <f t="shared" si="27"/>
        <v>0</v>
      </c>
      <c r="AW302" s="22"/>
      <c r="AX302" s="22">
        <f>IF('Submission Template'!$BU299&lt;&gt;"blank",IF('Submission Template'!BN299&lt;&gt;"",IF('Submission Template'!Q299="yes",AX301+1,AX301),AX301),"")</f>
        <v>0</v>
      </c>
      <c r="AY302" s="22">
        <f>IF('Submission Template'!$BU299&lt;&gt;"blank",IF('Submission Template'!BS299&lt;&gt;"",IF('Submission Template'!V299="yes",AY301+1,AY301),AY301),"")</f>
        <v>0</v>
      </c>
      <c r="AZ302" s="22"/>
      <c r="BA302" s="22" t="str">
        <f>IF('Submission Template'!BN299&lt;&gt;"",IF('Submission Template'!Q299="yes",1,0),"")</f>
        <v/>
      </c>
      <c r="BB302" s="22" t="str">
        <f>IF('Submission Template'!BS299&lt;&gt;"",IF('Submission Template'!V299="yes",1,0),"")</f>
        <v/>
      </c>
      <c r="BC302" s="22"/>
      <c r="BD302" s="22" t="str">
        <f>IF(AND('Submission Template'!Q299="yes",'Submission Template'!BN299&lt;&gt;""),'Submission Template'!BN299,"")</f>
        <v/>
      </c>
      <c r="BE302" s="22" t="str">
        <f>IF(AND('Submission Template'!V299="yes",'Submission Template'!BS299&lt;&gt;""),'Submission Template'!BS299,"")</f>
        <v/>
      </c>
      <c r="BF302" s="22"/>
      <c r="BG302" s="22"/>
      <c r="BH302" s="22"/>
      <c r="BI302" s="24"/>
      <c r="BJ302" s="22"/>
      <c r="BK302" s="35" t="str">
        <f>IF('Submission Template'!$AU$36=1,IF(AND('Submission Template'!Q299="yes",$AO302&gt;1,'Submission Template'!BN299&lt;&gt;""),ROUND((($AU302*$E302)/($D302-'Submission Template'!K$28))^2+1,1),""),"")</f>
        <v/>
      </c>
      <c r="BL302" s="35" t="str">
        <f>IF('Submission Template'!$AV$36=1,IF(AND('Submission Template'!V299="yes",$AP302&gt;1,'Submission Template'!BS299&lt;&gt;""),ROUND((($AV302*$O302)/($N302-'Submission Template'!R$28))^2+1,1),""),"")</f>
        <v/>
      </c>
      <c r="BM302" s="49">
        <f t="shared" si="28"/>
        <v>1</v>
      </c>
      <c r="BN302" s="6"/>
      <c r="BO302" s="136" t="str">
        <f>IF(D302="","",IF(E302="","",$D302-'Submission Template'!K$28))</f>
        <v/>
      </c>
      <c r="BP302" s="137" t="str">
        <f t="shared" si="66"/>
        <v/>
      </c>
      <c r="BQ302" s="137"/>
      <c r="BR302" s="137"/>
      <c r="BS302" s="137"/>
      <c r="BT302" s="137" t="str">
        <f>IF(N302="","",IF(E302="","",$N302-'Submission Template'!$BG$20))</f>
        <v/>
      </c>
      <c r="BU302" s="138" t="str">
        <f t="shared" si="67"/>
        <v/>
      </c>
      <c r="BV302" s="6"/>
      <c r="BW302" s="247" t="str">
        <f t="shared" si="71"/>
        <v/>
      </c>
      <c r="BX302" s="138" t="str">
        <f t="shared" si="72"/>
        <v/>
      </c>
      <c r="BY302" s="6"/>
      <c r="BZ302" s="6"/>
      <c r="CA302" s="6"/>
      <c r="CB302" s="6"/>
      <c r="CC302" s="6"/>
      <c r="CD302" s="6"/>
      <c r="CE302" s="6"/>
      <c r="CF302" s="247">
        <f>IF('Submission Template'!C325="invalid",1,0)</f>
        <v>0</v>
      </c>
      <c r="CG302" s="137" t="str">
        <f>IF(AND('Submission Template'!$C325="final",'Submission Template'!$Q325="yes"),$D328,"")</f>
        <v/>
      </c>
      <c r="CH302" s="137" t="str">
        <f>IF(AND('Submission Template'!$C325="final",'Submission Template'!$Q325="yes"),$C328,"")</f>
        <v/>
      </c>
      <c r="CI302" s="137" t="str">
        <f>IF(AND('Submission Template'!$C325="final",'Submission Template'!$V325="yes"),$N328,"")</f>
        <v/>
      </c>
      <c r="CJ302" s="138" t="str">
        <f>IF(AND('Submission Template'!$C325="final",'Submission Template'!$V325="yes"),$M328,"")</f>
        <v/>
      </c>
      <c r="CK302" s="6"/>
      <c r="CL302" s="6"/>
    </row>
    <row r="303" spans="1:90">
      <c r="A303" s="98"/>
      <c r="B303" s="304">
        <f>IF('Submission Template'!$AU$36=1,IF(AND('Submission Template'!$P$13="yes",$AX303&lt;&gt;""),MAX($AX303-1,0),$AX303),"")</f>
        <v>0</v>
      </c>
      <c r="C303" s="305" t="str">
        <f t="shared" si="22"/>
        <v/>
      </c>
      <c r="D303" s="306" t="str">
        <f>IF('Submission Template'!$AU$36&lt;&gt;1,"",IF(AL303&lt;&gt;"",AL303,IF(AND('Submission Template'!$P$13="no",'Submission Template'!Q300="yes",'Submission Template'!BN300&lt;&gt;""),AVERAGE(BD$37:BD303),IF(AND('Submission Template'!$P$13="yes",'Submission Template'!Q300="yes",'Submission Template'!BN300&lt;&gt;""),AVERAGE(BD$38:BD303),""))))</f>
        <v/>
      </c>
      <c r="E303" s="307" t="str">
        <f>IF('Submission Template'!$AU$36&lt;&gt;1,"",IF(AO303&lt;=1,"",IF(BW303&lt;&gt;"",BW303,IF(AND('Submission Template'!$P$13="no",'Submission Template'!Q300="yes",'Submission Template'!BN300&lt;&gt;""),STDEV(BD$37:BD303),IF(AND('Submission Template'!$P$13="yes",'Submission Template'!Q300="yes",'Submission Template'!BN300&lt;&gt;""),STDEV(BD$38:BD303),"")))))</f>
        <v/>
      </c>
      <c r="F303" s="308" t="str">
        <f>IF('Submission Template'!$AU$36=1,IF('Submission Template'!BN300&lt;&gt;"",G302,""),"")</f>
        <v/>
      </c>
      <c r="G303" s="308" t="str">
        <f>IF(AND('Submission Template'!$AU$36=1,'Submission Template'!$C300&lt;&gt;""),IF(OR($AO303=1,$AO303=0),0,IF('Submission Template'!$C300="initial",$G302,IF('Submission Template'!Q300="yes",MAX(($F303+'Submission Template'!BN300-('Submission Template'!K$28+0.25*$E303)),0),$G302))),"")</f>
        <v/>
      </c>
      <c r="H303" s="308" t="str">
        <f t="shared" si="61"/>
        <v/>
      </c>
      <c r="I303" s="309" t="str">
        <f t="shared" si="68"/>
        <v/>
      </c>
      <c r="J303" s="309" t="str">
        <f t="shared" si="62"/>
        <v/>
      </c>
      <c r="K303" s="310" t="str">
        <f>IF(G303&lt;&gt;"",IF($BA303=1,IF(AND(J303&lt;&gt;1,I303=1,D303&lt;='Submission Template'!K$28),1,0),K302),"")</f>
        <v/>
      </c>
      <c r="L303" s="304">
        <f>IF('Submission Template'!$AV$36=1,IF(AND('Submission Template'!$P$13="yes",$AY303&lt;&gt;""),MAX($AY303-1,0),$AY303),"")</f>
        <v>0</v>
      </c>
      <c r="M303" s="305" t="str">
        <f t="shared" si="63"/>
        <v/>
      </c>
      <c r="N303" s="306" t="str">
        <f>IF(AM303&lt;&gt;"",AM303,(IF(AND('Submission Template'!$P$13="no",'Submission Template'!V300="yes",'Submission Template'!BS300&lt;&gt;""),AVERAGE(BE$37:BE303),IF(AND('Submission Template'!$P$13="yes",'Submission Template'!V300="yes",'Submission Template'!BS300&lt;&gt;""),AVERAGE(BE$38:BE303),""))))</f>
        <v/>
      </c>
      <c r="O303" s="307" t="str">
        <f>IF(AP303&lt;=1,"",IF(BX303&lt;&gt;"",BX303,(IF(AND('Submission Template'!$P$13="no",'Submission Template'!V300="yes",'Submission Template'!BS300&lt;&gt;""),STDEV(BE$37:BE303),IF(AND('Submission Template'!$P$13="yes",'Submission Template'!V300="yes",'Submission Template'!BS300&lt;&gt;""),STDEV(BE$38:BE303),"")))))</f>
        <v/>
      </c>
      <c r="P303" s="308" t="str">
        <f>IF('Submission Template'!$AV$36=1,IF('Submission Template'!BS300&lt;&gt;"",Q302,""),"")</f>
        <v/>
      </c>
      <c r="Q303" s="308" t="str">
        <f>IF(AND('Submission Template'!$AV$36=1,'Submission Template'!$C300&lt;&gt;""),IF(OR($AP303=1,$AP303=0),0,IF('Submission Template'!$C300="initial",$Q302,IF('Submission Template'!V300="yes",MAX(($P303+'Submission Template'!BS300-('Submission Template'!R$28+0.25*$O303)),0),$Q302))),"")</f>
        <v/>
      </c>
      <c r="R303" s="308" t="str">
        <f t="shared" si="64"/>
        <v/>
      </c>
      <c r="S303" s="309" t="str">
        <f t="shared" si="69"/>
        <v/>
      </c>
      <c r="T303" s="309" t="str">
        <f t="shared" si="65"/>
        <v/>
      </c>
      <c r="U303" s="310" t="str">
        <f>IF(Q303&lt;&gt;"",IF($BB303=1,IF(AND(T303&lt;&gt;1,S303=1,N303&lt;='Submission Template'!R$28),1,0),U302),"")</f>
        <v/>
      </c>
      <c r="V303" s="102"/>
      <c r="W303" s="102"/>
      <c r="X303" s="102"/>
      <c r="Y303" s="102"/>
      <c r="Z303" s="102"/>
      <c r="AA303" s="102"/>
      <c r="AB303" s="102"/>
      <c r="AC303" s="102"/>
      <c r="AD303" s="102"/>
      <c r="AE303" s="102"/>
      <c r="AF303" s="311"/>
      <c r="AG303" s="312" t="str">
        <f>IF(AND(OR('Submission Template'!Q300="yes",AND('Submission Template'!V300="yes",'Submission Template'!$P$17="yes")),'Submission Template'!C300="invalid"),"Test cannot be invalid AND included in CumSum",IF(OR(AND($Q303&gt;$R303,$N303&lt;&gt;""),AND($G303&gt;H303,$D303&lt;&gt;"")),"Warning:  CumSum statistic exceeds the Action Limit.",""))</f>
        <v/>
      </c>
      <c r="AH303" s="156"/>
      <c r="AI303" s="156"/>
      <c r="AJ303" s="156"/>
      <c r="AK303" s="313"/>
      <c r="AL303" s="6" t="str">
        <f t="shared" si="73"/>
        <v/>
      </c>
      <c r="AM303" s="6" t="str">
        <f t="shared" si="70"/>
        <v/>
      </c>
      <c r="AN303" s="6"/>
      <c r="AO303" s="6">
        <f>IF('Submission Template'!$P$13="no",AX303,IF(AX303="","",IF('Submission Template'!$P$13="yes",IF(B303=0,1,IF(OR(B303=1,B303=2),2,B303)))))</f>
        <v>1</v>
      </c>
      <c r="AP303" s="6">
        <f>IF('Submission Template'!$P$13="no",AY303,IF(AY303="","",IF('Submission Template'!$P$13="yes",IF(L303=0,1,IF(OR(L303=1,L303=2),2,L303)))))</f>
        <v>1</v>
      </c>
      <c r="AQ303" s="20"/>
      <c r="AR303" s="22">
        <f>IF(AND('Submission Template'!BN300&lt;&gt;"",'Submission Template'!K$28&lt;&gt;"",'Submission Template'!Q300&lt;&gt;""),1,0)</f>
        <v>0</v>
      </c>
      <c r="AS303" s="22">
        <f>IF(AND('Submission Template'!BS300&lt;&gt;"",'Submission Template'!R$28&lt;&gt;"",'Submission Template'!V300&lt;&gt;""),1,0)</f>
        <v>0</v>
      </c>
      <c r="AT303" s="22"/>
      <c r="AU303" s="22">
        <f t="shared" si="26"/>
        <v>0</v>
      </c>
      <c r="AV303" s="22">
        <f t="shared" si="27"/>
        <v>0</v>
      </c>
      <c r="AW303" s="22"/>
      <c r="AX303" s="22">
        <f>IF('Submission Template'!$BU300&lt;&gt;"blank",IF('Submission Template'!BN300&lt;&gt;"",IF('Submission Template'!Q300="yes",AX302+1,AX302),AX302),"")</f>
        <v>0</v>
      </c>
      <c r="AY303" s="22">
        <f>IF('Submission Template'!$BU300&lt;&gt;"blank",IF('Submission Template'!BS300&lt;&gt;"",IF('Submission Template'!V300="yes",AY302+1,AY302),AY302),"")</f>
        <v>0</v>
      </c>
      <c r="AZ303" s="22"/>
      <c r="BA303" s="22" t="str">
        <f>IF('Submission Template'!BN300&lt;&gt;"",IF('Submission Template'!Q300="yes",1,0),"")</f>
        <v/>
      </c>
      <c r="BB303" s="22" t="str">
        <f>IF('Submission Template'!BS300&lt;&gt;"",IF('Submission Template'!V300="yes",1,0),"")</f>
        <v/>
      </c>
      <c r="BC303" s="22"/>
      <c r="BD303" s="22" t="str">
        <f>IF(AND('Submission Template'!Q300="yes",'Submission Template'!BN300&lt;&gt;""),'Submission Template'!BN300,"")</f>
        <v/>
      </c>
      <c r="BE303" s="22" t="str">
        <f>IF(AND('Submission Template'!V300="yes",'Submission Template'!BS300&lt;&gt;""),'Submission Template'!BS300,"")</f>
        <v/>
      </c>
      <c r="BF303" s="22"/>
      <c r="BG303" s="22"/>
      <c r="BH303" s="22"/>
      <c r="BI303" s="24"/>
      <c r="BJ303" s="22"/>
      <c r="BK303" s="35" t="str">
        <f>IF('Submission Template'!$AU$36=1,IF(AND('Submission Template'!Q300="yes",$AO303&gt;1,'Submission Template'!BN300&lt;&gt;""),ROUND((($AU303*$E303)/($D303-'Submission Template'!K$28))^2+1,1),""),"")</f>
        <v/>
      </c>
      <c r="BL303" s="35" t="str">
        <f>IF('Submission Template'!$AV$36=1,IF(AND('Submission Template'!V300="yes",$AP303&gt;1,'Submission Template'!BS300&lt;&gt;""),ROUND((($AV303*$O303)/($N303-'Submission Template'!R$28))^2+1,1),""),"")</f>
        <v/>
      </c>
      <c r="BM303" s="49">
        <f t="shared" si="28"/>
        <v>1</v>
      </c>
      <c r="BN303" s="6"/>
      <c r="BO303" s="136" t="str">
        <f>IF(D303="","",IF(E303="","",$D303-'Submission Template'!K$28))</f>
        <v/>
      </c>
      <c r="BP303" s="137" t="str">
        <f t="shared" si="66"/>
        <v/>
      </c>
      <c r="BQ303" s="137"/>
      <c r="BR303" s="137"/>
      <c r="BS303" s="137"/>
      <c r="BT303" s="137" t="str">
        <f>IF(N303="","",IF(E303="","",$N303-'Submission Template'!$BG$20))</f>
        <v/>
      </c>
      <c r="BU303" s="138" t="str">
        <f t="shared" si="67"/>
        <v/>
      </c>
      <c r="BV303" s="6"/>
      <c r="BW303" s="247" t="str">
        <f t="shared" si="71"/>
        <v/>
      </c>
      <c r="BX303" s="138" t="str">
        <f t="shared" si="72"/>
        <v/>
      </c>
      <c r="BY303" s="6"/>
      <c r="BZ303" s="6"/>
      <c r="CA303" s="6"/>
      <c r="CB303" s="6"/>
      <c r="CC303" s="6"/>
      <c r="CD303" s="6"/>
      <c r="CE303" s="6"/>
      <c r="CF303" s="247">
        <f>IF('Submission Template'!C326="invalid",1,0)</f>
        <v>0</v>
      </c>
      <c r="CG303" s="137" t="str">
        <f>IF(AND('Submission Template'!$C326="final",'Submission Template'!$Q326="yes"),$D329,"")</f>
        <v/>
      </c>
      <c r="CH303" s="137" t="str">
        <f>IF(AND('Submission Template'!$C326="final",'Submission Template'!$Q326="yes"),$C329,"")</f>
        <v/>
      </c>
      <c r="CI303" s="137" t="str">
        <f>IF(AND('Submission Template'!$C326="final",'Submission Template'!$V326="yes"),$N329,"")</f>
        <v/>
      </c>
      <c r="CJ303" s="138" t="str">
        <f>IF(AND('Submission Template'!$C326="final",'Submission Template'!$V326="yes"),$M329,"")</f>
        <v/>
      </c>
      <c r="CK303" s="6"/>
      <c r="CL303" s="6"/>
    </row>
    <row r="304" spans="1:90">
      <c r="A304" s="98"/>
      <c r="B304" s="304">
        <f>IF('Submission Template'!$AU$36=1,IF(AND('Submission Template'!$P$13="yes",$AX304&lt;&gt;""),MAX($AX304-1,0),$AX304),"")</f>
        <v>0</v>
      </c>
      <c r="C304" s="305" t="str">
        <f t="shared" si="22"/>
        <v/>
      </c>
      <c r="D304" s="306" t="str">
        <f>IF('Submission Template'!$AU$36&lt;&gt;1,"",IF(AL304&lt;&gt;"",AL304,IF(AND('Submission Template'!$P$13="no",'Submission Template'!Q301="yes",'Submission Template'!BN301&lt;&gt;""),AVERAGE(BD$37:BD304),IF(AND('Submission Template'!$P$13="yes",'Submission Template'!Q301="yes",'Submission Template'!BN301&lt;&gt;""),AVERAGE(BD$38:BD304),""))))</f>
        <v/>
      </c>
      <c r="E304" s="307" t="str">
        <f>IF('Submission Template'!$AU$36&lt;&gt;1,"",IF(AO304&lt;=1,"",IF(BW304&lt;&gt;"",BW304,IF(AND('Submission Template'!$P$13="no",'Submission Template'!Q301="yes",'Submission Template'!BN301&lt;&gt;""),STDEV(BD$37:BD304),IF(AND('Submission Template'!$P$13="yes",'Submission Template'!Q301="yes",'Submission Template'!BN301&lt;&gt;""),STDEV(BD$38:BD304),"")))))</f>
        <v/>
      </c>
      <c r="F304" s="308" t="str">
        <f>IF('Submission Template'!$AU$36=1,IF('Submission Template'!BN301&lt;&gt;"",G303,""),"")</f>
        <v/>
      </c>
      <c r="G304" s="308" t="str">
        <f>IF(AND('Submission Template'!$AU$36=1,'Submission Template'!$C301&lt;&gt;""),IF(OR($AO304=1,$AO304=0),0,IF('Submission Template'!$C301="initial",$G303,IF('Submission Template'!Q301="yes",MAX(($F304+'Submission Template'!BN301-('Submission Template'!K$28+0.25*$E304)),0),$G303))),"")</f>
        <v/>
      </c>
      <c r="H304" s="308" t="str">
        <f t="shared" si="61"/>
        <v/>
      </c>
      <c r="I304" s="309" t="str">
        <f t="shared" si="68"/>
        <v/>
      </c>
      <c r="J304" s="309" t="str">
        <f t="shared" si="62"/>
        <v/>
      </c>
      <c r="K304" s="310" t="str">
        <f>IF(G304&lt;&gt;"",IF($BA304=1,IF(AND(J304&lt;&gt;1,I304=1,D304&lt;='Submission Template'!K$28),1,0),K303),"")</f>
        <v/>
      </c>
      <c r="L304" s="304">
        <f>IF('Submission Template'!$AV$36=1,IF(AND('Submission Template'!$P$13="yes",$AY304&lt;&gt;""),MAX($AY304-1,0),$AY304),"")</f>
        <v>0</v>
      </c>
      <c r="M304" s="305" t="str">
        <f t="shared" si="63"/>
        <v/>
      </c>
      <c r="N304" s="306" t="str">
        <f>IF(AM304&lt;&gt;"",AM304,(IF(AND('Submission Template'!$P$13="no",'Submission Template'!V301="yes",'Submission Template'!BS301&lt;&gt;""),AVERAGE(BE$37:BE304),IF(AND('Submission Template'!$P$13="yes",'Submission Template'!V301="yes",'Submission Template'!BS301&lt;&gt;""),AVERAGE(BE$38:BE304),""))))</f>
        <v/>
      </c>
      <c r="O304" s="307" t="str">
        <f>IF(AP304&lt;=1,"",IF(BX304&lt;&gt;"",BX304,(IF(AND('Submission Template'!$P$13="no",'Submission Template'!V301="yes",'Submission Template'!BS301&lt;&gt;""),STDEV(BE$37:BE304),IF(AND('Submission Template'!$P$13="yes",'Submission Template'!V301="yes",'Submission Template'!BS301&lt;&gt;""),STDEV(BE$38:BE304),"")))))</f>
        <v/>
      </c>
      <c r="P304" s="308" t="str">
        <f>IF('Submission Template'!$AV$36=1,IF('Submission Template'!BS301&lt;&gt;"",Q303,""),"")</f>
        <v/>
      </c>
      <c r="Q304" s="308" t="str">
        <f>IF(AND('Submission Template'!$AV$36=1,'Submission Template'!$C301&lt;&gt;""),IF(OR($AP304=1,$AP304=0),0,IF('Submission Template'!$C301="initial",$Q303,IF('Submission Template'!V301="yes",MAX(($P304+'Submission Template'!BS301-('Submission Template'!R$28+0.25*$O304)),0),$Q303))),"")</f>
        <v/>
      </c>
      <c r="R304" s="308" t="str">
        <f t="shared" si="64"/>
        <v/>
      </c>
      <c r="S304" s="309" t="str">
        <f t="shared" si="69"/>
        <v/>
      </c>
      <c r="T304" s="309" t="str">
        <f t="shared" si="65"/>
        <v/>
      </c>
      <c r="U304" s="310" t="str">
        <f>IF(Q304&lt;&gt;"",IF($BB304=1,IF(AND(T304&lt;&gt;1,S304=1,N304&lt;='Submission Template'!R$28),1,0),U303),"")</f>
        <v/>
      </c>
      <c r="V304" s="102"/>
      <c r="W304" s="102"/>
      <c r="X304" s="102"/>
      <c r="Y304" s="102"/>
      <c r="Z304" s="102"/>
      <c r="AA304" s="102"/>
      <c r="AB304" s="102"/>
      <c r="AC304" s="102"/>
      <c r="AD304" s="102"/>
      <c r="AE304" s="102"/>
      <c r="AF304" s="311"/>
      <c r="AG304" s="312" t="str">
        <f>IF(AND(OR('Submission Template'!Q301="yes",AND('Submission Template'!V301="yes",'Submission Template'!$P$17="yes")),'Submission Template'!C301="invalid"),"Test cannot be invalid AND included in CumSum",IF(OR(AND($Q304&gt;$R304,$N304&lt;&gt;""),AND($G304&gt;H304,$D304&lt;&gt;"")),"Warning:  CumSum statistic exceeds the Action Limit.",""))</f>
        <v/>
      </c>
      <c r="AH304" s="156"/>
      <c r="AI304" s="156"/>
      <c r="AJ304" s="156"/>
      <c r="AK304" s="313"/>
      <c r="AL304" s="6" t="str">
        <f t="shared" si="73"/>
        <v/>
      </c>
      <c r="AM304" s="6" t="str">
        <f t="shared" si="70"/>
        <v/>
      </c>
      <c r="AN304" s="6"/>
      <c r="AO304" s="6">
        <f>IF('Submission Template'!$P$13="no",AX304,IF(AX304="","",IF('Submission Template'!$P$13="yes",IF(B304=0,1,IF(OR(B304=1,B304=2),2,B304)))))</f>
        <v>1</v>
      </c>
      <c r="AP304" s="6">
        <f>IF('Submission Template'!$P$13="no",AY304,IF(AY304="","",IF('Submission Template'!$P$13="yes",IF(L304=0,1,IF(OR(L304=1,L304=2),2,L304)))))</f>
        <v>1</v>
      </c>
      <c r="AQ304" s="20"/>
      <c r="AR304" s="22">
        <f>IF(AND('Submission Template'!BN301&lt;&gt;"",'Submission Template'!K$28&lt;&gt;"",'Submission Template'!Q301&lt;&gt;""),1,0)</f>
        <v>0</v>
      </c>
      <c r="AS304" s="22">
        <f>IF(AND('Submission Template'!BS301&lt;&gt;"",'Submission Template'!R$28&lt;&gt;"",'Submission Template'!V301&lt;&gt;""),1,0)</f>
        <v>0</v>
      </c>
      <c r="AT304" s="22"/>
      <c r="AU304" s="22">
        <f t="shared" si="26"/>
        <v>0</v>
      </c>
      <c r="AV304" s="22">
        <f t="shared" si="27"/>
        <v>0</v>
      </c>
      <c r="AW304" s="22"/>
      <c r="AX304" s="22">
        <f>IF('Submission Template'!$BU301&lt;&gt;"blank",IF('Submission Template'!BN301&lt;&gt;"",IF('Submission Template'!Q301="yes",AX303+1,AX303),AX303),"")</f>
        <v>0</v>
      </c>
      <c r="AY304" s="22">
        <f>IF('Submission Template'!$BU301&lt;&gt;"blank",IF('Submission Template'!BS301&lt;&gt;"",IF('Submission Template'!V301="yes",AY303+1,AY303),AY303),"")</f>
        <v>0</v>
      </c>
      <c r="AZ304" s="22"/>
      <c r="BA304" s="22" t="str">
        <f>IF('Submission Template'!BN301&lt;&gt;"",IF('Submission Template'!Q301="yes",1,0),"")</f>
        <v/>
      </c>
      <c r="BB304" s="22" t="str">
        <f>IF('Submission Template'!BS301&lt;&gt;"",IF('Submission Template'!V301="yes",1,0),"")</f>
        <v/>
      </c>
      <c r="BC304" s="22"/>
      <c r="BD304" s="22" t="str">
        <f>IF(AND('Submission Template'!Q301="yes",'Submission Template'!BN301&lt;&gt;""),'Submission Template'!BN301,"")</f>
        <v/>
      </c>
      <c r="BE304" s="22" t="str">
        <f>IF(AND('Submission Template'!V301="yes",'Submission Template'!BS301&lt;&gt;""),'Submission Template'!BS301,"")</f>
        <v/>
      </c>
      <c r="BF304" s="22"/>
      <c r="BG304" s="22"/>
      <c r="BH304" s="22"/>
      <c r="BI304" s="24"/>
      <c r="BJ304" s="22"/>
      <c r="BK304" s="35" t="str">
        <f>IF('Submission Template'!$AU$36=1,IF(AND('Submission Template'!Q301="yes",$AO304&gt;1,'Submission Template'!BN301&lt;&gt;""),ROUND((($AU304*$E304)/($D304-'Submission Template'!K$28))^2+1,1),""),"")</f>
        <v/>
      </c>
      <c r="BL304" s="35" t="str">
        <f>IF('Submission Template'!$AV$36=1,IF(AND('Submission Template'!V301="yes",$AP304&gt;1,'Submission Template'!BS301&lt;&gt;""),ROUND((($AV304*$O304)/($N304-'Submission Template'!R$28))^2+1,1),""),"")</f>
        <v/>
      </c>
      <c r="BM304" s="49">
        <f t="shared" si="28"/>
        <v>1</v>
      </c>
      <c r="BN304" s="6"/>
      <c r="BO304" s="136" t="str">
        <f>IF(D304="","",IF(E304="","",$D304-'Submission Template'!K$28))</f>
        <v/>
      </c>
      <c r="BP304" s="137" t="str">
        <f t="shared" si="66"/>
        <v/>
      </c>
      <c r="BQ304" s="137"/>
      <c r="BR304" s="137"/>
      <c r="BS304" s="137"/>
      <c r="BT304" s="137" t="str">
        <f>IF(N304="","",IF(E304="","",$N304-'Submission Template'!$BG$20))</f>
        <v/>
      </c>
      <c r="BU304" s="138" t="str">
        <f t="shared" si="67"/>
        <v/>
      </c>
      <c r="BV304" s="6"/>
      <c r="BW304" s="247" t="str">
        <f t="shared" si="71"/>
        <v/>
      </c>
      <c r="BX304" s="138" t="str">
        <f t="shared" si="72"/>
        <v/>
      </c>
      <c r="BY304" s="6"/>
      <c r="BZ304" s="6"/>
      <c r="CA304" s="6"/>
      <c r="CB304" s="6"/>
      <c r="CC304" s="6"/>
      <c r="CD304" s="6"/>
      <c r="CE304" s="6"/>
      <c r="CF304" s="247">
        <f>IF('Submission Template'!C327="invalid",1,0)</f>
        <v>0</v>
      </c>
      <c r="CG304" s="137" t="str">
        <f>IF(AND('Submission Template'!$C327="final",'Submission Template'!$Q327="yes"),$D330,"")</f>
        <v/>
      </c>
      <c r="CH304" s="137" t="str">
        <f>IF(AND('Submission Template'!$C327="final",'Submission Template'!$Q327="yes"),$C330,"")</f>
        <v/>
      </c>
      <c r="CI304" s="137" t="str">
        <f>IF(AND('Submission Template'!$C327="final",'Submission Template'!$V327="yes"),$N330,"")</f>
        <v/>
      </c>
      <c r="CJ304" s="138" t="str">
        <f>IF(AND('Submission Template'!$C327="final",'Submission Template'!$V327="yes"),$M330,"")</f>
        <v/>
      </c>
      <c r="CK304" s="6"/>
      <c r="CL304" s="6"/>
    </row>
    <row r="305" spans="1:90">
      <c r="A305" s="98"/>
      <c r="B305" s="304">
        <f>IF('Submission Template'!$AU$36=1,IF(AND('Submission Template'!$P$13="yes",$AX305&lt;&gt;""),MAX($AX305-1,0),$AX305),"")</f>
        <v>0</v>
      </c>
      <c r="C305" s="305" t="str">
        <f t="shared" si="22"/>
        <v/>
      </c>
      <c r="D305" s="306" t="str">
        <f>IF('Submission Template'!$AU$36&lt;&gt;1,"",IF(AL305&lt;&gt;"",AL305,IF(AND('Submission Template'!$P$13="no",'Submission Template'!Q302="yes",'Submission Template'!BN302&lt;&gt;""),AVERAGE(BD$37:BD305),IF(AND('Submission Template'!$P$13="yes",'Submission Template'!Q302="yes",'Submission Template'!BN302&lt;&gt;""),AVERAGE(BD$38:BD305),""))))</f>
        <v/>
      </c>
      <c r="E305" s="307" t="str">
        <f>IF('Submission Template'!$AU$36&lt;&gt;1,"",IF(AO305&lt;=1,"",IF(BW305&lt;&gt;"",BW305,IF(AND('Submission Template'!$P$13="no",'Submission Template'!Q302="yes",'Submission Template'!BN302&lt;&gt;""),STDEV(BD$37:BD305),IF(AND('Submission Template'!$P$13="yes",'Submission Template'!Q302="yes",'Submission Template'!BN302&lt;&gt;""),STDEV(BD$38:BD305),"")))))</f>
        <v/>
      </c>
      <c r="F305" s="308" t="str">
        <f>IF('Submission Template'!$AU$36=1,IF('Submission Template'!BN302&lt;&gt;"",G304,""),"")</f>
        <v/>
      </c>
      <c r="G305" s="308" t="str">
        <f>IF(AND('Submission Template'!$AU$36=1,'Submission Template'!$C302&lt;&gt;""),IF(OR($AO305=1,$AO305=0),0,IF('Submission Template'!$C302="initial",$G304,IF('Submission Template'!Q302="yes",MAX(($F305+'Submission Template'!BN302-('Submission Template'!K$28+0.25*$E305)),0),$G304))),"")</f>
        <v/>
      </c>
      <c r="H305" s="308" t="str">
        <f t="shared" si="61"/>
        <v/>
      </c>
      <c r="I305" s="309" t="str">
        <f t="shared" si="68"/>
        <v/>
      </c>
      <c r="J305" s="309" t="str">
        <f t="shared" si="62"/>
        <v/>
      </c>
      <c r="K305" s="310" t="str">
        <f>IF(G305&lt;&gt;"",IF($BA305=1,IF(AND(J305&lt;&gt;1,I305=1,D305&lt;='Submission Template'!K$28),1,0),K304),"")</f>
        <v/>
      </c>
      <c r="L305" s="304">
        <f>IF('Submission Template'!$AV$36=1,IF(AND('Submission Template'!$P$13="yes",$AY305&lt;&gt;""),MAX($AY305-1,0),$AY305),"")</f>
        <v>0</v>
      </c>
      <c r="M305" s="305" t="str">
        <f t="shared" si="63"/>
        <v/>
      </c>
      <c r="N305" s="306" t="str">
        <f>IF(AM305&lt;&gt;"",AM305,(IF(AND('Submission Template'!$P$13="no",'Submission Template'!V302="yes",'Submission Template'!BS302&lt;&gt;""),AVERAGE(BE$37:BE305),IF(AND('Submission Template'!$P$13="yes",'Submission Template'!V302="yes",'Submission Template'!BS302&lt;&gt;""),AVERAGE(BE$38:BE305),""))))</f>
        <v/>
      </c>
      <c r="O305" s="307" t="str">
        <f>IF(AP305&lt;=1,"",IF(BX305&lt;&gt;"",BX305,(IF(AND('Submission Template'!$P$13="no",'Submission Template'!V302="yes",'Submission Template'!BS302&lt;&gt;""),STDEV(BE$37:BE305),IF(AND('Submission Template'!$P$13="yes",'Submission Template'!V302="yes",'Submission Template'!BS302&lt;&gt;""),STDEV(BE$38:BE305),"")))))</f>
        <v/>
      </c>
      <c r="P305" s="308" t="str">
        <f>IF('Submission Template'!$AV$36=1,IF('Submission Template'!BS302&lt;&gt;"",Q304,""),"")</f>
        <v/>
      </c>
      <c r="Q305" s="308" t="str">
        <f>IF(AND('Submission Template'!$AV$36=1,'Submission Template'!$C302&lt;&gt;""),IF(OR($AP305=1,$AP305=0),0,IF('Submission Template'!$C302="initial",$Q304,IF('Submission Template'!V302="yes",MAX(($P305+'Submission Template'!BS302-('Submission Template'!R$28+0.25*$O305)),0),$Q304))),"")</f>
        <v/>
      </c>
      <c r="R305" s="308" t="str">
        <f t="shared" si="64"/>
        <v/>
      </c>
      <c r="S305" s="309" t="str">
        <f t="shared" si="69"/>
        <v/>
      </c>
      <c r="T305" s="309" t="str">
        <f t="shared" si="65"/>
        <v/>
      </c>
      <c r="U305" s="310" t="str">
        <f>IF(Q305&lt;&gt;"",IF($BB305=1,IF(AND(T305&lt;&gt;1,S305=1,N305&lt;='Submission Template'!R$28),1,0),U304),"")</f>
        <v/>
      </c>
      <c r="V305" s="102"/>
      <c r="W305" s="102"/>
      <c r="X305" s="102"/>
      <c r="Y305" s="102"/>
      <c r="Z305" s="102"/>
      <c r="AA305" s="102"/>
      <c r="AB305" s="102"/>
      <c r="AC305" s="102"/>
      <c r="AD305" s="102"/>
      <c r="AE305" s="102"/>
      <c r="AF305" s="311"/>
      <c r="AG305" s="312" t="str">
        <f>IF(AND(OR('Submission Template'!Q302="yes",AND('Submission Template'!V302="yes",'Submission Template'!$P$17="yes")),'Submission Template'!C302="invalid"),"Test cannot be invalid AND included in CumSum",IF(OR(AND($Q305&gt;$R305,$N305&lt;&gt;""),AND($G305&gt;H305,$D305&lt;&gt;"")),"Warning:  CumSum statistic exceeds the Action Limit.",""))</f>
        <v/>
      </c>
      <c r="AH305" s="156"/>
      <c r="AI305" s="156"/>
      <c r="AJ305" s="156"/>
      <c r="AK305" s="313"/>
      <c r="AL305" s="6" t="str">
        <f t="shared" si="73"/>
        <v/>
      </c>
      <c r="AM305" s="6" t="str">
        <f t="shared" si="70"/>
        <v/>
      </c>
      <c r="AN305" s="6"/>
      <c r="AO305" s="6">
        <f>IF('Submission Template'!$P$13="no",AX305,IF(AX305="","",IF('Submission Template'!$P$13="yes",IF(B305=0,1,IF(OR(B305=1,B305=2),2,B305)))))</f>
        <v>1</v>
      </c>
      <c r="AP305" s="6">
        <f>IF('Submission Template'!$P$13="no",AY305,IF(AY305="","",IF('Submission Template'!$P$13="yes",IF(L305=0,1,IF(OR(L305=1,L305=2),2,L305)))))</f>
        <v>1</v>
      </c>
      <c r="AQ305" s="20"/>
      <c r="AR305" s="22">
        <f>IF(AND('Submission Template'!BN302&lt;&gt;"",'Submission Template'!K$28&lt;&gt;"",'Submission Template'!Q302&lt;&gt;""),1,0)</f>
        <v>0</v>
      </c>
      <c r="AS305" s="22">
        <f>IF(AND('Submission Template'!BS302&lt;&gt;"",'Submission Template'!R$28&lt;&gt;"",'Submission Template'!V302&lt;&gt;""),1,0)</f>
        <v>0</v>
      </c>
      <c r="AT305" s="22"/>
      <c r="AU305" s="22">
        <f t="shared" si="26"/>
        <v>0</v>
      </c>
      <c r="AV305" s="22">
        <f t="shared" si="27"/>
        <v>0</v>
      </c>
      <c r="AW305" s="22"/>
      <c r="AX305" s="22">
        <f>IF('Submission Template'!$BU302&lt;&gt;"blank",IF('Submission Template'!BN302&lt;&gt;"",IF('Submission Template'!Q302="yes",AX304+1,AX304),AX304),"")</f>
        <v>0</v>
      </c>
      <c r="AY305" s="22">
        <f>IF('Submission Template'!$BU302&lt;&gt;"blank",IF('Submission Template'!BS302&lt;&gt;"",IF('Submission Template'!V302="yes",AY304+1,AY304),AY304),"")</f>
        <v>0</v>
      </c>
      <c r="AZ305" s="22"/>
      <c r="BA305" s="22" t="str">
        <f>IF('Submission Template'!BN302&lt;&gt;"",IF('Submission Template'!Q302="yes",1,0),"")</f>
        <v/>
      </c>
      <c r="BB305" s="22" t="str">
        <f>IF('Submission Template'!BS302&lt;&gt;"",IF('Submission Template'!V302="yes",1,0),"")</f>
        <v/>
      </c>
      <c r="BC305" s="22"/>
      <c r="BD305" s="22" t="str">
        <f>IF(AND('Submission Template'!Q302="yes",'Submission Template'!BN302&lt;&gt;""),'Submission Template'!BN302,"")</f>
        <v/>
      </c>
      <c r="BE305" s="22" t="str">
        <f>IF(AND('Submission Template'!V302="yes",'Submission Template'!BS302&lt;&gt;""),'Submission Template'!BS302,"")</f>
        <v/>
      </c>
      <c r="BF305" s="22"/>
      <c r="BG305" s="22"/>
      <c r="BH305" s="22"/>
      <c r="BI305" s="24"/>
      <c r="BJ305" s="22"/>
      <c r="BK305" s="35" t="str">
        <f>IF('Submission Template'!$AU$36=1,IF(AND('Submission Template'!Q302="yes",$AO305&gt;1,'Submission Template'!BN302&lt;&gt;""),ROUND((($AU305*$E305)/($D305-'Submission Template'!K$28))^2+1,1),""),"")</f>
        <v/>
      </c>
      <c r="BL305" s="35" t="str">
        <f>IF('Submission Template'!$AV$36=1,IF(AND('Submission Template'!V302="yes",$AP305&gt;1,'Submission Template'!BS302&lt;&gt;""),ROUND((($AV305*$O305)/($N305-'Submission Template'!R$28))^2+1,1),""),"")</f>
        <v/>
      </c>
      <c r="BM305" s="49">
        <f t="shared" si="28"/>
        <v>1</v>
      </c>
      <c r="BN305" s="6"/>
      <c r="BO305" s="136" t="str">
        <f>IF(D305="","",IF(E305="","",$D305-'Submission Template'!K$28))</f>
        <v/>
      </c>
      <c r="BP305" s="137" t="str">
        <f t="shared" si="66"/>
        <v/>
      </c>
      <c r="BQ305" s="137"/>
      <c r="BR305" s="137"/>
      <c r="BS305" s="137"/>
      <c r="BT305" s="137" t="str">
        <f>IF(N305="","",IF(E305="","",$N305-'Submission Template'!$BG$20))</f>
        <v/>
      </c>
      <c r="BU305" s="138" t="str">
        <f t="shared" si="67"/>
        <v/>
      </c>
      <c r="BV305" s="6"/>
      <c r="BW305" s="247" t="str">
        <f t="shared" si="71"/>
        <v/>
      </c>
      <c r="BX305" s="138" t="str">
        <f t="shared" si="72"/>
        <v/>
      </c>
      <c r="BY305" s="6"/>
      <c r="BZ305" s="6"/>
      <c r="CA305" s="6"/>
      <c r="CB305" s="6"/>
      <c r="CC305" s="6"/>
      <c r="CD305" s="6"/>
      <c r="CE305" s="6"/>
      <c r="CF305" s="247">
        <f>IF('Submission Template'!C328="invalid",1,0)</f>
        <v>0</v>
      </c>
      <c r="CG305" s="137" t="str">
        <f>IF(AND('Submission Template'!$C328="final",'Submission Template'!$Q328="yes"),$D331,"")</f>
        <v/>
      </c>
      <c r="CH305" s="137" t="str">
        <f>IF(AND('Submission Template'!$C328="final",'Submission Template'!$Q328="yes"),$C331,"")</f>
        <v/>
      </c>
      <c r="CI305" s="137" t="str">
        <f>IF(AND('Submission Template'!$C328="final",'Submission Template'!$V328="yes"),$N331,"")</f>
        <v/>
      </c>
      <c r="CJ305" s="138" t="str">
        <f>IF(AND('Submission Template'!$C328="final",'Submission Template'!$V328="yes"),$M331,"")</f>
        <v/>
      </c>
      <c r="CK305" s="6"/>
      <c r="CL305" s="6"/>
    </row>
    <row r="306" spans="1:90">
      <c r="A306" s="98"/>
      <c r="B306" s="304">
        <f>IF('Submission Template'!$AU$36=1,IF(AND('Submission Template'!$P$13="yes",$AX306&lt;&gt;""),MAX($AX306-1,0),$AX306),"")</f>
        <v>0</v>
      </c>
      <c r="C306" s="305" t="str">
        <f t="shared" si="22"/>
        <v/>
      </c>
      <c r="D306" s="306" t="str">
        <f>IF('Submission Template'!$AU$36&lt;&gt;1,"",IF(AL306&lt;&gt;"",AL306,IF(AND('Submission Template'!$P$13="no",'Submission Template'!Q303="yes",'Submission Template'!BN303&lt;&gt;""),AVERAGE(BD$37:BD306),IF(AND('Submission Template'!$P$13="yes",'Submission Template'!Q303="yes",'Submission Template'!BN303&lt;&gt;""),AVERAGE(BD$38:BD306),""))))</f>
        <v/>
      </c>
      <c r="E306" s="307" t="str">
        <f>IF('Submission Template'!$AU$36&lt;&gt;1,"",IF(AO306&lt;=1,"",IF(BW306&lt;&gt;"",BW306,IF(AND('Submission Template'!$P$13="no",'Submission Template'!Q303="yes",'Submission Template'!BN303&lt;&gt;""),STDEV(BD$37:BD306),IF(AND('Submission Template'!$P$13="yes",'Submission Template'!Q303="yes",'Submission Template'!BN303&lt;&gt;""),STDEV(BD$38:BD306),"")))))</f>
        <v/>
      </c>
      <c r="F306" s="308" t="str">
        <f>IF('Submission Template'!$AU$36=1,IF('Submission Template'!BN303&lt;&gt;"",G305,""),"")</f>
        <v/>
      </c>
      <c r="G306" s="308" t="str">
        <f>IF(AND('Submission Template'!$AU$36=1,'Submission Template'!$C303&lt;&gt;""),IF(OR($AO306=1,$AO306=0),0,IF('Submission Template'!$C303="initial",$G305,IF('Submission Template'!Q303="yes",MAX(($F306+'Submission Template'!BN303-('Submission Template'!K$28+0.25*$E306)),0),$G305))),"")</f>
        <v/>
      </c>
      <c r="H306" s="308" t="str">
        <f t="shared" si="61"/>
        <v/>
      </c>
      <c r="I306" s="309" t="str">
        <f t="shared" si="68"/>
        <v/>
      </c>
      <c r="J306" s="309" t="str">
        <f t="shared" si="62"/>
        <v/>
      </c>
      <c r="K306" s="310" t="str">
        <f>IF(G306&lt;&gt;"",IF($BA306=1,IF(AND(J306&lt;&gt;1,I306=1,D306&lt;='Submission Template'!K$28),1,0),K305),"")</f>
        <v/>
      </c>
      <c r="L306" s="304">
        <f>IF('Submission Template'!$AV$36=1,IF(AND('Submission Template'!$P$13="yes",$AY306&lt;&gt;""),MAX($AY306-1,0),$AY306),"")</f>
        <v>0</v>
      </c>
      <c r="M306" s="305" t="str">
        <f t="shared" si="63"/>
        <v/>
      </c>
      <c r="N306" s="306" t="str">
        <f>IF(AM306&lt;&gt;"",AM306,(IF(AND('Submission Template'!$P$13="no",'Submission Template'!V303="yes",'Submission Template'!BS303&lt;&gt;""),AVERAGE(BE$37:BE306),IF(AND('Submission Template'!$P$13="yes",'Submission Template'!V303="yes",'Submission Template'!BS303&lt;&gt;""),AVERAGE(BE$38:BE306),""))))</f>
        <v/>
      </c>
      <c r="O306" s="307" t="str">
        <f>IF(AP306&lt;=1,"",IF(BX306&lt;&gt;"",BX306,(IF(AND('Submission Template'!$P$13="no",'Submission Template'!V303="yes",'Submission Template'!BS303&lt;&gt;""),STDEV(BE$37:BE306),IF(AND('Submission Template'!$P$13="yes",'Submission Template'!V303="yes",'Submission Template'!BS303&lt;&gt;""),STDEV(BE$38:BE306),"")))))</f>
        <v/>
      </c>
      <c r="P306" s="308" t="str">
        <f>IF('Submission Template'!$AV$36=1,IF('Submission Template'!BS303&lt;&gt;"",Q305,""),"")</f>
        <v/>
      </c>
      <c r="Q306" s="308" t="str">
        <f>IF(AND('Submission Template'!$AV$36=1,'Submission Template'!$C303&lt;&gt;""),IF(OR($AP306=1,$AP306=0),0,IF('Submission Template'!$C303="initial",$Q305,IF('Submission Template'!V303="yes",MAX(($P306+'Submission Template'!BS303-('Submission Template'!R$28+0.25*$O306)),0),$Q305))),"")</f>
        <v/>
      </c>
      <c r="R306" s="308" t="str">
        <f t="shared" si="64"/>
        <v/>
      </c>
      <c r="S306" s="309" t="str">
        <f t="shared" si="69"/>
        <v/>
      </c>
      <c r="T306" s="309" t="str">
        <f t="shared" si="65"/>
        <v/>
      </c>
      <c r="U306" s="310" t="str">
        <f>IF(Q306&lt;&gt;"",IF($BB306=1,IF(AND(T306&lt;&gt;1,S306=1,N306&lt;='Submission Template'!R$28),1,0),U305),"")</f>
        <v/>
      </c>
      <c r="V306" s="102"/>
      <c r="W306" s="102"/>
      <c r="X306" s="102"/>
      <c r="Y306" s="102"/>
      <c r="Z306" s="102"/>
      <c r="AA306" s="102"/>
      <c r="AB306" s="102"/>
      <c r="AC306" s="102"/>
      <c r="AD306" s="102"/>
      <c r="AE306" s="102"/>
      <c r="AF306" s="311"/>
      <c r="AG306" s="312" t="str">
        <f>IF(AND(OR('Submission Template'!Q303="yes",AND('Submission Template'!V303="yes",'Submission Template'!$P$17="yes")),'Submission Template'!C303="invalid"),"Test cannot be invalid AND included in CumSum",IF(OR(AND($Q306&gt;$R306,$N306&lt;&gt;""),AND($G306&gt;H306,$D306&lt;&gt;"")),"Warning:  CumSum statistic exceeds the Action Limit.",""))</f>
        <v/>
      </c>
      <c r="AH306" s="156"/>
      <c r="AI306" s="156"/>
      <c r="AJ306" s="156"/>
      <c r="AK306" s="313"/>
      <c r="AL306" s="6" t="str">
        <f t="shared" si="73"/>
        <v/>
      </c>
      <c r="AM306" s="6" t="str">
        <f t="shared" si="70"/>
        <v/>
      </c>
      <c r="AN306" s="6"/>
      <c r="AO306" s="6">
        <f>IF('Submission Template'!$P$13="no",AX306,IF(AX306="","",IF('Submission Template'!$P$13="yes",IF(B306=0,1,IF(OR(B306=1,B306=2),2,B306)))))</f>
        <v>1</v>
      </c>
      <c r="AP306" s="6">
        <f>IF('Submission Template'!$P$13="no",AY306,IF(AY306="","",IF('Submission Template'!$P$13="yes",IF(L306=0,1,IF(OR(L306=1,L306=2),2,L306)))))</f>
        <v>1</v>
      </c>
      <c r="AQ306" s="20"/>
      <c r="AR306" s="22">
        <f>IF(AND('Submission Template'!BN303&lt;&gt;"",'Submission Template'!K$28&lt;&gt;"",'Submission Template'!Q303&lt;&gt;""),1,0)</f>
        <v>0</v>
      </c>
      <c r="AS306" s="22">
        <f>IF(AND('Submission Template'!BS303&lt;&gt;"",'Submission Template'!R$28&lt;&gt;"",'Submission Template'!V303&lt;&gt;""),1,0)</f>
        <v>0</v>
      </c>
      <c r="AT306" s="22"/>
      <c r="AU306" s="22">
        <f t="shared" si="26"/>
        <v>0</v>
      </c>
      <c r="AV306" s="22">
        <f t="shared" si="27"/>
        <v>0</v>
      </c>
      <c r="AW306" s="22"/>
      <c r="AX306" s="22">
        <f>IF('Submission Template'!$BU303&lt;&gt;"blank",IF('Submission Template'!BN303&lt;&gt;"",IF('Submission Template'!Q303="yes",AX305+1,AX305),AX305),"")</f>
        <v>0</v>
      </c>
      <c r="AY306" s="22">
        <f>IF('Submission Template'!$BU303&lt;&gt;"blank",IF('Submission Template'!BS303&lt;&gt;"",IF('Submission Template'!V303="yes",AY305+1,AY305),AY305),"")</f>
        <v>0</v>
      </c>
      <c r="AZ306" s="22"/>
      <c r="BA306" s="22" t="str">
        <f>IF('Submission Template'!BN303&lt;&gt;"",IF('Submission Template'!Q303="yes",1,0),"")</f>
        <v/>
      </c>
      <c r="BB306" s="22" t="str">
        <f>IF('Submission Template'!BS303&lt;&gt;"",IF('Submission Template'!V303="yes",1,0),"")</f>
        <v/>
      </c>
      <c r="BC306" s="22"/>
      <c r="BD306" s="22" t="str">
        <f>IF(AND('Submission Template'!Q303="yes",'Submission Template'!BN303&lt;&gt;""),'Submission Template'!BN303,"")</f>
        <v/>
      </c>
      <c r="BE306" s="22" t="str">
        <f>IF(AND('Submission Template'!V303="yes",'Submission Template'!BS303&lt;&gt;""),'Submission Template'!BS303,"")</f>
        <v/>
      </c>
      <c r="BF306" s="22"/>
      <c r="BG306" s="22"/>
      <c r="BH306" s="22"/>
      <c r="BI306" s="24"/>
      <c r="BJ306" s="22"/>
      <c r="BK306" s="35" t="str">
        <f>IF('Submission Template'!$AU$36=1,IF(AND('Submission Template'!Q303="yes",$AO306&gt;1,'Submission Template'!BN303&lt;&gt;""),ROUND((($AU306*$E306)/($D306-'Submission Template'!K$28))^2+1,1),""),"")</f>
        <v/>
      </c>
      <c r="BL306" s="35" t="str">
        <f>IF('Submission Template'!$AV$36=1,IF(AND('Submission Template'!V303="yes",$AP306&gt;1,'Submission Template'!BS303&lt;&gt;""),ROUND((($AV306*$O306)/($N306-'Submission Template'!R$28))^2+1,1),""),"")</f>
        <v/>
      </c>
      <c r="BM306" s="49">
        <f t="shared" si="28"/>
        <v>1</v>
      </c>
      <c r="BN306" s="6"/>
      <c r="BO306" s="136" t="str">
        <f>IF(D306="","",IF(E306="","",$D306-'Submission Template'!K$28))</f>
        <v/>
      </c>
      <c r="BP306" s="137" t="str">
        <f t="shared" si="66"/>
        <v/>
      </c>
      <c r="BQ306" s="137"/>
      <c r="BR306" s="137"/>
      <c r="BS306" s="137"/>
      <c r="BT306" s="137" t="str">
        <f>IF(N306="","",IF(E306="","",$N306-'Submission Template'!$BG$20))</f>
        <v/>
      </c>
      <c r="BU306" s="138" t="str">
        <f t="shared" si="67"/>
        <v/>
      </c>
      <c r="BV306" s="6"/>
      <c r="BW306" s="247" t="str">
        <f t="shared" si="71"/>
        <v/>
      </c>
      <c r="BX306" s="138" t="str">
        <f t="shared" si="72"/>
        <v/>
      </c>
      <c r="BY306" s="6"/>
      <c r="BZ306" s="6"/>
      <c r="CA306" s="6"/>
      <c r="CB306" s="6"/>
      <c r="CC306" s="6"/>
      <c r="CD306" s="6"/>
      <c r="CE306" s="6"/>
      <c r="CF306" s="247">
        <f>IF('Submission Template'!C329="invalid",1,0)</f>
        <v>0</v>
      </c>
      <c r="CG306" s="137" t="str">
        <f>IF(AND('Submission Template'!$C329="final",'Submission Template'!$Q329="yes"),$D332,"")</f>
        <v/>
      </c>
      <c r="CH306" s="137" t="str">
        <f>IF(AND('Submission Template'!$C329="final",'Submission Template'!$Q329="yes"),$C332,"")</f>
        <v/>
      </c>
      <c r="CI306" s="137" t="str">
        <f>IF(AND('Submission Template'!$C329="final",'Submission Template'!$V329="yes"),$N332,"")</f>
        <v/>
      </c>
      <c r="CJ306" s="138" t="str">
        <f>IF(AND('Submission Template'!$C329="final",'Submission Template'!$V329="yes"),$M332,"")</f>
        <v/>
      </c>
      <c r="CK306" s="6"/>
      <c r="CL306" s="6"/>
    </row>
    <row r="307" spans="1:90">
      <c r="A307" s="98"/>
      <c r="B307" s="304">
        <f>IF('Submission Template'!$AU$36=1,IF(AND('Submission Template'!$P$13="yes",$AX307&lt;&gt;""),MAX($AX307-1,0),$AX307),"")</f>
        <v>0</v>
      </c>
      <c r="C307" s="305" t="str">
        <f t="shared" si="22"/>
        <v/>
      </c>
      <c r="D307" s="306" t="str">
        <f>IF('Submission Template'!$AU$36&lt;&gt;1,"",IF(AL307&lt;&gt;"",AL307,IF(AND('Submission Template'!$P$13="no",'Submission Template'!Q304="yes",'Submission Template'!BN304&lt;&gt;""),AVERAGE(BD$37:BD307),IF(AND('Submission Template'!$P$13="yes",'Submission Template'!Q304="yes",'Submission Template'!BN304&lt;&gt;""),AVERAGE(BD$38:BD307),""))))</f>
        <v/>
      </c>
      <c r="E307" s="307" t="str">
        <f>IF('Submission Template'!$AU$36&lt;&gt;1,"",IF(AO307&lt;=1,"",IF(BW307&lt;&gt;"",BW307,IF(AND('Submission Template'!$P$13="no",'Submission Template'!Q304="yes",'Submission Template'!BN304&lt;&gt;""),STDEV(BD$37:BD307),IF(AND('Submission Template'!$P$13="yes",'Submission Template'!Q304="yes",'Submission Template'!BN304&lt;&gt;""),STDEV(BD$38:BD307),"")))))</f>
        <v/>
      </c>
      <c r="F307" s="308" t="str">
        <f>IF('Submission Template'!$AU$36=1,IF('Submission Template'!BN304&lt;&gt;"",G306,""),"")</f>
        <v/>
      </c>
      <c r="G307" s="308" t="str">
        <f>IF(AND('Submission Template'!$AU$36=1,'Submission Template'!$C304&lt;&gt;""),IF(OR($AO307=1,$AO307=0),0,IF('Submission Template'!$C304="initial",$G306,IF('Submission Template'!Q304="yes",MAX(($F307+'Submission Template'!BN304-('Submission Template'!K$28+0.25*$E307)),0),$G306))),"")</f>
        <v/>
      </c>
      <c r="H307" s="308" t="str">
        <f t="shared" si="61"/>
        <v/>
      </c>
      <c r="I307" s="309" t="str">
        <f t="shared" si="68"/>
        <v/>
      </c>
      <c r="J307" s="309" t="str">
        <f t="shared" si="62"/>
        <v/>
      </c>
      <c r="K307" s="310" t="str">
        <f>IF(G307&lt;&gt;"",IF($BA307=1,IF(AND(J307&lt;&gt;1,I307=1,D307&lt;='Submission Template'!K$28),1,0),K306),"")</f>
        <v/>
      </c>
      <c r="L307" s="304">
        <f>IF('Submission Template'!$AV$36=1,IF(AND('Submission Template'!$P$13="yes",$AY307&lt;&gt;""),MAX($AY307-1,0),$AY307),"")</f>
        <v>0</v>
      </c>
      <c r="M307" s="305" t="str">
        <f t="shared" si="63"/>
        <v/>
      </c>
      <c r="N307" s="306" t="str">
        <f>IF(AM307&lt;&gt;"",AM307,(IF(AND('Submission Template'!$P$13="no",'Submission Template'!V304="yes",'Submission Template'!BS304&lt;&gt;""),AVERAGE(BE$37:BE307),IF(AND('Submission Template'!$P$13="yes",'Submission Template'!V304="yes",'Submission Template'!BS304&lt;&gt;""),AVERAGE(BE$38:BE307),""))))</f>
        <v/>
      </c>
      <c r="O307" s="307" t="str">
        <f>IF(AP307&lt;=1,"",IF(BX307&lt;&gt;"",BX307,(IF(AND('Submission Template'!$P$13="no",'Submission Template'!V304="yes",'Submission Template'!BS304&lt;&gt;""),STDEV(BE$37:BE307),IF(AND('Submission Template'!$P$13="yes",'Submission Template'!V304="yes",'Submission Template'!BS304&lt;&gt;""),STDEV(BE$38:BE307),"")))))</f>
        <v/>
      </c>
      <c r="P307" s="308" t="str">
        <f>IF('Submission Template'!$AV$36=1,IF('Submission Template'!BS304&lt;&gt;"",Q306,""),"")</f>
        <v/>
      </c>
      <c r="Q307" s="308" t="str">
        <f>IF(AND('Submission Template'!$AV$36=1,'Submission Template'!$C304&lt;&gt;""),IF(OR($AP307=1,$AP307=0),0,IF('Submission Template'!$C304="initial",$Q306,IF('Submission Template'!V304="yes",MAX(($P307+'Submission Template'!BS304-('Submission Template'!R$28+0.25*$O307)),0),$Q306))),"")</f>
        <v/>
      </c>
      <c r="R307" s="308" t="str">
        <f t="shared" si="64"/>
        <v/>
      </c>
      <c r="S307" s="309" t="str">
        <f t="shared" si="69"/>
        <v/>
      </c>
      <c r="T307" s="309" t="str">
        <f t="shared" si="65"/>
        <v/>
      </c>
      <c r="U307" s="310" t="str">
        <f>IF(Q307&lt;&gt;"",IF($BB307=1,IF(AND(T307&lt;&gt;1,S307=1,N307&lt;='Submission Template'!R$28),1,0),U306),"")</f>
        <v/>
      </c>
      <c r="V307" s="102"/>
      <c r="W307" s="102"/>
      <c r="X307" s="102"/>
      <c r="Y307" s="102"/>
      <c r="Z307" s="102"/>
      <c r="AA307" s="102"/>
      <c r="AB307" s="102"/>
      <c r="AC307" s="102"/>
      <c r="AD307" s="102"/>
      <c r="AE307" s="102"/>
      <c r="AF307" s="311"/>
      <c r="AG307" s="312" t="str">
        <f>IF(AND(OR('Submission Template'!Q304="yes",AND('Submission Template'!V304="yes",'Submission Template'!$P$17="yes")),'Submission Template'!C304="invalid"),"Test cannot be invalid AND included in CumSum",IF(OR(AND($Q307&gt;$R307,$N307&lt;&gt;""),AND($G307&gt;H307,$D307&lt;&gt;"")),"Warning:  CumSum statistic exceeds the Action Limit.",""))</f>
        <v/>
      </c>
      <c r="AH307" s="156"/>
      <c r="AI307" s="156"/>
      <c r="AJ307" s="156"/>
      <c r="AK307" s="313"/>
      <c r="AL307" s="6" t="str">
        <f t="shared" si="73"/>
        <v/>
      </c>
      <c r="AM307" s="6" t="str">
        <f t="shared" si="70"/>
        <v/>
      </c>
      <c r="AN307" s="6"/>
      <c r="AO307" s="6">
        <f>IF('Submission Template'!$P$13="no",AX307,IF(AX307="","",IF('Submission Template'!$P$13="yes",IF(B307=0,1,IF(OR(B307=1,B307=2),2,B307)))))</f>
        <v>1</v>
      </c>
      <c r="AP307" s="6">
        <f>IF('Submission Template'!$P$13="no",AY307,IF(AY307="","",IF('Submission Template'!$P$13="yes",IF(L307=0,1,IF(OR(L307=1,L307=2),2,L307)))))</f>
        <v>1</v>
      </c>
      <c r="AQ307" s="20"/>
      <c r="AR307" s="22">
        <f>IF(AND('Submission Template'!BN304&lt;&gt;"",'Submission Template'!K$28&lt;&gt;"",'Submission Template'!Q304&lt;&gt;""),1,0)</f>
        <v>0</v>
      </c>
      <c r="AS307" s="22">
        <f>IF(AND('Submission Template'!BS304&lt;&gt;"",'Submission Template'!R$28&lt;&gt;"",'Submission Template'!V304&lt;&gt;""),1,0)</f>
        <v>0</v>
      </c>
      <c r="AT307" s="22"/>
      <c r="AU307" s="22">
        <f t="shared" si="26"/>
        <v>0</v>
      </c>
      <c r="AV307" s="22">
        <f t="shared" si="27"/>
        <v>0</v>
      </c>
      <c r="AW307" s="22"/>
      <c r="AX307" s="22">
        <f>IF('Submission Template'!$BU304&lt;&gt;"blank",IF('Submission Template'!BN304&lt;&gt;"",IF('Submission Template'!Q304="yes",AX306+1,AX306),AX306),"")</f>
        <v>0</v>
      </c>
      <c r="AY307" s="22">
        <f>IF('Submission Template'!$BU304&lt;&gt;"blank",IF('Submission Template'!BS304&lt;&gt;"",IF('Submission Template'!V304="yes",AY306+1,AY306),AY306),"")</f>
        <v>0</v>
      </c>
      <c r="AZ307" s="22"/>
      <c r="BA307" s="22" t="str">
        <f>IF('Submission Template'!BN304&lt;&gt;"",IF('Submission Template'!Q304="yes",1,0),"")</f>
        <v/>
      </c>
      <c r="BB307" s="22" t="str">
        <f>IF('Submission Template'!BS304&lt;&gt;"",IF('Submission Template'!V304="yes",1,0),"")</f>
        <v/>
      </c>
      <c r="BC307" s="22"/>
      <c r="BD307" s="22" t="str">
        <f>IF(AND('Submission Template'!Q304="yes",'Submission Template'!BN304&lt;&gt;""),'Submission Template'!BN304,"")</f>
        <v/>
      </c>
      <c r="BE307" s="22" t="str">
        <f>IF(AND('Submission Template'!V304="yes",'Submission Template'!BS304&lt;&gt;""),'Submission Template'!BS304,"")</f>
        <v/>
      </c>
      <c r="BF307" s="22"/>
      <c r="BG307" s="22"/>
      <c r="BH307" s="22"/>
      <c r="BI307" s="24"/>
      <c r="BJ307" s="22"/>
      <c r="BK307" s="35" t="str">
        <f>IF('Submission Template'!$AU$36=1,IF(AND('Submission Template'!Q304="yes",$AO307&gt;1,'Submission Template'!BN304&lt;&gt;""),ROUND((($AU307*$E307)/($D307-'Submission Template'!K$28))^2+1,1),""),"")</f>
        <v/>
      </c>
      <c r="BL307" s="35" t="str">
        <f>IF('Submission Template'!$AV$36=1,IF(AND('Submission Template'!V304="yes",$AP307&gt;1,'Submission Template'!BS304&lt;&gt;""),ROUND((($AV307*$O307)/($N307-'Submission Template'!R$28))^2+1,1),""),"")</f>
        <v/>
      </c>
      <c r="BM307" s="49">
        <f t="shared" si="28"/>
        <v>1</v>
      </c>
      <c r="BN307" s="6"/>
      <c r="BO307" s="136" t="str">
        <f>IF(D307="","",IF(E307="","",$D307-'Submission Template'!K$28))</f>
        <v/>
      </c>
      <c r="BP307" s="137" t="str">
        <f t="shared" si="66"/>
        <v/>
      </c>
      <c r="BQ307" s="137"/>
      <c r="BR307" s="137"/>
      <c r="BS307" s="137"/>
      <c r="BT307" s="137" t="str">
        <f>IF(N307="","",IF(E307="","",$N307-'Submission Template'!$BG$20))</f>
        <v/>
      </c>
      <c r="BU307" s="138" t="str">
        <f t="shared" si="67"/>
        <v/>
      </c>
      <c r="BV307" s="6"/>
      <c r="BW307" s="247" t="str">
        <f t="shared" si="71"/>
        <v/>
      </c>
      <c r="BX307" s="138" t="str">
        <f t="shared" si="72"/>
        <v/>
      </c>
      <c r="BY307" s="6"/>
      <c r="BZ307" s="6"/>
      <c r="CA307" s="6"/>
      <c r="CB307" s="6"/>
      <c r="CC307" s="6"/>
      <c r="CD307" s="6"/>
      <c r="CE307" s="6"/>
      <c r="CF307" s="247">
        <f>IF('Submission Template'!C330="invalid",1,0)</f>
        <v>0</v>
      </c>
      <c r="CG307" s="137" t="str">
        <f>IF(AND('Submission Template'!$C330="final",'Submission Template'!$Q330="yes"),$D333,"")</f>
        <v/>
      </c>
      <c r="CH307" s="137" t="str">
        <f>IF(AND('Submission Template'!$C330="final",'Submission Template'!$Q330="yes"),$C333,"")</f>
        <v/>
      </c>
      <c r="CI307" s="137" t="str">
        <f>IF(AND('Submission Template'!$C330="final",'Submission Template'!$V330="yes"),$N333,"")</f>
        <v/>
      </c>
      <c r="CJ307" s="138" t="str">
        <f>IF(AND('Submission Template'!$C330="final",'Submission Template'!$V330="yes"),$M333,"")</f>
        <v/>
      </c>
      <c r="CK307" s="6"/>
      <c r="CL307" s="6"/>
    </row>
    <row r="308" spans="1:90">
      <c r="A308" s="98"/>
      <c r="B308" s="304">
        <f>IF('Submission Template'!$AU$36=1,IF(AND('Submission Template'!$P$13="yes",$AX308&lt;&gt;""),MAX($AX308-1,0),$AX308),"")</f>
        <v>0</v>
      </c>
      <c r="C308" s="305" t="str">
        <f t="shared" si="22"/>
        <v/>
      </c>
      <c r="D308" s="306" t="str">
        <f>IF('Submission Template'!$AU$36&lt;&gt;1,"",IF(AL308&lt;&gt;"",AL308,IF(AND('Submission Template'!$P$13="no",'Submission Template'!Q305="yes",'Submission Template'!BN305&lt;&gt;""),AVERAGE(BD$37:BD308),IF(AND('Submission Template'!$P$13="yes",'Submission Template'!Q305="yes",'Submission Template'!BN305&lt;&gt;""),AVERAGE(BD$38:BD308),""))))</f>
        <v/>
      </c>
      <c r="E308" s="307" t="str">
        <f>IF('Submission Template'!$AU$36&lt;&gt;1,"",IF(AO308&lt;=1,"",IF(BW308&lt;&gt;"",BW308,IF(AND('Submission Template'!$P$13="no",'Submission Template'!Q305="yes",'Submission Template'!BN305&lt;&gt;""),STDEV(BD$37:BD308),IF(AND('Submission Template'!$P$13="yes",'Submission Template'!Q305="yes",'Submission Template'!BN305&lt;&gt;""),STDEV(BD$38:BD308),"")))))</f>
        <v/>
      </c>
      <c r="F308" s="308" t="str">
        <f>IF('Submission Template'!$AU$36=1,IF('Submission Template'!BN305&lt;&gt;"",G307,""),"")</f>
        <v/>
      </c>
      <c r="G308" s="308" t="str">
        <f>IF(AND('Submission Template'!$AU$36=1,'Submission Template'!$C305&lt;&gt;""),IF(OR($AO308=1,$AO308=0),0,IF('Submission Template'!$C305="initial",$G307,IF('Submission Template'!Q305="yes",MAX(($F308+'Submission Template'!BN305-('Submission Template'!K$28+0.25*$E308)),0),$G307))),"")</f>
        <v/>
      </c>
      <c r="H308" s="308" t="str">
        <f t="shared" si="61"/>
        <v/>
      </c>
      <c r="I308" s="309" t="str">
        <f t="shared" si="68"/>
        <v/>
      </c>
      <c r="J308" s="309" t="str">
        <f t="shared" si="62"/>
        <v/>
      </c>
      <c r="K308" s="310" t="str">
        <f>IF(G308&lt;&gt;"",IF($BA308=1,IF(AND(J308&lt;&gt;1,I308=1,D308&lt;='Submission Template'!K$28),1,0),K307),"")</f>
        <v/>
      </c>
      <c r="L308" s="304">
        <f>IF('Submission Template'!$AV$36=1,IF(AND('Submission Template'!$P$13="yes",$AY308&lt;&gt;""),MAX($AY308-1,0),$AY308),"")</f>
        <v>0</v>
      </c>
      <c r="M308" s="305" t="str">
        <f t="shared" si="63"/>
        <v/>
      </c>
      <c r="N308" s="306" t="str">
        <f>IF(AM308&lt;&gt;"",AM308,(IF(AND('Submission Template'!$P$13="no",'Submission Template'!V305="yes",'Submission Template'!BS305&lt;&gt;""),AVERAGE(BE$37:BE308),IF(AND('Submission Template'!$P$13="yes",'Submission Template'!V305="yes",'Submission Template'!BS305&lt;&gt;""),AVERAGE(BE$38:BE308),""))))</f>
        <v/>
      </c>
      <c r="O308" s="307" t="str">
        <f>IF(AP308&lt;=1,"",IF(BX308&lt;&gt;"",BX308,(IF(AND('Submission Template'!$P$13="no",'Submission Template'!V305="yes",'Submission Template'!BS305&lt;&gt;""),STDEV(BE$37:BE308),IF(AND('Submission Template'!$P$13="yes",'Submission Template'!V305="yes",'Submission Template'!BS305&lt;&gt;""),STDEV(BE$38:BE308),"")))))</f>
        <v/>
      </c>
      <c r="P308" s="308" t="str">
        <f>IF('Submission Template'!$AV$36=1,IF('Submission Template'!BS305&lt;&gt;"",Q307,""),"")</f>
        <v/>
      </c>
      <c r="Q308" s="308" t="str">
        <f>IF(AND('Submission Template'!$AV$36=1,'Submission Template'!$C305&lt;&gt;""),IF(OR($AP308=1,$AP308=0),0,IF('Submission Template'!$C305="initial",$Q307,IF('Submission Template'!V305="yes",MAX(($P308+'Submission Template'!BS305-('Submission Template'!R$28+0.25*$O308)),0),$Q307))),"")</f>
        <v/>
      </c>
      <c r="R308" s="308" t="str">
        <f t="shared" si="64"/>
        <v/>
      </c>
      <c r="S308" s="309" t="str">
        <f t="shared" si="69"/>
        <v/>
      </c>
      <c r="T308" s="309" t="str">
        <f t="shared" si="65"/>
        <v/>
      </c>
      <c r="U308" s="310" t="str">
        <f>IF(Q308&lt;&gt;"",IF($BB308=1,IF(AND(T308&lt;&gt;1,S308=1,N308&lt;='Submission Template'!R$28),1,0),U307),"")</f>
        <v/>
      </c>
      <c r="V308" s="102"/>
      <c r="W308" s="102"/>
      <c r="X308" s="102"/>
      <c r="Y308" s="102"/>
      <c r="Z308" s="102"/>
      <c r="AA308" s="102"/>
      <c r="AB308" s="102"/>
      <c r="AC308" s="102"/>
      <c r="AD308" s="102"/>
      <c r="AE308" s="102"/>
      <c r="AF308" s="311"/>
      <c r="AG308" s="312" t="str">
        <f>IF(AND(OR('Submission Template'!Q305="yes",AND('Submission Template'!V305="yes",'Submission Template'!$P$17="yes")),'Submission Template'!C305="invalid"),"Test cannot be invalid AND included in CumSum",IF(OR(AND($Q308&gt;$R308,$N308&lt;&gt;""),AND($G308&gt;H308,$D308&lt;&gt;"")),"Warning:  CumSum statistic exceeds the Action Limit.",""))</f>
        <v/>
      </c>
      <c r="AH308" s="156"/>
      <c r="AI308" s="156"/>
      <c r="AJ308" s="156"/>
      <c r="AK308" s="313"/>
      <c r="AL308" s="6" t="str">
        <f t="shared" si="73"/>
        <v/>
      </c>
      <c r="AM308" s="6" t="str">
        <f t="shared" si="70"/>
        <v/>
      </c>
      <c r="AN308" s="6"/>
      <c r="AO308" s="6">
        <f>IF('Submission Template'!$P$13="no",AX308,IF(AX308="","",IF('Submission Template'!$P$13="yes",IF(B308=0,1,IF(OR(B308=1,B308=2),2,B308)))))</f>
        <v>1</v>
      </c>
      <c r="AP308" s="6">
        <f>IF('Submission Template'!$P$13="no",AY308,IF(AY308="","",IF('Submission Template'!$P$13="yes",IF(L308=0,1,IF(OR(L308=1,L308=2),2,L308)))))</f>
        <v>1</v>
      </c>
      <c r="AQ308" s="20"/>
      <c r="AR308" s="22">
        <f>IF(AND('Submission Template'!BN305&lt;&gt;"",'Submission Template'!K$28&lt;&gt;"",'Submission Template'!Q305&lt;&gt;""),1,0)</f>
        <v>0</v>
      </c>
      <c r="AS308" s="22">
        <f>IF(AND('Submission Template'!BS305&lt;&gt;"",'Submission Template'!R$28&lt;&gt;"",'Submission Template'!V305&lt;&gt;""),1,0)</f>
        <v>0</v>
      </c>
      <c r="AT308" s="22"/>
      <c r="AU308" s="22">
        <f t="shared" si="26"/>
        <v>0</v>
      </c>
      <c r="AV308" s="22">
        <f t="shared" si="27"/>
        <v>0</v>
      </c>
      <c r="AW308" s="22"/>
      <c r="AX308" s="22">
        <f>IF('Submission Template'!$BU305&lt;&gt;"blank",IF('Submission Template'!BN305&lt;&gt;"",IF('Submission Template'!Q305="yes",AX307+1,AX307),AX307),"")</f>
        <v>0</v>
      </c>
      <c r="AY308" s="22">
        <f>IF('Submission Template'!$BU305&lt;&gt;"blank",IF('Submission Template'!BS305&lt;&gt;"",IF('Submission Template'!V305="yes",AY307+1,AY307),AY307),"")</f>
        <v>0</v>
      </c>
      <c r="AZ308" s="22"/>
      <c r="BA308" s="22" t="str">
        <f>IF('Submission Template'!BN305&lt;&gt;"",IF('Submission Template'!Q305="yes",1,0),"")</f>
        <v/>
      </c>
      <c r="BB308" s="22" t="str">
        <f>IF('Submission Template'!BS305&lt;&gt;"",IF('Submission Template'!V305="yes",1,0),"")</f>
        <v/>
      </c>
      <c r="BC308" s="22"/>
      <c r="BD308" s="22" t="str">
        <f>IF(AND('Submission Template'!Q305="yes",'Submission Template'!BN305&lt;&gt;""),'Submission Template'!BN305,"")</f>
        <v/>
      </c>
      <c r="BE308" s="22" t="str">
        <f>IF(AND('Submission Template'!V305="yes",'Submission Template'!BS305&lt;&gt;""),'Submission Template'!BS305,"")</f>
        <v/>
      </c>
      <c r="BF308" s="22"/>
      <c r="BG308" s="22"/>
      <c r="BH308" s="22"/>
      <c r="BI308" s="24"/>
      <c r="BJ308" s="22"/>
      <c r="BK308" s="35" t="str">
        <f>IF('Submission Template'!$AU$36=1,IF(AND('Submission Template'!Q305="yes",$AO308&gt;1,'Submission Template'!BN305&lt;&gt;""),ROUND((($AU308*$E308)/($D308-'Submission Template'!K$28))^2+1,1),""),"")</f>
        <v/>
      </c>
      <c r="BL308" s="35" t="str">
        <f>IF('Submission Template'!$AV$36=1,IF(AND('Submission Template'!V305="yes",$AP308&gt;1,'Submission Template'!BS305&lt;&gt;""),ROUND((($AV308*$O308)/($N308-'Submission Template'!R$28))^2+1,1),""),"")</f>
        <v/>
      </c>
      <c r="BM308" s="49">
        <f t="shared" si="28"/>
        <v>1</v>
      </c>
      <c r="BN308" s="6"/>
      <c r="BO308" s="136" t="str">
        <f>IF(D308="","",IF(E308="","",$D308-'Submission Template'!K$28))</f>
        <v/>
      </c>
      <c r="BP308" s="137" t="str">
        <f t="shared" si="66"/>
        <v/>
      </c>
      <c r="BQ308" s="137"/>
      <c r="BR308" s="137"/>
      <c r="BS308" s="137"/>
      <c r="BT308" s="137" t="str">
        <f>IF(N308="","",IF(E308="","",$N308-'Submission Template'!$BG$20))</f>
        <v/>
      </c>
      <c r="BU308" s="138" t="str">
        <f t="shared" si="67"/>
        <v/>
      </c>
      <c r="BV308" s="6"/>
      <c r="BW308" s="247" t="str">
        <f t="shared" si="71"/>
        <v/>
      </c>
      <c r="BX308" s="138" t="str">
        <f t="shared" si="72"/>
        <v/>
      </c>
      <c r="BY308" s="6"/>
      <c r="BZ308" s="6"/>
      <c r="CA308" s="6"/>
      <c r="CB308" s="6"/>
      <c r="CC308" s="6"/>
      <c r="CD308" s="6"/>
      <c r="CE308" s="6"/>
      <c r="CF308" s="247">
        <f>IF('Submission Template'!C331="invalid",1,0)</f>
        <v>0</v>
      </c>
      <c r="CG308" s="137" t="str">
        <f>IF(AND('Submission Template'!$C331="final",'Submission Template'!$Q331="yes"),$D334,"")</f>
        <v/>
      </c>
      <c r="CH308" s="137" t="str">
        <f>IF(AND('Submission Template'!$C331="final",'Submission Template'!$Q331="yes"),$C334,"")</f>
        <v/>
      </c>
      <c r="CI308" s="137" t="str">
        <f>IF(AND('Submission Template'!$C331="final",'Submission Template'!$V331="yes"),$N334,"")</f>
        <v/>
      </c>
      <c r="CJ308" s="138" t="str">
        <f>IF(AND('Submission Template'!$C331="final",'Submission Template'!$V331="yes"),$M334,"")</f>
        <v/>
      </c>
      <c r="CK308" s="6"/>
      <c r="CL308" s="6"/>
    </row>
    <row r="309" spans="1:90">
      <c r="A309" s="98"/>
      <c r="B309" s="304">
        <f>IF('Submission Template'!$AU$36=1,IF(AND('Submission Template'!$P$13="yes",$AX309&lt;&gt;""),MAX($AX309-1,0),$AX309),"")</f>
        <v>0</v>
      </c>
      <c r="C309" s="305" t="str">
        <f t="shared" si="22"/>
        <v/>
      </c>
      <c r="D309" s="306" t="str">
        <f>IF('Submission Template'!$AU$36&lt;&gt;1,"",IF(AL309&lt;&gt;"",AL309,IF(AND('Submission Template'!$P$13="no",'Submission Template'!Q306="yes",'Submission Template'!BN306&lt;&gt;""),AVERAGE(BD$37:BD309),IF(AND('Submission Template'!$P$13="yes",'Submission Template'!Q306="yes",'Submission Template'!BN306&lt;&gt;""),AVERAGE(BD$38:BD309),""))))</f>
        <v/>
      </c>
      <c r="E309" s="307" t="str">
        <f>IF('Submission Template'!$AU$36&lt;&gt;1,"",IF(AO309&lt;=1,"",IF(BW309&lt;&gt;"",BW309,IF(AND('Submission Template'!$P$13="no",'Submission Template'!Q306="yes",'Submission Template'!BN306&lt;&gt;""),STDEV(BD$37:BD309),IF(AND('Submission Template'!$P$13="yes",'Submission Template'!Q306="yes",'Submission Template'!BN306&lt;&gt;""),STDEV(BD$38:BD309),"")))))</f>
        <v/>
      </c>
      <c r="F309" s="308" t="str">
        <f>IF('Submission Template'!$AU$36=1,IF('Submission Template'!BN306&lt;&gt;"",G308,""),"")</f>
        <v/>
      </c>
      <c r="G309" s="308" t="str">
        <f>IF(AND('Submission Template'!$AU$36=1,'Submission Template'!$C306&lt;&gt;""),IF(OR($AO309=1,$AO309=0),0,IF('Submission Template'!$C306="initial",$G308,IF('Submission Template'!Q306="yes",MAX(($F309+'Submission Template'!BN306-('Submission Template'!K$28+0.25*$E309)),0),$G308))),"")</f>
        <v/>
      </c>
      <c r="H309" s="308" t="str">
        <f t="shared" si="61"/>
        <v/>
      </c>
      <c r="I309" s="309" t="str">
        <f t="shared" si="68"/>
        <v/>
      </c>
      <c r="J309" s="309" t="str">
        <f t="shared" si="62"/>
        <v/>
      </c>
      <c r="K309" s="310" t="str">
        <f>IF(G309&lt;&gt;"",IF($BA309=1,IF(AND(J309&lt;&gt;1,I309=1,D309&lt;='Submission Template'!K$28),1,0),K308),"")</f>
        <v/>
      </c>
      <c r="L309" s="304">
        <f>IF('Submission Template'!$AV$36=1,IF(AND('Submission Template'!$P$13="yes",$AY309&lt;&gt;""),MAX($AY309-1,0),$AY309),"")</f>
        <v>0</v>
      </c>
      <c r="M309" s="305" t="str">
        <f t="shared" si="63"/>
        <v/>
      </c>
      <c r="N309" s="306" t="str">
        <f>IF(AM309&lt;&gt;"",AM309,(IF(AND('Submission Template'!$P$13="no",'Submission Template'!V306="yes",'Submission Template'!BS306&lt;&gt;""),AVERAGE(BE$37:BE309),IF(AND('Submission Template'!$P$13="yes",'Submission Template'!V306="yes",'Submission Template'!BS306&lt;&gt;""),AVERAGE(BE$38:BE309),""))))</f>
        <v/>
      </c>
      <c r="O309" s="307" t="str">
        <f>IF(AP309&lt;=1,"",IF(BX309&lt;&gt;"",BX309,(IF(AND('Submission Template'!$P$13="no",'Submission Template'!V306="yes",'Submission Template'!BS306&lt;&gt;""),STDEV(BE$37:BE309),IF(AND('Submission Template'!$P$13="yes",'Submission Template'!V306="yes",'Submission Template'!BS306&lt;&gt;""),STDEV(BE$38:BE309),"")))))</f>
        <v/>
      </c>
      <c r="P309" s="308" t="str">
        <f>IF('Submission Template'!$AV$36=1,IF('Submission Template'!BS306&lt;&gt;"",Q308,""),"")</f>
        <v/>
      </c>
      <c r="Q309" s="308" t="str">
        <f>IF(AND('Submission Template'!$AV$36=1,'Submission Template'!$C306&lt;&gt;""),IF(OR($AP309=1,$AP309=0),0,IF('Submission Template'!$C306="initial",$Q308,IF('Submission Template'!V306="yes",MAX(($P309+'Submission Template'!BS306-('Submission Template'!R$28+0.25*$O309)),0),$Q308))),"")</f>
        <v/>
      </c>
      <c r="R309" s="308" t="str">
        <f t="shared" si="64"/>
        <v/>
      </c>
      <c r="S309" s="309" t="str">
        <f t="shared" si="69"/>
        <v/>
      </c>
      <c r="T309" s="309" t="str">
        <f t="shared" si="65"/>
        <v/>
      </c>
      <c r="U309" s="310" t="str">
        <f>IF(Q309&lt;&gt;"",IF($BB309=1,IF(AND(T309&lt;&gt;1,S309=1,N309&lt;='Submission Template'!R$28),1,0),U308),"")</f>
        <v/>
      </c>
      <c r="V309" s="102"/>
      <c r="W309" s="102"/>
      <c r="X309" s="102"/>
      <c r="Y309" s="102"/>
      <c r="Z309" s="102"/>
      <c r="AA309" s="102"/>
      <c r="AB309" s="102"/>
      <c r="AC309" s="102"/>
      <c r="AD309" s="102"/>
      <c r="AE309" s="102"/>
      <c r="AF309" s="311"/>
      <c r="AG309" s="312" t="str">
        <f>IF(AND(OR('Submission Template'!Q306="yes",AND('Submission Template'!V306="yes",'Submission Template'!$P$17="yes")),'Submission Template'!C306="invalid"),"Test cannot be invalid AND included in CumSum",IF(OR(AND($Q309&gt;$R309,$N309&lt;&gt;""),AND($G309&gt;H309,$D309&lt;&gt;"")),"Warning:  CumSum statistic exceeds the Action Limit.",""))</f>
        <v/>
      </c>
      <c r="AH309" s="156"/>
      <c r="AI309" s="156"/>
      <c r="AJ309" s="156"/>
      <c r="AK309" s="313"/>
      <c r="AL309" s="6" t="str">
        <f t="shared" si="73"/>
        <v/>
      </c>
      <c r="AM309" s="6" t="str">
        <f t="shared" si="70"/>
        <v/>
      </c>
      <c r="AN309" s="6"/>
      <c r="AO309" s="6">
        <f>IF('Submission Template'!$P$13="no",AX309,IF(AX309="","",IF('Submission Template'!$P$13="yes",IF(B309=0,1,IF(OR(B309=1,B309=2),2,B309)))))</f>
        <v>1</v>
      </c>
      <c r="AP309" s="6">
        <f>IF('Submission Template'!$P$13="no",AY309,IF(AY309="","",IF('Submission Template'!$P$13="yes",IF(L309=0,1,IF(OR(L309=1,L309=2),2,L309)))))</f>
        <v>1</v>
      </c>
      <c r="AQ309" s="20"/>
      <c r="AR309" s="22">
        <f>IF(AND('Submission Template'!BN306&lt;&gt;"",'Submission Template'!K$28&lt;&gt;"",'Submission Template'!Q306&lt;&gt;""),1,0)</f>
        <v>0</v>
      </c>
      <c r="AS309" s="22">
        <f>IF(AND('Submission Template'!BS306&lt;&gt;"",'Submission Template'!R$28&lt;&gt;"",'Submission Template'!V306&lt;&gt;""),1,0)</f>
        <v>0</v>
      </c>
      <c r="AT309" s="22"/>
      <c r="AU309" s="22">
        <f t="shared" si="26"/>
        <v>0</v>
      </c>
      <c r="AV309" s="22">
        <f t="shared" si="27"/>
        <v>0</v>
      </c>
      <c r="AW309" s="22"/>
      <c r="AX309" s="22">
        <f>IF('Submission Template'!$BU306&lt;&gt;"blank",IF('Submission Template'!BN306&lt;&gt;"",IF('Submission Template'!Q306="yes",AX308+1,AX308),AX308),"")</f>
        <v>0</v>
      </c>
      <c r="AY309" s="22">
        <f>IF('Submission Template'!$BU306&lt;&gt;"blank",IF('Submission Template'!BS306&lt;&gt;"",IF('Submission Template'!V306="yes",AY308+1,AY308),AY308),"")</f>
        <v>0</v>
      </c>
      <c r="AZ309" s="22"/>
      <c r="BA309" s="22" t="str">
        <f>IF('Submission Template'!BN306&lt;&gt;"",IF('Submission Template'!Q306="yes",1,0),"")</f>
        <v/>
      </c>
      <c r="BB309" s="22" t="str">
        <f>IF('Submission Template'!BS306&lt;&gt;"",IF('Submission Template'!V306="yes",1,0),"")</f>
        <v/>
      </c>
      <c r="BC309" s="22"/>
      <c r="BD309" s="22" t="str">
        <f>IF(AND('Submission Template'!Q306="yes",'Submission Template'!BN306&lt;&gt;""),'Submission Template'!BN306,"")</f>
        <v/>
      </c>
      <c r="BE309" s="22" t="str">
        <f>IF(AND('Submission Template'!V306="yes",'Submission Template'!BS306&lt;&gt;""),'Submission Template'!BS306,"")</f>
        <v/>
      </c>
      <c r="BF309" s="22"/>
      <c r="BG309" s="22"/>
      <c r="BH309" s="22"/>
      <c r="BI309" s="24"/>
      <c r="BJ309" s="22"/>
      <c r="BK309" s="35" t="str">
        <f>IF('Submission Template'!$AU$36=1,IF(AND('Submission Template'!Q306="yes",$AO309&gt;1,'Submission Template'!BN306&lt;&gt;""),ROUND((($AU309*$E309)/($D309-'Submission Template'!K$28))^2+1,1),""),"")</f>
        <v/>
      </c>
      <c r="BL309" s="35" t="str">
        <f>IF('Submission Template'!$AV$36=1,IF(AND('Submission Template'!V306="yes",$AP309&gt;1,'Submission Template'!BS306&lt;&gt;""),ROUND((($AV309*$O309)/($N309-'Submission Template'!R$28))^2+1,1),""),"")</f>
        <v/>
      </c>
      <c r="BM309" s="49">
        <f t="shared" si="28"/>
        <v>1</v>
      </c>
      <c r="BN309" s="6"/>
      <c r="BO309" s="136" t="str">
        <f>IF(D309="","",IF(E309="","",$D309-'Submission Template'!K$28))</f>
        <v/>
      </c>
      <c r="BP309" s="137" t="str">
        <f t="shared" si="66"/>
        <v/>
      </c>
      <c r="BQ309" s="137"/>
      <c r="BR309" s="137"/>
      <c r="BS309" s="137"/>
      <c r="BT309" s="137" t="str">
        <f>IF(N309="","",IF(E309="","",$N309-'Submission Template'!$BG$20))</f>
        <v/>
      </c>
      <c r="BU309" s="138" t="str">
        <f t="shared" si="67"/>
        <v/>
      </c>
      <c r="BV309" s="6"/>
      <c r="BW309" s="247" t="str">
        <f t="shared" si="71"/>
        <v/>
      </c>
      <c r="BX309" s="138" t="str">
        <f t="shared" si="72"/>
        <v/>
      </c>
      <c r="BY309" s="6"/>
      <c r="BZ309" s="6"/>
      <c r="CA309" s="6"/>
      <c r="CB309" s="6"/>
      <c r="CC309" s="6"/>
      <c r="CD309" s="6"/>
      <c r="CE309" s="6"/>
      <c r="CF309" s="247">
        <f>IF('Submission Template'!C332="invalid",1,0)</f>
        <v>0</v>
      </c>
      <c r="CG309" s="137" t="str">
        <f>IF(AND('Submission Template'!$C332="final",'Submission Template'!$Q332="yes"),$D335,"")</f>
        <v/>
      </c>
      <c r="CH309" s="137" t="str">
        <f>IF(AND('Submission Template'!$C332="final",'Submission Template'!$Q332="yes"),$C335,"")</f>
        <v/>
      </c>
      <c r="CI309" s="137" t="str">
        <f>IF(AND('Submission Template'!$C332="final",'Submission Template'!$V332="yes"),$N335,"")</f>
        <v/>
      </c>
      <c r="CJ309" s="138" t="str">
        <f>IF(AND('Submission Template'!$C332="final",'Submission Template'!$V332="yes"),$M335,"")</f>
        <v/>
      </c>
      <c r="CK309" s="6"/>
      <c r="CL309" s="6"/>
    </row>
    <row r="310" spans="1:90" ht="13" thickBot="1">
      <c r="A310" s="98"/>
      <c r="B310" s="304">
        <f>IF('Submission Template'!$AU$36=1,IF(AND('Submission Template'!$P$13="yes",$AX310&lt;&gt;""),MAX($AX310-1,0),$AX310),"")</f>
        <v>0</v>
      </c>
      <c r="C310" s="305" t="str">
        <f t="shared" si="22"/>
        <v/>
      </c>
      <c r="D310" s="306" t="str">
        <f>IF('Submission Template'!$AU$36&lt;&gt;1,"",IF(AL310&lt;&gt;"",AL310,IF(AND('Submission Template'!$P$13="no",'Submission Template'!Q307="yes",'Submission Template'!BN307&lt;&gt;""),AVERAGE(BD$37:BD310),IF(AND('Submission Template'!$P$13="yes",'Submission Template'!Q307="yes",'Submission Template'!BN307&lt;&gt;""),AVERAGE(BD$38:BD310),""))))</f>
        <v/>
      </c>
      <c r="E310" s="307" t="str">
        <f>IF('Submission Template'!$AU$36&lt;&gt;1,"",IF(AO310&lt;=1,"",IF(BW310&lt;&gt;"",BW310,IF(AND('Submission Template'!$P$13="no",'Submission Template'!Q307="yes",'Submission Template'!BN307&lt;&gt;""),STDEV(BD$37:BD310),IF(AND('Submission Template'!$P$13="yes",'Submission Template'!Q307="yes",'Submission Template'!BN307&lt;&gt;""),STDEV(BD$38:BD310),"")))))</f>
        <v/>
      </c>
      <c r="F310" s="308" t="str">
        <f>IF('Submission Template'!$AU$36=1,IF('Submission Template'!BN307&lt;&gt;"",G309,""),"")</f>
        <v/>
      </c>
      <c r="G310" s="308" t="str">
        <f>IF(AND('Submission Template'!$AU$36=1,'Submission Template'!$C307&lt;&gt;""),IF(OR($AO310=1,$AO310=0),0,IF('Submission Template'!$C307="initial",$G309,IF('Submission Template'!Q307="yes",MAX(($F310+'Submission Template'!BN307-('Submission Template'!K$28+0.25*$E310)),0),$G309))),"")</f>
        <v/>
      </c>
      <c r="H310" s="308" t="str">
        <f t="shared" si="61"/>
        <v/>
      </c>
      <c r="I310" s="309" t="str">
        <f t="shared" si="68"/>
        <v/>
      </c>
      <c r="J310" s="309" t="str">
        <f t="shared" si="62"/>
        <v/>
      </c>
      <c r="K310" s="310" t="str">
        <f>IF(G310&lt;&gt;"",IF($BA310=1,IF(AND(J310&lt;&gt;1,I310=1,D310&lt;='Submission Template'!K$28),1,0),K309),"")</f>
        <v/>
      </c>
      <c r="L310" s="304">
        <f>IF('Submission Template'!$AV$36=1,IF(AND('Submission Template'!$P$13="yes",$AY310&lt;&gt;""),MAX($AY310-1,0),$AY310),"")</f>
        <v>0</v>
      </c>
      <c r="M310" s="305" t="str">
        <f t="shared" si="63"/>
        <v/>
      </c>
      <c r="N310" s="306" t="str">
        <f>IF(AM310&lt;&gt;"",AM310,(IF(AND('Submission Template'!$P$13="no",'Submission Template'!V307="yes",'Submission Template'!BS307&lt;&gt;""),AVERAGE(BE$37:BE310),IF(AND('Submission Template'!$P$13="yes",'Submission Template'!V307="yes",'Submission Template'!BS307&lt;&gt;""),AVERAGE(BE$38:BE310),""))))</f>
        <v/>
      </c>
      <c r="O310" s="307" t="str">
        <f>IF(AP310&lt;=1,"",IF(BX310&lt;&gt;"",BX310,(IF(AND('Submission Template'!$P$13="no",'Submission Template'!V307="yes",'Submission Template'!BS307&lt;&gt;""),STDEV(BE$37:BE310),IF(AND('Submission Template'!$P$13="yes",'Submission Template'!V307="yes",'Submission Template'!BS307&lt;&gt;""),STDEV(BE$38:BE310),"")))))</f>
        <v/>
      </c>
      <c r="P310" s="308" t="str">
        <f>IF('Submission Template'!$AV$36=1,IF('Submission Template'!BS307&lt;&gt;"",Q309,""),"")</f>
        <v/>
      </c>
      <c r="Q310" s="308" t="str">
        <f>IF(AND('Submission Template'!$AV$36=1,'Submission Template'!$C307&lt;&gt;""),IF(OR($AP310=1,$AP310=0),0,IF('Submission Template'!$C307="initial",$Q309,IF('Submission Template'!V307="yes",MAX(($P310+'Submission Template'!BS307-('Submission Template'!R$28+0.25*$O310)),0),$Q309))),"")</f>
        <v/>
      </c>
      <c r="R310" s="308" t="str">
        <f t="shared" si="64"/>
        <v/>
      </c>
      <c r="S310" s="309" t="str">
        <f t="shared" si="69"/>
        <v/>
      </c>
      <c r="T310" s="309" t="str">
        <f t="shared" si="65"/>
        <v/>
      </c>
      <c r="U310" s="310" t="str">
        <f>IF(Q310&lt;&gt;"",IF($BB310=1,IF(AND(T310&lt;&gt;1,S310=1,N310&lt;='Submission Template'!R$28),1,0),U309),"")</f>
        <v/>
      </c>
      <c r="V310" s="102"/>
      <c r="W310" s="102"/>
      <c r="X310" s="102"/>
      <c r="Y310" s="102"/>
      <c r="Z310" s="102"/>
      <c r="AA310" s="102"/>
      <c r="AB310" s="102"/>
      <c r="AC310" s="102"/>
      <c r="AD310" s="102"/>
      <c r="AE310" s="102"/>
      <c r="AF310" s="311"/>
      <c r="AG310" s="312" t="str">
        <f>IF(AND(OR('Submission Template'!Q307="yes",AND('Submission Template'!V307="yes",'Submission Template'!$P$17="yes")),'Submission Template'!C307="invalid"),"Test cannot be invalid AND included in CumSum",IF(OR(AND($Q310&gt;$R310,$N310&lt;&gt;""),AND($G310&gt;H310,$D310&lt;&gt;"")),"Warning:  CumSum statistic exceeds the Action Limit.",""))</f>
        <v/>
      </c>
      <c r="AH310" s="156"/>
      <c r="AI310" s="156"/>
      <c r="AJ310" s="156"/>
      <c r="AK310" s="313"/>
      <c r="AL310" s="6" t="str">
        <f t="shared" si="73"/>
        <v/>
      </c>
      <c r="AM310" s="6" t="str">
        <f t="shared" si="70"/>
        <v/>
      </c>
      <c r="AN310" s="6"/>
      <c r="AO310" s="6">
        <f>IF('Submission Template'!$P$13="no",AX310,IF(AX310="","",IF('Submission Template'!$P$13="yes",IF(B310=0,1,IF(OR(B310=1,B310=2),2,B310)))))</f>
        <v>1</v>
      </c>
      <c r="AP310" s="6">
        <f>IF('Submission Template'!$P$13="no",AY310,IF(AY310="","",IF('Submission Template'!$P$13="yes",IF(L310=0,1,IF(OR(L310=1,L310=2),2,L310)))))</f>
        <v>1</v>
      </c>
      <c r="AQ310" s="20"/>
      <c r="AR310" s="22">
        <f>IF(AND('Submission Template'!BN307&lt;&gt;"",'Submission Template'!K$28&lt;&gt;"",'Submission Template'!Q307&lt;&gt;""),1,0)</f>
        <v>0</v>
      </c>
      <c r="AS310" s="22">
        <f>IF(AND('Submission Template'!BS307&lt;&gt;"",'Submission Template'!R$28&lt;&gt;"",'Submission Template'!V307&lt;&gt;""),1,0)</f>
        <v>0</v>
      </c>
      <c r="AT310" s="22"/>
      <c r="AU310" s="22">
        <f t="shared" si="26"/>
        <v>0</v>
      </c>
      <c r="AV310" s="22">
        <f t="shared" si="27"/>
        <v>0</v>
      </c>
      <c r="AW310" s="22"/>
      <c r="AX310" s="22">
        <f>IF('Submission Template'!$BU307&lt;&gt;"blank",IF('Submission Template'!BN307&lt;&gt;"",IF('Submission Template'!Q307="yes",AX309+1,AX309),AX309),"")</f>
        <v>0</v>
      </c>
      <c r="AY310" s="22">
        <f>IF('Submission Template'!$BU307&lt;&gt;"blank",IF('Submission Template'!BS307&lt;&gt;"",IF('Submission Template'!V307="yes",AY309+1,AY309),AY309),"")</f>
        <v>0</v>
      </c>
      <c r="AZ310" s="22"/>
      <c r="BA310" s="22" t="str">
        <f>IF('Submission Template'!BN307&lt;&gt;"",IF('Submission Template'!Q307="yes",1,0),"")</f>
        <v/>
      </c>
      <c r="BB310" s="22" t="str">
        <f>IF('Submission Template'!BS307&lt;&gt;"",IF('Submission Template'!V307="yes",1,0),"")</f>
        <v/>
      </c>
      <c r="BC310" s="22"/>
      <c r="BD310" s="22" t="str">
        <f>IF(AND('Submission Template'!Q307="yes",'Submission Template'!BN307&lt;&gt;""),'Submission Template'!BN307,"")</f>
        <v/>
      </c>
      <c r="BE310" s="22" t="str">
        <f>IF(AND('Submission Template'!V307="yes",'Submission Template'!BS307&lt;&gt;""),'Submission Template'!BS307,"")</f>
        <v/>
      </c>
      <c r="BF310" s="22"/>
      <c r="BG310" s="22"/>
      <c r="BH310" s="22"/>
      <c r="BI310" s="24"/>
      <c r="BJ310" s="22"/>
      <c r="BK310" s="35" t="str">
        <f>IF('Submission Template'!$AU$36=1,IF(AND('Submission Template'!Q307="yes",$AO310&gt;1,'Submission Template'!BN307&lt;&gt;""),ROUND((($AU310*$E310)/($D310-'Submission Template'!K$28))^2+1,1),""),"")</f>
        <v/>
      </c>
      <c r="BL310" s="35" t="str">
        <f>IF('Submission Template'!$AV$36=1,IF(AND('Submission Template'!V307="yes",$AP310&gt;1,'Submission Template'!BS307&lt;&gt;""),ROUND((($AV310*$O310)/($N310-'Submission Template'!R$28))^2+1,1),""),"")</f>
        <v/>
      </c>
      <c r="BM310" s="49">
        <f t="shared" si="28"/>
        <v>1</v>
      </c>
      <c r="BN310" s="6"/>
      <c r="BO310" s="136" t="str">
        <f>IF(D310="","",IF(E310="","",$D310-'Submission Template'!K$28))</f>
        <v/>
      </c>
      <c r="BP310" s="137" t="str">
        <f t="shared" si="66"/>
        <v/>
      </c>
      <c r="BQ310" s="137"/>
      <c r="BR310" s="137"/>
      <c r="BS310" s="137"/>
      <c r="BT310" s="137" t="str">
        <f>IF(N310="","",IF(E310="","",$N310-'Submission Template'!$BG$20))</f>
        <v/>
      </c>
      <c r="BU310" s="138" t="str">
        <f t="shared" si="67"/>
        <v/>
      </c>
      <c r="BV310" s="6"/>
      <c r="BW310" s="247" t="str">
        <f t="shared" si="71"/>
        <v/>
      </c>
      <c r="BX310" s="138" t="str">
        <f t="shared" si="72"/>
        <v/>
      </c>
      <c r="BY310" s="6"/>
      <c r="BZ310" s="6"/>
      <c r="CA310" s="6"/>
      <c r="CB310" s="6"/>
      <c r="CC310" s="6"/>
      <c r="CD310" s="6"/>
      <c r="CE310" s="6"/>
      <c r="CF310" s="248">
        <f>IF('Submission Template'!C333="invalid",1,0)</f>
        <v>0</v>
      </c>
      <c r="CG310" s="139" t="str">
        <f>IF(AND('Submission Template'!$C333="final",'Submission Template'!$Q333="yes"),$D336,"")</f>
        <v/>
      </c>
      <c r="CH310" s="139" t="str">
        <f>IF(AND('Submission Template'!$C333="final",'Submission Template'!$Q333="yes"),$C336,"")</f>
        <v/>
      </c>
      <c r="CI310" s="139" t="str">
        <f>IF(AND('Submission Template'!$C333="final",'Submission Template'!$V333="yes"),$N336,"")</f>
        <v/>
      </c>
      <c r="CJ310" s="140" t="str">
        <f>IF(AND('Submission Template'!$C333="final",'Submission Template'!$V333="yes"),$M336,"")</f>
        <v/>
      </c>
      <c r="CK310" s="6"/>
      <c r="CL310" s="6"/>
    </row>
    <row r="311" spans="1:90">
      <c r="A311" s="98"/>
      <c r="B311" s="304">
        <f>IF('Submission Template'!$AU$36=1,IF(AND('Submission Template'!$P$13="yes",$AX311&lt;&gt;""),MAX($AX311-1,0),$AX311),"")</f>
        <v>0</v>
      </c>
      <c r="C311" s="305" t="str">
        <f t="shared" si="22"/>
        <v/>
      </c>
      <c r="D311" s="306" t="str">
        <f>IF('Submission Template'!$AU$36&lt;&gt;1,"",IF(AL311&lt;&gt;"",AL311,IF(AND('Submission Template'!$P$13="no",'Submission Template'!Q308="yes",'Submission Template'!BN308&lt;&gt;""),AVERAGE(BD$37:BD311),IF(AND('Submission Template'!$P$13="yes",'Submission Template'!Q308="yes",'Submission Template'!BN308&lt;&gt;""),AVERAGE(BD$38:BD311),""))))</f>
        <v/>
      </c>
      <c r="E311" s="307" t="str">
        <f>IF('Submission Template'!$AU$36&lt;&gt;1,"",IF(AO311&lt;=1,"",IF(BW311&lt;&gt;"",BW311,IF(AND('Submission Template'!$P$13="no",'Submission Template'!Q308="yes",'Submission Template'!BN308&lt;&gt;""),STDEV(BD$37:BD311),IF(AND('Submission Template'!$P$13="yes",'Submission Template'!Q308="yes",'Submission Template'!BN308&lt;&gt;""),STDEV(BD$38:BD311),"")))))</f>
        <v/>
      </c>
      <c r="F311" s="308" t="str">
        <f>IF('Submission Template'!$AU$36=1,IF('Submission Template'!BN308&lt;&gt;"",G310,""),"")</f>
        <v/>
      </c>
      <c r="G311" s="308" t="str">
        <f>IF(AND('Submission Template'!$AU$36=1,'Submission Template'!$C308&lt;&gt;""),IF(OR($AO311=1,$AO311=0),0,IF('Submission Template'!$C308="initial",$G310,IF('Submission Template'!Q308="yes",MAX(($F311+'Submission Template'!BN308-('Submission Template'!K$28+0.25*$E311)),0),$G310))),"")</f>
        <v/>
      </c>
      <c r="H311" s="308" t="str">
        <f t="shared" si="61"/>
        <v/>
      </c>
      <c r="I311" s="309" t="str">
        <f t="shared" si="68"/>
        <v/>
      </c>
      <c r="J311" s="309" t="str">
        <f t="shared" si="62"/>
        <v/>
      </c>
      <c r="K311" s="310" t="str">
        <f>IF(G311&lt;&gt;"",IF($BA311=1,IF(AND(J311&lt;&gt;1,I311=1,D311&lt;='Submission Template'!K$28),1,0),K310),"")</f>
        <v/>
      </c>
      <c r="L311" s="304">
        <f>IF('Submission Template'!$AV$36=1,IF(AND('Submission Template'!$P$13="yes",$AY311&lt;&gt;""),MAX($AY311-1,0),$AY311),"")</f>
        <v>0</v>
      </c>
      <c r="M311" s="305" t="str">
        <f t="shared" si="63"/>
        <v/>
      </c>
      <c r="N311" s="306" t="str">
        <f>IF(AM311&lt;&gt;"",AM311,(IF(AND('Submission Template'!$P$13="no",'Submission Template'!V308="yes",'Submission Template'!BS308&lt;&gt;""),AVERAGE(BE$37:BE311),IF(AND('Submission Template'!$P$13="yes",'Submission Template'!V308="yes",'Submission Template'!BS308&lt;&gt;""),AVERAGE(BE$38:BE311),""))))</f>
        <v/>
      </c>
      <c r="O311" s="307" t="str">
        <f>IF(AP311&lt;=1,"",IF(BX311&lt;&gt;"",BX311,(IF(AND('Submission Template'!$P$13="no",'Submission Template'!V308="yes",'Submission Template'!BS308&lt;&gt;""),STDEV(BE$37:BE311),IF(AND('Submission Template'!$P$13="yes",'Submission Template'!V308="yes",'Submission Template'!BS308&lt;&gt;""),STDEV(BE$38:BE311),"")))))</f>
        <v/>
      </c>
      <c r="P311" s="308" t="str">
        <f>IF('Submission Template'!$AV$36=1,IF('Submission Template'!BS308&lt;&gt;"",Q310,""),"")</f>
        <v/>
      </c>
      <c r="Q311" s="308" t="str">
        <f>IF(AND('Submission Template'!$AV$36=1,'Submission Template'!$C308&lt;&gt;""),IF(OR($AP311=1,$AP311=0),0,IF('Submission Template'!$C308="initial",$Q310,IF('Submission Template'!V308="yes",MAX(($P311+'Submission Template'!BS308-('Submission Template'!R$28+0.25*$O311)),0),$Q310))),"")</f>
        <v/>
      </c>
      <c r="R311" s="308" t="str">
        <f t="shared" si="64"/>
        <v/>
      </c>
      <c r="S311" s="309" t="str">
        <f t="shared" si="69"/>
        <v/>
      </c>
      <c r="T311" s="309" t="str">
        <f t="shared" si="65"/>
        <v/>
      </c>
      <c r="U311" s="310" t="str">
        <f>IF(Q311&lt;&gt;"",IF($BB311=1,IF(AND(T311&lt;&gt;1,S311=1,N311&lt;='Submission Template'!R$28),1,0),U310),"")</f>
        <v/>
      </c>
      <c r="V311" s="102"/>
      <c r="W311" s="102"/>
      <c r="X311" s="102"/>
      <c r="Y311" s="102"/>
      <c r="Z311" s="102"/>
      <c r="AA311" s="102"/>
      <c r="AB311" s="102"/>
      <c r="AC311" s="102"/>
      <c r="AD311" s="102"/>
      <c r="AE311" s="102"/>
      <c r="AF311" s="311"/>
      <c r="AG311" s="312" t="str">
        <f>IF(AND(OR('Submission Template'!Q308="yes",AND('Submission Template'!V308="yes",'Submission Template'!$P$17="yes")),'Submission Template'!C308="invalid"),"Test cannot be invalid AND included in CumSum",IF(OR(AND($Q311&gt;$R311,$N311&lt;&gt;""),AND($G311&gt;H311,$D311&lt;&gt;"")),"Warning:  CumSum statistic exceeds the Action Limit.",""))</f>
        <v/>
      </c>
      <c r="AH311" s="156"/>
      <c r="AI311" s="156"/>
      <c r="AJ311" s="156"/>
      <c r="AK311" s="313"/>
      <c r="AL311" s="6" t="str">
        <f t="shared" si="73"/>
        <v/>
      </c>
      <c r="AM311" s="6" t="str">
        <f t="shared" si="70"/>
        <v/>
      </c>
      <c r="AN311" s="6"/>
      <c r="AO311" s="6">
        <f>IF('Submission Template'!$P$13="no",AX311,IF(AX311="","",IF('Submission Template'!$P$13="yes",IF(B311=0,1,IF(OR(B311=1,B311=2),2,B311)))))</f>
        <v>1</v>
      </c>
      <c r="AP311" s="6">
        <f>IF('Submission Template'!$P$13="no",AY311,IF(AY311="","",IF('Submission Template'!$P$13="yes",IF(L311=0,1,IF(OR(L311=1,L311=2),2,L311)))))</f>
        <v>1</v>
      </c>
      <c r="AQ311" s="20"/>
      <c r="AR311" s="22">
        <f>IF(AND('Submission Template'!BN308&lt;&gt;"",'Submission Template'!K$28&lt;&gt;"",'Submission Template'!Q308&lt;&gt;""),1,0)</f>
        <v>0</v>
      </c>
      <c r="AS311" s="22">
        <f>IF(AND('Submission Template'!BS308&lt;&gt;"",'Submission Template'!R$28&lt;&gt;"",'Submission Template'!V308&lt;&gt;""),1,0)</f>
        <v>0</v>
      </c>
      <c r="AT311" s="22"/>
      <c r="AU311" s="22">
        <f t="shared" si="26"/>
        <v>0</v>
      </c>
      <c r="AV311" s="22">
        <f t="shared" si="27"/>
        <v>0</v>
      </c>
      <c r="AW311" s="22"/>
      <c r="AX311" s="22">
        <f>IF('Submission Template'!$BU308&lt;&gt;"blank",IF('Submission Template'!BN308&lt;&gt;"",IF('Submission Template'!Q308="yes",AX310+1,AX310),AX310),"")</f>
        <v>0</v>
      </c>
      <c r="AY311" s="22">
        <f>IF('Submission Template'!$BU308&lt;&gt;"blank",IF('Submission Template'!BS308&lt;&gt;"",IF('Submission Template'!V308="yes",AY310+1,AY310),AY310),"")</f>
        <v>0</v>
      </c>
      <c r="AZ311" s="22"/>
      <c r="BA311" s="22" t="str">
        <f>IF('Submission Template'!BN308&lt;&gt;"",IF('Submission Template'!Q308="yes",1,0),"")</f>
        <v/>
      </c>
      <c r="BB311" s="22" t="str">
        <f>IF('Submission Template'!BS308&lt;&gt;"",IF('Submission Template'!V308="yes",1,0),"")</f>
        <v/>
      </c>
      <c r="BC311" s="22"/>
      <c r="BD311" s="22" t="str">
        <f>IF(AND('Submission Template'!Q308="yes",'Submission Template'!BN308&lt;&gt;""),'Submission Template'!BN308,"")</f>
        <v/>
      </c>
      <c r="BE311" s="22" t="str">
        <f>IF(AND('Submission Template'!V308="yes",'Submission Template'!BS308&lt;&gt;""),'Submission Template'!BS308,"")</f>
        <v/>
      </c>
      <c r="BF311" s="22"/>
      <c r="BG311" s="22"/>
      <c r="BH311" s="22"/>
      <c r="BI311" s="24"/>
      <c r="BJ311" s="22"/>
      <c r="BK311" s="35" t="str">
        <f>IF('Submission Template'!$AU$36=1,IF(AND('Submission Template'!Q308="yes",$AO311&gt;1,'Submission Template'!BN308&lt;&gt;""),ROUND((($AU311*$E311)/($D311-'Submission Template'!K$28))^2+1,1),""),"")</f>
        <v/>
      </c>
      <c r="BL311" s="35" t="str">
        <f>IF('Submission Template'!$AV$36=1,IF(AND('Submission Template'!V308="yes",$AP311&gt;1,'Submission Template'!BS308&lt;&gt;""),ROUND((($AV311*$O311)/($N311-'Submission Template'!R$28))^2+1,1),""),"")</f>
        <v/>
      </c>
      <c r="BM311" s="49">
        <f t="shared" si="28"/>
        <v>1</v>
      </c>
      <c r="BN311" s="6"/>
      <c r="BO311" s="136" t="str">
        <f>IF(D311="","",IF(E311="","",$D311-'Submission Template'!K$28))</f>
        <v/>
      </c>
      <c r="BP311" s="137" t="str">
        <f t="shared" si="66"/>
        <v/>
      </c>
      <c r="BQ311" s="137"/>
      <c r="BR311" s="137"/>
      <c r="BS311" s="137"/>
      <c r="BT311" s="137" t="str">
        <f>IF(N311="","",IF(E311="","",$N311-'Submission Template'!$BG$20))</f>
        <v/>
      </c>
      <c r="BU311" s="138" t="str">
        <f t="shared" si="67"/>
        <v/>
      </c>
      <c r="BV311" s="6"/>
      <c r="BW311" s="247" t="str">
        <f t="shared" si="71"/>
        <v/>
      </c>
      <c r="BX311" s="138" t="str">
        <f t="shared" si="72"/>
        <v/>
      </c>
      <c r="BY311" s="6"/>
      <c r="BZ311" s="6"/>
      <c r="CA311" s="6"/>
      <c r="CB311" s="6"/>
      <c r="CC311" s="6"/>
      <c r="CD311" s="6"/>
      <c r="CE311" s="6"/>
      <c r="CF311" s="6"/>
      <c r="CG311" s="6"/>
      <c r="CH311" s="6"/>
      <c r="CI311" s="6"/>
      <c r="CJ311" s="6"/>
      <c r="CK311" s="6"/>
      <c r="CL311" s="6"/>
    </row>
    <row r="312" spans="1:90">
      <c r="A312" s="98"/>
      <c r="B312" s="304">
        <f>IF('Submission Template'!$AU$36=1,IF(AND('Submission Template'!$P$13="yes",$AX312&lt;&gt;""),MAX($AX312-1,0),$AX312),"")</f>
        <v>0</v>
      </c>
      <c r="C312" s="305" t="str">
        <f t="shared" si="22"/>
        <v/>
      </c>
      <c r="D312" s="306" t="str">
        <f>IF('Submission Template'!$AU$36&lt;&gt;1,"",IF(AL312&lt;&gt;"",AL312,IF(AND('Submission Template'!$P$13="no",'Submission Template'!Q309="yes",'Submission Template'!BN309&lt;&gt;""),AVERAGE(BD$37:BD312),IF(AND('Submission Template'!$P$13="yes",'Submission Template'!Q309="yes",'Submission Template'!BN309&lt;&gt;""),AVERAGE(BD$38:BD312),""))))</f>
        <v/>
      </c>
      <c r="E312" s="307" t="str">
        <f>IF('Submission Template'!$AU$36&lt;&gt;1,"",IF(AO312&lt;=1,"",IF(BW312&lt;&gt;"",BW312,IF(AND('Submission Template'!$P$13="no",'Submission Template'!Q309="yes",'Submission Template'!BN309&lt;&gt;""),STDEV(BD$37:BD312),IF(AND('Submission Template'!$P$13="yes",'Submission Template'!Q309="yes",'Submission Template'!BN309&lt;&gt;""),STDEV(BD$38:BD312),"")))))</f>
        <v/>
      </c>
      <c r="F312" s="308" t="str">
        <f>IF('Submission Template'!$AU$36=1,IF('Submission Template'!BN309&lt;&gt;"",G311,""),"")</f>
        <v/>
      </c>
      <c r="G312" s="308" t="str">
        <f>IF(AND('Submission Template'!$AU$36=1,'Submission Template'!$C309&lt;&gt;""),IF(OR($AO312=1,$AO312=0),0,IF('Submission Template'!$C309="initial",$G311,IF('Submission Template'!Q309="yes",MAX(($F312+'Submission Template'!BN309-('Submission Template'!K$28+0.25*$E312)),0),$G311))),"")</f>
        <v/>
      </c>
      <c r="H312" s="308" t="str">
        <f t="shared" si="61"/>
        <v/>
      </c>
      <c r="I312" s="309" t="str">
        <f t="shared" si="68"/>
        <v/>
      </c>
      <c r="J312" s="309" t="str">
        <f t="shared" si="62"/>
        <v/>
      </c>
      <c r="K312" s="310" t="str">
        <f>IF(G312&lt;&gt;"",IF($BA312=1,IF(AND(J312&lt;&gt;1,I312=1,D312&lt;='Submission Template'!K$28),1,0),K311),"")</f>
        <v/>
      </c>
      <c r="L312" s="304">
        <f>IF('Submission Template'!$AV$36=1,IF(AND('Submission Template'!$P$13="yes",$AY312&lt;&gt;""),MAX($AY312-1,0),$AY312),"")</f>
        <v>0</v>
      </c>
      <c r="M312" s="305" t="str">
        <f t="shared" si="63"/>
        <v/>
      </c>
      <c r="N312" s="306" t="str">
        <f>IF(AM312&lt;&gt;"",AM312,(IF(AND('Submission Template'!$P$13="no",'Submission Template'!V309="yes",'Submission Template'!BS309&lt;&gt;""),AVERAGE(BE$37:BE312),IF(AND('Submission Template'!$P$13="yes",'Submission Template'!V309="yes",'Submission Template'!BS309&lt;&gt;""),AVERAGE(BE$38:BE312),""))))</f>
        <v/>
      </c>
      <c r="O312" s="307" t="str">
        <f>IF(AP312&lt;=1,"",IF(BX312&lt;&gt;"",BX312,(IF(AND('Submission Template'!$P$13="no",'Submission Template'!V309="yes",'Submission Template'!BS309&lt;&gt;""),STDEV(BE$37:BE312),IF(AND('Submission Template'!$P$13="yes",'Submission Template'!V309="yes",'Submission Template'!BS309&lt;&gt;""),STDEV(BE$38:BE312),"")))))</f>
        <v/>
      </c>
      <c r="P312" s="308" t="str">
        <f>IF('Submission Template'!$AV$36=1,IF('Submission Template'!BS309&lt;&gt;"",Q311,""),"")</f>
        <v/>
      </c>
      <c r="Q312" s="308" t="str">
        <f>IF(AND('Submission Template'!$AV$36=1,'Submission Template'!$C309&lt;&gt;""),IF(OR($AP312=1,$AP312=0),0,IF('Submission Template'!$C309="initial",$Q311,IF('Submission Template'!V309="yes",MAX(($P312+'Submission Template'!BS309-('Submission Template'!R$28+0.25*$O312)),0),$Q311))),"")</f>
        <v/>
      </c>
      <c r="R312" s="308" t="str">
        <f t="shared" si="64"/>
        <v/>
      </c>
      <c r="S312" s="309" t="str">
        <f t="shared" si="69"/>
        <v/>
      </c>
      <c r="T312" s="309" t="str">
        <f t="shared" si="65"/>
        <v/>
      </c>
      <c r="U312" s="310" t="str">
        <f>IF(Q312&lt;&gt;"",IF($BB312=1,IF(AND(T312&lt;&gt;1,S312=1,N312&lt;='Submission Template'!R$28),1,0),U311),"")</f>
        <v/>
      </c>
      <c r="V312" s="102"/>
      <c r="W312" s="102"/>
      <c r="X312" s="102"/>
      <c r="Y312" s="102"/>
      <c r="Z312" s="102"/>
      <c r="AA312" s="102"/>
      <c r="AB312" s="102"/>
      <c r="AC312" s="102"/>
      <c r="AD312" s="102"/>
      <c r="AE312" s="102"/>
      <c r="AF312" s="311"/>
      <c r="AG312" s="312" t="str">
        <f>IF(AND(OR('Submission Template'!Q309="yes",AND('Submission Template'!V309="yes",'Submission Template'!$P$17="yes")),'Submission Template'!C309="invalid"),"Test cannot be invalid AND included in CumSum",IF(OR(AND($Q312&gt;$R312,$N312&lt;&gt;""),AND($G312&gt;H312,$D312&lt;&gt;"")),"Warning:  CumSum statistic exceeds the Action Limit.",""))</f>
        <v/>
      </c>
      <c r="AH312" s="156"/>
      <c r="AI312" s="156"/>
      <c r="AJ312" s="156"/>
      <c r="AK312" s="313"/>
      <c r="AL312" s="6" t="str">
        <f t="shared" si="73"/>
        <v/>
      </c>
      <c r="AM312" s="6" t="str">
        <f t="shared" si="70"/>
        <v/>
      </c>
      <c r="AN312" s="6"/>
      <c r="AO312" s="6">
        <f>IF('Submission Template'!$P$13="no",AX312,IF(AX312="","",IF('Submission Template'!$P$13="yes",IF(B312=0,1,IF(OR(B312=1,B312=2),2,B312)))))</f>
        <v>1</v>
      </c>
      <c r="AP312" s="6">
        <f>IF('Submission Template'!$P$13="no",AY312,IF(AY312="","",IF('Submission Template'!$P$13="yes",IF(L312=0,1,IF(OR(L312=1,L312=2),2,L312)))))</f>
        <v>1</v>
      </c>
      <c r="AQ312" s="20"/>
      <c r="AR312" s="22">
        <f>IF(AND('Submission Template'!BN309&lt;&gt;"",'Submission Template'!K$28&lt;&gt;"",'Submission Template'!Q309&lt;&gt;""),1,0)</f>
        <v>0</v>
      </c>
      <c r="AS312" s="22">
        <f>IF(AND('Submission Template'!BS309&lt;&gt;"",'Submission Template'!R$28&lt;&gt;"",'Submission Template'!V309&lt;&gt;""),1,0)</f>
        <v>0</v>
      </c>
      <c r="AT312" s="22"/>
      <c r="AU312" s="22">
        <f t="shared" si="26"/>
        <v>0</v>
      </c>
      <c r="AV312" s="22">
        <f t="shared" si="27"/>
        <v>0</v>
      </c>
      <c r="AW312" s="22"/>
      <c r="AX312" s="22">
        <f>IF('Submission Template'!$BU309&lt;&gt;"blank",IF('Submission Template'!BN309&lt;&gt;"",IF('Submission Template'!Q309="yes",AX311+1,AX311),AX311),"")</f>
        <v>0</v>
      </c>
      <c r="AY312" s="22">
        <f>IF('Submission Template'!$BU309&lt;&gt;"blank",IF('Submission Template'!BS309&lt;&gt;"",IF('Submission Template'!V309="yes",AY311+1,AY311),AY311),"")</f>
        <v>0</v>
      </c>
      <c r="AZ312" s="22"/>
      <c r="BA312" s="22" t="str">
        <f>IF('Submission Template'!BN309&lt;&gt;"",IF('Submission Template'!Q309="yes",1,0),"")</f>
        <v/>
      </c>
      <c r="BB312" s="22" t="str">
        <f>IF('Submission Template'!BS309&lt;&gt;"",IF('Submission Template'!V309="yes",1,0),"")</f>
        <v/>
      </c>
      <c r="BC312" s="22"/>
      <c r="BD312" s="22" t="str">
        <f>IF(AND('Submission Template'!Q309="yes",'Submission Template'!BN309&lt;&gt;""),'Submission Template'!BN309,"")</f>
        <v/>
      </c>
      <c r="BE312" s="22" t="str">
        <f>IF(AND('Submission Template'!V309="yes",'Submission Template'!BS309&lt;&gt;""),'Submission Template'!BS309,"")</f>
        <v/>
      </c>
      <c r="BF312" s="22"/>
      <c r="BG312" s="22"/>
      <c r="BH312" s="22"/>
      <c r="BI312" s="24"/>
      <c r="BJ312" s="22"/>
      <c r="BK312" s="35" t="str">
        <f>IF('Submission Template'!$AU$36=1,IF(AND('Submission Template'!Q309="yes",$AO312&gt;1,'Submission Template'!BN309&lt;&gt;""),ROUND((($AU312*$E312)/($D312-'Submission Template'!K$28))^2+1,1),""),"")</f>
        <v/>
      </c>
      <c r="BL312" s="35" t="str">
        <f>IF('Submission Template'!$AV$36=1,IF(AND('Submission Template'!V309="yes",$AP312&gt;1,'Submission Template'!BS309&lt;&gt;""),ROUND((($AV312*$O312)/($N312-'Submission Template'!R$28))^2+1,1),""),"")</f>
        <v/>
      </c>
      <c r="BM312" s="49">
        <f t="shared" si="28"/>
        <v>1</v>
      </c>
      <c r="BN312" s="6"/>
      <c r="BO312" s="136" t="str">
        <f>IF(D312="","",IF(E312="","",$D312-'Submission Template'!K$28))</f>
        <v/>
      </c>
      <c r="BP312" s="137" t="str">
        <f t="shared" si="66"/>
        <v/>
      </c>
      <c r="BQ312" s="137"/>
      <c r="BR312" s="137"/>
      <c r="BS312" s="137"/>
      <c r="BT312" s="137" t="str">
        <f>IF(N312="","",IF(E312="","",$N312-'Submission Template'!$BG$20))</f>
        <v/>
      </c>
      <c r="BU312" s="138" t="str">
        <f t="shared" si="67"/>
        <v/>
      </c>
      <c r="BV312" s="6"/>
      <c r="BW312" s="247" t="str">
        <f t="shared" si="71"/>
        <v/>
      </c>
      <c r="BX312" s="138" t="str">
        <f t="shared" si="72"/>
        <v/>
      </c>
      <c r="BY312" s="6"/>
      <c r="BZ312" s="6"/>
      <c r="CA312" s="6"/>
      <c r="CB312" s="6"/>
      <c r="CC312" s="6"/>
      <c r="CD312" s="6"/>
      <c r="CE312" s="6"/>
      <c r="CF312" s="6"/>
      <c r="CG312" s="6"/>
      <c r="CH312" s="6"/>
      <c r="CI312" s="6"/>
      <c r="CJ312" s="6"/>
      <c r="CK312" s="6"/>
      <c r="CL312" s="6"/>
    </row>
    <row r="313" spans="1:90">
      <c r="A313" s="98"/>
      <c r="B313" s="304">
        <f>IF('Submission Template'!$AU$36=1,IF(AND('Submission Template'!$P$13="yes",$AX313&lt;&gt;""),MAX($AX313-1,0),$AX313),"")</f>
        <v>0</v>
      </c>
      <c r="C313" s="305" t="str">
        <f t="shared" si="22"/>
        <v/>
      </c>
      <c r="D313" s="306" t="str">
        <f>IF('Submission Template'!$AU$36&lt;&gt;1,"",IF(AL313&lt;&gt;"",AL313,IF(AND('Submission Template'!$P$13="no",'Submission Template'!Q310="yes",'Submission Template'!BN310&lt;&gt;""),AVERAGE(BD$37:BD313),IF(AND('Submission Template'!$P$13="yes",'Submission Template'!Q310="yes",'Submission Template'!BN310&lt;&gt;""),AVERAGE(BD$38:BD313),""))))</f>
        <v/>
      </c>
      <c r="E313" s="307" t="str">
        <f>IF('Submission Template'!$AU$36&lt;&gt;1,"",IF(AO313&lt;=1,"",IF(BW313&lt;&gt;"",BW313,IF(AND('Submission Template'!$P$13="no",'Submission Template'!Q310="yes",'Submission Template'!BN310&lt;&gt;""),STDEV(BD$37:BD313),IF(AND('Submission Template'!$P$13="yes",'Submission Template'!Q310="yes",'Submission Template'!BN310&lt;&gt;""),STDEV(BD$38:BD313),"")))))</f>
        <v/>
      </c>
      <c r="F313" s="308" t="str">
        <f>IF('Submission Template'!$AU$36=1,IF('Submission Template'!BN310&lt;&gt;"",G312,""),"")</f>
        <v/>
      </c>
      <c r="G313" s="308" t="str">
        <f>IF(AND('Submission Template'!$AU$36=1,'Submission Template'!$C310&lt;&gt;""),IF(OR($AO313=1,$AO313=0),0,IF('Submission Template'!$C310="initial",$G312,IF('Submission Template'!Q310="yes",MAX(($F313+'Submission Template'!BN310-('Submission Template'!K$28+0.25*$E313)),0),$G312))),"")</f>
        <v/>
      </c>
      <c r="H313" s="308" t="str">
        <f t="shared" si="61"/>
        <v/>
      </c>
      <c r="I313" s="309" t="str">
        <f t="shared" si="68"/>
        <v/>
      </c>
      <c r="J313" s="309" t="str">
        <f t="shared" si="62"/>
        <v/>
      </c>
      <c r="K313" s="310" t="str">
        <f>IF(G313&lt;&gt;"",IF($BA313=1,IF(AND(J313&lt;&gt;1,I313=1,D313&lt;='Submission Template'!K$28),1,0),K312),"")</f>
        <v/>
      </c>
      <c r="L313" s="304">
        <f>IF('Submission Template'!$AV$36=1,IF(AND('Submission Template'!$P$13="yes",$AY313&lt;&gt;""),MAX($AY313-1,0),$AY313),"")</f>
        <v>0</v>
      </c>
      <c r="M313" s="305" t="str">
        <f t="shared" si="63"/>
        <v/>
      </c>
      <c r="N313" s="306" t="str">
        <f>IF(AM313&lt;&gt;"",AM313,(IF(AND('Submission Template'!$P$13="no",'Submission Template'!V310="yes",'Submission Template'!BS310&lt;&gt;""),AVERAGE(BE$37:BE313),IF(AND('Submission Template'!$P$13="yes",'Submission Template'!V310="yes",'Submission Template'!BS310&lt;&gt;""),AVERAGE(BE$38:BE313),""))))</f>
        <v/>
      </c>
      <c r="O313" s="307" t="str">
        <f>IF(AP313&lt;=1,"",IF(BX313&lt;&gt;"",BX313,(IF(AND('Submission Template'!$P$13="no",'Submission Template'!V310="yes",'Submission Template'!BS310&lt;&gt;""),STDEV(BE$37:BE313),IF(AND('Submission Template'!$P$13="yes",'Submission Template'!V310="yes",'Submission Template'!BS310&lt;&gt;""),STDEV(BE$38:BE313),"")))))</f>
        <v/>
      </c>
      <c r="P313" s="308" t="str">
        <f>IF('Submission Template'!$AV$36=1,IF('Submission Template'!BS310&lt;&gt;"",Q312,""),"")</f>
        <v/>
      </c>
      <c r="Q313" s="308" t="str">
        <f>IF(AND('Submission Template'!$AV$36=1,'Submission Template'!$C310&lt;&gt;""),IF(OR($AP313=1,$AP313=0),0,IF('Submission Template'!$C310="initial",$Q312,IF('Submission Template'!V310="yes",MAX(($P313+'Submission Template'!BS310-('Submission Template'!R$28+0.25*$O313)),0),$Q312))),"")</f>
        <v/>
      </c>
      <c r="R313" s="308" t="str">
        <f t="shared" si="64"/>
        <v/>
      </c>
      <c r="S313" s="309" t="str">
        <f t="shared" si="69"/>
        <v/>
      </c>
      <c r="T313" s="309" t="str">
        <f t="shared" si="65"/>
        <v/>
      </c>
      <c r="U313" s="310" t="str">
        <f>IF(Q313&lt;&gt;"",IF($BB313=1,IF(AND(T313&lt;&gt;1,S313=1,N313&lt;='Submission Template'!R$28),1,0),U312),"")</f>
        <v/>
      </c>
      <c r="V313" s="102"/>
      <c r="W313" s="102"/>
      <c r="X313" s="102"/>
      <c r="Y313" s="102"/>
      <c r="Z313" s="102"/>
      <c r="AA313" s="102"/>
      <c r="AB313" s="102"/>
      <c r="AC313" s="102"/>
      <c r="AD313" s="102"/>
      <c r="AE313" s="102"/>
      <c r="AF313" s="311"/>
      <c r="AG313" s="312" t="str">
        <f>IF(AND(OR('Submission Template'!Q310="yes",AND('Submission Template'!V310="yes",'Submission Template'!$P$17="yes")),'Submission Template'!C310="invalid"),"Test cannot be invalid AND included in CumSum",IF(OR(AND($Q313&gt;$R313,$N313&lt;&gt;""),AND($G313&gt;H313,$D313&lt;&gt;"")),"Warning:  CumSum statistic exceeds the Action Limit.",""))</f>
        <v/>
      </c>
      <c r="AH313" s="156"/>
      <c r="AI313" s="156"/>
      <c r="AJ313" s="156"/>
      <c r="AK313" s="313"/>
      <c r="AL313" s="6" t="str">
        <f t="shared" si="73"/>
        <v/>
      </c>
      <c r="AM313" s="6" t="str">
        <f t="shared" si="70"/>
        <v/>
      </c>
      <c r="AN313" s="6"/>
      <c r="AO313" s="6">
        <f>IF('Submission Template'!$P$13="no",AX313,IF(AX313="","",IF('Submission Template'!$P$13="yes",IF(B313=0,1,IF(OR(B313=1,B313=2),2,B313)))))</f>
        <v>1</v>
      </c>
      <c r="AP313" s="6">
        <f>IF('Submission Template'!$P$13="no",AY313,IF(AY313="","",IF('Submission Template'!$P$13="yes",IF(L313=0,1,IF(OR(L313=1,L313=2),2,L313)))))</f>
        <v>1</v>
      </c>
      <c r="AQ313" s="20"/>
      <c r="AR313" s="22">
        <f>IF(AND('Submission Template'!BN310&lt;&gt;"",'Submission Template'!K$28&lt;&gt;"",'Submission Template'!Q310&lt;&gt;""),1,0)</f>
        <v>0</v>
      </c>
      <c r="AS313" s="22">
        <f>IF(AND('Submission Template'!BS310&lt;&gt;"",'Submission Template'!R$28&lt;&gt;"",'Submission Template'!V310&lt;&gt;""),1,0)</f>
        <v>0</v>
      </c>
      <c r="AT313" s="22"/>
      <c r="AU313" s="22">
        <f t="shared" si="26"/>
        <v>0</v>
      </c>
      <c r="AV313" s="22">
        <f t="shared" si="27"/>
        <v>0</v>
      </c>
      <c r="AW313" s="22"/>
      <c r="AX313" s="22">
        <f>IF('Submission Template'!$BU310&lt;&gt;"blank",IF('Submission Template'!BN310&lt;&gt;"",IF('Submission Template'!Q310="yes",AX312+1,AX312),AX312),"")</f>
        <v>0</v>
      </c>
      <c r="AY313" s="22">
        <f>IF('Submission Template'!$BU310&lt;&gt;"blank",IF('Submission Template'!BS310&lt;&gt;"",IF('Submission Template'!V310="yes",AY312+1,AY312),AY312),"")</f>
        <v>0</v>
      </c>
      <c r="AZ313" s="22"/>
      <c r="BA313" s="22" t="str">
        <f>IF('Submission Template'!BN310&lt;&gt;"",IF('Submission Template'!Q310="yes",1,0),"")</f>
        <v/>
      </c>
      <c r="BB313" s="22" t="str">
        <f>IF('Submission Template'!BS310&lt;&gt;"",IF('Submission Template'!V310="yes",1,0),"")</f>
        <v/>
      </c>
      <c r="BC313" s="22"/>
      <c r="BD313" s="22" t="str">
        <f>IF(AND('Submission Template'!Q310="yes",'Submission Template'!BN310&lt;&gt;""),'Submission Template'!BN310,"")</f>
        <v/>
      </c>
      <c r="BE313" s="22" t="str">
        <f>IF(AND('Submission Template'!V310="yes",'Submission Template'!BS310&lt;&gt;""),'Submission Template'!BS310,"")</f>
        <v/>
      </c>
      <c r="BF313" s="22"/>
      <c r="BG313" s="22"/>
      <c r="BH313" s="22"/>
      <c r="BI313" s="24"/>
      <c r="BJ313" s="22"/>
      <c r="BK313" s="35" t="str">
        <f>IF('Submission Template'!$AU$36=1,IF(AND('Submission Template'!Q310="yes",$AO313&gt;1,'Submission Template'!BN310&lt;&gt;""),ROUND((($AU313*$E313)/($D313-'Submission Template'!K$28))^2+1,1),""),"")</f>
        <v/>
      </c>
      <c r="BL313" s="35" t="str">
        <f>IF('Submission Template'!$AV$36=1,IF(AND('Submission Template'!V310="yes",$AP313&gt;1,'Submission Template'!BS310&lt;&gt;""),ROUND((($AV313*$O313)/($N313-'Submission Template'!R$28))^2+1,1),""),"")</f>
        <v/>
      </c>
      <c r="BM313" s="49">
        <f t="shared" si="28"/>
        <v>1</v>
      </c>
      <c r="BN313" s="6"/>
      <c r="BO313" s="136" t="str">
        <f>IF(D313="","",IF(E313="","",$D313-'Submission Template'!K$28))</f>
        <v/>
      </c>
      <c r="BP313" s="137" t="str">
        <f t="shared" si="66"/>
        <v/>
      </c>
      <c r="BQ313" s="137"/>
      <c r="BR313" s="137"/>
      <c r="BS313" s="137"/>
      <c r="BT313" s="137" t="str">
        <f>IF(N313="","",IF(E313="","",$N313-'Submission Template'!$BG$20))</f>
        <v/>
      </c>
      <c r="BU313" s="138" t="str">
        <f t="shared" si="67"/>
        <v/>
      </c>
      <c r="BV313" s="6"/>
      <c r="BW313" s="247" t="str">
        <f t="shared" si="71"/>
        <v/>
      </c>
      <c r="BX313" s="138" t="str">
        <f t="shared" si="72"/>
        <v/>
      </c>
      <c r="BY313" s="6"/>
      <c r="BZ313" s="6"/>
      <c r="CA313" s="6"/>
      <c r="CB313" s="6"/>
      <c r="CC313" s="6"/>
      <c r="CD313" s="6"/>
      <c r="CE313" s="6"/>
      <c r="CF313" s="6"/>
      <c r="CG313" s="6"/>
      <c r="CH313" s="6"/>
      <c r="CI313" s="6"/>
      <c r="CJ313" s="6"/>
      <c r="CK313" s="6"/>
      <c r="CL313" s="6"/>
    </row>
    <row r="314" spans="1:90">
      <c r="A314" s="98"/>
      <c r="B314" s="304">
        <f>IF('Submission Template'!$AU$36=1,IF(AND('Submission Template'!$P$13="yes",$AX314&lt;&gt;""),MAX($AX314-1,0),$AX314),"")</f>
        <v>0</v>
      </c>
      <c r="C314" s="305" t="str">
        <f t="shared" si="22"/>
        <v/>
      </c>
      <c r="D314" s="306" t="str">
        <f>IF('Submission Template'!$AU$36&lt;&gt;1,"",IF(AL314&lt;&gt;"",AL314,IF(AND('Submission Template'!$P$13="no",'Submission Template'!Q311="yes",'Submission Template'!BN311&lt;&gt;""),AVERAGE(BD$37:BD314),IF(AND('Submission Template'!$P$13="yes",'Submission Template'!Q311="yes",'Submission Template'!BN311&lt;&gt;""),AVERAGE(BD$38:BD314),""))))</f>
        <v/>
      </c>
      <c r="E314" s="307" t="str">
        <f>IF('Submission Template'!$AU$36&lt;&gt;1,"",IF(AO314&lt;=1,"",IF(BW314&lt;&gt;"",BW314,IF(AND('Submission Template'!$P$13="no",'Submission Template'!Q311="yes",'Submission Template'!BN311&lt;&gt;""),STDEV(BD$37:BD314),IF(AND('Submission Template'!$P$13="yes",'Submission Template'!Q311="yes",'Submission Template'!BN311&lt;&gt;""),STDEV(BD$38:BD314),"")))))</f>
        <v/>
      </c>
      <c r="F314" s="308" t="str">
        <f>IF('Submission Template'!$AU$36=1,IF('Submission Template'!BN311&lt;&gt;"",G313,""),"")</f>
        <v/>
      </c>
      <c r="G314" s="308" t="str">
        <f>IF(AND('Submission Template'!$AU$36=1,'Submission Template'!$C311&lt;&gt;""),IF(OR($AO314=1,$AO314=0),0,IF('Submission Template'!$C311="initial",$G313,IF('Submission Template'!Q311="yes",MAX(($F314+'Submission Template'!BN311-('Submission Template'!K$28+0.25*$E314)),0),$G313))),"")</f>
        <v/>
      </c>
      <c r="H314" s="308" t="str">
        <f t="shared" si="61"/>
        <v/>
      </c>
      <c r="I314" s="309" t="str">
        <f t="shared" si="68"/>
        <v/>
      </c>
      <c r="J314" s="309" t="str">
        <f t="shared" si="62"/>
        <v/>
      </c>
      <c r="K314" s="310" t="str">
        <f>IF(G314&lt;&gt;"",IF($BA314=1,IF(AND(J314&lt;&gt;1,I314=1,D314&lt;='Submission Template'!K$28),1,0),K313),"")</f>
        <v/>
      </c>
      <c r="L314" s="304">
        <f>IF('Submission Template'!$AV$36=1,IF(AND('Submission Template'!$P$13="yes",$AY314&lt;&gt;""),MAX($AY314-1,0),$AY314),"")</f>
        <v>0</v>
      </c>
      <c r="M314" s="305" t="str">
        <f t="shared" si="63"/>
        <v/>
      </c>
      <c r="N314" s="306" t="str">
        <f>IF(AM314&lt;&gt;"",AM314,(IF(AND('Submission Template'!$P$13="no",'Submission Template'!V311="yes",'Submission Template'!BS311&lt;&gt;""),AVERAGE(BE$37:BE314),IF(AND('Submission Template'!$P$13="yes",'Submission Template'!V311="yes",'Submission Template'!BS311&lt;&gt;""),AVERAGE(BE$38:BE314),""))))</f>
        <v/>
      </c>
      <c r="O314" s="307" t="str">
        <f>IF(AP314&lt;=1,"",IF(BX314&lt;&gt;"",BX314,(IF(AND('Submission Template'!$P$13="no",'Submission Template'!V311="yes",'Submission Template'!BS311&lt;&gt;""),STDEV(BE$37:BE314),IF(AND('Submission Template'!$P$13="yes",'Submission Template'!V311="yes",'Submission Template'!BS311&lt;&gt;""),STDEV(BE$38:BE314),"")))))</f>
        <v/>
      </c>
      <c r="P314" s="308" t="str">
        <f>IF('Submission Template'!$AV$36=1,IF('Submission Template'!BS311&lt;&gt;"",Q313,""),"")</f>
        <v/>
      </c>
      <c r="Q314" s="308" t="str">
        <f>IF(AND('Submission Template'!$AV$36=1,'Submission Template'!$C311&lt;&gt;""),IF(OR($AP314=1,$AP314=0),0,IF('Submission Template'!$C311="initial",$Q313,IF('Submission Template'!V311="yes",MAX(($P314+'Submission Template'!BS311-('Submission Template'!R$28+0.25*$O314)),0),$Q313))),"")</f>
        <v/>
      </c>
      <c r="R314" s="308" t="str">
        <f t="shared" si="64"/>
        <v/>
      </c>
      <c r="S314" s="309" t="str">
        <f t="shared" si="69"/>
        <v/>
      </c>
      <c r="T314" s="309" t="str">
        <f t="shared" si="65"/>
        <v/>
      </c>
      <c r="U314" s="310" t="str">
        <f>IF(Q314&lt;&gt;"",IF($BB314=1,IF(AND(T314&lt;&gt;1,S314=1,N314&lt;='Submission Template'!R$28),1,0),U313),"")</f>
        <v/>
      </c>
      <c r="V314" s="102"/>
      <c r="W314" s="102"/>
      <c r="X314" s="102"/>
      <c r="Y314" s="102"/>
      <c r="Z314" s="102"/>
      <c r="AA314" s="102"/>
      <c r="AB314" s="102"/>
      <c r="AC314" s="102"/>
      <c r="AD314" s="102"/>
      <c r="AE314" s="102"/>
      <c r="AF314" s="311"/>
      <c r="AG314" s="312" t="str">
        <f>IF(AND(OR('Submission Template'!Q311="yes",AND('Submission Template'!V311="yes",'Submission Template'!$P$17="yes")),'Submission Template'!C311="invalid"),"Test cannot be invalid AND included in CumSum",IF(OR(AND($Q314&gt;$R314,$N314&lt;&gt;""),AND($G314&gt;H314,$D314&lt;&gt;"")),"Warning:  CumSum statistic exceeds the Action Limit.",""))</f>
        <v/>
      </c>
      <c r="AH314" s="156"/>
      <c r="AI314" s="156"/>
      <c r="AJ314" s="156"/>
      <c r="AK314" s="313"/>
      <c r="AL314" s="6" t="str">
        <f t="shared" si="73"/>
        <v/>
      </c>
      <c r="AM314" s="6" t="str">
        <f t="shared" si="70"/>
        <v/>
      </c>
      <c r="AN314" s="6"/>
      <c r="AO314" s="6">
        <f>IF('Submission Template'!$P$13="no",AX314,IF(AX314="","",IF('Submission Template'!$P$13="yes",IF(B314=0,1,IF(OR(B314=1,B314=2),2,B314)))))</f>
        <v>1</v>
      </c>
      <c r="AP314" s="6">
        <f>IF('Submission Template'!$P$13="no",AY314,IF(AY314="","",IF('Submission Template'!$P$13="yes",IF(L314=0,1,IF(OR(L314=1,L314=2),2,L314)))))</f>
        <v>1</v>
      </c>
      <c r="AQ314" s="20"/>
      <c r="AR314" s="22">
        <f>IF(AND('Submission Template'!BN311&lt;&gt;"",'Submission Template'!K$28&lt;&gt;"",'Submission Template'!Q311&lt;&gt;""),1,0)</f>
        <v>0</v>
      </c>
      <c r="AS314" s="22">
        <f>IF(AND('Submission Template'!BS311&lt;&gt;"",'Submission Template'!R$28&lt;&gt;"",'Submission Template'!V311&lt;&gt;""),1,0)</f>
        <v>0</v>
      </c>
      <c r="AT314" s="22"/>
      <c r="AU314" s="22">
        <f t="shared" si="26"/>
        <v>0</v>
      </c>
      <c r="AV314" s="22">
        <f t="shared" si="27"/>
        <v>0</v>
      </c>
      <c r="AW314" s="22"/>
      <c r="AX314" s="22">
        <f>IF('Submission Template'!$BU311&lt;&gt;"blank",IF('Submission Template'!BN311&lt;&gt;"",IF('Submission Template'!Q311="yes",AX313+1,AX313),AX313),"")</f>
        <v>0</v>
      </c>
      <c r="AY314" s="22">
        <f>IF('Submission Template'!$BU311&lt;&gt;"blank",IF('Submission Template'!BS311&lt;&gt;"",IF('Submission Template'!V311="yes",AY313+1,AY313),AY313),"")</f>
        <v>0</v>
      </c>
      <c r="AZ314" s="22"/>
      <c r="BA314" s="22" t="str">
        <f>IF('Submission Template'!BN311&lt;&gt;"",IF('Submission Template'!Q311="yes",1,0),"")</f>
        <v/>
      </c>
      <c r="BB314" s="22" t="str">
        <f>IF('Submission Template'!BS311&lt;&gt;"",IF('Submission Template'!V311="yes",1,0),"")</f>
        <v/>
      </c>
      <c r="BC314" s="22"/>
      <c r="BD314" s="22" t="str">
        <f>IF(AND('Submission Template'!Q311="yes",'Submission Template'!BN311&lt;&gt;""),'Submission Template'!BN311,"")</f>
        <v/>
      </c>
      <c r="BE314" s="22" t="str">
        <f>IF(AND('Submission Template'!V311="yes",'Submission Template'!BS311&lt;&gt;""),'Submission Template'!BS311,"")</f>
        <v/>
      </c>
      <c r="BF314" s="22"/>
      <c r="BG314" s="22"/>
      <c r="BH314" s="22"/>
      <c r="BI314" s="24"/>
      <c r="BJ314" s="22"/>
      <c r="BK314" s="35" t="str">
        <f>IF('Submission Template'!$AU$36=1,IF(AND('Submission Template'!Q311="yes",$AO314&gt;1,'Submission Template'!BN311&lt;&gt;""),ROUND((($AU314*$E314)/($D314-'Submission Template'!K$28))^2+1,1),""),"")</f>
        <v/>
      </c>
      <c r="BL314" s="35" t="str">
        <f>IF('Submission Template'!$AV$36=1,IF(AND('Submission Template'!V311="yes",$AP314&gt;1,'Submission Template'!BS311&lt;&gt;""),ROUND((($AV314*$O314)/($N314-'Submission Template'!R$28))^2+1,1),""),"")</f>
        <v/>
      </c>
      <c r="BM314" s="49">
        <f t="shared" si="28"/>
        <v>1</v>
      </c>
      <c r="BN314" s="6"/>
      <c r="BO314" s="136" t="str">
        <f>IF(D314="","",IF(E314="","",$D314-'Submission Template'!K$28))</f>
        <v/>
      </c>
      <c r="BP314" s="137" t="str">
        <f t="shared" si="66"/>
        <v/>
      </c>
      <c r="BQ314" s="137"/>
      <c r="BR314" s="137"/>
      <c r="BS314" s="137"/>
      <c r="BT314" s="137" t="str">
        <f>IF(N314="","",IF(E314="","",$N314-'Submission Template'!$BG$20))</f>
        <v/>
      </c>
      <c r="BU314" s="138" t="str">
        <f t="shared" si="67"/>
        <v/>
      </c>
      <c r="BV314" s="6"/>
      <c r="BW314" s="247" t="str">
        <f t="shared" si="71"/>
        <v/>
      </c>
      <c r="BX314" s="138" t="str">
        <f t="shared" si="72"/>
        <v/>
      </c>
      <c r="BY314" s="6"/>
      <c r="BZ314" s="6"/>
      <c r="CA314" s="6"/>
      <c r="CB314" s="6"/>
      <c r="CC314" s="6"/>
      <c r="CD314" s="6"/>
      <c r="CE314" s="6"/>
      <c r="CF314" s="6"/>
      <c r="CG314" s="6"/>
      <c r="CH314" s="6"/>
      <c r="CI314" s="6"/>
      <c r="CJ314" s="6"/>
      <c r="CK314" s="6"/>
      <c r="CL314" s="6"/>
    </row>
    <row r="315" spans="1:90">
      <c r="A315" s="98"/>
      <c r="B315" s="304">
        <f>IF('Submission Template'!$AU$36=1,IF(AND('Submission Template'!$P$13="yes",$AX315&lt;&gt;""),MAX($AX315-1,0),$AX315),"")</f>
        <v>0</v>
      </c>
      <c r="C315" s="305" t="str">
        <f t="shared" si="22"/>
        <v/>
      </c>
      <c r="D315" s="306" t="str">
        <f>IF('Submission Template'!$AU$36&lt;&gt;1,"",IF(AL315&lt;&gt;"",AL315,IF(AND('Submission Template'!$P$13="no",'Submission Template'!Q312="yes",'Submission Template'!BN312&lt;&gt;""),AVERAGE(BD$37:BD315),IF(AND('Submission Template'!$P$13="yes",'Submission Template'!Q312="yes",'Submission Template'!BN312&lt;&gt;""),AVERAGE(BD$38:BD315),""))))</f>
        <v/>
      </c>
      <c r="E315" s="307" t="str">
        <f>IF('Submission Template'!$AU$36&lt;&gt;1,"",IF(AO315&lt;=1,"",IF(BW315&lt;&gt;"",BW315,IF(AND('Submission Template'!$P$13="no",'Submission Template'!Q312="yes",'Submission Template'!BN312&lt;&gt;""),STDEV(BD$37:BD315),IF(AND('Submission Template'!$P$13="yes",'Submission Template'!Q312="yes",'Submission Template'!BN312&lt;&gt;""),STDEV(BD$38:BD315),"")))))</f>
        <v/>
      </c>
      <c r="F315" s="308" t="str">
        <f>IF('Submission Template'!$AU$36=1,IF('Submission Template'!BN312&lt;&gt;"",G314,""),"")</f>
        <v/>
      </c>
      <c r="G315" s="308" t="str">
        <f>IF(AND('Submission Template'!$AU$36=1,'Submission Template'!$C312&lt;&gt;""),IF(OR($AO315=1,$AO315=0),0,IF('Submission Template'!$C312="initial",$G314,IF('Submission Template'!Q312="yes",MAX(($F315+'Submission Template'!BN312-('Submission Template'!K$28+0.25*$E315)),0),$G314))),"")</f>
        <v/>
      </c>
      <c r="H315" s="308" t="str">
        <f t="shared" si="61"/>
        <v/>
      </c>
      <c r="I315" s="309" t="str">
        <f t="shared" si="68"/>
        <v/>
      </c>
      <c r="J315" s="309" t="str">
        <f t="shared" si="62"/>
        <v/>
      </c>
      <c r="K315" s="310" t="str">
        <f>IF(G315&lt;&gt;"",IF($BA315=1,IF(AND(J315&lt;&gt;1,I315=1,D315&lt;='Submission Template'!K$28),1,0),K314),"")</f>
        <v/>
      </c>
      <c r="L315" s="304">
        <f>IF('Submission Template'!$AV$36=1,IF(AND('Submission Template'!$P$13="yes",$AY315&lt;&gt;""),MAX($AY315-1,0),$AY315),"")</f>
        <v>0</v>
      </c>
      <c r="M315" s="305" t="str">
        <f t="shared" si="63"/>
        <v/>
      </c>
      <c r="N315" s="306" t="str">
        <f>IF(AM315&lt;&gt;"",AM315,(IF(AND('Submission Template'!$P$13="no",'Submission Template'!V312="yes",'Submission Template'!BS312&lt;&gt;""),AVERAGE(BE$37:BE315),IF(AND('Submission Template'!$P$13="yes",'Submission Template'!V312="yes",'Submission Template'!BS312&lt;&gt;""),AVERAGE(BE$38:BE315),""))))</f>
        <v/>
      </c>
      <c r="O315" s="307" t="str">
        <f>IF(AP315&lt;=1,"",IF(BX315&lt;&gt;"",BX315,(IF(AND('Submission Template'!$P$13="no",'Submission Template'!V312="yes",'Submission Template'!BS312&lt;&gt;""),STDEV(BE$37:BE315),IF(AND('Submission Template'!$P$13="yes",'Submission Template'!V312="yes",'Submission Template'!BS312&lt;&gt;""),STDEV(BE$38:BE315),"")))))</f>
        <v/>
      </c>
      <c r="P315" s="308" t="str">
        <f>IF('Submission Template'!$AV$36=1,IF('Submission Template'!BS312&lt;&gt;"",Q314,""),"")</f>
        <v/>
      </c>
      <c r="Q315" s="308" t="str">
        <f>IF(AND('Submission Template'!$AV$36=1,'Submission Template'!$C312&lt;&gt;""),IF(OR($AP315=1,$AP315=0),0,IF('Submission Template'!$C312="initial",$Q314,IF('Submission Template'!V312="yes",MAX(($P315+'Submission Template'!BS312-('Submission Template'!R$28+0.25*$O315)),0),$Q314))),"")</f>
        <v/>
      </c>
      <c r="R315" s="308" t="str">
        <f t="shared" si="64"/>
        <v/>
      </c>
      <c r="S315" s="309" t="str">
        <f t="shared" si="69"/>
        <v/>
      </c>
      <c r="T315" s="309" t="str">
        <f t="shared" si="65"/>
        <v/>
      </c>
      <c r="U315" s="310" t="str">
        <f>IF(Q315&lt;&gt;"",IF($BB315=1,IF(AND(T315&lt;&gt;1,S315=1,N315&lt;='Submission Template'!R$28),1,0),U314),"")</f>
        <v/>
      </c>
      <c r="V315" s="102"/>
      <c r="W315" s="102"/>
      <c r="X315" s="102"/>
      <c r="Y315" s="102"/>
      <c r="Z315" s="102"/>
      <c r="AA315" s="102"/>
      <c r="AB315" s="102"/>
      <c r="AC315" s="102"/>
      <c r="AD315" s="102"/>
      <c r="AE315" s="102"/>
      <c r="AF315" s="311"/>
      <c r="AG315" s="312" t="str">
        <f>IF(AND(OR('Submission Template'!Q312="yes",AND('Submission Template'!V312="yes",'Submission Template'!$P$17="yes")),'Submission Template'!C312="invalid"),"Test cannot be invalid AND included in CumSum",IF(OR(AND($Q315&gt;$R315,$N315&lt;&gt;""),AND($G315&gt;H315,$D315&lt;&gt;"")),"Warning:  CumSum statistic exceeds the Action Limit.",""))</f>
        <v/>
      </c>
      <c r="AH315" s="156"/>
      <c r="AI315" s="156"/>
      <c r="AJ315" s="156"/>
      <c r="AK315" s="313"/>
      <c r="AL315" s="6" t="str">
        <f t="shared" si="73"/>
        <v/>
      </c>
      <c r="AM315" s="6" t="str">
        <f t="shared" si="70"/>
        <v/>
      </c>
      <c r="AN315" s="6"/>
      <c r="AO315" s="6">
        <f>IF('Submission Template'!$P$13="no",AX315,IF(AX315="","",IF('Submission Template'!$P$13="yes",IF(B315=0,1,IF(OR(B315=1,B315=2),2,B315)))))</f>
        <v>1</v>
      </c>
      <c r="AP315" s="6">
        <f>IF('Submission Template'!$P$13="no",AY315,IF(AY315="","",IF('Submission Template'!$P$13="yes",IF(L315=0,1,IF(OR(L315=1,L315=2),2,L315)))))</f>
        <v>1</v>
      </c>
      <c r="AQ315" s="20"/>
      <c r="AR315" s="22">
        <f>IF(AND('Submission Template'!BN312&lt;&gt;"",'Submission Template'!K$28&lt;&gt;"",'Submission Template'!Q312&lt;&gt;""),1,0)</f>
        <v>0</v>
      </c>
      <c r="AS315" s="22">
        <f>IF(AND('Submission Template'!BS312&lt;&gt;"",'Submission Template'!R$28&lt;&gt;"",'Submission Template'!V312&lt;&gt;""),1,0)</f>
        <v>0</v>
      </c>
      <c r="AT315" s="22"/>
      <c r="AU315" s="22">
        <f t="shared" si="26"/>
        <v>0</v>
      </c>
      <c r="AV315" s="22">
        <f t="shared" si="27"/>
        <v>0</v>
      </c>
      <c r="AW315" s="22"/>
      <c r="AX315" s="22">
        <f>IF('Submission Template'!$BU312&lt;&gt;"blank",IF('Submission Template'!BN312&lt;&gt;"",IF('Submission Template'!Q312="yes",AX314+1,AX314),AX314),"")</f>
        <v>0</v>
      </c>
      <c r="AY315" s="22">
        <f>IF('Submission Template'!$BU312&lt;&gt;"blank",IF('Submission Template'!BS312&lt;&gt;"",IF('Submission Template'!V312="yes",AY314+1,AY314),AY314),"")</f>
        <v>0</v>
      </c>
      <c r="AZ315" s="22"/>
      <c r="BA315" s="22" t="str">
        <f>IF('Submission Template'!BN312&lt;&gt;"",IF('Submission Template'!Q312="yes",1,0),"")</f>
        <v/>
      </c>
      <c r="BB315" s="22" t="str">
        <f>IF('Submission Template'!BS312&lt;&gt;"",IF('Submission Template'!V312="yes",1,0),"")</f>
        <v/>
      </c>
      <c r="BC315" s="22"/>
      <c r="BD315" s="22" t="str">
        <f>IF(AND('Submission Template'!Q312="yes",'Submission Template'!BN312&lt;&gt;""),'Submission Template'!BN312,"")</f>
        <v/>
      </c>
      <c r="BE315" s="22" t="str">
        <f>IF(AND('Submission Template'!V312="yes",'Submission Template'!BS312&lt;&gt;""),'Submission Template'!BS312,"")</f>
        <v/>
      </c>
      <c r="BF315" s="22"/>
      <c r="BG315" s="22"/>
      <c r="BH315" s="22"/>
      <c r="BI315" s="24"/>
      <c r="BJ315" s="22"/>
      <c r="BK315" s="35" t="str">
        <f>IF('Submission Template'!$AU$36=1,IF(AND('Submission Template'!Q312="yes",$AO315&gt;1,'Submission Template'!BN312&lt;&gt;""),ROUND((($AU315*$E315)/($D315-'Submission Template'!K$28))^2+1,1),""),"")</f>
        <v/>
      </c>
      <c r="BL315" s="35" t="str">
        <f>IF('Submission Template'!$AV$36=1,IF(AND('Submission Template'!V312="yes",$AP315&gt;1,'Submission Template'!BS312&lt;&gt;""),ROUND((($AV315*$O315)/($N315-'Submission Template'!R$28))^2+1,1),""),"")</f>
        <v/>
      </c>
      <c r="BM315" s="49">
        <f t="shared" si="28"/>
        <v>1</v>
      </c>
      <c r="BN315" s="6"/>
      <c r="BO315" s="136" t="str">
        <f>IF(D315="","",IF(E315="","",$D315-'Submission Template'!K$28))</f>
        <v/>
      </c>
      <c r="BP315" s="137" t="str">
        <f t="shared" si="66"/>
        <v/>
      </c>
      <c r="BQ315" s="137"/>
      <c r="BR315" s="137"/>
      <c r="BS315" s="137"/>
      <c r="BT315" s="137" t="str">
        <f>IF(N315="","",IF(E315="","",$N315-'Submission Template'!$BG$20))</f>
        <v/>
      </c>
      <c r="BU315" s="138" t="str">
        <f t="shared" si="67"/>
        <v/>
      </c>
      <c r="BV315" s="6"/>
      <c r="BW315" s="247" t="str">
        <f t="shared" si="71"/>
        <v/>
      </c>
      <c r="BX315" s="138" t="str">
        <f t="shared" si="72"/>
        <v/>
      </c>
      <c r="BY315" s="6"/>
      <c r="BZ315" s="6"/>
      <c r="CA315" s="6"/>
      <c r="CB315" s="6"/>
      <c r="CC315" s="6"/>
      <c r="CD315" s="6"/>
      <c r="CE315" s="6"/>
      <c r="CF315" s="6"/>
      <c r="CG315" s="6"/>
      <c r="CH315" s="6"/>
      <c r="CI315" s="6"/>
      <c r="CJ315" s="6"/>
      <c r="CK315" s="6"/>
      <c r="CL315" s="6"/>
    </row>
    <row r="316" spans="1:90">
      <c r="A316" s="98"/>
      <c r="B316" s="304">
        <f>IF('Submission Template'!$AU$36=1,IF(AND('Submission Template'!$P$13="yes",$AX316&lt;&gt;""),MAX($AX316-1,0),$AX316),"")</f>
        <v>0</v>
      </c>
      <c r="C316" s="305" t="str">
        <f t="shared" si="22"/>
        <v/>
      </c>
      <c r="D316" s="306" t="str">
        <f>IF('Submission Template'!$AU$36&lt;&gt;1,"",IF(AL316&lt;&gt;"",AL316,IF(AND('Submission Template'!$P$13="no",'Submission Template'!Q313="yes",'Submission Template'!BN313&lt;&gt;""),AVERAGE(BD$37:BD316),IF(AND('Submission Template'!$P$13="yes",'Submission Template'!Q313="yes",'Submission Template'!BN313&lt;&gt;""),AVERAGE(BD$38:BD316),""))))</f>
        <v/>
      </c>
      <c r="E316" s="307" t="str">
        <f>IF('Submission Template'!$AU$36&lt;&gt;1,"",IF(AO316&lt;=1,"",IF(BW316&lt;&gt;"",BW316,IF(AND('Submission Template'!$P$13="no",'Submission Template'!Q313="yes",'Submission Template'!BN313&lt;&gt;""),STDEV(BD$37:BD316),IF(AND('Submission Template'!$P$13="yes",'Submission Template'!Q313="yes",'Submission Template'!BN313&lt;&gt;""),STDEV(BD$38:BD316),"")))))</f>
        <v/>
      </c>
      <c r="F316" s="308" t="str">
        <f>IF('Submission Template'!$AU$36=1,IF('Submission Template'!BN313&lt;&gt;"",G315,""),"")</f>
        <v/>
      </c>
      <c r="G316" s="308" t="str">
        <f>IF(AND('Submission Template'!$AU$36=1,'Submission Template'!$C313&lt;&gt;""),IF(OR($AO316=1,$AO316=0),0,IF('Submission Template'!$C313="initial",$G315,IF('Submission Template'!Q313="yes",MAX(($F316+'Submission Template'!BN313-('Submission Template'!K$28+0.25*$E316)),0),$G315))),"")</f>
        <v/>
      </c>
      <c r="H316" s="308" t="str">
        <f t="shared" si="61"/>
        <v/>
      </c>
      <c r="I316" s="309" t="str">
        <f t="shared" si="68"/>
        <v/>
      </c>
      <c r="J316" s="309" t="str">
        <f t="shared" si="62"/>
        <v/>
      </c>
      <c r="K316" s="310" t="str">
        <f>IF(G316&lt;&gt;"",IF($BA316=1,IF(AND(J316&lt;&gt;1,I316=1,D316&lt;='Submission Template'!K$28),1,0),K315),"")</f>
        <v/>
      </c>
      <c r="L316" s="304">
        <f>IF('Submission Template'!$AV$36=1,IF(AND('Submission Template'!$P$13="yes",$AY316&lt;&gt;""),MAX($AY316-1,0),$AY316),"")</f>
        <v>0</v>
      </c>
      <c r="M316" s="305" t="str">
        <f t="shared" si="63"/>
        <v/>
      </c>
      <c r="N316" s="306" t="str">
        <f>IF(AM316&lt;&gt;"",AM316,(IF(AND('Submission Template'!$P$13="no",'Submission Template'!V313="yes",'Submission Template'!BS313&lt;&gt;""),AVERAGE(BE$37:BE316),IF(AND('Submission Template'!$P$13="yes",'Submission Template'!V313="yes",'Submission Template'!BS313&lt;&gt;""),AVERAGE(BE$38:BE316),""))))</f>
        <v/>
      </c>
      <c r="O316" s="307" t="str">
        <f>IF(AP316&lt;=1,"",IF(BX316&lt;&gt;"",BX316,(IF(AND('Submission Template'!$P$13="no",'Submission Template'!V313="yes",'Submission Template'!BS313&lt;&gt;""),STDEV(BE$37:BE316),IF(AND('Submission Template'!$P$13="yes",'Submission Template'!V313="yes",'Submission Template'!BS313&lt;&gt;""),STDEV(BE$38:BE316),"")))))</f>
        <v/>
      </c>
      <c r="P316" s="308" t="str">
        <f>IF('Submission Template'!$AV$36=1,IF('Submission Template'!BS313&lt;&gt;"",Q315,""),"")</f>
        <v/>
      </c>
      <c r="Q316" s="308" t="str">
        <f>IF(AND('Submission Template'!$AV$36=1,'Submission Template'!$C313&lt;&gt;""),IF(OR($AP316=1,$AP316=0),0,IF('Submission Template'!$C313="initial",$Q315,IF('Submission Template'!V313="yes",MAX(($P316+'Submission Template'!BS313-('Submission Template'!R$28+0.25*$O316)),0),$Q315))),"")</f>
        <v/>
      </c>
      <c r="R316" s="308" t="str">
        <f t="shared" si="64"/>
        <v/>
      </c>
      <c r="S316" s="309" t="str">
        <f t="shared" si="69"/>
        <v/>
      </c>
      <c r="T316" s="309" t="str">
        <f t="shared" si="65"/>
        <v/>
      </c>
      <c r="U316" s="310" t="str">
        <f>IF(Q316&lt;&gt;"",IF($BB316=1,IF(AND(T316&lt;&gt;1,S316=1,N316&lt;='Submission Template'!R$28),1,0),U315),"")</f>
        <v/>
      </c>
      <c r="V316" s="102"/>
      <c r="W316" s="102"/>
      <c r="X316" s="102"/>
      <c r="Y316" s="102"/>
      <c r="Z316" s="102"/>
      <c r="AA316" s="102"/>
      <c r="AB316" s="102"/>
      <c r="AC316" s="102"/>
      <c r="AD316" s="102"/>
      <c r="AE316" s="102"/>
      <c r="AF316" s="311"/>
      <c r="AG316" s="312" t="str">
        <f>IF(AND(OR('Submission Template'!Q313="yes",AND('Submission Template'!V313="yes",'Submission Template'!$P$17="yes")),'Submission Template'!C313="invalid"),"Test cannot be invalid AND included in CumSum",IF(OR(AND($Q316&gt;$R316,$N316&lt;&gt;""),AND($G316&gt;H316,$D316&lt;&gt;"")),"Warning:  CumSum statistic exceeds the Action Limit.",""))</f>
        <v/>
      </c>
      <c r="AH316" s="156"/>
      <c r="AI316" s="156"/>
      <c r="AJ316" s="156"/>
      <c r="AK316" s="313"/>
      <c r="AL316" s="6" t="str">
        <f t="shared" si="73"/>
        <v/>
      </c>
      <c r="AM316" s="6" t="str">
        <f t="shared" si="70"/>
        <v/>
      </c>
      <c r="AN316" s="6"/>
      <c r="AO316" s="6">
        <f>IF('Submission Template'!$P$13="no",AX316,IF(AX316="","",IF('Submission Template'!$P$13="yes",IF(B316=0,1,IF(OR(B316=1,B316=2),2,B316)))))</f>
        <v>1</v>
      </c>
      <c r="AP316" s="6">
        <f>IF('Submission Template'!$P$13="no",AY316,IF(AY316="","",IF('Submission Template'!$P$13="yes",IF(L316=0,1,IF(OR(L316=1,L316=2),2,L316)))))</f>
        <v>1</v>
      </c>
      <c r="AQ316" s="20"/>
      <c r="AR316" s="22">
        <f>IF(AND('Submission Template'!BN313&lt;&gt;"",'Submission Template'!K$28&lt;&gt;"",'Submission Template'!Q313&lt;&gt;""),1,0)</f>
        <v>0</v>
      </c>
      <c r="AS316" s="22">
        <f>IF(AND('Submission Template'!BS313&lt;&gt;"",'Submission Template'!R$28&lt;&gt;"",'Submission Template'!V313&lt;&gt;""),1,0)</f>
        <v>0</v>
      </c>
      <c r="AT316" s="22"/>
      <c r="AU316" s="22">
        <f t="shared" si="26"/>
        <v>0</v>
      </c>
      <c r="AV316" s="22">
        <f t="shared" si="27"/>
        <v>0</v>
      </c>
      <c r="AW316" s="22"/>
      <c r="AX316" s="22">
        <f>IF('Submission Template'!$BU313&lt;&gt;"blank",IF('Submission Template'!BN313&lt;&gt;"",IF('Submission Template'!Q313="yes",AX315+1,AX315),AX315),"")</f>
        <v>0</v>
      </c>
      <c r="AY316" s="22">
        <f>IF('Submission Template'!$BU313&lt;&gt;"blank",IF('Submission Template'!BS313&lt;&gt;"",IF('Submission Template'!V313="yes",AY315+1,AY315),AY315),"")</f>
        <v>0</v>
      </c>
      <c r="AZ316" s="22"/>
      <c r="BA316" s="22" t="str">
        <f>IF('Submission Template'!BN313&lt;&gt;"",IF('Submission Template'!Q313="yes",1,0),"")</f>
        <v/>
      </c>
      <c r="BB316" s="22" t="str">
        <f>IF('Submission Template'!BS313&lt;&gt;"",IF('Submission Template'!V313="yes",1,0),"")</f>
        <v/>
      </c>
      <c r="BC316" s="22"/>
      <c r="BD316" s="22" t="str">
        <f>IF(AND('Submission Template'!Q313="yes",'Submission Template'!BN313&lt;&gt;""),'Submission Template'!BN313,"")</f>
        <v/>
      </c>
      <c r="BE316" s="22" t="str">
        <f>IF(AND('Submission Template'!V313="yes",'Submission Template'!BS313&lt;&gt;""),'Submission Template'!BS313,"")</f>
        <v/>
      </c>
      <c r="BF316" s="22"/>
      <c r="BG316" s="22"/>
      <c r="BH316" s="22"/>
      <c r="BI316" s="24"/>
      <c r="BJ316" s="22"/>
      <c r="BK316" s="35" t="str">
        <f>IF('Submission Template'!$AU$36=1,IF(AND('Submission Template'!Q313="yes",$AO316&gt;1,'Submission Template'!BN313&lt;&gt;""),ROUND((($AU316*$E316)/($D316-'Submission Template'!K$28))^2+1,1),""),"")</f>
        <v/>
      </c>
      <c r="BL316" s="35" t="str">
        <f>IF('Submission Template'!$AV$36=1,IF(AND('Submission Template'!V313="yes",$AP316&gt;1,'Submission Template'!BS313&lt;&gt;""),ROUND((($AV316*$O316)/($N316-'Submission Template'!R$28))^2+1,1),""),"")</f>
        <v/>
      </c>
      <c r="BM316" s="49">
        <f t="shared" si="28"/>
        <v>1</v>
      </c>
      <c r="BN316" s="6"/>
      <c r="BO316" s="136" t="str">
        <f>IF(D316="","",IF(E316="","",$D316-'Submission Template'!K$28))</f>
        <v/>
      </c>
      <c r="BP316" s="137" t="str">
        <f t="shared" si="66"/>
        <v/>
      </c>
      <c r="BQ316" s="137"/>
      <c r="BR316" s="137"/>
      <c r="BS316" s="137"/>
      <c r="BT316" s="137" t="str">
        <f>IF(N316="","",IF(E316="","",$N316-'Submission Template'!$BG$20))</f>
        <v/>
      </c>
      <c r="BU316" s="138" t="str">
        <f t="shared" si="67"/>
        <v/>
      </c>
      <c r="BV316" s="6"/>
      <c r="BW316" s="247" t="str">
        <f t="shared" si="71"/>
        <v/>
      </c>
      <c r="BX316" s="138" t="str">
        <f t="shared" si="72"/>
        <v/>
      </c>
      <c r="BY316" s="6"/>
      <c r="BZ316" s="6"/>
      <c r="CA316" s="6"/>
      <c r="CB316" s="6"/>
      <c r="CC316" s="6"/>
      <c r="CD316" s="6"/>
      <c r="CE316" s="6"/>
      <c r="CF316" s="6"/>
      <c r="CG316" s="6"/>
      <c r="CH316" s="6"/>
      <c r="CI316" s="6"/>
      <c r="CJ316" s="6"/>
      <c r="CK316" s="6"/>
      <c r="CL316" s="6"/>
    </row>
    <row r="317" spans="1:90">
      <c r="A317" s="98"/>
      <c r="B317" s="304">
        <f>IF('Submission Template'!$AU$36=1,IF(AND('Submission Template'!$P$13="yes",$AX317&lt;&gt;""),MAX($AX317-1,0),$AX317),"")</f>
        <v>0</v>
      </c>
      <c r="C317" s="305" t="str">
        <f t="shared" si="22"/>
        <v/>
      </c>
      <c r="D317" s="306" t="str">
        <f>IF('Submission Template'!$AU$36&lt;&gt;1,"",IF(AL317&lt;&gt;"",AL317,IF(AND('Submission Template'!$P$13="no",'Submission Template'!Q314="yes",'Submission Template'!BN314&lt;&gt;""),AVERAGE(BD$37:BD317),IF(AND('Submission Template'!$P$13="yes",'Submission Template'!Q314="yes",'Submission Template'!BN314&lt;&gt;""),AVERAGE(BD$38:BD317),""))))</f>
        <v/>
      </c>
      <c r="E317" s="307" t="str">
        <f>IF('Submission Template'!$AU$36&lt;&gt;1,"",IF(AO317&lt;=1,"",IF(BW317&lt;&gt;"",BW317,IF(AND('Submission Template'!$P$13="no",'Submission Template'!Q314="yes",'Submission Template'!BN314&lt;&gt;""),STDEV(BD$37:BD317),IF(AND('Submission Template'!$P$13="yes",'Submission Template'!Q314="yes",'Submission Template'!BN314&lt;&gt;""),STDEV(BD$38:BD317),"")))))</f>
        <v/>
      </c>
      <c r="F317" s="308" t="str">
        <f>IF('Submission Template'!$AU$36=1,IF('Submission Template'!BN314&lt;&gt;"",G316,""),"")</f>
        <v/>
      </c>
      <c r="G317" s="308" t="str">
        <f>IF(AND('Submission Template'!$AU$36=1,'Submission Template'!$C314&lt;&gt;""),IF(OR($AO317=1,$AO317=0),0,IF('Submission Template'!$C314="initial",$G316,IF('Submission Template'!Q314="yes",MAX(($F317+'Submission Template'!BN314-('Submission Template'!K$28+0.25*$E317)),0),$G316))),"")</f>
        <v/>
      </c>
      <c r="H317" s="308" t="str">
        <f t="shared" si="61"/>
        <v/>
      </c>
      <c r="I317" s="309" t="str">
        <f t="shared" si="68"/>
        <v/>
      </c>
      <c r="J317" s="309" t="str">
        <f t="shared" si="62"/>
        <v/>
      </c>
      <c r="K317" s="310" t="str">
        <f>IF(G317&lt;&gt;"",IF($BA317=1,IF(AND(J317&lt;&gt;1,I317=1,D317&lt;='Submission Template'!K$28),1,0),K316),"")</f>
        <v/>
      </c>
      <c r="L317" s="304">
        <f>IF('Submission Template'!$AV$36=1,IF(AND('Submission Template'!$P$13="yes",$AY317&lt;&gt;""),MAX($AY317-1,0),$AY317),"")</f>
        <v>0</v>
      </c>
      <c r="M317" s="305" t="str">
        <f t="shared" si="63"/>
        <v/>
      </c>
      <c r="N317" s="306" t="str">
        <f>IF(AM317&lt;&gt;"",AM317,(IF(AND('Submission Template'!$P$13="no",'Submission Template'!V314="yes",'Submission Template'!BS314&lt;&gt;""),AVERAGE(BE$37:BE317),IF(AND('Submission Template'!$P$13="yes",'Submission Template'!V314="yes",'Submission Template'!BS314&lt;&gt;""),AVERAGE(BE$38:BE317),""))))</f>
        <v/>
      </c>
      <c r="O317" s="307" t="str">
        <f>IF(AP317&lt;=1,"",IF(BX317&lt;&gt;"",BX317,(IF(AND('Submission Template'!$P$13="no",'Submission Template'!V314="yes",'Submission Template'!BS314&lt;&gt;""),STDEV(BE$37:BE317),IF(AND('Submission Template'!$P$13="yes",'Submission Template'!V314="yes",'Submission Template'!BS314&lt;&gt;""),STDEV(BE$38:BE317),"")))))</f>
        <v/>
      </c>
      <c r="P317" s="308" t="str">
        <f>IF('Submission Template'!$AV$36=1,IF('Submission Template'!BS314&lt;&gt;"",Q316,""),"")</f>
        <v/>
      </c>
      <c r="Q317" s="308" t="str">
        <f>IF(AND('Submission Template'!$AV$36=1,'Submission Template'!$C314&lt;&gt;""),IF(OR($AP317=1,$AP317=0),0,IF('Submission Template'!$C314="initial",$Q316,IF('Submission Template'!V314="yes",MAX(($P317+'Submission Template'!BS314-('Submission Template'!R$28+0.25*$O317)),0),$Q316))),"")</f>
        <v/>
      </c>
      <c r="R317" s="308" t="str">
        <f t="shared" si="64"/>
        <v/>
      </c>
      <c r="S317" s="309" t="str">
        <f t="shared" si="69"/>
        <v/>
      </c>
      <c r="T317" s="309" t="str">
        <f t="shared" si="65"/>
        <v/>
      </c>
      <c r="U317" s="310" t="str">
        <f>IF(Q317&lt;&gt;"",IF($BB317=1,IF(AND(T317&lt;&gt;1,S317=1,N317&lt;='Submission Template'!R$28),1,0),U316),"")</f>
        <v/>
      </c>
      <c r="V317" s="102"/>
      <c r="W317" s="102"/>
      <c r="X317" s="102"/>
      <c r="Y317" s="102"/>
      <c r="Z317" s="102"/>
      <c r="AA317" s="102"/>
      <c r="AB317" s="102"/>
      <c r="AC317" s="102"/>
      <c r="AD317" s="102"/>
      <c r="AE317" s="102"/>
      <c r="AF317" s="311"/>
      <c r="AG317" s="312" t="str">
        <f>IF(AND(OR('Submission Template'!Q314="yes",AND('Submission Template'!V314="yes",'Submission Template'!$P$17="yes")),'Submission Template'!C314="invalid"),"Test cannot be invalid AND included in CumSum",IF(OR(AND($Q317&gt;$R317,$N317&lt;&gt;""),AND($G317&gt;H317,$D317&lt;&gt;"")),"Warning:  CumSum statistic exceeds the Action Limit.",""))</f>
        <v/>
      </c>
      <c r="AH317" s="156"/>
      <c r="AI317" s="156"/>
      <c r="AJ317" s="156"/>
      <c r="AK317" s="313"/>
      <c r="AL317" s="6" t="str">
        <f t="shared" si="73"/>
        <v/>
      </c>
      <c r="AM317" s="6" t="str">
        <f t="shared" si="70"/>
        <v/>
      </c>
      <c r="AN317" s="6"/>
      <c r="AO317" s="6">
        <f>IF('Submission Template'!$P$13="no",AX317,IF(AX317="","",IF('Submission Template'!$P$13="yes",IF(B317=0,1,IF(OR(B317=1,B317=2),2,B317)))))</f>
        <v>1</v>
      </c>
      <c r="AP317" s="6">
        <f>IF('Submission Template'!$P$13="no",AY317,IF(AY317="","",IF('Submission Template'!$P$13="yes",IF(L317=0,1,IF(OR(L317=1,L317=2),2,L317)))))</f>
        <v>1</v>
      </c>
      <c r="AQ317" s="20"/>
      <c r="AR317" s="22">
        <f>IF(AND('Submission Template'!BN314&lt;&gt;"",'Submission Template'!K$28&lt;&gt;"",'Submission Template'!Q314&lt;&gt;""),1,0)</f>
        <v>0</v>
      </c>
      <c r="AS317" s="22">
        <f>IF(AND('Submission Template'!BS314&lt;&gt;"",'Submission Template'!R$28&lt;&gt;"",'Submission Template'!V314&lt;&gt;""),1,0)</f>
        <v>0</v>
      </c>
      <c r="AT317" s="22"/>
      <c r="AU317" s="22">
        <f t="shared" si="26"/>
        <v>0</v>
      </c>
      <c r="AV317" s="22">
        <f t="shared" si="27"/>
        <v>0</v>
      </c>
      <c r="AW317" s="22"/>
      <c r="AX317" s="22">
        <f>IF('Submission Template'!$BU314&lt;&gt;"blank",IF('Submission Template'!BN314&lt;&gt;"",IF('Submission Template'!Q314="yes",AX316+1,AX316),AX316),"")</f>
        <v>0</v>
      </c>
      <c r="AY317" s="22">
        <f>IF('Submission Template'!$BU314&lt;&gt;"blank",IF('Submission Template'!BS314&lt;&gt;"",IF('Submission Template'!V314="yes",AY316+1,AY316),AY316),"")</f>
        <v>0</v>
      </c>
      <c r="AZ317" s="22"/>
      <c r="BA317" s="22" t="str">
        <f>IF('Submission Template'!BN314&lt;&gt;"",IF('Submission Template'!Q314="yes",1,0),"")</f>
        <v/>
      </c>
      <c r="BB317" s="22" t="str">
        <f>IF('Submission Template'!BS314&lt;&gt;"",IF('Submission Template'!V314="yes",1,0),"")</f>
        <v/>
      </c>
      <c r="BC317" s="22"/>
      <c r="BD317" s="22" t="str">
        <f>IF(AND('Submission Template'!Q314="yes",'Submission Template'!BN314&lt;&gt;""),'Submission Template'!BN314,"")</f>
        <v/>
      </c>
      <c r="BE317" s="22" t="str">
        <f>IF(AND('Submission Template'!V314="yes",'Submission Template'!BS314&lt;&gt;""),'Submission Template'!BS314,"")</f>
        <v/>
      </c>
      <c r="BF317" s="22"/>
      <c r="BG317" s="22"/>
      <c r="BH317" s="22"/>
      <c r="BI317" s="24"/>
      <c r="BJ317" s="22"/>
      <c r="BK317" s="35" t="str">
        <f>IF('Submission Template'!$AU$36=1,IF(AND('Submission Template'!Q314="yes",$AO317&gt;1,'Submission Template'!BN314&lt;&gt;""),ROUND((($AU317*$E317)/($D317-'Submission Template'!K$28))^2+1,1),""),"")</f>
        <v/>
      </c>
      <c r="BL317" s="35" t="str">
        <f>IF('Submission Template'!$AV$36=1,IF(AND('Submission Template'!V314="yes",$AP317&gt;1,'Submission Template'!BS314&lt;&gt;""),ROUND((($AV317*$O317)/($N317-'Submission Template'!R$28))^2+1,1),""),"")</f>
        <v/>
      </c>
      <c r="BM317" s="49">
        <f t="shared" si="28"/>
        <v>1</v>
      </c>
      <c r="BN317" s="6"/>
      <c r="BO317" s="136" t="str">
        <f>IF(D317="","",IF(E317="","",$D317-'Submission Template'!K$28))</f>
        <v/>
      </c>
      <c r="BP317" s="137" t="str">
        <f t="shared" si="66"/>
        <v/>
      </c>
      <c r="BQ317" s="137"/>
      <c r="BR317" s="137"/>
      <c r="BS317" s="137"/>
      <c r="BT317" s="137" t="str">
        <f>IF(N317="","",IF(E317="","",$N317-'Submission Template'!$BG$20))</f>
        <v/>
      </c>
      <c r="BU317" s="138" t="str">
        <f t="shared" si="67"/>
        <v/>
      </c>
      <c r="BV317" s="6"/>
      <c r="BW317" s="247" t="str">
        <f t="shared" si="71"/>
        <v/>
      </c>
      <c r="BX317" s="138" t="str">
        <f t="shared" si="72"/>
        <v/>
      </c>
      <c r="BY317" s="6"/>
      <c r="BZ317" s="6"/>
      <c r="CA317" s="6"/>
      <c r="CB317" s="6"/>
      <c r="CC317" s="6"/>
      <c r="CD317" s="6"/>
      <c r="CE317" s="6"/>
      <c r="CF317" s="6"/>
      <c r="CG317" s="6"/>
      <c r="CH317" s="6"/>
      <c r="CI317" s="6"/>
      <c r="CJ317" s="6"/>
      <c r="CK317" s="6"/>
      <c r="CL317" s="6"/>
    </row>
    <row r="318" spans="1:90">
      <c r="A318" s="98"/>
      <c r="B318" s="304">
        <f>IF('Submission Template'!$AU$36=1,IF(AND('Submission Template'!$P$13="yes",$AX318&lt;&gt;""),MAX($AX318-1,0),$AX318),"")</f>
        <v>0</v>
      </c>
      <c r="C318" s="305" t="str">
        <f t="shared" si="22"/>
        <v/>
      </c>
      <c r="D318" s="306" t="str">
        <f>IF('Submission Template'!$AU$36&lt;&gt;1,"",IF(AL318&lt;&gt;"",AL318,IF(AND('Submission Template'!$P$13="no",'Submission Template'!Q315="yes",'Submission Template'!BN315&lt;&gt;""),AVERAGE(BD$37:BD318),IF(AND('Submission Template'!$P$13="yes",'Submission Template'!Q315="yes",'Submission Template'!BN315&lt;&gt;""),AVERAGE(BD$38:BD318),""))))</f>
        <v/>
      </c>
      <c r="E318" s="307" t="str">
        <f>IF('Submission Template'!$AU$36&lt;&gt;1,"",IF(AO318&lt;=1,"",IF(BW318&lt;&gt;"",BW318,IF(AND('Submission Template'!$P$13="no",'Submission Template'!Q315="yes",'Submission Template'!BN315&lt;&gt;""),STDEV(BD$37:BD318),IF(AND('Submission Template'!$P$13="yes",'Submission Template'!Q315="yes",'Submission Template'!BN315&lt;&gt;""),STDEV(BD$38:BD318),"")))))</f>
        <v/>
      </c>
      <c r="F318" s="308" t="str">
        <f>IF('Submission Template'!$AU$36=1,IF('Submission Template'!BN315&lt;&gt;"",G317,""),"")</f>
        <v/>
      </c>
      <c r="G318" s="308" t="str">
        <f>IF(AND('Submission Template'!$AU$36=1,'Submission Template'!$C315&lt;&gt;""),IF(OR($AO318=1,$AO318=0),0,IF('Submission Template'!$C315="initial",$G317,IF('Submission Template'!Q315="yes",MAX(($F318+'Submission Template'!BN315-('Submission Template'!K$28+0.25*$E318)),0),$G317))),"")</f>
        <v/>
      </c>
      <c r="H318" s="308" t="str">
        <f t="shared" ref="H318:H336" si="74">IF(G318&lt;&gt;"",IF(E318&lt;&gt;"",5*E318,H317),"")</f>
        <v/>
      </c>
      <c r="I318" s="309" t="str">
        <f t="shared" si="68"/>
        <v/>
      </c>
      <c r="J318" s="309" t="str">
        <f t="shared" ref="J318:J336" si="75">IF(G318&lt;&gt;"",IF(AND(AND(G317&gt;H317,G318&gt;H318),B317&lt;&gt;B318),1,IF(J317=1,1,0)),"")</f>
        <v/>
      </c>
      <c r="K318" s="310" t="str">
        <f>IF(G318&lt;&gt;"",IF($BA318=1,IF(AND(J318&lt;&gt;1,I318=1,D318&lt;='Submission Template'!K$28),1,0),K317),"")</f>
        <v/>
      </c>
      <c r="L318" s="304">
        <f>IF('Submission Template'!$AV$36=1,IF(AND('Submission Template'!$P$13="yes",$AY318&lt;&gt;""),MAX($AY318-1,0),$AY318),"")</f>
        <v>0</v>
      </c>
      <c r="M318" s="305" t="str">
        <f t="shared" ref="M318:M335" si="76">IF(BU318="",IF($BL318&lt;&gt;"",MIN(ROUNDUP($N$21,0),ROUNDUP(MAX($BL318,$BM318),0)),""),BU318)</f>
        <v/>
      </c>
      <c r="N318" s="306" t="str">
        <f>IF(AM318&lt;&gt;"",AM318,(IF(AND('Submission Template'!$P$13="no",'Submission Template'!V315="yes",'Submission Template'!BS315&lt;&gt;""),AVERAGE(BE$37:BE318),IF(AND('Submission Template'!$P$13="yes",'Submission Template'!V315="yes",'Submission Template'!BS315&lt;&gt;""),AVERAGE(BE$38:BE318),""))))</f>
        <v/>
      </c>
      <c r="O318" s="307" t="str">
        <f>IF(AP318&lt;=1,"",IF(BX318&lt;&gt;"",BX318,(IF(AND('Submission Template'!$P$13="no",'Submission Template'!V315="yes",'Submission Template'!BS315&lt;&gt;""),STDEV(BE$37:BE318),IF(AND('Submission Template'!$P$13="yes",'Submission Template'!V315="yes",'Submission Template'!BS315&lt;&gt;""),STDEV(BE$38:BE318),"")))))</f>
        <v/>
      </c>
      <c r="P318" s="308" t="str">
        <f>IF('Submission Template'!$AV$36=1,IF('Submission Template'!BS315&lt;&gt;"",Q317,""),"")</f>
        <v/>
      </c>
      <c r="Q318" s="308" t="str">
        <f>IF(AND('Submission Template'!$AV$36=1,'Submission Template'!$C315&lt;&gt;""),IF(OR($AP318=1,$AP318=0),0,IF('Submission Template'!$C315="initial",$Q317,IF('Submission Template'!V315="yes",MAX(($P318+'Submission Template'!BS315-('Submission Template'!R$28+0.25*$O318)),0),$Q317))),"")</f>
        <v/>
      </c>
      <c r="R318" s="308" t="str">
        <f t="shared" ref="R318:R336" si="77">IF(Q318&lt;&gt;"",IF(O318&lt;&gt;"",5*O318,R317),"")</f>
        <v/>
      </c>
      <c r="S318" s="309" t="str">
        <f t="shared" si="69"/>
        <v/>
      </c>
      <c r="T318" s="309" t="str">
        <f t="shared" ref="T318:T336" si="78">IF(Q318&lt;&gt;"",IF(AND(AND(Q317&gt;R317,Q318&gt;R318),L317&lt;&gt;L318),1,IF(T317=1,1,0)),"")</f>
        <v/>
      </c>
      <c r="U318" s="310" t="str">
        <f>IF(Q318&lt;&gt;"",IF($BB318=1,IF(AND(T318&lt;&gt;1,S318=1,N318&lt;='Submission Template'!R$28),1,0),U317),"")</f>
        <v/>
      </c>
      <c r="V318" s="102"/>
      <c r="W318" s="102"/>
      <c r="X318" s="102"/>
      <c r="Y318" s="102"/>
      <c r="Z318" s="102"/>
      <c r="AA318" s="102"/>
      <c r="AB318" s="102"/>
      <c r="AC318" s="102"/>
      <c r="AD318" s="102"/>
      <c r="AE318" s="102"/>
      <c r="AF318" s="311"/>
      <c r="AG318" s="312" t="str">
        <f>IF(AND(OR('Submission Template'!Q315="yes",AND('Submission Template'!V315="yes",'Submission Template'!$P$17="yes")),'Submission Template'!C315="invalid"),"Test cannot be invalid AND included in CumSum",IF(OR(AND($Q318&gt;$R318,$N318&lt;&gt;""),AND($G318&gt;H318,$D318&lt;&gt;"")),"Warning:  CumSum statistic exceeds the Action Limit.",""))</f>
        <v/>
      </c>
      <c r="AH318" s="156"/>
      <c r="AI318" s="156"/>
      <c r="AJ318" s="156"/>
      <c r="AK318" s="313"/>
      <c r="AL318" s="6" t="str">
        <f t="shared" si="73"/>
        <v/>
      </c>
      <c r="AM318" s="6" t="str">
        <f t="shared" si="70"/>
        <v/>
      </c>
      <c r="AN318" s="6"/>
      <c r="AO318" s="6">
        <f>IF('Submission Template'!$P$13="no",AX318,IF(AX318="","",IF('Submission Template'!$P$13="yes",IF(B318=0,1,IF(OR(B318=1,B318=2),2,B318)))))</f>
        <v>1</v>
      </c>
      <c r="AP318" s="6">
        <f>IF('Submission Template'!$P$13="no",AY318,IF(AY318="","",IF('Submission Template'!$P$13="yes",IF(L318=0,1,IF(OR(L318=1,L318=2),2,L318)))))</f>
        <v>1</v>
      </c>
      <c r="AQ318" s="20"/>
      <c r="AR318" s="22">
        <f>IF(AND('Submission Template'!BN315&lt;&gt;"",'Submission Template'!K$28&lt;&gt;"",'Submission Template'!Q315&lt;&gt;""),1,0)</f>
        <v>0</v>
      </c>
      <c r="AS318" s="22">
        <f>IF(AND('Submission Template'!BS315&lt;&gt;"",'Submission Template'!R$28&lt;&gt;"",'Submission Template'!V315&lt;&gt;""),1,0)</f>
        <v>0</v>
      </c>
      <c r="AT318" s="22"/>
      <c r="AU318" s="22">
        <f t="shared" si="26"/>
        <v>0</v>
      </c>
      <c r="AV318" s="22">
        <f t="shared" si="27"/>
        <v>0</v>
      </c>
      <c r="AW318" s="22"/>
      <c r="AX318" s="22">
        <f>IF('Submission Template'!$BU315&lt;&gt;"blank",IF('Submission Template'!BN315&lt;&gt;"",IF('Submission Template'!Q315="yes",AX317+1,AX317),AX317),"")</f>
        <v>0</v>
      </c>
      <c r="AY318" s="22">
        <f>IF('Submission Template'!$BU315&lt;&gt;"blank",IF('Submission Template'!BS315&lt;&gt;"",IF('Submission Template'!V315="yes",AY317+1,AY317),AY317),"")</f>
        <v>0</v>
      </c>
      <c r="AZ318" s="22"/>
      <c r="BA318" s="22" t="str">
        <f>IF('Submission Template'!BN315&lt;&gt;"",IF('Submission Template'!Q315="yes",1,0),"")</f>
        <v/>
      </c>
      <c r="BB318" s="22" t="str">
        <f>IF('Submission Template'!BS315&lt;&gt;"",IF('Submission Template'!V315="yes",1,0),"")</f>
        <v/>
      </c>
      <c r="BC318" s="22"/>
      <c r="BD318" s="22" t="str">
        <f>IF(AND('Submission Template'!Q315="yes",'Submission Template'!BN315&lt;&gt;""),'Submission Template'!BN315,"")</f>
        <v/>
      </c>
      <c r="BE318" s="22" t="str">
        <f>IF(AND('Submission Template'!V315="yes",'Submission Template'!BS315&lt;&gt;""),'Submission Template'!BS315,"")</f>
        <v/>
      </c>
      <c r="BF318" s="22"/>
      <c r="BG318" s="22"/>
      <c r="BH318" s="22"/>
      <c r="BI318" s="24"/>
      <c r="BJ318" s="22"/>
      <c r="BK318" s="35" t="str">
        <f>IF('Submission Template'!$AU$36=1,IF(AND('Submission Template'!Q315="yes",$AO318&gt;1,'Submission Template'!BN315&lt;&gt;""),ROUND((($AU318*$E318)/($D318-'Submission Template'!K$28))^2+1,1),""),"")</f>
        <v/>
      </c>
      <c r="BL318" s="35" t="str">
        <f>IF('Submission Template'!$AV$36=1,IF(AND('Submission Template'!V315="yes",$AP318&gt;1,'Submission Template'!BS315&lt;&gt;""),ROUND((($AV318*$O318)/($N318-'Submission Template'!R$28))^2+1,1),""),"")</f>
        <v/>
      </c>
      <c r="BM318" s="49">
        <f t="shared" si="28"/>
        <v>1</v>
      </c>
      <c r="BN318" s="6"/>
      <c r="BO318" s="136" t="str">
        <f>IF(D318="","",IF(E318="","",$D318-'Submission Template'!K$28))</f>
        <v/>
      </c>
      <c r="BP318" s="137" t="str">
        <f t="shared" ref="BP318:BP335" si="79">IF(BO318=0,MIN($BQ$37,$BR$37),"")</f>
        <v/>
      </c>
      <c r="BQ318" s="137"/>
      <c r="BR318" s="137"/>
      <c r="BS318" s="137"/>
      <c r="BT318" s="137" t="str">
        <f>IF(N318="","",IF(E318="","",$N318-'Submission Template'!$BG$20))</f>
        <v/>
      </c>
      <c r="BU318" s="138" t="str">
        <f t="shared" ref="BU318:BU335" si="80">IF(BT318=0,MIN($BQ$37,$BR$37),"")</f>
        <v/>
      </c>
      <c r="BV318" s="6"/>
      <c r="BW318" s="247" t="str">
        <f t="shared" si="71"/>
        <v/>
      </c>
      <c r="BX318" s="138" t="str">
        <f t="shared" si="72"/>
        <v/>
      </c>
      <c r="BY318" s="6"/>
      <c r="BZ318" s="6"/>
      <c r="CA318" s="6"/>
      <c r="CB318" s="6"/>
      <c r="CC318" s="6"/>
      <c r="CD318" s="6"/>
      <c r="CE318" s="6"/>
      <c r="CF318" s="6"/>
      <c r="CG318" s="6"/>
      <c r="CH318" s="6"/>
      <c r="CI318" s="6"/>
      <c r="CJ318" s="6"/>
      <c r="CK318" s="6"/>
      <c r="CL318" s="6"/>
    </row>
    <row r="319" spans="1:90">
      <c r="A319" s="98"/>
      <c r="B319" s="304">
        <f>IF('Submission Template'!$AU$36=1,IF(AND('Submission Template'!$P$13="yes",$AX319&lt;&gt;""),MAX($AX319-1,0),$AX319),"")</f>
        <v>0</v>
      </c>
      <c r="C319" s="305" t="str">
        <f t="shared" si="22"/>
        <v/>
      </c>
      <c r="D319" s="306" t="str">
        <f>IF('Submission Template'!$AU$36&lt;&gt;1,"",IF(AL319&lt;&gt;"",AL319,IF(AND('Submission Template'!$P$13="no",'Submission Template'!Q316="yes",'Submission Template'!BN316&lt;&gt;""),AVERAGE(BD$37:BD319),IF(AND('Submission Template'!$P$13="yes",'Submission Template'!Q316="yes",'Submission Template'!BN316&lt;&gt;""),AVERAGE(BD$38:BD319),""))))</f>
        <v/>
      </c>
      <c r="E319" s="307" t="str">
        <f>IF('Submission Template'!$AU$36&lt;&gt;1,"",IF(AO319&lt;=1,"",IF(BW319&lt;&gt;"",BW319,IF(AND('Submission Template'!$P$13="no",'Submission Template'!Q316="yes",'Submission Template'!BN316&lt;&gt;""),STDEV(BD$37:BD319),IF(AND('Submission Template'!$P$13="yes",'Submission Template'!Q316="yes",'Submission Template'!BN316&lt;&gt;""),STDEV(BD$38:BD319),"")))))</f>
        <v/>
      </c>
      <c r="F319" s="308" t="str">
        <f>IF('Submission Template'!$AU$36=1,IF('Submission Template'!BN316&lt;&gt;"",G318,""),"")</f>
        <v/>
      </c>
      <c r="G319" s="308" t="str">
        <f>IF(AND('Submission Template'!$AU$36=1,'Submission Template'!$C316&lt;&gt;""),IF(OR($AO319=1,$AO319=0),0,IF('Submission Template'!$C316="initial",$G318,IF('Submission Template'!Q316="yes",MAX(($F319+'Submission Template'!BN316-('Submission Template'!K$28+0.25*$E319)),0),$G318))),"")</f>
        <v/>
      </c>
      <c r="H319" s="308" t="str">
        <f t="shared" si="74"/>
        <v/>
      </c>
      <c r="I319" s="309" t="str">
        <f t="shared" si="68"/>
        <v/>
      </c>
      <c r="J319" s="309" t="str">
        <f t="shared" si="75"/>
        <v/>
      </c>
      <c r="K319" s="310" t="str">
        <f>IF(G319&lt;&gt;"",IF($BA319=1,IF(AND(J319&lt;&gt;1,I319=1,D319&lt;='Submission Template'!K$28),1,0),K318),"")</f>
        <v/>
      </c>
      <c r="L319" s="304">
        <f>IF('Submission Template'!$AV$36=1,IF(AND('Submission Template'!$P$13="yes",$AY319&lt;&gt;""),MAX($AY319-1,0),$AY319),"")</f>
        <v>0</v>
      </c>
      <c r="M319" s="305" t="str">
        <f t="shared" si="76"/>
        <v/>
      </c>
      <c r="N319" s="306" t="str">
        <f>IF(AM319&lt;&gt;"",AM319,(IF(AND('Submission Template'!$P$13="no",'Submission Template'!V316="yes",'Submission Template'!BS316&lt;&gt;""),AVERAGE(BE$37:BE319),IF(AND('Submission Template'!$P$13="yes",'Submission Template'!V316="yes",'Submission Template'!BS316&lt;&gt;""),AVERAGE(BE$38:BE319),""))))</f>
        <v/>
      </c>
      <c r="O319" s="307" t="str">
        <f>IF(AP319&lt;=1,"",IF(BX319&lt;&gt;"",BX319,(IF(AND('Submission Template'!$P$13="no",'Submission Template'!V316="yes",'Submission Template'!BS316&lt;&gt;""),STDEV(BE$37:BE319),IF(AND('Submission Template'!$P$13="yes",'Submission Template'!V316="yes",'Submission Template'!BS316&lt;&gt;""),STDEV(BE$38:BE319),"")))))</f>
        <v/>
      </c>
      <c r="P319" s="308" t="str">
        <f>IF('Submission Template'!$AV$36=1,IF('Submission Template'!BS316&lt;&gt;"",Q318,""),"")</f>
        <v/>
      </c>
      <c r="Q319" s="308" t="str">
        <f>IF(AND('Submission Template'!$AV$36=1,'Submission Template'!$C316&lt;&gt;""),IF(OR($AP319=1,$AP319=0),0,IF('Submission Template'!$C316="initial",$Q318,IF('Submission Template'!V316="yes",MAX(($P319+'Submission Template'!BS316-('Submission Template'!R$28+0.25*$O319)),0),$Q318))),"")</f>
        <v/>
      </c>
      <c r="R319" s="308" t="str">
        <f t="shared" si="77"/>
        <v/>
      </c>
      <c r="S319" s="309" t="str">
        <f t="shared" si="69"/>
        <v/>
      </c>
      <c r="T319" s="309" t="str">
        <f t="shared" si="78"/>
        <v/>
      </c>
      <c r="U319" s="310" t="str">
        <f>IF(Q319&lt;&gt;"",IF($BB319=1,IF(AND(T319&lt;&gt;1,S319=1,N319&lt;='Submission Template'!R$28),1,0),U318),"")</f>
        <v/>
      </c>
      <c r="V319" s="102"/>
      <c r="W319" s="102"/>
      <c r="X319" s="102"/>
      <c r="Y319" s="102"/>
      <c r="Z319" s="102"/>
      <c r="AA319" s="102"/>
      <c r="AB319" s="102"/>
      <c r="AC319" s="102"/>
      <c r="AD319" s="102"/>
      <c r="AE319" s="102"/>
      <c r="AF319" s="311"/>
      <c r="AG319" s="312" t="str">
        <f>IF(AND(OR('Submission Template'!Q316="yes",AND('Submission Template'!V316="yes",'Submission Template'!$P$17="yes")),'Submission Template'!C316="invalid"),"Test cannot be invalid AND included in CumSum",IF(OR(AND($Q319&gt;$R319,$N319&lt;&gt;""),AND($G319&gt;H319,$D319&lt;&gt;"")),"Warning:  CumSum statistic exceeds the Action Limit.",""))</f>
        <v/>
      </c>
      <c r="AH319" s="156"/>
      <c r="AI319" s="156"/>
      <c r="AJ319" s="156"/>
      <c r="AK319" s="313"/>
      <c r="AL319" s="6" t="str">
        <f t="shared" si="73"/>
        <v/>
      </c>
      <c r="AM319" s="6" t="str">
        <f t="shared" si="70"/>
        <v/>
      </c>
      <c r="AN319" s="6"/>
      <c r="AO319" s="6">
        <f>IF('Submission Template'!$P$13="no",AX319,IF(AX319="","",IF('Submission Template'!$P$13="yes",IF(B319=0,1,IF(OR(B319=1,B319=2),2,B319)))))</f>
        <v>1</v>
      </c>
      <c r="AP319" s="6">
        <f>IF('Submission Template'!$P$13="no",AY319,IF(AY319="","",IF('Submission Template'!$P$13="yes",IF(L319=0,1,IF(OR(L319=1,L319=2),2,L319)))))</f>
        <v>1</v>
      </c>
      <c r="AQ319" s="20"/>
      <c r="AR319" s="22">
        <f>IF(AND('Submission Template'!BN316&lt;&gt;"",'Submission Template'!K$28&lt;&gt;"",'Submission Template'!Q316&lt;&gt;""),1,0)</f>
        <v>0</v>
      </c>
      <c r="AS319" s="22">
        <f>IF(AND('Submission Template'!BS316&lt;&gt;"",'Submission Template'!R$28&lt;&gt;"",'Submission Template'!V316&lt;&gt;""),1,0)</f>
        <v>0</v>
      </c>
      <c r="AT319" s="22"/>
      <c r="AU319" s="22">
        <f t="shared" si="26"/>
        <v>0</v>
      </c>
      <c r="AV319" s="22">
        <f t="shared" si="27"/>
        <v>0</v>
      </c>
      <c r="AW319" s="22"/>
      <c r="AX319" s="22">
        <f>IF('Submission Template'!$BU316&lt;&gt;"blank",IF('Submission Template'!BN316&lt;&gt;"",IF('Submission Template'!Q316="yes",AX318+1,AX318),AX318),"")</f>
        <v>0</v>
      </c>
      <c r="AY319" s="22">
        <f>IF('Submission Template'!$BU316&lt;&gt;"blank",IF('Submission Template'!BS316&lt;&gt;"",IF('Submission Template'!V316="yes",AY318+1,AY318),AY318),"")</f>
        <v>0</v>
      </c>
      <c r="AZ319" s="22"/>
      <c r="BA319" s="22" t="str">
        <f>IF('Submission Template'!BN316&lt;&gt;"",IF('Submission Template'!Q316="yes",1,0),"")</f>
        <v/>
      </c>
      <c r="BB319" s="22" t="str">
        <f>IF('Submission Template'!BS316&lt;&gt;"",IF('Submission Template'!V316="yes",1,0),"")</f>
        <v/>
      </c>
      <c r="BC319" s="22"/>
      <c r="BD319" s="22" t="str">
        <f>IF(AND('Submission Template'!Q316="yes",'Submission Template'!BN316&lt;&gt;""),'Submission Template'!BN316,"")</f>
        <v/>
      </c>
      <c r="BE319" s="22" t="str">
        <f>IF(AND('Submission Template'!V316="yes",'Submission Template'!BS316&lt;&gt;""),'Submission Template'!BS316,"")</f>
        <v/>
      </c>
      <c r="BF319" s="22"/>
      <c r="BG319" s="22"/>
      <c r="BH319" s="22"/>
      <c r="BI319" s="24"/>
      <c r="BJ319" s="22"/>
      <c r="BK319" s="35" t="str">
        <f>IF('Submission Template'!$AU$36=1,IF(AND('Submission Template'!Q316="yes",$AO319&gt;1,'Submission Template'!BN316&lt;&gt;""),ROUND((($AU319*$E319)/($D319-'Submission Template'!K$28))^2+1,1),""),"")</f>
        <v/>
      </c>
      <c r="BL319" s="35" t="str">
        <f>IF('Submission Template'!$AV$36=1,IF(AND('Submission Template'!V316="yes",$AP319&gt;1,'Submission Template'!BS316&lt;&gt;""),ROUND((($AV319*$O319)/($N319-'Submission Template'!R$28))^2+1,1),""),"")</f>
        <v/>
      </c>
      <c r="BM319" s="49">
        <f t="shared" si="28"/>
        <v>1</v>
      </c>
      <c r="BN319" s="6"/>
      <c r="BO319" s="136" t="str">
        <f>IF(D319="","",IF(E319="","",$D319-'Submission Template'!K$28))</f>
        <v/>
      </c>
      <c r="BP319" s="137" t="str">
        <f t="shared" si="79"/>
        <v/>
      </c>
      <c r="BQ319" s="137"/>
      <c r="BR319" s="137"/>
      <c r="BS319" s="137"/>
      <c r="BT319" s="137" t="str">
        <f>IF(N319="","",IF(E319="","",$N319-'Submission Template'!$BG$20))</f>
        <v/>
      </c>
      <c r="BU319" s="138" t="str">
        <f t="shared" si="80"/>
        <v/>
      </c>
      <c r="BV319" s="6"/>
      <c r="BW319" s="247" t="str">
        <f t="shared" si="71"/>
        <v/>
      </c>
      <c r="BX319" s="138" t="str">
        <f t="shared" si="72"/>
        <v/>
      </c>
      <c r="BY319" s="6"/>
      <c r="BZ319" s="6"/>
      <c r="CA319" s="6"/>
      <c r="CB319" s="6"/>
      <c r="CC319" s="6"/>
      <c r="CD319" s="6"/>
      <c r="CE319" s="6"/>
      <c r="CF319" s="6"/>
      <c r="CG319" s="6"/>
      <c r="CH319" s="6"/>
      <c r="CI319" s="6"/>
      <c r="CJ319" s="6"/>
      <c r="CK319" s="6"/>
      <c r="CL319" s="6"/>
    </row>
    <row r="320" spans="1:90">
      <c r="A320" s="98"/>
      <c r="B320" s="304">
        <f>IF('Submission Template'!$AU$36=1,IF(AND('Submission Template'!$P$13="yes",$AX320&lt;&gt;""),MAX($AX320-1,0),$AX320),"")</f>
        <v>0</v>
      </c>
      <c r="C320" s="305" t="str">
        <f t="shared" si="22"/>
        <v/>
      </c>
      <c r="D320" s="306" t="str">
        <f>IF('Submission Template'!$AU$36&lt;&gt;1,"",IF(AL320&lt;&gt;"",AL320,IF(AND('Submission Template'!$P$13="no",'Submission Template'!Q317="yes",'Submission Template'!BN317&lt;&gt;""),AVERAGE(BD$37:BD320),IF(AND('Submission Template'!$P$13="yes",'Submission Template'!Q317="yes",'Submission Template'!BN317&lt;&gt;""),AVERAGE(BD$38:BD320),""))))</f>
        <v/>
      </c>
      <c r="E320" s="307" t="str">
        <f>IF('Submission Template'!$AU$36&lt;&gt;1,"",IF(AO320&lt;=1,"",IF(BW320&lt;&gt;"",BW320,IF(AND('Submission Template'!$P$13="no",'Submission Template'!Q317="yes",'Submission Template'!BN317&lt;&gt;""),STDEV(BD$37:BD320),IF(AND('Submission Template'!$P$13="yes",'Submission Template'!Q317="yes",'Submission Template'!BN317&lt;&gt;""),STDEV(BD$38:BD320),"")))))</f>
        <v/>
      </c>
      <c r="F320" s="308" t="str">
        <f>IF('Submission Template'!$AU$36=1,IF('Submission Template'!BN317&lt;&gt;"",G319,""),"")</f>
        <v/>
      </c>
      <c r="G320" s="308" t="str">
        <f>IF(AND('Submission Template'!$AU$36=1,'Submission Template'!$C317&lt;&gt;""),IF(OR($AO320=1,$AO320=0),0,IF('Submission Template'!$C317="initial",$G319,IF('Submission Template'!Q317="yes",MAX(($F320+'Submission Template'!BN317-('Submission Template'!K$28+0.25*$E320)),0),$G319))),"")</f>
        <v/>
      </c>
      <c r="H320" s="308" t="str">
        <f t="shared" si="74"/>
        <v/>
      </c>
      <c r="I320" s="309" t="str">
        <f t="shared" si="68"/>
        <v/>
      </c>
      <c r="J320" s="309" t="str">
        <f t="shared" si="75"/>
        <v/>
      </c>
      <c r="K320" s="310" t="str">
        <f>IF(G320&lt;&gt;"",IF($BA320=1,IF(AND(J320&lt;&gt;1,I320=1,D320&lt;='Submission Template'!K$28),1,0),K319),"")</f>
        <v/>
      </c>
      <c r="L320" s="304">
        <f>IF('Submission Template'!$AV$36=1,IF(AND('Submission Template'!$P$13="yes",$AY320&lt;&gt;""),MAX($AY320-1,0),$AY320),"")</f>
        <v>0</v>
      </c>
      <c r="M320" s="305" t="str">
        <f t="shared" si="76"/>
        <v/>
      </c>
      <c r="N320" s="306" t="str">
        <f>IF(AM320&lt;&gt;"",AM320,(IF(AND('Submission Template'!$P$13="no",'Submission Template'!V317="yes",'Submission Template'!BS317&lt;&gt;""),AVERAGE(BE$37:BE320),IF(AND('Submission Template'!$P$13="yes",'Submission Template'!V317="yes",'Submission Template'!BS317&lt;&gt;""),AVERAGE(BE$38:BE320),""))))</f>
        <v/>
      </c>
      <c r="O320" s="307" t="str">
        <f>IF(AP320&lt;=1,"",IF(BX320&lt;&gt;"",BX320,(IF(AND('Submission Template'!$P$13="no",'Submission Template'!V317="yes",'Submission Template'!BS317&lt;&gt;""),STDEV(BE$37:BE320),IF(AND('Submission Template'!$P$13="yes",'Submission Template'!V317="yes",'Submission Template'!BS317&lt;&gt;""),STDEV(BE$38:BE320),"")))))</f>
        <v/>
      </c>
      <c r="P320" s="308" t="str">
        <f>IF('Submission Template'!$AV$36=1,IF('Submission Template'!BS317&lt;&gt;"",Q319,""),"")</f>
        <v/>
      </c>
      <c r="Q320" s="308" t="str">
        <f>IF(AND('Submission Template'!$AV$36=1,'Submission Template'!$C317&lt;&gt;""),IF(OR($AP320=1,$AP320=0),0,IF('Submission Template'!$C317="initial",$Q319,IF('Submission Template'!V317="yes",MAX(($P320+'Submission Template'!BS317-('Submission Template'!R$28+0.25*$O320)),0),$Q319))),"")</f>
        <v/>
      </c>
      <c r="R320" s="308" t="str">
        <f t="shared" si="77"/>
        <v/>
      </c>
      <c r="S320" s="309" t="str">
        <f t="shared" si="69"/>
        <v/>
      </c>
      <c r="T320" s="309" t="str">
        <f t="shared" si="78"/>
        <v/>
      </c>
      <c r="U320" s="310" t="str">
        <f>IF(Q320&lt;&gt;"",IF($BB320=1,IF(AND(T320&lt;&gt;1,S320=1,N320&lt;='Submission Template'!R$28),1,0),U319),"")</f>
        <v/>
      </c>
      <c r="V320" s="102"/>
      <c r="W320" s="102"/>
      <c r="X320" s="102"/>
      <c r="Y320" s="102"/>
      <c r="Z320" s="102"/>
      <c r="AA320" s="102"/>
      <c r="AB320" s="102"/>
      <c r="AC320" s="102"/>
      <c r="AD320" s="102"/>
      <c r="AE320" s="102"/>
      <c r="AF320" s="311"/>
      <c r="AG320" s="312" t="str">
        <f>IF(AND(OR('Submission Template'!Q317="yes",AND('Submission Template'!V317="yes",'Submission Template'!$P$17="yes")),'Submission Template'!C317="invalid"),"Test cannot be invalid AND included in CumSum",IF(OR(AND($Q320&gt;$R320,$N320&lt;&gt;""),AND($G320&gt;H320,$D320&lt;&gt;"")),"Warning:  CumSum statistic exceeds the Action Limit.",""))</f>
        <v/>
      </c>
      <c r="AH320" s="156"/>
      <c r="AI320" s="156"/>
      <c r="AJ320" s="156"/>
      <c r="AK320" s="313"/>
      <c r="AL320" s="6" t="str">
        <f t="shared" si="73"/>
        <v/>
      </c>
      <c r="AM320" s="6" t="str">
        <f t="shared" si="70"/>
        <v/>
      </c>
      <c r="AN320" s="6"/>
      <c r="AO320" s="6">
        <f>IF('Submission Template'!$P$13="no",AX320,IF(AX320="","",IF('Submission Template'!$P$13="yes",IF(B320=0,1,IF(OR(B320=1,B320=2),2,B320)))))</f>
        <v>1</v>
      </c>
      <c r="AP320" s="6">
        <f>IF('Submission Template'!$P$13="no",AY320,IF(AY320="","",IF('Submission Template'!$P$13="yes",IF(L320=0,1,IF(OR(L320=1,L320=2),2,L320)))))</f>
        <v>1</v>
      </c>
      <c r="AQ320" s="20"/>
      <c r="AR320" s="22">
        <f>IF(AND('Submission Template'!BN317&lt;&gt;"",'Submission Template'!K$28&lt;&gt;"",'Submission Template'!Q317&lt;&gt;""),1,0)</f>
        <v>0</v>
      </c>
      <c r="AS320" s="22">
        <f>IF(AND('Submission Template'!BS317&lt;&gt;"",'Submission Template'!R$28&lt;&gt;"",'Submission Template'!V317&lt;&gt;""),1,0)</f>
        <v>0</v>
      </c>
      <c r="AT320" s="22"/>
      <c r="AU320" s="22">
        <f t="shared" si="26"/>
        <v>0</v>
      </c>
      <c r="AV320" s="22">
        <f t="shared" si="27"/>
        <v>0</v>
      </c>
      <c r="AW320" s="22"/>
      <c r="AX320" s="22">
        <f>IF('Submission Template'!$BU317&lt;&gt;"blank",IF('Submission Template'!BN317&lt;&gt;"",IF('Submission Template'!Q317="yes",AX319+1,AX319),AX319),"")</f>
        <v>0</v>
      </c>
      <c r="AY320" s="22">
        <f>IF('Submission Template'!$BU317&lt;&gt;"blank",IF('Submission Template'!BS317&lt;&gt;"",IF('Submission Template'!V317="yes",AY319+1,AY319),AY319),"")</f>
        <v>0</v>
      </c>
      <c r="AZ320" s="22"/>
      <c r="BA320" s="22" t="str">
        <f>IF('Submission Template'!BN317&lt;&gt;"",IF('Submission Template'!Q317="yes",1,0),"")</f>
        <v/>
      </c>
      <c r="BB320" s="22" t="str">
        <f>IF('Submission Template'!BS317&lt;&gt;"",IF('Submission Template'!V317="yes",1,0),"")</f>
        <v/>
      </c>
      <c r="BC320" s="22"/>
      <c r="BD320" s="22" t="str">
        <f>IF(AND('Submission Template'!Q317="yes",'Submission Template'!BN317&lt;&gt;""),'Submission Template'!BN317,"")</f>
        <v/>
      </c>
      <c r="BE320" s="22" t="str">
        <f>IF(AND('Submission Template'!V317="yes",'Submission Template'!BS317&lt;&gt;""),'Submission Template'!BS317,"")</f>
        <v/>
      </c>
      <c r="BF320" s="22"/>
      <c r="BG320" s="22"/>
      <c r="BH320" s="22"/>
      <c r="BI320" s="24"/>
      <c r="BJ320" s="22"/>
      <c r="BK320" s="35" t="str">
        <f>IF('Submission Template'!$AU$36=1,IF(AND('Submission Template'!Q317="yes",$AO320&gt;1,'Submission Template'!BN317&lt;&gt;""),ROUND((($AU320*$E320)/($D320-'Submission Template'!K$28))^2+1,1),""),"")</f>
        <v/>
      </c>
      <c r="BL320" s="35" t="str">
        <f>IF('Submission Template'!$AV$36=1,IF(AND('Submission Template'!V317="yes",$AP320&gt;1,'Submission Template'!BS317&lt;&gt;""),ROUND((($AV320*$O320)/($N320-'Submission Template'!R$28))^2+1,1),""),"")</f>
        <v/>
      </c>
      <c r="BM320" s="49">
        <f t="shared" si="28"/>
        <v>1</v>
      </c>
      <c r="BN320" s="6"/>
      <c r="BO320" s="136" t="str">
        <f>IF(D320="","",IF(E320="","",$D320-'Submission Template'!K$28))</f>
        <v/>
      </c>
      <c r="BP320" s="137" t="str">
        <f t="shared" si="79"/>
        <v/>
      </c>
      <c r="BQ320" s="137"/>
      <c r="BR320" s="137"/>
      <c r="BS320" s="137"/>
      <c r="BT320" s="137" t="str">
        <f>IF(N320="","",IF(E320="","",$N320-'Submission Template'!$BG$20))</f>
        <v/>
      </c>
      <c r="BU320" s="138" t="str">
        <f t="shared" si="80"/>
        <v/>
      </c>
      <c r="BV320" s="6"/>
      <c r="BW320" s="247" t="str">
        <f t="shared" si="71"/>
        <v/>
      </c>
      <c r="BX320" s="138" t="str">
        <f t="shared" si="72"/>
        <v/>
      </c>
      <c r="BY320" s="6"/>
      <c r="BZ320" s="6"/>
      <c r="CA320" s="6"/>
      <c r="CB320" s="6"/>
      <c r="CC320" s="6"/>
      <c r="CD320" s="6"/>
      <c r="CE320" s="6"/>
      <c r="CF320" s="6"/>
      <c r="CG320" s="6"/>
      <c r="CH320" s="6"/>
      <c r="CI320" s="6"/>
      <c r="CJ320" s="6"/>
      <c r="CK320" s="6"/>
      <c r="CL320" s="6"/>
    </row>
    <row r="321" spans="1:90">
      <c r="A321" s="98"/>
      <c r="B321" s="304">
        <f>IF('Submission Template'!$AU$36=1,IF(AND('Submission Template'!$P$13="yes",$AX321&lt;&gt;""),MAX($AX321-1,0),$AX321),"")</f>
        <v>0</v>
      </c>
      <c r="C321" s="305" t="str">
        <f t="shared" si="22"/>
        <v/>
      </c>
      <c r="D321" s="306" t="str">
        <f>IF('Submission Template'!$AU$36&lt;&gt;1,"",IF(AL321&lt;&gt;"",AL321,IF(AND('Submission Template'!$P$13="no",'Submission Template'!Q318="yes",'Submission Template'!BN318&lt;&gt;""),AVERAGE(BD$37:BD321),IF(AND('Submission Template'!$P$13="yes",'Submission Template'!Q318="yes",'Submission Template'!BN318&lt;&gt;""),AVERAGE(BD$38:BD321),""))))</f>
        <v/>
      </c>
      <c r="E321" s="307" t="str">
        <f>IF('Submission Template'!$AU$36&lt;&gt;1,"",IF(AO321&lt;=1,"",IF(BW321&lt;&gt;"",BW321,IF(AND('Submission Template'!$P$13="no",'Submission Template'!Q318="yes",'Submission Template'!BN318&lt;&gt;""),STDEV(BD$37:BD321),IF(AND('Submission Template'!$P$13="yes",'Submission Template'!Q318="yes",'Submission Template'!BN318&lt;&gt;""),STDEV(BD$38:BD321),"")))))</f>
        <v/>
      </c>
      <c r="F321" s="308" t="str">
        <f>IF('Submission Template'!$AU$36=1,IF('Submission Template'!BN318&lt;&gt;"",G320,""),"")</f>
        <v/>
      </c>
      <c r="G321" s="308" t="str">
        <f>IF(AND('Submission Template'!$AU$36=1,'Submission Template'!$C318&lt;&gt;""),IF(OR($AO321=1,$AO321=0),0,IF('Submission Template'!$C318="initial",$G320,IF('Submission Template'!Q318="yes",MAX(($F321+'Submission Template'!BN318-('Submission Template'!K$28+0.25*$E321)),0),$G320))),"")</f>
        <v/>
      </c>
      <c r="H321" s="308" t="str">
        <f t="shared" si="74"/>
        <v/>
      </c>
      <c r="I321" s="309" t="str">
        <f t="shared" si="68"/>
        <v/>
      </c>
      <c r="J321" s="309" t="str">
        <f t="shared" si="75"/>
        <v/>
      </c>
      <c r="K321" s="310" t="str">
        <f>IF(G321&lt;&gt;"",IF($BA321=1,IF(AND(J321&lt;&gt;1,I321=1,D321&lt;='Submission Template'!K$28),1,0),K320),"")</f>
        <v/>
      </c>
      <c r="L321" s="304">
        <f>IF('Submission Template'!$AV$36=1,IF(AND('Submission Template'!$P$13="yes",$AY321&lt;&gt;""),MAX($AY321-1,0),$AY321),"")</f>
        <v>0</v>
      </c>
      <c r="M321" s="305" t="str">
        <f t="shared" si="76"/>
        <v/>
      </c>
      <c r="N321" s="306" t="str">
        <f>IF(AM321&lt;&gt;"",AM321,(IF(AND('Submission Template'!$P$13="no",'Submission Template'!V318="yes",'Submission Template'!BS318&lt;&gt;""),AVERAGE(BE$37:BE321),IF(AND('Submission Template'!$P$13="yes",'Submission Template'!V318="yes",'Submission Template'!BS318&lt;&gt;""),AVERAGE(BE$38:BE321),""))))</f>
        <v/>
      </c>
      <c r="O321" s="307" t="str">
        <f>IF(AP321&lt;=1,"",IF(BX321&lt;&gt;"",BX321,(IF(AND('Submission Template'!$P$13="no",'Submission Template'!V318="yes",'Submission Template'!BS318&lt;&gt;""),STDEV(BE$37:BE321),IF(AND('Submission Template'!$P$13="yes",'Submission Template'!V318="yes",'Submission Template'!BS318&lt;&gt;""),STDEV(BE$38:BE321),"")))))</f>
        <v/>
      </c>
      <c r="P321" s="308" t="str">
        <f>IF('Submission Template'!$AV$36=1,IF('Submission Template'!BS318&lt;&gt;"",Q320,""),"")</f>
        <v/>
      </c>
      <c r="Q321" s="308" t="str">
        <f>IF(AND('Submission Template'!$AV$36=1,'Submission Template'!$C318&lt;&gt;""),IF(OR($AP321=1,$AP321=0),0,IF('Submission Template'!$C318="initial",$Q320,IF('Submission Template'!V318="yes",MAX(($P321+'Submission Template'!BS318-('Submission Template'!R$28+0.25*$O321)),0),$Q320))),"")</f>
        <v/>
      </c>
      <c r="R321" s="308" t="str">
        <f t="shared" si="77"/>
        <v/>
      </c>
      <c r="S321" s="309" t="str">
        <f t="shared" si="69"/>
        <v/>
      </c>
      <c r="T321" s="309" t="str">
        <f t="shared" si="78"/>
        <v/>
      </c>
      <c r="U321" s="310" t="str">
        <f>IF(Q321&lt;&gt;"",IF($BB321=1,IF(AND(T321&lt;&gt;1,S321=1,N321&lt;='Submission Template'!R$28),1,0),U320),"")</f>
        <v/>
      </c>
      <c r="V321" s="102"/>
      <c r="W321" s="102"/>
      <c r="X321" s="102"/>
      <c r="Y321" s="102"/>
      <c r="Z321" s="102"/>
      <c r="AA321" s="102"/>
      <c r="AB321" s="102"/>
      <c r="AC321" s="102"/>
      <c r="AD321" s="102"/>
      <c r="AE321" s="102"/>
      <c r="AF321" s="311"/>
      <c r="AG321" s="312" t="str">
        <f>IF(AND(OR('Submission Template'!Q318="yes",AND('Submission Template'!V318="yes",'Submission Template'!$P$17="yes")),'Submission Template'!C318="invalid"),"Test cannot be invalid AND included in CumSum",IF(OR(AND($Q321&gt;$R321,$N321&lt;&gt;""),AND($G321&gt;H321,$D321&lt;&gt;"")),"Warning:  CumSum statistic exceeds the Action Limit.",""))</f>
        <v/>
      </c>
      <c r="AH321" s="156"/>
      <c r="AI321" s="156"/>
      <c r="AJ321" s="156"/>
      <c r="AK321" s="313"/>
      <c r="AL321" s="6" t="str">
        <f t="shared" si="73"/>
        <v/>
      </c>
      <c r="AM321" s="6" t="str">
        <f t="shared" si="70"/>
        <v/>
      </c>
      <c r="AN321" s="6"/>
      <c r="AO321" s="6">
        <f>IF('Submission Template'!$P$13="no",AX321,IF(AX321="","",IF('Submission Template'!$P$13="yes",IF(B321=0,1,IF(OR(B321=1,B321=2),2,B321)))))</f>
        <v>1</v>
      </c>
      <c r="AP321" s="6">
        <f>IF('Submission Template'!$P$13="no",AY321,IF(AY321="","",IF('Submission Template'!$P$13="yes",IF(L321=0,1,IF(OR(L321=1,L321=2),2,L321)))))</f>
        <v>1</v>
      </c>
      <c r="AQ321" s="20"/>
      <c r="AR321" s="22">
        <f>IF(AND('Submission Template'!BN318&lt;&gt;"",'Submission Template'!K$28&lt;&gt;"",'Submission Template'!Q318&lt;&gt;""),1,0)</f>
        <v>0</v>
      </c>
      <c r="AS321" s="22">
        <f>IF(AND('Submission Template'!BS318&lt;&gt;"",'Submission Template'!R$28&lt;&gt;"",'Submission Template'!V318&lt;&gt;""),1,0)</f>
        <v>0</v>
      </c>
      <c r="AT321" s="22"/>
      <c r="AU321" s="22">
        <f t="shared" si="26"/>
        <v>0</v>
      </c>
      <c r="AV321" s="22">
        <f t="shared" si="27"/>
        <v>0</v>
      </c>
      <c r="AW321" s="22"/>
      <c r="AX321" s="22">
        <f>IF('Submission Template'!$BU318&lt;&gt;"blank",IF('Submission Template'!BN318&lt;&gt;"",IF('Submission Template'!Q318="yes",AX320+1,AX320),AX320),"")</f>
        <v>0</v>
      </c>
      <c r="AY321" s="22">
        <f>IF('Submission Template'!$BU318&lt;&gt;"blank",IF('Submission Template'!BS318&lt;&gt;"",IF('Submission Template'!V318="yes",AY320+1,AY320),AY320),"")</f>
        <v>0</v>
      </c>
      <c r="AZ321" s="22"/>
      <c r="BA321" s="22" t="str">
        <f>IF('Submission Template'!BN318&lt;&gt;"",IF('Submission Template'!Q318="yes",1,0),"")</f>
        <v/>
      </c>
      <c r="BB321" s="22" t="str">
        <f>IF('Submission Template'!BS318&lt;&gt;"",IF('Submission Template'!V318="yes",1,0),"")</f>
        <v/>
      </c>
      <c r="BC321" s="22"/>
      <c r="BD321" s="22" t="str">
        <f>IF(AND('Submission Template'!Q318="yes",'Submission Template'!BN318&lt;&gt;""),'Submission Template'!BN318,"")</f>
        <v/>
      </c>
      <c r="BE321" s="22" t="str">
        <f>IF(AND('Submission Template'!V318="yes",'Submission Template'!BS318&lt;&gt;""),'Submission Template'!BS318,"")</f>
        <v/>
      </c>
      <c r="BF321" s="22"/>
      <c r="BG321" s="22"/>
      <c r="BH321" s="22"/>
      <c r="BI321" s="24"/>
      <c r="BJ321" s="22"/>
      <c r="BK321" s="35" t="str">
        <f>IF('Submission Template'!$AU$36=1,IF(AND('Submission Template'!Q318="yes",$AO321&gt;1,'Submission Template'!BN318&lt;&gt;""),ROUND((($AU321*$E321)/($D321-'Submission Template'!K$28))^2+1,1),""),"")</f>
        <v/>
      </c>
      <c r="BL321" s="35" t="str">
        <f>IF('Submission Template'!$AV$36=1,IF(AND('Submission Template'!V318="yes",$AP321&gt;1,'Submission Template'!BS318&lt;&gt;""),ROUND((($AV321*$O321)/($N321-'Submission Template'!R$28))^2+1,1),""),"")</f>
        <v/>
      </c>
      <c r="BM321" s="49">
        <f t="shared" si="28"/>
        <v>1</v>
      </c>
      <c r="BN321" s="6"/>
      <c r="BO321" s="136" t="str">
        <f>IF(D321="","",IF(E321="","",$D321-'Submission Template'!K$28))</f>
        <v/>
      </c>
      <c r="BP321" s="137" t="str">
        <f t="shared" si="79"/>
        <v/>
      </c>
      <c r="BQ321" s="137"/>
      <c r="BR321" s="137"/>
      <c r="BS321" s="137"/>
      <c r="BT321" s="137" t="str">
        <f>IF(N321="","",IF(E321="","",$N321-'Submission Template'!$BG$20))</f>
        <v/>
      </c>
      <c r="BU321" s="138" t="str">
        <f t="shared" si="80"/>
        <v/>
      </c>
      <c r="BV321" s="6"/>
      <c r="BW321" s="247" t="str">
        <f t="shared" si="71"/>
        <v/>
      </c>
      <c r="BX321" s="138" t="str">
        <f t="shared" si="72"/>
        <v/>
      </c>
      <c r="BY321" s="6"/>
      <c r="BZ321" s="6"/>
      <c r="CA321" s="6"/>
      <c r="CB321" s="6"/>
      <c r="CC321" s="6"/>
      <c r="CD321" s="6"/>
      <c r="CE321" s="6"/>
      <c r="CF321" s="6"/>
      <c r="CG321" s="6"/>
      <c r="CH321" s="6"/>
      <c r="CI321" s="6"/>
      <c r="CJ321" s="6"/>
      <c r="CK321" s="6"/>
      <c r="CL321" s="6"/>
    </row>
    <row r="322" spans="1:90">
      <c r="A322" s="98"/>
      <c r="B322" s="304">
        <f>IF('Submission Template'!$AU$36=1,IF(AND('Submission Template'!$P$13="yes",$AX322&lt;&gt;""),MAX($AX322-1,0),$AX322),"")</f>
        <v>0</v>
      </c>
      <c r="C322" s="305" t="str">
        <f t="shared" si="22"/>
        <v/>
      </c>
      <c r="D322" s="306" t="str">
        <f>IF('Submission Template'!$AU$36&lt;&gt;1,"",IF(AL322&lt;&gt;"",AL322,IF(AND('Submission Template'!$P$13="no",'Submission Template'!Q319="yes",'Submission Template'!BN319&lt;&gt;""),AVERAGE(BD$37:BD322),IF(AND('Submission Template'!$P$13="yes",'Submission Template'!Q319="yes",'Submission Template'!BN319&lt;&gt;""),AVERAGE(BD$38:BD322),""))))</f>
        <v/>
      </c>
      <c r="E322" s="307" t="str">
        <f>IF('Submission Template'!$AU$36&lt;&gt;1,"",IF(AO322&lt;=1,"",IF(BW322&lt;&gt;"",BW322,IF(AND('Submission Template'!$P$13="no",'Submission Template'!Q319="yes",'Submission Template'!BN319&lt;&gt;""),STDEV(BD$37:BD322),IF(AND('Submission Template'!$P$13="yes",'Submission Template'!Q319="yes",'Submission Template'!BN319&lt;&gt;""),STDEV(BD$38:BD322),"")))))</f>
        <v/>
      </c>
      <c r="F322" s="308" t="str">
        <f>IF('Submission Template'!$AU$36=1,IF('Submission Template'!BN319&lt;&gt;"",G321,""),"")</f>
        <v/>
      </c>
      <c r="G322" s="308" t="str">
        <f>IF(AND('Submission Template'!$AU$36=1,'Submission Template'!$C319&lt;&gt;""),IF(OR($AO322=1,$AO322=0),0,IF('Submission Template'!$C319="initial",$G321,IF('Submission Template'!Q319="yes",MAX(($F322+'Submission Template'!BN319-('Submission Template'!K$28+0.25*$E322)),0),$G321))),"")</f>
        <v/>
      </c>
      <c r="H322" s="308" t="str">
        <f t="shared" si="74"/>
        <v/>
      </c>
      <c r="I322" s="309" t="str">
        <f t="shared" si="68"/>
        <v/>
      </c>
      <c r="J322" s="309" t="str">
        <f t="shared" si="75"/>
        <v/>
      </c>
      <c r="K322" s="310" t="str">
        <f>IF(G322&lt;&gt;"",IF($BA322=1,IF(AND(J322&lt;&gt;1,I322=1,D322&lt;='Submission Template'!K$28),1,0),K321),"")</f>
        <v/>
      </c>
      <c r="L322" s="304">
        <f>IF('Submission Template'!$AV$36=1,IF(AND('Submission Template'!$P$13="yes",$AY322&lt;&gt;""),MAX($AY322-1,0),$AY322),"")</f>
        <v>0</v>
      </c>
      <c r="M322" s="305" t="str">
        <f t="shared" si="76"/>
        <v/>
      </c>
      <c r="N322" s="306" t="str">
        <f>IF(AM322&lt;&gt;"",AM322,(IF(AND('Submission Template'!$P$13="no",'Submission Template'!V319="yes",'Submission Template'!BS319&lt;&gt;""),AVERAGE(BE$37:BE322),IF(AND('Submission Template'!$P$13="yes",'Submission Template'!V319="yes",'Submission Template'!BS319&lt;&gt;""),AVERAGE(BE$38:BE322),""))))</f>
        <v/>
      </c>
      <c r="O322" s="307" t="str">
        <f>IF(AP322&lt;=1,"",IF(BX322&lt;&gt;"",BX322,(IF(AND('Submission Template'!$P$13="no",'Submission Template'!V319="yes",'Submission Template'!BS319&lt;&gt;""),STDEV(BE$37:BE322),IF(AND('Submission Template'!$P$13="yes",'Submission Template'!V319="yes",'Submission Template'!BS319&lt;&gt;""),STDEV(BE$38:BE322),"")))))</f>
        <v/>
      </c>
      <c r="P322" s="308" t="str">
        <f>IF('Submission Template'!$AV$36=1,IF('Submission Template'!BS319&lt;&gt;"",Q321,""),"")</f>
        <v/>
      </c>
      <c r="Q322" s="308" t="str">
        <f>IF(AND('Submission Template'!$AV$36=1,'Submission Template'!$C319&lt;&gt;""),IF(OR($AP322=1,$AP322=0),0,IF('Submission Template'!$C319="initial",$Q321,IF('Submission Template'!V319="yes",MAX(($P322+'Submission Template'!BS319-('Submission Template'!R$28+0.25*$O322)),0),$Q321))),"")</f>
        <v/>
      </c>
      <c r="R322" s="308" t="str">
        <f t="shared" si="77"/>
        <v/>
      </c>
      <c r="S322" s="309" t="str">
        <f t="shared" si="69"/>
        <v/>
      </c>
      <c r="T322" s="309" t="str">
        <f t="shared" si="78"/>
        <v/>
      </c>
      <c r="U322" s="310" t="str">
        <f>IF(Q322&lt;&gt;"",IF($BB322=1,IF(AND(T322&lt;&gt;1,S322=1,N322&lt;='Submission Template'!R$28),1,0),U321),"")</f>
        <v/>
      </c>
      <c r="V322" s="102"/>
      <c r="W322" s="102"/>
      <c r="X322" s="102"/>
      <c r="Y322" s="102"/>
      <c r="Z322" s="102"/>
      <c r="AA322" s="102"/>
      <c r="AB322" s="102"/>
      <c r="AC322" s="102"/>
      <c r="AD322" s="102"/>
      <c r="AE322" s="102"/>
      <c r="AF322" s="311"/>
      <c r="AG322" s="312" t="str">
        <f>IF(AND(OR('Submission Template'!Q319="yes",AND('Submission Template'!V319="yes",'Submission Template'!$P$17="yes")),'Submission Template'!C319="invalid"),"Test cannot be invalid AND included in CumSum",IF(OR(AND($Q322&gt;$R322,$N322&lt;&gt;""),AND($G322&gt;H322,$D322&lt;&gt;"")),"Warning:  CumSum statistic exceeds the Action Limit.",""))</f>
        <v/>
      </c>
      <c r="AH322" s="156"/>
      <c r="AI322" s="156"/>
      <c r="AJ322" s="156"/>
      <c r="AK322" s="313"/>
      <c r="AL322" s="6" t="str">
        <f t="shared" si="73"/>
        <v/>
      </c>
      <c r="AM322" s="6" t="str">
        <f t="shared" si="70"/>
        <v/>
      </c>
      <c r="AN322" s="6"/>
      <c r="AO322" s="6">
        <f>IF('Submission Template'!$P$13="no",AX322,IF(AX322="","",IF('Submission Template'!$P$13="yes",IF(B322=0,1,IF(OR(B322=1,B322=2),2,B322)))))</f>
        <v>1</v>
      </c>
      <c r="AP322" s="6">
        <f>IF('Submission Template'!$P$13="no",AY322,IF(AY322="","",IF('Submission Template'!$P$13="yes",IF(L322=0,1,IF(OR(L322=1,L322=2),2,L322)))))</f>
        <v>1</v>
      </c>
      <c r="AQ322" s="20"/>
      <c r="AR322" s="22">
        <f>IF(AND('Submission Template'!BN319&lt;&gt;"",'Submission Template'!K$28&lt;&gt;"",'Submission Template'!Q319&lt;&gt;""),1,0)</f>
        <v>0</v>
      </c>
      <c r="AS322" s="22">
        <f>IF(AND('Submission Template'!BS319&lt;&gt;"",'Submission Template'!R$28&lt;&gt;"",'Submission Template'!V319&lt;&gt;""),1,0)</f>
        <v>0</v>
      </c>
      <c r="AT322" s="22"/>
      <c r="AU322" s="22">
        <f t="shared" si="26"/>
        <v>0</v>
      </c>
      <c r="AV322" s="22">
        <f t="shared" si="27"/>
        <v>0</v>
      </c>
      <c r="AW322" s="22"/>
      <c r="AX322" s="22">
        <f>IF('Submission Template'!$BU319&lt;&gt;"blank",IF('Submission Template'!BN319&lt;&gt;"",IF('Submission Template'!Q319="yes",AX321+1,AX321),AX321),"")</f>
        <v>0</v>
      </c>
      <c r="AY322" s="22">
        <f>IF('Submission Template'!$BU319&lt;&gt;"blank",IF('Submission Template'!BS319&lt;&gt;"",IF('Submission Template'!V319="yes",AY321+1,AY321),AY321),"")</f>
        <v>0</v>
      </c>
      <c r="AZ322" s="22"/>
      <c r="BA322" s="22" t="str">
        <f>IF('Submission Template'!BN319&lt;&gt;"",IF('Submission Template'!Q319="yes",1,0),"")</f>
        <v/>
      </c>
      <c r="BB322" s="22" t="str">
        <f>IF('Submission Template'!BS319&lt;&gt;"",IF('Submission Template'!V319="yes",1,0),"")</f>
        <v/>
      </c>
      <c r="BC322" s="22"/>
      <c r="BD322" s="22" t="str">
        <f>IF(AND('Submission Template'!Q319="yes",'Submission Template'!BN319&lt;&gt;""),'Submission Template'!BN319,"")</f>
        <v/>
      </c>
      <c r="BE322" s="22" t="str">
        <f>IF(AND('Submission Template'!V319="yes",'Submission Template'!BS319&lt;&gt;""),'Submission Template'!BS319,"")</f>
        <v/>
      </c>
      <c r="BF322" s="22"/>
      <c r="BG322" s="22"/>
      <c r="BH322" s="22"/>
      <c r="BI322" s="24"/>
      <c r="BJ322" s="22"/>
      <c r="BK322" s="35" t="str">
        <f>IF('Submission Template'!$AU$36=1,IF(AND('Submission Template'!Q319="yes",$AO322&gt;1,'Submission Template'!BN319&lt;&gt;""),ROUND((($AU322*$E322)/($D322-'Submission Template'!K$28))^2+1,1),""),"")</f>
        <v/>
      </c>
      <c r="BL322" s="35" t="str">
        <f>IF('Submission Template'!$AV$36=1,IF(AND('Submission Template'!V319="yes",$AP322&gt;1,'Submission Template'!BS319&lt;&gt;""),ROUND((($AV322*$O322)/($N322-'Submission Template'!R$28))^2+1,1),""),"")</f>
        <v/>
      </c>
      <c r="BM322" s="49">
        <f t="shared" si="28"/>
        <v>1</v>
      </c>
      <c r="BN322" s="6"/>
      <c r="BO322" s="136" t="str">
        <f>IF(D322="","",IF(E322="","",$D322-'Submission Template'!K$28))</f>
        <v/>
      </c>
      <c r="BP322" s="137" t="str">
        <f t="shared" si="79"/>
        <v/>
      </c>
      <c r="BQ322" s="137"/>
      <c r="BR322" s="137"/>
      <c r="BS322" s="137"/>
      <c r="BT322" s="137" t="str">
        <f>IF(N322="","",IF(E322="","",$N322-'Submission Template'!$BG$20))</f>
        <v/>
      </c>
      <c r="BU322" s="138" t="str">
        <f t="shared" si="80"/>
        <v/>
      </c>
      <c r="BV322" s="6"/>
      <c r="BW322" s="247" t="str">
        <f t="shared" si="71"/>
        <v/>
      </c>
      <c r="BX322" s="138" t="str">
        <f t="shared" si="72"/>
        <v/>
      </c>
      <c r="BY322" s="6"/>
      <c r="BZ322" s="6"/>
      <c r="CA322" s="6"/>
      <c r="CB322" s="6"/>
      <c r="CC322" s="6"/>
      <c r="CD322" s="6"/>
      <c r="CE322" s="6"/>
      <c r="CF322" s="6"/>
      <c r="CG322" s="6"/>
      <c r="CH322" s="6"/>
      <c r="CI322" s="6"/>
      <c r="CJ322" s="6"/>
      <c r="CK322" s="6"/>
      <c r="CL322" s="6"/>
    </row>
    <row r="323" spans="1:90">
      <c r="A323" s="98"/>
      <c r="B323" s="304">
        <f>IF('Submission Template'!$AU$36=1,IF(AND('Submission Template'!$P$13="yes",$AX323&lt;&gt;""),MAX($AX323-1,0),$AX323),"")</f>
        <v>0</v>
      </c>
      <c r="C323" s="305" t="str">
        <f t="shared" si="22"/>
        <v/>
      </c>
      <c r="D323" s="306" t="str">
        <f>IF('Submission Template'!$AU$36&lt;&gt;1,"",IF(AL323&lt;&gt;"",AL323,IF(AND('Submission Template'!$P$13="no",'Submission Template'!Q320="yes",'Submission Template'!BN320&lt;&gt;""),AVERAGE(BD$37:BD323),IF(AND('Submission Template'!$P$13="yes",'Submission Template'!Q320="yes",'Submission Template'!BN320&lt;&gt;""),AVERAGE(BD$38:BD323),""))))</f>
        <v/>
      </c>
      <c r="E323" s="307" t="str">
        <f>IF('Submission Template'!$AU$36&lt;&gt;1,"",IF(AO323&lt;=1,"",IF(BW323&lt;&gt;"",BW323,IF(AND('Submission Template'!$P$13="no",'Submission Template'!Q320="yes",'Submission Template'!BN320&lt;&gt;""),STDEV(BD$37:BD323),IF(AND('Submission Template'!$P$13="yes",'Submission Template'!Q320="yes",'Submission Template'!BN320&lt;&gt;""),STDEV(BD$38:BD323),"")))))</f>
        <v/>
      </c>
      <c r="F323" s="308" t="str">
        <f>IF('Submission Template'!$AU$36=1,IF('Submission Template'!BN320&lt;&gt;"",G322,""),"")</f>
        <v/>
      </c>
      <c r="G323" s="308" t="str">
        <f>IF(AND('Submission Template'!$AU$36=1,'Submission Template'!$C320&lt;&gt;""),IF(OR($AO323=1,$AO323=0),0,IF('Submission Template'!$C320="initial",$G322,IF('Submission Template'!Q320="yes",MAX(($F323+'Submission Template'!BN320-('Submission Template'!K$28+0.25*$E323)),0),$G322))),"")</f>
        <v/>
      </c>
      <c r="H323" s="308" t="str">
        <f t="shared" si="74"/>
        <v/>
      </c>
      <c r="I323" s="309" t="str">
        <f t="shared" si="68"/>
        <v/>
      </c>
      <c r="J323" s="309" t="str">
        <f t="shared" si="75"/>
        <v/>
      </c>
      <c r="K323" s="310" t="str">
        <f>IF(G323&lt;&gt;"",IF($BA323=1,IF(AND(J323&lt;&gt;1,I323=1,D323&lt;='Submission Template'!K$28),1,0),K322),"")</f>
        <v/>
      </c>
      <c r="L323" s="304">
        <f>IF('Submission Template'!$AV$36=1,IF(AND('Submission Template'!$P$13="yes",$AY323&lt;&gt;""),MAX($AY323-1,0),$AY323),"")</f>
        <v>0</v>
      </c>
      <c r="M323" s="305" t="str">
        <f t="shared" si="76"/>
        <v/>
      </c>
      <c r="N323" s="306" t="str">
        <f>IF(AM323&lt;&gt;"",AM323,(IF(AND('Submission Template'!$P$13="no",'Submission Template'!V320="yes",'Submission Template'!BS320&lt;&gt;""),AVERAGE(BE$37:BE323),IF(AND('Submission Template'!$P$13="yes",'Submission Template'!V320="yes",'Submission Template'!BS320&lt;&gt;""),AVERAGE(BE$38:BE323),""))))</f>
        <v/>
      </c>
      <c r="O323" s="307" t="str">
        <f>IF(AP323&lt;=1,"",IF(BX323&lt;&gt;"",BX323,(IF(AND('Submission Template'!$P$13="no",'Submission Template'!V320="yes",'Submission Template'!BS320&lt;&gt;""),STDEV(BE$37:BE323),IF(AND('Submission Template'!$P$13="yes",'Submission Template'!V320="yes",'Submission Template'!BS320&lt;&gt;""),STDEV(BE$38:BE323),"")))))</f>
        <v/>
      </c>
      <c r="P323" s="308" t="str">
        <f>IF('Submission Template'!$AV$36=1,IF('Submission Template'!BS320&lt;&gt;"",Q322,""),"")</f>
        <v/>
      </c>
      <c r="Q323" s="308" t="str">
        <f>IF(AND('Submission Template'!$AV$36=1,'Submission Template'!$C320&lt;&gt;""),IF(OR($AP323=1,$AP323=0),0,IF('Submission Template'!$C320="initial",$Q322,IF('Submission Template'!V320="yes",MAX(($P323+'Submission Template'!BS320-('Submission Template'!R$28+0.25*$O323)),0),$Q322))),"")</f>
        <v/>
      </c>
      <c r="R323" s="308" t="str">
        <f t="shared" si="77"/>
        <v/>
      </c>
      <c r="S323" s="309" t="str">
        <f t="shared" si="69"/>
        <v/>
      </c>
      <c r="T323" s="309" t="str">
        <f t="shared" si="78"/>
        <v/>
      </c>
      <c r="U323" s="310" t="str">
        <f>IF(Q323&lt;&gt;"",IF($BB323=1,IF(AND(T323&lt;&gt;1,S323=1,N323&lt;='Submission Template'!R$28),1,0),U322),"")</f>
        <v/>
      </c>
      <c r="V323" s="102"/>
      <c r="W323" s="102"/>
      <c r="X323" s="102"/>
      <c r="Y323" s="102"/>
      <c r="Z323" s="102"/>
      <c r="AA323" s="102"/>
      <c r="AB323" s="102"/>
      <c r="AC323" s="102"/>
      <c r="AD323" s="102"/>
      <c r="AE323" s="102"/>
      <c r="AF323" s="311"/>
      <c r="AG323" s="312" t="str">
        <f>IF(AND(OR('Submission Template'!Q320="yes",AND('Submission Template'!V320="yes",'Submission Template'!$P$17="yes")),'Submission Template'!C320="invalid"),"Test cannot be invalid AND included in CumSum",IF(OR(AND($Q323&gt;$R323,$N323&lt;&gt;""),AND($G323&gt;H323,$D323&lt;&gt;"")),"Warning:  CumSum statistic exceeds the Action Limit.",""))</f>
        <v/>
      </c>
      <c r="AH323" s="156"/>
      <c r="AI323" s="156"/>
      <c r="AJ323" s="156"/>
      <c r="AK323" s="313"/>
      <c r="AL323" s="6" t="str">
        <f t="shared" si="73"/>
        <v/>
      </c>
      <c r="AM323" s="6" t="str">
        <f t="shared" si="70"/>
        <v/>
      </c>
      <c r="AN323" s="6"/>
      <c r="AO323" s="6">
        <f>IF('Submission Template'!$P$13="no",AX323,IF(AX323="","",IF('Submission Template'!$P$13="yes",IF(B323=0,1,IF(OR(B323=1,B323=2),2,B323)))))</f>
        <v>1</v>
      </c>
      <c r="AP323" s="6">
        <f>IF('Submission Template'!$P$13="no",AY323,IF(AY323="","",IF('Submission Template'!$P$13="yes",IF(L323=0,1,IF(OR(L323=1,L323=2),2,L323)))))</f>
        <v>1</v>
      </c>
      <c r="AQ323" s="20"/>
      <c r="AR323" s="22">
        <f>IF(AND('Submission Template'!BN320&lt;&gt;"",'Submission Template'!K$28&lt;&gt;"",'Submission Template'!Q320&lt;&gt;""),1,0)</f>
        <v>0</v>
      </c>
      <c r="AS323" s="22">
        <f>IF(AND('Submission Template'!BS320&lt;&gt;"",'Submission Template'!R$28&lt;&gt;"",'Submission Template'!V320&lt;&gt;""),1,0)</f>
        <v>0</v>
      </c>
      <c r="AT323" s="22"/>
      <c r="AU323" s="22">
        <f t="shared" si="26"/>
        <v>0</v>
      </c>
      <c r="AV323" s="22">
        <f t="shared" si="27"/>
        <v>0</v>
      </c>
      <c r="AW323" s="22"/>
      <c r="AX323" s="22">
        <f>IF('Submission Template'!$BU320&lt;&gt;"blank",IF('Submission Template'!BN320&lt;&gt;"",IF('Submission Template'!Q320="yes",AX322+1,AX322),AX322),"")</f>
        <v>0</v>
      </c>
      <c r="AY323" s="22">
        <f>IF('Submission Template'!$BU320&lt;&gt;"blank",IF('Submission Template'!BS320&lt;&gt;"",IF('Submission Template'!V320="yes",AY322+1,AY322),AY322),"")</f>
        <v>0</v>
      </c>
      <c r="AZ323" s="22"/>
      <c r="BA323" s="22" t="str">
        <f>IF('Submission Template'!BN320&lt;&gt;"",IF('Submission Template'!Q320="yes",1,0),"")</f>
        <v/>
      </c>
      <c r="BB323" s="22" t="str">
        <f>IF('Submission Template'!BS320&lt;&gt;"",IF('Submission Template'!V320="yes",1,0),"")</f>
        <v/>
      </c>
      <c r="BC323" s="22"/>
      <c r="BD323" s="22" t="str">
        <f>IF(AND('Submission Template'!Q320="yes",'Submission Template'!BN320&lt;&gt;""),'Submission Template'!BN320,"")</f>
        <v/>
      </c>
      <c r="BE323" s="22" t="str">
        <f>IF(AND('Submission Template'!V320="yes",'Submission Template'!BS320&lt;&gt;""),'Submission Template'!BS320,"")</f>
        <v/>
      </c>
      <c r="BF323" s="22"/>
      <c r="BG323" s="22"/>
      <c r="BH323" s="22"/>
      <c r="BI323" s="24"/>
      <c r="BJ323" s="22"/>
      <c r="BK323" s="35" t="str">
        <f>IF('Submission Template'!$AU$36=1,IF(AND('Submission Template'!Q320="yes",$AO323&gt;1,'Submission Template'!BN320&lt;&gt;""),ROUND((($AU323*$E323)/($D323-'Submission Template'!K$28))^2+1,1),""),"")</f>
        <v/>
      </c>
      <c r="BL323" s="35" t="str">
        <f>IF('Submission Template'!$AV$36=1,IF(AND('Submission Template'!V320="yes",$AP323&gt;1,'Submission Template'!BS320&lt;&gt;""),ROUND((($AV323*$O323)/($N323-'Submission Template'!R$28))^2+1,1),""),"")</f>
        <v/>
      </c>
      <c r="BM323" s="49">
        <f t="shared" si="28"/>
        <v>1</v>
      </c>
      <c r="BN323" s="6"/>
      <c r="BO323" s="136" t="str">
        <f>IF(D323="","",IF(E323="","",$D323-'Submission Template'!K$28))</f>
        <v/>
      </c>
      <c r="BP323" s="137" t="str">
        <f t="shared" si="79"/>
        <v/>
      </c>
      <c r="BQ323" s="137"/>
      <c r="BR323" s="137"/>
      <c r="BS323" s="137"/>
      <c r="BT323" s="137" t="str">
        <f>IF(N323="","",IF(E323="","",$N323-'Submission Template'!$BG$20))</f>
        <v/>
      </c>
      <c r="BU323" s="138" t="str">
        <f t="shared" si="80"/>
        <v/>
      </c>
      <c r="BV323" s="6"/>
      <c r="BW323" s="247" t="str">
        <f t="shared" si="71"/>
        <v/>
      </c>
      <c r="BX323" s="138" t="str">
        <f t="shared" si="72"/>
        <v/>
      </c>
      <c r="BY323" s="6"/>
      <c r="BZ323" s="6"/>
      <c r="CA323" s="6"/>
      <c r="CB323" s="6"/>
      <c r="CC323" s="6"/>
      <c r="CD323" s="6"/>
      <c r="CE323" s="6"/>
      <c r="CF323" s="6"/>
      <c r="CG323" s="6"/>
      <c r="CH323" s="6"/>
      <c r="CI323" s="6"/>
      <c r="CJ323" s="6"/>
      <c r="CK323" s="6"/>
      <c r="CL323" s="6"/>
    </row>
    <row r="324" spans="1:90">
      <c r="A324" s="98"/>
      <c r="B324" s="304">
        <f>IF('Submission Template'!$AU$36=1,IF(AND('Submission Template'!$P$13="yes",$AX324&lt;&gt;""),MAX($AX324-1,0),$AX324),"")</f>
        <v>0</v>
      </c>
      <c r="C324" s="305" t="str">
        <f t="shared" si="22"/>
        <v/>
      </c>
      <c r="D324" s="306" t="str">
        <f>IF('Submission Template'!$AU$36&lt;&gt;1,"",IF(AL324&lt;&gt;"",AL324,IF(AND('Submission Template'!$P$13="no",'Submission Template'!Q321="yes",'Submission Template'!BN321&lt;&gt;""),AVERAGE(BD$37:BD324),IF(AND('Submission Template'!$P$13="yes",'Submission Template'!Q321="yes",'Submission Template'!BN321&lt;&gt;""),AVERAGE(BD$38:BD324),""))))</f>
        <v/>
      </c>
      <c r="E324" s="307" t="str">
        <f>IF('Submission Template'!$AU$36&lt;&gt;1,"",IF(AO324&lt;=1,"",IF(BW324&lt;&gt;"",BW324,IF(AND('Submission Template'!$P$13="no",'Submission Template'!Q321="yes",'Submission Template'!BN321&lt;&gt;""),STDEV(BD$37:BD324),IF(AND('Submission Template'!$P$13="yes",'Submission Template'!Q321="yes",'Submission Template'!BN321&lt;&gt;""),STDEV(BD$38:BD324),"")))))</f>
        <v/>
      </c>
      <c r="F324" s="308" t="str">
        <f>IF('Submission Template'!$AU$36=1,IF('Submission Template'!BN321&lt;&gt;"",G323,""),"")</f>
        <v/>
      </c>
      <c r="G324" s="308" t="str">
        <f>IF(AND('Submission Template'!$AU$36=1,'Submission Template'!$C321&lt;&gt;""),IF(OR($AO324=1,$AO324=0),0,IF('Submission Template'!$C321="initial",$G323,IF('Submission Template'!Q321="yes",MAX(($F324+'Submission Template'!BN321-('Submission Template'!K$28+0.25*$E324)),0),$G323))),"")</f>
        <v/>
      </c>
      <c r="H324" s="308" t="str">
        <f t="shared" si="74"/>
        <v/>
      </c>
      <c r="I324" s="309" t="str">
        <f t="shared" si="68"/>
        <v/>
      </c>
      <c r="J324" s="309" t="str">
        <f t="shared" si="75"/>
        <v/>
      </c>
      <c r="K324" s="310" t="str">
        <f>IF(G324&lt;&gt;"",IF($BA324=1,IF(AND(J324&lt;&gt;1,I324=1,D324&lt;='Submission Template'!K$28),1,0),K323),"")</f>
        <v/>
      </c>
      <c r="L324" s="304">
        <f>IF('Submission Template'!$AV$36=1,IF(AND('Submission Template'!$P$13="yes",$AY324&lt;&gt;""),MAX($AY324-1,0),$AY324),"")</f>
        <v>0</v>
      </c>
      <c r="M324" s="305" t="str">
        <f t="shared" si="76"/>
        <v/>
      </c>
      <c r="N324" s="306" t="str">
        <f>IF(AM324&lt;&gt;"",AM324,(IF(AND('Submission Template'!$P$13="no",'Submission Template'!V321="yes",'Submission Template'!BS321&lt;&gt;""),AVERAGE(BE$37:BE324),IF(AND('Submission Template'!$P$13="yes",'Submission Template'!V321="yes",'Submission Template'!BS321&lt;&gt;""),AVERAGE(BE$38:BE324),""))))</f>
        <v/>
      </c>
      <c r="O324" s="307" t="str">
        <f>IF(AP324&lt;=1,"",IF(BX324&lt;&gt;"",BX324,(IF(AND('Submission Template'!$P$13="no",'Submission Template'!V321="yes",'Submission Template'!BS321&lt;&gt;""),STDEV(BE$37:BE324),IF(AND('Submission Template'!$P$13="yes",'Submission Template'!V321="yes",'Submission Template'!BS321&lt;&gt;""),STDEV(BE$38:BE324),"")))))</f>
        <v/>
      </c>
      <c r="P324" s="308" t="str">
        <f>IF('Submission Template'!$AV$36=1,IF('Submission Template'!BS321&lt;&gt;"",Q323,""),"")</f>
        <v/>
      </c>
      <c r="Q324" s="308" t="str">
        <f>IF(AND('Submission Template'!$AV$36=1,'Submission Template'!$C321&lt;&gt;""),IF(OR($AP324=1,$AP324=0),0,IF('Submission Template'!$C321="initial",$Q323,IF('Submission Template'!V321="yes",MAX(($P324+'Submission Template'!BS321-('Submission Template'!R$28+0.25*$O324)),0),$Q323))),"")</f>
        <v/>
      </c>
      <c r="R324" s="308" t="str">
        <f t="shared" si="77"/>
        <v/>
      </c>
      <c r="S324" s="309" t="str">
        <f t="shared" si="69"/>
        <v/>
      </c>
      <c r="T324" s="309" t="str">
        <f t="shared" si="78"/>
        <v/>
      </c>
      <c r="U324" s="310" t="str">
        <f>IF(Q324&lt;&gt;"",IF($BB324=1,IF(AND(T324&lt;&gt;1,S324=1,N324&lt;='Submission Template'!R$28),1,0),U323),"")</f>
        <v/>
      </c>
      <c r="V324" s="102"/>
      <c r="W324" s="102"/>
      <c r="X324" s="102"/>
      <c r="Y324" s="102"/>
      <c r="Z324" s="102"/>
      <c r="AA324" s="102"/>
      <c r="AB324" s="102"/>
      <c r="AC324" s="102"/>
      <c r="AD324" s="102"/>
      <c r="AE324" s="102"/>
      <c r="AF324" s="311"/>
      <c r="AG324" s="312" t="str">
        <f>IF(AND(OR('Submission Template'!Q321="yes",AND('Submission Template'!V321="yes",'Submission Template'!$P$17="yes")),'Submission Template'!C321="invalid"),"Test cannot be invalid AND included in CumSum",IF(OR(AND($Q324&gt;$R324,$N324&lt;&gt;""),AND($G324&gt;H324,$D324&lt;&gt;"")),"Warning:  CumSum statistic exceeds the Action Limit.",""))</f>
        <v/>
      </c>
      <c r="AH324" s="156"/>
      <c r="AI324" s="156"/>
      <c r="AJ324" s="156"/>
      <c r="AK324" s="313"/>
      <c r="AL324" s="6" t="str">
        <f t="shared" si="73"/>
        <v/>
      </c>
      <c r="AM324" s="6" t="str">
        <f t="shared" si="70"/>
        <v/>
      </c>
      <c r="AN324" s="6"/>
      <c r="AO324" s="6">
        <f>IF('Submission Template'!$P$13="no",AX324,IF(AX324="","",IF('Submission Template'!$P$13="yes",IF(B324=0,1,IF(OR(B324=1,B324=2),2,B324)))))</f>
        <v>1</v>
      </c>
      <c r="AP324" s="6">
        <f>IF('Submission Template'!$P$13="no",AY324,IF(AY324="","",IF('Submission Template'!$P$13="yes",IF(L324=0,1,IF(OR(L324=1,L324=2),2,L324)))))</f>
        <v>1</v>
      </c>
      <c r="AQ324" s="20"/>
      <c r="AR324" s="22">
        <f>IF(AND('Submission Template'!BN321&lt;&gt;"",'Submission Template'!K$28&lt;&gt;"",'Submission Template'!Q321&lt;&gt;""),1,0)</f>
        <v>0</v>
      </c>
      <c r="AS324" s="22">
        <f>IF(AND('Submission Template'!BS321&lt;&gt;"",'Submission Template'!R$28&lt;&gt;"",'Submission Template'!V321&lt;&gt;""),1,0)</f>
        <v>0</v>
      </c>
      <c r="AT324" s="22"/>
      <c r="AU324" s="22">
        <f t="shared" si="26"/>
        <v>0</v>
      </c>
      <c r="AV324" s="22">
        <f t="shared" si="27"/>
        <v>0</v>
      </c>
      <c r="AW324" s="22"/>
      <c r="AX324" s="22">
        <f>IF('Submission Template'!$BU321&lt;&gt;"blank",IF('Submission Template'!BN321&lt;&gt;"",IF('Submission Template'!Q321="yes",AX323+1,AX323),AX323),"")</f>
        <v>0</v>
      </c>
      <c r="AY324" s="22">
        <f>IF('Submission Template'!$BU321&lt;&gt;"blank",IF('Submission Template'!BS321&lt;&gt;"",IF('Submission Template'!V321="yes",AY323+1,AY323),AY323),"")</f>
        <v>0</v>
      </c>
      <c r="AZ324" s="22"/>
      <c r="BA324" s="22" t="str">
        <f>IF('Submission Template'!BN321&lt;&gt;"",IF('Submission Template'!Q321="yes",1,0),"")</f>
        <v/>
      </c>
      <c r="BB324" s="22" t="str">
        <f>IF('Submission Template'!BS321&lt;&gt;"",IF('Submission Template'!V321="yes",1,0),"")</f>
        <v/>
      </c>
      <c r="BC324" s="22"/>
      <c r="BD324" s="22" t="str">
        <f>IF(AND('Submission Template'!Q321="yes",'Submission Template'!BN321&lt;&gt;""),'Submission Template'!BN321,"")</f>
        <v/>
      </c>
      <c r="BE324" s="22" t="str">
        <f>IF(AND('Submission Template'!V321="yes",'Submission Template'!BS321&lt;&gt;""),'Submission Template'!BS321,"")</f>
        <v/>
      </c>
      <c r="BF324" s="22"/>
      <c r="BG324" s="22"/>
      <c r="BH324" s="22"/>
      <c r="BI324" s="24"/>
      <c r="BJ324" s="22"/>
      <c r="BK324" s="35" t="str">
        <f>IF('Submission Template'!$AU$36=1,IF(AND('Submission Template'!Q321="yes",$AO324&gt;1,'Submission Template'!BN321&lt;&gt;""),ROUND((($AU324*$E324)/($D324-'Submission Template'!K$28))^2+1,1),""),"")</f>
        <v/>
      </c>
      <c r="BL324" s="35" t="str">
        <f>IF('Submission Template'!$AV$36=1,IF(AND('Submission Template'!V321="yes",$AP324&gt;1,'Submission Template'!BS321&lt;&gt;""),ROUND((($AV324*$O324)/($N324-'Submission Template'!R$28))^2+1,1),""),"")</f>
        <v/>
      </c>
      <c r="BM324" s="49">
        <f t="shared" si="28"/>
        <v>1</v>
      </c>
      <c r="BN324" s="6"/>
      <c r="BO324" s="136" t="str">
        <f>IF(D324="","",IF(E324="","",$D324-'Submission Template'!K$28))</f>
        <v/>
      </c>
      <c r="BP324" s="137" t="str">
        <f t="shared" si="79"/>
        <v/>
      </c>
      <c r="BQ324" s="137"/>
      <c r="BR324" s="137"/>
      <c r="BS324" s="137"/>
      <c r="BT324" s="137" t="str">
        <f>IF(N324="","",IF(E324="","",$N324-'Submission Template'!$BG$20))</f>
        <v/>
      </c>
      <c r="BU324" s="138" t="str">
        <f t="shared" si="80"/>
        <v/>
      </c>
      <c r="BV324" s="6"/>
      <c r="BW324" s="247" t="str">
        <f t="shared" si="71"/>
        <v/>
      </c>
      <c r="BX324" s="138" t="str">
        <f t="shared" si="72"/>
        <v/>
      </c>
      <c r="BY324" s="6"/>
      <c r="BZ324" s="6"/>
      <c r="CA324" s="6"/>
      <c r="CB324" s="6"/>
      <c r="CC324" s="6"/>
      <c r="CD324" s="6"/>
      <c r="CE324" s="6"/>
      <c r="CF324" s="6"/>
      <c r="CG324" s="6"/>
      <c r="CH324" s="6"/>
      <c r="CI324" s="6"/>
      <c r="CJ324" s="6"/>
      <c r="CK324" s="6"/>
      <c r="CL324" s="6"/>
    </row>
    <row r="325" spans="1:90">
      <c r="A325" s="98"/>
      <c r="B325" s="304">
        <f>IF('Submission Template'!$AU$36=1,IF(AND('Submission Template'!$P$13="yes",$AX325&lt;&gt;""),MAX($AX325-1,0),$AX325),"")</f>
        <v>0</v>
      </c>
      <c r="C325" s="305" t="str">
        <f t="shared" si="22"/>
        <v/>
      </c>
      <c r="D325" s="306" t="str">
        <f>IF('Submission Template'!$AU$36&lt;&gt;1,"",IF(AL325&lt;&gt;"",AL325,IF(AND('Submission Template'!$P$13="no",'Submission Template'!Q322="yes",'Submission Template'!BN322&lt;&gt;""),AVERAGE(BD$37:BD325),IF(AND('Submission Template'!$P$13="yes",'Submission Template'!Q322="yes",'Submission Template'!BN322&lt;&gt;""),AVERAGE(BD$38:BD325),""))))</f>
        <v/>
      </c>
      <c r="E325" s="307" t="str">
        <f>IF('Submission Template'!$AU$36&lt;&gt;1,"",IF(AO325&lt;=1,"",IF(BW325&lt;&gt;"",BW325,IF(AND('Submission Template'!$P$13="no",'Submission Template'!Q322="yes",'Submission Template'!BN322&lt;&gt;""),STDEV(BD$37:BD325),IF(AND('Submission Template'!$P$13="yes",'Submission Template'!Q322="yes",'Submission Template'!BN322&lt;&gt;""),STDEV(BD$38:BD325),"")))))</f>
        <v/>
      </c>
      <c r="F325" s="308" t="str">
        <f>IF('Submission Template'!$AU$36=1,IF('Submission Template'!BN322&lt;&gt;"",G324,""),"")</f>
        <v/>
      </c>
      <c r="G325" s="308" t="str">
        <f>IF(AND('Submission Template'!$AU$36=1,'Submission Template'!$C322&lt;&gt;""),IF(OR($AO325=1,$AO325=0),0,IF('Submission Template'!$C322="initial",$G324,IF('Submission Template'!Q322="yes",MAX(($F325+'Submission Template'!BN322-('Submission Template'!K$28+0.25*$E325)),0),$G324))),"")</f>
        <v/>
      </c>
      <c r="H325" s="308" t="str">
        <f t="shared" si="74"/>
        <v/>
      </c>
      <c r="I325" s="309" t="str">
        <f t="shared" si="68"/>
        <v/>
      </c>
      <c r="J325" s="309" t="str">
        <f t="shared" si="75"/>
        <v/>
      </c>
      <c r="K325" s="310" t="str">
        <f>IF(G325&lt;&gt;"",IF($BA325=1,IF(AND(J325&lt;&gt;1,I325=1,D325&lt;='Submission Template'!K$28),1,0),K324),"")</f>
        <v/>
      </c>
      <c r="L325" s="304">
        <f>IF('Submission Template'!$AV$36=1,IF(AND('Submission Template'!$P$13="yes",$AY325&lt;&gt;""),MAX($AY325-1,0),$AY325),"")</f>
        <v>0</v>
      </c>
      <c r="M325" s="305" t="str">
        <f t="shared" si="76"/>
        <v/>
      </c>
      <c r="N325" s="306" t="str">
        <f>IF(AM325&lt;&gt;"",AM325,(IF(AND('Submission Template'!$P$13="no",'Submission Template'!V322="yes",'Submission Template'!BS322&lt;&gt;""),AVERAGE(BE$37:BE325),IF(AND('Submission Template'!$P$13="yes",'Submission Template'!V322="yes",'Submission Template'!BS322&lt;&gt;""),AVERAGE(BE$38:BE325),""))))</f>
        <v/>
      </c>
      <c r="O325" s="307" t="str">
        <f>IF(AP325&lt;=1,"",IF(BX325&lt;&gt;"",BX325,(IF(AND('Submission Template'!$P$13="no",'Submission Template'!V322="yes",'Submission Template'!BS322&lt;&gt;""),STDEV(BE$37:BE325),IF(AND('Submission Template'!$P$13="yes",'Submission Template'!V322="yes",'Submission Template'!BS322&lt;&gt;""),STDEV(BE$38:BE325),"")))))</f>
        <v/>
      </c>
      <c r="P325" s="308" t="str">
        <f>IF('Submission Template'!$AV$36=1,IF('Submission Template'!BS322&lt;&gt;"",Q324,""),"")</f>
        <v/>
      </c>
      <c r="Q325" s="308" t="str">
        <f>IF(AND('Submission Template'!$AV$36=1,'Submission Template'!$C322&lt;&gt;""),IF(OR($AP325=1,$AP325=0),0,IF('Submission Template'!$C322="initial",$Q324,IF('Submission Template'!V322="yes",MAX(($P325+'Submission Template'!BS322-('Submission Template'!R$28+0.25*$O325)),0),$Q324))),"")</f>
        <v/>
      </c>
      <c r="R325" s="308" t="str">
        <f t="shared" si="77"/>
        <v/>
      </c>
      <c r="S325" s="309" t="str">
        <f t="shared" si="69"/>
        <v/>
      </c>
      <c r="T325" s="309" t="str">
        <f t="shared" si="78"/>
        <v/>
      </c>
      <c r="U325" s="310" t="str">
        <f>IF(Q325&lt;&gt;"",IF($BB325=1,IF(AND(T325&lt;&gt;1,S325=1,N325&lt;='Submission Template'!R$28),1,0),U324),"")</f>
        <v/>
      </c>
      <c r="V325" s="102"/>
      <c r="W325" s="102"/>
      <c r="X325" s="102"/>
      <c r="Y325" s="102"/>
      <c r="Z325" s="102"/>
      <c r="AA325" s="102"/>
      <c r="AB325" s="102"/>
      <c r="AC325" s="102"/>
      <c r="AD325" s="102"/>
      <c r="AE325" s="102"/>
      <c r="AF325" s="311"/>
      <c r="AG325" s="312" t="str">
        <f>IF(AND(OR('Submission Template'!Q322="yes",AND('Submission Template'!V322="yes",'Submission Template'!$P$17="yes")),'Submission Template'!C322="invalid"),"Test cannot be invalid AND included in CumSum",IF(OR(AND($Q325&gt;$R325,$N325&lt;&gt;""),AND($G325&gt;H325,$D325&lt;&gt;"")),"Warning:  CumSum statistic exceeds the Action Limit.",""))</f>
        <v/>
      </c>
      <c r="AH325" s="156"/>
      <c r="AI325" s="156"/>
      <c r="AJ325" s="156"/>
      <c r="AK325" s="313"/>
      <c r="AL325" s="6" t="str">
        <f t="shared" si="73"/>
        <v/>
      </c>
      <c r="AM325" s="6" t="str">
        <f t="shared" si="70"/>
        <v/>
      </c>
      <c r="AN325" s="6"/>
      <c r="AO325" s="6">
        <f>IF('Submission Template'!$P$13="no",AX325,IF(AX325="","",IF('Submission Template'!$P$13="yes",IF(B325=0,1,IF(OR(B325=1,B325=2),2,B325)))))</f>
        <v>1</v>
      </c>
      <c r="AP325" s="6">
        <f>IF('Submission Template'!$P$13="no",AY325,IF(AY325="","",IF('Submission Template'!$P$13="yes",IF(L325=0,1,IF(OR(L325=1,L325=2),2,L325)))))</f>
        <v>1</v>
      </c>
      <c r="AQ325" s="20"/>
      <c r="AR325" s="22">
        <f>IF(AND('Submission Template'!BN322&lt;&gt;"",'Submission Template'!K$28&lt;&gt;"",'Submission Template'!Q322&lt;&gt;""),1,0)</f>
        <v>0</v>
      </c>
      <c r="AS325" s="22">
        <f>IF(AND('Submission Template'!BS322&lt;&gt;"",'Submission Template'!R$28&lt;&gt;"",'Submission Template'!V322&lt;&gt;""),1,0)</f>
        <v>0</v>
      </c>
      <c r="AT325" s="22"/>
      <c r="AU325" s="22">
        <f t="shared" si="26"/>
        <v>0</v>
      </c>
      <c r="AV325" s="22">
        <f t="shared" si="27"/>
        <v>0</v>
      </c>
      <c r="AW325" s="22"/>
      <c r="AX325" s="22">
        <f>IF('Submission Template'!$BU322&lt;&gt;"blank",IF('Submission Template'!BN322&lt;&gt;"",IF('Submission Template'!Q322="yes",AX324+1,AX324),AX324),"")</f>
        <v>0</v>
      </c>
      <c r="AY325" s="22">
        <f>IF('Submission Template'!$BU322&lt;&gt;"blank",IF('Submission Template'!BS322&lt;&gt;"",IF('Submission Template'!V322="yes",AY324+1,AY324),AY324),"")</f>
        <v>0</v>
      </c>
      <c r="AZ325" s="22"/>
      <c r="BA325" s="22" t="str">
        <f>IF('Submission Template'!BN322&lt;&gt;"",IF('Submission Template'!Q322="yes",1,0),"")</f>
        <v/>
      </c>
      <c r="BB325" s="22" t="str">
        <f>IF('Submission Template'!BS322&lt;&gt;"",IF('Submission Template'!V322="yes",1,0),"")</f>
        <v/>
      </c>
      <c r="BC325" s="22"/>
      <c r="BD325" s="22" t="str">
        <f>IF(AND('Submission Template'!Q322="yes",'Submission Template'!BN322&lt;&gt;""),'Submission Template'!BN322,"")</f>
        <v/>
      </c>
      <c r="BE325" s="22" t="str">
        <f>IF(AND('Submission Template'!V322="yes",'Submission Template'!BS322&lt;&gt;""),'Submission Template'!BS322,"")</f>
        <v/>
      </c>
      <c r="BF325" s="22"/>
      <c r="BG325" s="22"/>
      <c r="BH325" s="22"/>
      <c r="BI325" s="24"/>
      <c r="BJ325" s="22"/>
      <c r="BK325" s="35" t="str">
        <f>IF('Submission Template'!$AU$36=1,IF(AND('Submission Template'!Q322="yes",$AO325&gt;1,'Submission Template'!BN322&lt;&gt;""),ROUND((($AU325*$E325)/($D325-'Submission Template'!K$28))^2+1,1),""),"")</f>
        <v/>
      </c>
      <c r="BL325" s="35" t="str">
        <f>IF('Submission Template'!$AV$36=1,IF(AND('Submission Template'!V322="yes",$AP325&gt;1,'Submission Template'!BS322&lt;&gt;""),ROUND((($AV325*$O325)/($N325-'Submission Template'!R$28))^2+1,1),""),"")</f>
        <v/>
      </c>
      <c r="BM325" s="49">
        <f t="shared" si="28"/>
        <v>1</v>
      </c>
      <c r="BN325" s="6"/>
      <c r="BO325" s="136" t="str">
        <f>IF(D325="","",IF(E325="","",$D325-'Submission Template'!K$28))</f>
        <v/>
      </c>
      <c r="BP325" s="137" t="str">
        <f t="shared" si="79"/>
        <v/>
      </c>
      <c r="BQ325" s="137"/>
      <c r="BR325" s="137"/>
      <c r="BS325" s="137"/>
      <c r="BT325" s="137" t="str">
        <f>IF(N325="","",IF(E325="","",$N325-'Submission Template'!$BG$20))</f>
        <v/>
      </c>
      <c r="BU325" s="138" t="str">
        <f t="shared" si="80"/>
        <v/>
      </c>
      <c r="BV325" s="6"/>
      <c r="BW325" s="247" t="str">
        <f t="shared" si="71"/>
        <v/>
      </c>
      <c r="BX325" s="138" t="str">
        <f t="shared" si="72"/>
        <v/>
      </c>
      <c r="BY325" s="6"/>
      <c r="BZ325" s="6"/>
      <c r="CA325" s="6"/>
      <c r="CB325" s="6"/>
      <c r="CC325" s="6"/>
      <c r="CD325" s="6"/>
      <c r="CE325" s="6"/>
      <c r="CF325" s="6"/>
      <c r="CG325" s="6"/>
      <c r="CH325" s="6"/>
      <c r="CI325" s="6"/>
      <c r="CJ325" s="6"/>
      <c r="CK325" s="6"/>
      <c r="CL325" s="6"/>
    </row>
    <row r="326" spans="1:90">
      <c r="A326" s="98"/>
      <c r="B326" s="304">
        <f>IF('Submission Template'!$AU$36=1,IF(AND('Submission Template'!$P$13="yes",$AX326&lt;&gt;""),MAX($AX326-1,0),$AX326),"")</f>
        <v>0</v>
      </c>
      <c r="C326" s="305" t="str">
        <f t="shared" si="22"/>
        <v/>
      </c>
      <c r="D326" s="306" t="str">
        <f>IF('Submission Template'!$AU$36&lt;&gt;1,"",IF(AL326&lt;&gt;"",AL326,IF(AND('Submission Template'!$P$13="no",'Submission Template'!Q323="yes",'Submission Template'!BN323&lt;&gt;""),AVERAGE(BD$37:BD326),IF(AND('Submission Template'!$P$13="yes",'Submission Template'!Q323="yes",'Submission Template'!BN323&lt;&gt;""),AVERAGE(BD$38:BD326),""))))</f>
        <v/>
      </c>
      <c r="E326" s="307" t="str">
        <f>IF('Submission Template'!$AU$36&lt;&gt;1,"",IF(AO326&lt;=1,"",IF(BW326&lt;&gt;"",BW326,IF(AND('Submission Template'!$P$13="no",'Submission Template'!Q323="yes",'Submission Template'!BN323&lt;&gt;""),STDEV(BD$37:BD326),IF(AND('Submission Template'!$P$13="yes",'Submission Template'!Q323="yes",'Submission Template'!BN323&lt;&gt;""),STDEV(BD$38:BD326),"")))))</f>
        <v/>
      </c>
      <c r="F326" s="308" t="str">
        <f>IF('Submission Template'!$AU$36=1,IF('Submission Template'!BN323&lt;&gt;"",G325,""),"")</f>
        <v/>
      </c>
      <c r="G326" s="308" t="str">
        <f>IF(AND('Submission Template'!$AU$36=1,'Submission Template'!$C323&lt;&gt;""),IF(OR($AO326=1,$AO326=0),0,IF('Submission Template'!$C323="initial",$G325,IF('Submission Template'!Q323="yes",MAX(($F326+'Submission Template'!BN323-('Submission Template'!K$28+0.25*$E326)),0),$G325))),"")</f>
        <v/>
      </c>
      <c r="H326" s="308" t="str">
        <f t="shared" si="74"/>
        <v/>
      </c>
      <c r="I326" s="309" t="str">
        <f t="shared" si="68"/>
        <v/>
      </c>
      <c r="J326" s="309" t="str">
        <f t="shared" si="75"/>
        <v/>
      </c>
      <c r="K326" s="310" t="str">
        <f>IF(G326&lt;&gt;"",IF($BA326=1,IF(AND(J326&lt;&gt;1,I326=1,D326&lt;='Submission Template'!K$28),1,0),K325),"")</f>
        <v/>
      </c>
      <c r="L326" s="304">
        <f>IF('Submission Template'!$AV$36=1,IF(AND('Submission Template'!$P$13="yes",$AY326&lt;&gt;""),MAX($AY326-1,0),$AY326),"")</f>
        <v>0</v>
      </c>
      <c r="M326" s="305" t="str">
        <f t="shared" si="76"/>
        <v/>
      </c>
      <c r="N326" s="306" t="str">
        <f>IF(AM326&lt;&gt;"",AM326,(IF(AND('Submission Template'!$P$13="no",'Submission Template'!V323="yes",'Submission Template'!BS323&lt;&gt;""),AVERAGE(BE$37:BE326),IF(AND('Submission Template'!$P$13="yes",'Submission Template'!V323="yes",'Submission Template'!BS323&lt;&gt;""),AVERAGE(BE$38:BE326),""))))</f>
        <v/>
      </c>
      <c r="O326" s="307" t="str">
        <f>IF(AP326&lt;=1,"",IF(BX326&lt;&gt;"",BX326,(IF(AND('Submission Template'!$P$13="no",'Submission Template'!V323="yes",'Submission Template'!BS323&lt;&gt;""),STDEV(BE$37:BE326),IF(AND('Submission Template'!$P$13="yes",'Submission Template'!V323="yes",'Submission Template'!BS323&lt;&gt;""),STDEV(BE$38:BE326),"")))))</f>
        <v/>
      </c>
      <c r="P326" s="308" t="str">
        <f>IF('Submission Template'!$AV$36=1,IF('Submission Template'!BS323&lt;&gt;"",Q325,""),"")</f>
        <v/>
      </c>
      <c r="Q326" s="308" t="str">
        <f>IF(AND('Submission Template'!$AV$36=1,'Submission Template'!$C323&lt;&gt;""),IF(OR($AP326=1,$AP326=0),0,IF('Submission Template'!$C323="initial",$Q325,IF('Submission Template'!V323="yes",MAX(($P326+'Submission Template'!BS323-('Submission Template'!R$28+0.25*$O326)),0),$Q325))),"")</f>
        <v/>
      </c>
      <c r="R326" s="308" t="str">
        <f t="shared" si="77"/>
        <v/>
      </c>
      <c r="S326" s="309" t="str">
        <f t="shared" si="69"/>
        <v/>
      </c>
      <c r="T326" s="309" t="str">
        <f t="shared" si="78"/>
        <v/>
      </c>
      <c r="U326" s="310" t="str">
        <f>IF(Q326&lt;&gt;"",IF($BB326=1,IF(AND(T326&lt;&gt;1,S326=1,N326&lt;='Submission Template'!R$28),1,0),U325),"")</f>
        <v/>
      </c>
      <c r="V326" s="102"/>
      <c r="W326" s="102"/>
      <c r="X326" s="102"/>
      <c r="Y326" s="102"/>
      <c r="Z326" s="102"/>
      <c r="AA326" s="102"/>
      <c r="AB326" s="102"/>
      <c r="AC326" s="102"/>
      <c r="AD326" s="102"/>
      <c r="AE326" s="102"/>
      <c r="AF326" s="311"/>
      <c r="AG326" s="312" t="str">
        <f>IF(AND(OR('Submission Template'!Q323="yes",AND('Submission Template'!V323="yes",'Submission Template'!$P$17="yes")),'Submission Template'!C323="invalid"),"Test cannot be invalid AND included in CumSum",IF(OR(AND($Q326&gt;$R326,$N326&lt;&gt;""),AND($G326&gt;H326,$D326&lt;&gt;"")),"Warning:  CumSum statistic exceeds the Action Limit.",""))</f>
        <v/>
      </c>
      <c r="AH326" s="156"/>
      <c r="AI326" s="156"/>
      <c r="AJ326" s="156"/>
      <c r="AK326" s="313"/>
      <c r="AL326" s="6" t="str">
        <f t="shared" si="73"/>
        <v/>
      </c>
      <c r="AM326" s="6" t="str">
        <f t="shared" si="70"/>
        <v/>
      </c>
      <c r="AN326" s="6"/>
      <c r="AO326" s="6">
        <f>IF('Submission Template'!$P$13="no",AX326,IF(AX326="","",IF('Submission Template'!$P$13="yes",IF(B326=0,1,IF(OR(B326=1,B326=2),2,B326)))))</f>
        <v>1</v>
      </c>
      <c r="AP326" s="6">
        <f>IF('Submission Template'!$P$13="no",AY326,IF(AY326="","",IF('Submission Template'!$P$13="yes",IF(L326=0,1,IF(OR(L326=1,L326=2),2,L326)))))</f>
        <v>1</v>
      </c>
      <c r="AQ326" s="20"/>
      <c r="AR326" s="22">
        <f>IF(AND('Submission Template'!BN323&lt;&gt;"",'Submission Template'!K$28&lt;&gt;"",'Submission Template'!Q323&lt;&gt;""),1,0)</f>
        <v>0</v>
      </c>
      <c r="AS326" s="22">
        <f>IF(AND('Submission Template'!BS323&lt;&gt;"",'Submission Template'!R$28&lt;&gt;"",'Submission Template'!V323&lt;&gt;""),1,0)</f>
        <v>0</v>
      </c>
      <c r="AT326" s="22"/>
      <c r="AU326" s="22">
        <f t="shared" si="26"/>
        <v>0</v>
      </c>
      <c r="AV326" s="22">
        <f t="shared" si="27"/>
        <v>0</v>
      </c>
      <c r="AW326" s="22"/>
      <c r="AX326" s="22">
        <f>IF('Submission Template'!$BU323&lt;&gt;"blank",IF('Submission Template'!BN323&lt;&gt;"",IF('Submission Template'!Q323="yes",AX325+1,AX325),AX325),"")</f>
        <v>0</v>
      </c>
      <c r="AY326" s="22">
        <f>IF('Submission Template'!$BU323&lt;&gt;"blank",IF('Submission Template'!BS323&lt;&gt;"",IF('Submission Template'!V323="yes",AY325+1,AY325),AY325),"")</f>
        <v>0</v>
      </c>
      <c r="AZ326" s="22"/>
      <c r="BA326" s="22" t="str">
        <f>IF('Submission Template'!BN323&lt;&gt;"",IF('Submission Template'!Q323="yes",1,0),"")</f>
        <v/>
      </c>
      <c r="BB326" s="22" t="str">
        <f>IF('Submission Template'!BS323&lt;&gt;"",IF('Submission Template'!V323="yes",1,0),"")</f>
        <v/>
      </c>
      <c r="BC326" s="22"/>
      <c r="BD326" s="22" t="str">
        <f>IF(AND('Submission Template'!Q323="yes",'Submission Template'!BN323&lt;&gt;""),'Submission Template'!BN323,"")</f>
        <v/>
      </c>
      <c r="BE326" s="22" t="str">
        <f>IF(AND('Submission Template'!V323="yes",'Submission Template'!BS323&lt;&gt;""),'Submission Template'!BS323,"")</f>
        <v/>
      </c>
      <c r="BF326" s="22"/>
      <c r="BG326" s="22"/>
      <c r="BH326" s="22"/>
      <c r="BI326" s="24"/>
      <c r="BJ326" s="22"/>
      <c r="BK326" s="35" t="str">
        <f>IF('Submission Template'!$AU$36=1,IF(AND('Submission Template'!Q323="yes",$AO326&gt;1,'Submission Template'!BN323&lt;&gt;""),ROUND((($AU326*$E326)/($D326-'Submission Template'!K$28))^2+1,1),""),"")</f>
        <v/>
      </c>
      <c r="BL326" s="35" t="str">
        <f>IF('Submission Template'!$AV$36=1,IF(AND('Submission Template'!V323="yes",$AP326&gt;1,'Submission Template'!BS323&lt;&gt;""),ROUND((($AV326*$O326)/($N326-'Submission Template'!R$28))^2+1,1),""),"")</f>
        <v/>
      </c>
      <c r="BM326" s="49">
        <f t="shared" si="28"/>
        <v>1</v>
      </c>
      <c r="BN326" s="6"/>
      <c r="BO326" s="136" t="str">
        <f>IF(D326="","",IF(E326="","",$D326-'Submission Template'!K$28))</f>
        <v/>
      </c>
      <c r="BP326" s="137" t="str">
        <f t="shared" si="79"/>
        <v/>
      </c>
      <c r="BQ326" s="137"/>
      <c r="BR326" s="137"/>
      <c r="BS326" s="137"/>
      <c r="BT326" s="137" t="str">
        <f>IF(N326="","",IF(E326="","",$N326-'Submission Template'!$BG$20))</f>
        <v/>
      </c>
      <c r="BU326" s="138" t="str">
        <f t="shared" si="80"/>
        <v/>
      </c>
      <c r="BV326" s="6"/>
      <c r="BW326" s="247" t="str">
        <f t="shared" si="71"/>
        <v/>
      </c>
      <c r="BX326" s="138" t="str">
        <f t="shared" si="72"/>
        <v/>
      </c>
      <c r="BY326" s="6"/>
      <c r="BZ326" s="6"/>
      <c r="CA326" s="6"/>
      <c r="CB326" s="6"/>
      <c r="CC326" s="6"/>
      <c r="CD326" s="6"/>
      <c r="CE326" s="6"/>
      <c r="CF326" s="6"/>
      <c r="CG326" s="6"/>
      <c r="CH326" s="6"/>
      <c r="CI326" s="6"/>
      <c r="CJ326" s="6"/>
      <c r="CK326" s="6"/>
      <c r="CL326" s="6"/>
    </row>
    <row r="327" spans="1:90">
      <c r="A327" s="98"/>
      <c r="B327" s="304">
        <f>IF('Submission Template'!$AU$36=1,IF(AND('Submission Template'!$P$13="yes",$AX327&lt;&gt;""),MAX($AX327-1,0),$AX327),"")</f>
        <v>0</v>
      </c>
      <c r="C327" s="305" t="str">
        <f t="shared" si="22"/>
        <v/>
      </c>
      <c r="D327" s="306" t="str">
        <f>IF('Submission Template'!$AU$36&lt;&gt;1,"",IF(AL327&lt;&gt;"",AL327,IF(AND('Submission Template'!$P$13="no",'Submission Template'!Q324="yes",'Submission Template'!BN324&lt;&gt;""),AVERAGE(BD$37:BD327),IF(AND('Submission Template'!$P$13="yes",'Submission Template'!Q324="yes",'Submission Template'!BN324&lt;&gt;""),AVERAGE(BD$38:BD327),""))))</f>
        <v/>
      </c>
      <c r="E327" s="307" t="str">
        <f>IF('Submission Template'!$AU$36&lt;&gt;1,"",IF(AO327&lt;=1,"",IF(BW327&lt;&gt;"",BW327,IF(AND('Submission Template'!$P$13="no",'Submission Template'!Q324="yes",'Submission Template'!BN324&lt;&gt;""),STDEV(BD$37:BD327),IF(AND('Submission Template'!$P$13="yes",'Submission Template'!Q324="yes",'Submission Template'!BN324&lt;&gt;""),STDEV(BD$38:BD327),"")))))</f>
        <v/>
      </c>
      <c r="F327" s="308" t="str">
        <f>IF('Submission Template'!$AU$36=1,IF('Submission Template'!BN324&lt;&gt;"",G326,""),"")</f>
        <v/>
      </c>
      <c r="G327" s="308" t="str">
        <f>IF(AND('Submission Template'!$AU$36=1,'Submission Template'!$C324&lt;&gt;""),IF(OR($AO327=1,$AO327=0),0,IF('Submission Template'!$C324="initial",$G326,IF('Submission Template'!Q324="yes",MAX(($F327+'Submission Template'!BN324-('Submission Template'!K$28+0.25*$E327)),0),$G326))),"")</f>
        <v/>
      </c>
      <c r="H327" s="308" t="str">
        <f t="shared" si="74"/>
        <v/>
      </c>
      <c r="I327" s="309" t="str">
        <f t="shared" si="68"/>
        <v/>
      </c>
      <c r="J327" s="309" t="str">
        <f t="shared" si="75"/>
        <v/>
      </c>
      <c r="K327" s="310" t="str">
        <f>IF(G327&lt;&gt;"",IF($BA327=1,IF(AND(J327&lt;&gt;1,I327=1,D327&lt;='Submission Template'!K$28),1,0),K326),"")</f>
        <v/>
      </c>
      <c r="L327" s="304">
        <f>IF('Submission Template'!$AV$36=1,IF(AND('Submission Template'!$P$13="yes",$AY327&lt;&gt;""),MAX($AY327-1,0),$AY327),"")</f>
        <v>0</v>
      </c>
      <c r="M327" s="305" t="str">
        <f t="shared" si="76"/>
        <v/>
      </c>
      <c r="N327" s="306" t="str">
        <f>IF(AM327&lt;&gt;"",AM327,(IF(AND('Submission Template'!$P$13="no",'Submission Template'!V324="yes",'Submission Template'!BS324&lt;&gt;""),AVERAGE(BE$37:BE327),IF(AND('Submission Template'!$P$13="yes",'Submission Template'!V324="yes",'Submission Template'!BS324&lt;&gt;""),AVERAGE(BE$38:BE327),""))))</f>
        <v/>
      </c>
      <c r="O327" s="307" t="str">
        <f>IF(AP327&lt;=1,"",IF(BX327&lt;&gt;"",BX327,(IF(AND('Submission Template'!$P$13="no",'Submission Template'!V324="yes",'Submission Template'!BS324&lt;&gt;""),STDEV(BE$37:BE327),IF(AND('Submission Template'!$P$13="yes",'Submission Template'!V324="yes",'Submission Template'!BS324&lt;&gt;""),STDEV(BE$38:BE327),"")))))</f>
        <v/>
      </c>
      <c r="P327" s="308" t="str">
        <f>IF('Submission Template'!$AV$36=1,IF('Submission Template'!BS324&lt;&gt;"",Q326,""),"")</f>
        <v/>
      </c>
      <c r="Q327" s="308" t="str">
        <f>IF(AND('Submission Template'!$AV$36=1,'Submission Template'!$C324&lt;&gt;""),IF(OR($AP327=1,$AP327=0),0,IF('Submission Template'!$C324="initial",$Q326,IF('Submission Template'!V324="yes",MAX(($P327+'Submission Template'!BS324-('Submission Template'!R$28+0.25*$O327)),0),$Q326))),"")</f>
        <v/>
      </c>
      <c r="R327" s="308" t="str">
        <f t="shared" si="77"/>
        <v/>
      </c>
      <c r="S327" s="309" t="str">
        <f t="shared" si="69"/>
        <v/>
      </c>
      <c r="T327" s="309" t="str">
        <f t="shared" si="78"/>
        <v/>
      </c>
      <c r="U327" s="310" t="str">
        <f>IF(Q327&lt;&gt;"",IF($BB327=1,IF(AND(T327&lt;&gt;1,S327=1,N327&lt;='Submission Template'!R$28),1,0),U326),"")</f>
        <v/>
      </c>
      <c r="V327" s="102"/>
      <c r="W327" s="102"/>
      <c r="X327" s="102"/>
      <c r="Y327" s="102"/>
      <c r="Z327" s="102"/>
      <c r="AA327" s="102"/>
      <c r="AB327" s="102"/>
      <c r="AC327" s="102"/>
      <c r="AD327" s="102"/>
      <c r="AE327" s="102"/>
      <c r="AF327" s="311"/>
      <c r="AG327" s="312" t="str">
        <f>IF(AND(OR('Submission Template'!Q324="yes",AND('Submission Template'!V324="yes",'Submission Template'!$P$17="yes")),'Submission Template'!C324="invalid"),"Test cannot be invalid AND included in CumSum",IF(OR(AND($Q327&gt;$R327,$N327&lt;&gt;""),AND($G327&gt;H327,$D327&lt;&gt;"")),"Warning:  CumSum statistic exceeds the Action Limit.",""))</f>
        <v/>
      </c>
      <c r="AH327" s="156"/>
      <c r="AI327" s="156"/>
      <c r="AJ327" s="156"/>
      <c r="AK327" s="313"/>
      <c r="AL327" s="6" t="str">
        <f t="shared" si="73"/>
        <v/>
      </c>
      <c r="AM327" s="6" t="str">
        <f t="shared" si="70"/>
        <v/>
      </c>
      <c r="AN327" s="6"/>
      <c r="AO327" s="6">
        <f>IF('Submission Template'!$P$13="no",AX327,IF(AX327="","",IF('Submission Template'!$P$13="yes",IF(B327=0,1,IF(OR(B327=1,B327=2),2,B327)))))</f>
        <v>1</v>
      </c>
      <c r="AP327" s="6">
        <f>IF('Submission Template'!$P$13="no",AY327,IF(AY327="","",IF('Submission Template'!$P$13="yes",IF(L327=0,1,IF(OR(L327=1,L327=2),2,L327)))))</f>
        <v>1</v>
      </c>
      <c r="AQ327" s="20"/>
      <c r="AR327" s="22">
        <f>IF(AND('Submission Template'!BN324&lt;&gt;"",'Submission Template'!K$28&lt;&gt;"",'Submission Template'!Q324&lt;&gt;""),1,0)</f>
        <v>0</v>
      </c>
      <c r="AS327" s="22">
        <f>IF(AND('Submission Template'!BS324&lt;&gt;"",'Submission Template'!R$28&lt;&gt;"",'Submission Template'!V324&lt;&gt;""),1,0)</f>
        <v>0</v>
      </c>
      <c r="AT327" s="22"/>
      <c r="AU327" s="22">
        <f t="shared" si="26"/>
        <v>0</v>
      </c>
      <c r="AV327" s="22">
        <f t="shared" si="27"/>
        <v>0</v>
      </c>
      <c r="AW327" s="22"/>
      <c r="AX327" s="22">
        <f>IF('Submission Template'!$BU324&lt;&gt;"blank",IF('Submission Template'!BN324&lt;&gt;"",IF('Submission Template'!Q324="yes",AX326+1,AX326),AX326),"")</f>
        <v>0</v>
      </c>
      <c r="AY327" s="22">
        <f>IF('Submission Template'!$BU324&lt;&gt;"blank",IF('Submission Template'!BS324&lt;&gt;"",IF('Submission Template'!V324="yes",AY326+1,AY326),AY326),"")</f>
        <v>0</v>
      </c>
      <c r="AZ327" s="22"/>
      <c r="BA327" s="22" t="str">
        <f>IF('Submission Template'!BN324&lt;&gt;"",IF('Submission Template'!Q324="yes",1,0),"")</f>
        <v/>
      </c>
      <c r="BB327" s="22" t="str">
        <f>IF('Submission Template'!BS324&lt;&gt;"",IF('Submission Template'!V324="yes",1,0),"")</f>
        <v/>
      </c>
      <c r="BC327" s="22"/>
      <c r="BD327" s="22" t="str">
        <f>IF(AND('Submission Template'!Q324="yes",'Submission Template'!BN324&lt;&gt;""),'Submission Template'!BN324,"")</f>
        <v/>
      </c>
      <c r="BE327" s="22" t="str">
        <f>IF(AND('Submission Template'!V324="yes",'Submission Template'!BS324&lt;&gt;""),'Submission Template'!BS324,"")</f>
        <v/>
      </c>
      <c r="BF327" s="22"/>
      <c r="BG327" s="22"/>
      <c r="BH327" s="22"/>
      <c r="BI327" s="24"/>
      <c r="BJ327" s="22"/>
      <c r="BK327" s="35" t="str">
        <f>IF('Submission Template'!$AU$36=1,IF(AND('Submission Template'!Q324="yes",$AO327&gt;1,'Submission Template'!BN324&lt;&gt;""),ROUND((($AU327*$E327)/($D327-'Submission Template'!K$28))^2+1,1),""),"")</f>
        <v/>
      </c>
      <c r="BL327" s="35" t="str">
        <f>IF('Submission Template'!$AV$36=1,IF(AND('Submission Template'!V324="yes",$AP327&gt;1,'Submission Template'!BS324&lt;&gt;""),ROUND((($AV327*$O327)/($N327-'Submission Template'!R$28))^2+1,1),""),"")</f>
        <v/>
      </c>
      <c r="BM327" s="49">
        <f t="shared" si="28"/>
        <v>1</v>
      </c>
      <c r="BN327" s="6"/>
      <c r="BO327" s="136" t="str">
        <f>IF(D327="","",IF(E327="","",$D327-'Submission Template'!K$28))</f>
        <v/>
      </c>
      <c r="BP327" s="137" t="str">
        <f t="shared" si="79"/>
        <v/>
      </c>
      <c r="BQ327" s="137"/>
      <c r="BR327" s="137"/>
      <c r="BS327" s="137"/>
      <c r="BT327" s="137" t="str">
        <f>IF(N327="","",IF(E327="","",$N327-'Submission Template'!$BG$20))</f>
        <v/>
      </c>
      <c r="BU327" s="138" t="str">
        <f t="shared" si="80"/>
        <v/>
      </c>
      <c r="BV327" s="6"/>
      <c r="BW327" s="247" t="str">
        <f t="shared" si="71"/>
        <v/>
      </c>
      <c r="BX327" s="138" t="str">
        <f t="shared" si="72"/>
        <v/>
      </c>
      <c r="BY327" s="6"/>
      <c r="BZ327" s="6"/>
      <c r="CA327" s="6"/>
      <c r="CB327" s="6"/>
      <c r="CC327" s="6"/>
      <c r="CD327" s="6"/>
      <c r="CE327" s="6"/>
      <c r="CF327" s="6"/>
      <c r="CG327" s="6"/>
      <c r="CH327" s="6"/>
      <c r="CI327" s="6"/>
      <c r="CJ327" s="6"/>
      <c r="CK327" s="6"/>
      <c r="CL327" s="6"/>
    </row>
    <row r="328" spans="1:90">
      <c r="A328" s="98"/>
      <c r="B328" s="304">
        <f>IF('Submission Template'!$AU$36=1,IF(AND('Submission Template'!$P$13="yes",$AX328&lt;&gt;""),MAX($AX328-1,0),$AX328),"")</f>
        <v>0</v>
      </c>
      <c r="C328" s="305" t="str">
        <f t="shared" si="22"/>
        <v/>
      </c>
      <c r="D328" s="306" t="str">
        <f>IF('Submission Template'!$AU$36&lt;&gt;1,"",IF(AL328&lt;&gt;"",AL328,IF(AND('Submission Template'!$P$13="no",'Submission Template'!Q325="yes",'Submission Template'!BN325&lt;&gt;""),AVERAGE(BD$37:BD328),IF(AND('Submission Template'!$P$13="yes",'Submission Template'!Q325="yes",'Submission Template'!BN325&lt;&gt;""),AVERAGE(BD$38:BD328),""))))</f>
        <v/>
      </c>
      <c r="E328" s="307" t="str">
        <f>IF('Submission Template'!$AU$36&lt;&gt;1,"",IF(AO328&lt;=1,"",IF(BW328&lt;&gt;"",BW328,IF(AND('Submission Template'!$P$13="no",'Submission Template'!Q325="yes",'Submission Template'!BN325&lt;&gt;""),STDEV(BD$37:BD328),IF(AND('Submission Template'!$P$13="yes",'Submission Template'!Q325="yes",'Submission Template'!BN325&lt;&gt;""),STDEV(BD$38:BD328),"")))))</f>
        <v/>
      </c>
      <c r="F328" s="308" t="str">
        <f>IF('Submission Template'!$AU$36=1,IF('Submission Template'!BN325&lt;&gt;"",G327,""),"")</f>
        <v/>
      </c>
      <c r="G328" s="308" t="str">
        <f>IF(AND('Submission Template'!$AU$36=1,'Submission Template'!$C325&lt;&gt;""),IF(OR($AO328=1,$AO328=0),0,IF('Submission Template'!$C325="initial",$G327,IF('Submission Template'!Q325="yes",MAX(($F328+'Submission Template'!BN325-('Submission Template'!K$28+0.25*$E328)),0),$G327))),"")</f>
        <v/>
      </c>
      <c r="H328" s="308" t="str">
        <f t="shared" si="74"/>
        <v/>
      </c>
      <c r="I328" s="309" t="str">
        <f t="shared" si="68"/>
        <v/>
      </c>
      <c r="J328" s="309" t="str">
        <f t="shared" si="75"/>
        <v/>
      </c>
      <c r="K328" s="310" t="str">
        <f>IF(G328&lt;&gt;"",IF($BA328=1,IF(AND(J328&lt;&gt;1,I328=1,D328&lt;='Submission Template'!K$28),1,0),K327),"")</f>
        <v/>
      </c>
      <c r="L328" s="304">
        <f>IF('Submission Template'!$AV$36=1,IF(AND('Submission Template'!$P$13="yes",$AY328&lt;&gt;""),MAX($AY328-1,0),$AY328),"")</f>
        <v>0</v>
      </c>
      <c r="M328" s="305" t="str">
        <f t="shared" si="76"/>
        <v/>
      </c>
      <c r="N328" s="306" t="str">
        <f>IF(AM328&lt;&gt;"",AM328,(IF(AND('Submission Template'!$P$13="no",'Submission Template'!V325="yes",'Submission Template'!BS325&lt;&gt;""),AVERAGE(BE$37:BE328),IF(AND('Submission Template'!$P$13="yes",'Submission Template'!V325="yes",'Submission Template'!BS325&lt;&gt;""),AVERAGE(BE$38:BE328),""))))</f>
        <v/>
      </c>
      <c r="O328" s="307" t="str">
        <f>IF(AP328&lt;=1,"",IF(BX328&lt;&gt;"",BX328,(IF(AND('Submission Template'!$P$13="no",'Submission Template'!V325="yes",'Submission Template'!BS325&lt;&gt;""),STDEV(BE$37:BE328),IF(AND('Submission Template'!$P$13="yes",'Submission Template'!V325="yes",'Submission Template'!BS325&lt;&gt;""),STDEV(BE$38:BE328),"")))))</f>
        <v/>
      </c>
      <c r="P328" s="308" t="str">
        <f>IF('Submission Template'!$AV$36=1,IF('Submission Template'!BS325&lt;&gt;"",Q327,""),"")</f>
        <v/>
      </c>
      <c r="Q328" s="308" t="str">
        <f>IF(AND('Submission Template'!$AV$36=1,'Submission Template'!$C325&lt;&gt;""),IF(OR($AP328=1,$AP328=0),0,IF('Submission Template'!$C325="initial",$Q327,IF('Submission Template'!V325="yes",MAX(($P328+'Submission Template'!BS325-('Submission Template'!R$28+0.25*$O328)),0),$Q327))),"")</f>
        <v/>
      </c>
      <c r="R328" s="308" t="str">
        <f t="shared" si="77"/>
        <v/>
      </c>
      <c r="S328" s="309" t="str">
        <f t="shared" si="69"/>
        <v/>
      </c>
      <c r="T328" s="309" t="str">
        <f t="shared" si="78"/>
        <v/>
      </c>
      <c r="U328" s="310" t="str">
        <f>IF(Q328&lt;&gt;"",IF($BB328=1,IF(AND(T328&lt;&gt;1,S328=1,N328&lt;='Submission Template'!R$28),1,0),U327),"")</f>
        <v/>
      </c>
      <c r="V328" s="102"/>
      <c r="W328" s="102"/>
      <c r="X328" s="102"/>
      <c r="Y328" s="102"/>
      <c r="Z328" s="102"/>
      <c r="AA328" s="102"/>
      <c r="AB328" s="102"/>
      <c r="AC328" s="102"/>
      <c r="AD328" s="102"/>
      <c r="AE328" s="102"/>
      <c r="AF328" s="311"/>
      <c r="AG328" s="312" t="str">
        <f>IF(AND(OR('Submission Template'!Q325="yes",AND('Submission Template'!V325="yes",'Submission Template'!$P$17="yes")),'Submission Template'!C325="invalid"),"Test cannot be invalid AND included in CumSum",IF(OR(AND($Q328&gt;$R328,$N328&lt;&gt;""),AND($G328&gt;H328,$D328&lt;&gt;"")),"Warning:  CumSum statistic exceeds the Action Limit.",""))</f>
        <v/>
      </c>
      <c r="AH328" s="156"/>
      <c r="AI328" s="156"/>
      <c r="AJ328" s="156"/>
      <c r="AK328" s="313"/>
      <c r="AL328" s="6" t="str">
        <f t="shared" si="73"/>
        <v/>
      </c>
      <c r="AM328" s="6" t="str">
        <f t="shared" si="70"/>
        <v/>
      </c>
      <c r="AN328" s="6"/>
      <c r="AO328" s="6">
        <f>IF('Submission Template'!$P$13="no",AX328,IF(AX328="","",IF('Submission Template'!$P$13="yes",IF(B328=0,1,IF(OR(B328=1,B328=2),2,B328)))))</f>
        <v>1</v>
      </c>
      <c r="AP328" s="6">
        <f>IF('Submission Template'!$P$13="no",AY328,IF(AY328="","",IF('Submission Template'!$P$13="yes",IF(L328=0,1,IF(OR(L328=1,L328=2),2,L328)))))</f>
        <v>1</v>
      </c>
      <c r="AQ328" s="20"/>
      <c r="AR328" s="22">
        <f>IF(AND('Submission Template'!BN325&lt;&gt;"",'Submission Template'!K$28&lt;&gt;"",'Submission Template'!Q325&lt;&gt;""),1,0)</f>
        <v>0</v>
      </c>
      <c r="AS328" s="22">
        <f>IF(AND('Submission Template'!BS325&lt;&gt;"",'Submission Template'!R$28&lt;&gt;"",'Submission Template'!V325&lt;&gt;""),1,0)</f>
        <v>0</v>
      </c>
      <c r="AT328" s="22"/>
      <c r="AU328" s="22">
        <f t="shared" si="26"/>
        <v>0</v>
      </c>
      <c r="AV328" s="22">
        <f t="shared" si="27"/>
        <v>0</v>
      </c>
      <c r="AW328" s="22"/>
      <c r="AX328" s="22">
        <f>IF('Submission Template'!$BU325&lt;&gt;"blank",IF('Submission Template'!BN325&lt;&gt;"",IF('Submission Template'!Q325="yes",AX327+1,AX327),AX327),"")</f>
        <v>0</v>
      </c>
      <c r="AY328" s="22">
        <f>IF('Submission Template'!$BU325&lt;&gt;"blank",IF('Submission Template'!BS325&lt;&gt;"",IF('Submission Template'!V325="yes",AY327+1,AY327),AY327),"")</f>
        <v>0</v>
      </c>
      <c r="AZ328" s="22"/>
      <c r="BA328" s="22" t="str">
        <f>IF('Submission Template'!BN325&lt;&gt;"",IF('Submission Template'!Q325="yes",1,0),"")</f>
        <v/>
      </c>
      <c r="BB328" s="22" t="str">
        <f>IF('Submission Template'!BS325&lt;&gt;"",IF('Submission Template'!V325="yes",1,0),"")</f>
        <v/>
      </c>
      <c r="BC328" s="22"/>
      <c r="BD328" s="22" t="str">
        <f>IF(AND('Submission Template'!Q325="yes",'Submission Template'!BN325&lt;&gt;""),'Submission Template'!BN325,"")</f>
        <v/>
      </c>
      <c r="BE328" s="22" t="str">
        <f>IF(AND('Submission Template'!V325="yes",'Submission Template'!BS325&lt;&gt;""),'Submission Template'!BS325,"")</f>
        <v/>
      </c>
      <c r="BF328" s="22"/>
      <c r="BG328" s="22"/>
      <c r="BH328" s="22"/>
      <c r="BI328" s="24"/>
      <c r="BJ328" s="22"/>
      <c r="BK328" s="35" t="str">
        <f>IF('Submission Template'!$AU$36=1,IF(AND('Submission Template'!Q325="yes",$AO328&gt;1,'Submission Template'!BN325&lt;&gt;""),ROUND((($AU328*$E328)/($D328-'Submission Template'!K$28))^2+1,1),""),"")</f>
        <v/>
      </c>
      <c r="BL328" s="35" t="str">
        <f>IF('Submission Template'!$AV$36=1,IF(AND('Submission Template'!V325="yes",$AP328&gt;1,'Submission Template'!BS325&lt;&gt;""),ROUND((($AV328*$O328)/($N328-'Submission Template'!R$28))^2+1,1),""),"")</f>
        <v/>
      </c>
      <c r="BM328" s="49">
        <f t="shared" si="28"/>
        <v>1</v>
      </c>
      <c r="BN328" s="6"/>
      <c r="BO328" s="136" t="str">
        <f>IF(D328="","",IF(E328="","",$D328-'Submission Template'!K$28))</f>
        <v/>
      </c>
      <c r="BP328" s="137" t="str">
        <f t="shared" si="79"/>
        <v/>
      </c>
      <c r="BQ328" s="137"/>
      <c r="BR328" s="137"/>
      <c r="BS328" s="137"/>
      <c r="BT328" s="137" t="str">
        <f>IF(N328="","",IF(E328="","",$N328-'Submission Template'!$BG$20))</f>
        <v/>
      </c>
      <c r="BU328" s="138" t="str">
        <f t="shared" si="80"/>
        <v/>
      </c>
      <c r="BV328" s="6"/>
      <c r="BW328" s="247" t="str">
        <f t="shared" si="71"/>
        <v/>
      </c>
      <c r="BX328" s="138" t="str">
        <f t="shared" si="72"/>
        <v/>
      </c>
      <c r="BY328" s="6"/>
      <c r="BZ328" s="6"/>
      <c r="CA328" s="6"/>
      <c r="CB328" s="6"/>
      <c r="CC328" s="6"/>
      <c r="CD328" s="6"/>
      <c r="CE328" s="6"/>
      <c r="CF328" s="6"/>
      <c r="CG328" s="6"/>
      <c r="CH328" s="6"/>
      <c r="CI328" s="6"/>
      <c r="CJ328" s="6"/>
      <c r="CK328" s="6"/>
      <c r="CL328" s="6"/>
    </row>
    <row r="329" spans="1:90">
      <c r="A329" s="98"/>
      <c r="B329" s="304">
        <f>IF('Submission Template'!$AU$36=1,IF(AND('Submission Template'!$P$13="yes",$AX329&lt;&gt;""),MAX($AX329-1,0),$AX329),"")</f>
        <v>0</v>
      </c>
      <c r="C329" s="305" t="str">
        <f t="shared" si="22"/>
        <v/>
      </c>
      <c r="D329" s="306" t="str">
        <f>IF('Submission Template'!$AU$36&lt;&gt;1,"",IF(AL329&lt;&gt;"",AL329,IF(AND('Submission Template'!$P$13="no",'Submission Template'!Q326="yes",'Submission Template'!BN326&lt;&gt;""),AVERAGE(BD$37:BD329),IF(AND('Submission Template'!$P$13="yes",'Submission Template'!Q326="yes",'Submission Template'!BN326&lt;&gt;""),AVERAGE(BD$38:BD329),""))))</f>
        <v/>
      </c>
      <c r="E329" s="307" t="str">
        <f>IF('Submission Template'!$AU$36&lt;&gt;1,"",IF(AO329&lt;=1,"",IF(BW329&lt;&gt;"",BW329,IF(AND('Submission Template'!$P$13="no",'Submission Template'!Q326="yes",'Submission Template'!BN326&lt;&gt;""),STDEV(BD$37:BD329),IF(AND('Submission Template'!$P$13="yes",'Submission Template'!Q326="yes",'Submission Template'!BN326&lt;&gt;""),STDEV(BD$38:BD329),"")))))</f>
        <v/>
      </c>
      <c r="F329" s="308" t="str">
        <f>IF('Submission Template'!$AU$36=1,IF('Submission Template'!BN326&lt;&gt;"",G328,""),"")</f>
        <v/>
      </c>
      <c r="G329" s="308" t="str">
        <f>IF(AND('Submission Template'!$AU$36=1,'Submission Template'!$C326&lt;&gt;""),IF(OR($AO329=1,$AO329=0),0,IF('Submission Template'!$C326="initial",$G328,IF('Submission Template'!Q326="yes",MAX(($F329+'Submission Template'!BN326-('Submission Template'!K$28+0.25*$E329)),0),$G328))),"")</f>
        <v/>
      </c>
      <c r="H329" s="308" t="str">
        <f t="shared" si="74"/>
        <v/>
      </c>
      <c r="I329" s="309" t="str">
        <f t="shared" si="68"/>
        <v/>
      </c>
      <c r="J329" s="309" t="str">
        <f t="shared" si="75"/>
        <v/>
      </c>
      <c r="K329" s="310" t="str">
        <f>IF(G329&lt;&gt;"",IF($BA329=1,IF(AND(J329&lt;&gt;1,I329=1,D329&lt;='Submission Template'!K$28),1,0),K328),"")</f>
        <v/>
      </c>
      <c r="L329" s="304">
        <f>IF('Submission Template'!$AV$36=1,IF(AND('Submission Template'!$P$13="yes",$AY329&lt;&gt;""),MAX($AY329-1,0),$AY329),"")</f>
        <v>0</v>
      </c>
      <c r="M329" s="305" t="str">
        <f t="shared" si="76"/>
        <v/>
      </c>
      <c r="N329" s="306" t="str">
        <f>IF(AM329&lt;&gt;"",AM329,(IF(AND('Submission Template'!$P$13="no",'Submission Template'!V326="yes",'Submission Template'!BS326&lt;&gt;""),AVERAGE(BE$37:BE329),IF(AND('Submission Template'!$P$13="yes",'Submission Template'!V326="yes",'Submission Template'!BS326&lt;&gt;""),AVERAGE(BE$38:BE329),""))))</f>
        <v/>
      </c>
      <c r="O329" s="307" t="str">
        <f>IF(AP329&lt;=1,"",IF(BX329&lt;&gt;"",BX329,(IF(AND('Submission Template'!$P$13="no",'Submission Template'!V326="yes",'Submission Template'!BS326&lt;&gt;""),STDEV(BE$37:BE329),IF(AND('Submission Template'!$P$13="yes",'Submission Template'!V326="yes",'Submission Template'!BS326&lt;&gt;""),STDEV(BE$38:BE329),"")))))</f>
        <v/>
      </c>
      <c r="P329" s="308" t="str">
        <f>IF('Submission Template'!$AV$36=1,IF('Submission Template'!BS326&lt;&gt;"",Q328,""),"")</f>
        <v/>
      </c>
      <c r="Q329" s="308" t="str">
        <f>IF(AND('Submission Template'!$AV$36=1,'Submission Template'!$C326&lt;&gt;""),IF(OR($AP329=1,$AP329=0),0,IF('Submission Template'!$C326="initial",$Q328,IF('Submission Template'!V326="yes",MAX(($P329+'Submission Template'!BS326-('Submission Template'!R$28+0.25*$O329)),0),$Q328))),"")</f>
        <v/>
      </c>
      <c r="R329" s="308" t="str">
        <f t="shared" si="77"/>
        <v/>
      </c>
      <c r="S329" s="309" t="str">
        <f t="shared" si="69"/>
        <v/>
      </c>
      <c r="T329" s="309" t="str">
        <f t="shared" si="78"/>
        <v/>
      </c>
      <c r="U329" s="310" t="str">
        <f>IF(Q329&lt;&gt;"",IF($BB329=1,IF(AND(T329&lt;&gt;1,S329=1,N329&lt;='Submission Template'!R$28),1,0),U328),"")</f>
        <v/>
      </c>
      <c r="V329" s="102"/>
      <c r="W329" s="102"/>
      <c r="X329" s="102"/>
      <c r="Y329" s="102"/>
      <c r="Z329" s="102"/>
      <c r="AA329" s="102"/>
      <c r="AB329" s="102"/>
      <c r="AC329" s="102"/>
      <c r="AD329" s="102"/>
      <c r="AE329" s="102"/>
      <c r="AF329" s="311"/>
      <c r="AG329" s="312" t="str">
        <f>IF(AND(OR('Submission Template'!Q326="yes",AND('Submission Template'!V326="yes",'Submission Template'!$P$17="yes")),'Submission Template'!C326="invalid"),"Test cannot be invalid AND included in CumSum",IF(OR(AND($Q329&gt;$R329,$N329&lt;&gt;""),AND($G329&gt;H329,$D329&lt;&gt;"")),"Warning:  CumSum statistic exceeds the Action Limit.",""))</f>
        <v/>
      </c>
      <c r="AH329" s="156"/>
      <c r="AI329" s="156"/>
      <c r="AJ329" s="156"/>
      <c r="AK329" s="313"/>
      <c r="AL329" s="6" t="str">
        <f t="shared" si="73"/>
        <v/>
      </c>
      <c r="AM329" s="6" t="str">
        <f t="shared" si="70"/>
        <v/>
      </c>
      <c r="AN329" s="6"/>
      <c r="AO329" s="6">
        <f>IF('Submission Template'!$P$13="no",AX329,IF(AX329="","",IF('Submission Template'!$P$13="yes",IF(B329=0,1,IF(OR(B329=1,B329=2),2,B329)))))</f>
        <v>1</v>
      </c>
      <c r="AP329" s="6">
        <f>IF('Submission Template'!$P$13="no",AY329,IF(AY329="","",IF('Submission Template'!$P$13="yes",IF(L329=0,1,IF(OR(L329=1,L329=2),2,L329)))))</f>
        <v>1</v>
      </c>
      <c r="AQ329" s="20"/>
      <c r="AR329" s="22">
        <f>IF(AND('Submission Template'!BN326&lt;&gt;"",'Submission Template'!K$28&lt;&gt;"",'Submission Template'!Q326&lt;&gt;""),1,0)</f>
        <v>0</v>
      </c>
      <c r="AS329" s="22">
        <f>IF(AND('Submission Template'!BS326&lt;&gt;"",'Submission Template'!R$28&lt;&gt;"",'Submission Template'!V326&lt;&gt;""),1,0)</f>
        <v>0</v>
      </c>
      <c r="AT329" s="22"/>
      <c r="AU329" s="22">
        <f t="shared" si="26"/>
        <v>0</v>
      </c>
      <c r="AV329" s="22">
        <f t="shared" si="27"/>
        <v>0</v>
      </c>
      <c r="AW329" s="22"/>
      <c r="AX329" s="22">
        <f>IF('Submission Template'!$BU326&lt;&gt;"blank",IF('Submission Template'!BN326&lt;&gt;"",IF('Submission Template'!Q326="yes",AX328+1,AX328),AX328),"")</f>
        <v>0</v>
      </c>
      <c r="AY329" s="22">
        <f>IF('Submission Template'!$BU326&lt;&gt;"blank",IF('Submission Template'!BS326&lt;&gt;"",IF('Submission Template'!V326="yes",AY328+1,AY328),AY328),"")</f>
        <v>0</v>
      </c>
      <c r="AZ329" s="22"/>
      <c r="BA329" s="22" t="str">
        <f>IF('Submission Template'!BN326&lt;&gt;"",IF('Submission Template'!Q326="yes",1,0),"")</f>
        <v/>
      </c>
      <c r="BB329" s="22" t="str">
        <f>IF('Submission Template'!BS326&lt;&gt;"",IF('Submission Template'!V326="yes",1,0),"")</f>
        <v/>
      </c>
      <c r="BC329" s="22"/>
      <c r="BD329" s="22" t="str">
        <f>IF(AND('Submission Template'!Q326="yes",'Submission Template'!BN326&lt;&gt;""),'Submission Template'!BN326,"")</f>
        <v/>
      </c>
      <c r="BE329" s="22" t="str">
        <f>IF(AND('Submission Template'!V326="yes",'Submission Template'!BS326&lt;&gt;""),'Submission Template'!BS326,"")</f>
        <v/>
      </c>
      <c r="BF329" s="22"/>
      <c r="BG329" s="22"/>
      <c r="BH329" s="22"/>
      <c r="BI329" s="24"/>
      <c r="BJ329" s="22"/>
      <c r="BK329" s="35" t="str">
        <f>IF('Submission Template'!$AU$36=1,IF(AND('Submission Template'!Q326="yes",$AO329&gt;1,'Submission Template'!BN326&lt;&gt;""),ROUND((($AU329*$E329)/($D329-'Submission Template'!K$28))^2+1,1),""),"")</f>
        <v/>
      </c>
      <c r="BL329" s="35" t="str">
        <f>IF('Submission Template'!$AV$36=1,IF(AND('Submission Template'!V326="yes",$AP329&gt;1,'Submission Template'!BS326&lt;&gt;""),ROUND((($AV329*$O329)/($N329-'Submission Template'!R$28))^2+1,1),""),"")</f>
        <v/>
      </c>
      <c r="BM329" s="49">
        <f t="shared" si="28"/>
        <v>1</v>
      </c>
      <c r="BN329" s="6"/>
      <c r="BO329" s="136" t="str">
        <f>IF(D329="","",IF(E329="","",$D329-'Submission Template'!K$28))</f>
        <v/>
      </c>
      <c r="BP329" s="137" t="str">
        <f t="shared" si="79"/>
        <v/>
      </c>
      <c r="BQ329" s="137"/>
      <c r="BR329" s="137"/>
      <c r="BS329" s="137"/>
      <c r="BT329" s="137" t="str">
        <f>IF(N329="","",IF(E329="","",$N329-'Submission Template'!$BG$20))</f>
        <v/>
      </c>
      <c r="BU329" s="138" t="str">
        <f t="shared" si="80"/>
        <v/>
      </c>
      <c r="BV329" s="6"/>
      <c r="BW329" s="247" t="str">
        <f t="shared" si="71"/>
        <v/>
      </c>
      <c r="BX329" s="138" t="str">
        <f t="shared" si="72"/>
        <v/>
      </c>
      <c r="BY329" s="6"/>
      <c r="BZ329" s="6"/>
      <c r="CA329" s="6"/>
      <c r="CB329" s="6"/>
      <c r="CC329" s="6"/>
      <c r="CD329" s="6"/>
      <c r="CE329" s="6"/>
      <c r="CF329" s="6"/>
      <c r="CG329" s="6"/>
      <c r="CH329" s="6"/>
      <c r="CI329" s="6"/>
      <c r="CJ329" s="6"/>
      <c r="CK329" s="6"/>
      <c r="CL329" s="6"/>
    </row>
    <row r="330" spans="1:90">
      <c r="A330" s="98"/>
      <c r="B330" s="304">
        <f>IF('Submission Template'!$AU$36=1,IF(AND('Submission Template'!$P$13="yes",$AX330&lt;&gt;""),MAX($AX330-1,0),$AX330),"")</f>
        <v>0</v>
      </c>
      <c r="C330" s="305" t="str">
        <f t="shared" si="22"/>
        <v/>
      </c>
      <c r="D330" s="306" t="str">
        <f>IF('Submission Template'!$AU$36&lt;&gt;1,"",IF(AL330&lt;&gt;"",AL330,IF(AND('Submission Template'!$P$13="no",'Submission Template'!Q327="yes",'Submission Template'!BN327&lt;&gt;""),AVERAGE(BD$37:BD330),IF(AND('Submission Template'!$P$13="yes",'Submission Template'!Q327="yes",'Submission Template'!BN327&lt;&gt;""),AVERAGE(BD$38:BD330),""))))</f>
        <v/>
      </c>
      <c r="E330" s="307" t="str">
        <f>IF('Submission Template'!$AU$36&lt;&gt;1,"",IF(AO330&lt;=1,"",IF(BW330&lt;&gt;"",BW330,IF(AND('Submission Template'!$P$13="no",'Submission Template'!Q327="yes",'Submission Template'!BN327&lt;&gt;""),STDEV(BD$37:BD330),IF(AND('Submission Template'!$P$13="yes",'Submission Template'!Q327="yes",'Submission Template'!BN327&lt;&gt;""),STDEV(BD$38:BD330),"")))))</f>
        <v/>
      </c>
      <c r="F330" s="308" t="str">
        <f>IF('Submission Template'!$AU$36=1,IF('Submission Template'!BN327&lt;&gt;"",G329,""),"")</f>
        <v/>
      </c>
      <c r="G330" s="308" t="str">
        <f>IF(AND('Submission Template'!$AU$36=1,'Submission Template'!$C327&lt;&gt;""),IF(OR($AO330=1,$AO330=0),0,IF('Submission Template'!$C327="initial",$G329,IF('Submission Template'!Q327="yes",MAX(($F330+'Submission Template'!BN327-('Submission Template'!K$28+0.25*$E330)),0),$G329))),"")</f>
        <v/>
      </c>
      <c r="H330" s="308" t="str">
        <f t="shared" si="74"/>
        <v/>
      </c>
      <c r="I330" s="309" t="str">
        <f t="shared" si="68"/>
        <v/>
      </c>
      <c r="J330" s="309" t="str">
        <f t="shared" si="75"/>
        <v/>
      </c>
      <c r="K330" s="310" t="str">
        <f>IF(G330&lt;&gt;"",IF($BA330=1,IF(AND(J330&lt;&gt;1,I330=1,D330&lt;='Submission Template'!K$28),1,0),K329),"")</f>
        <v/>
      </c>
      <c r="L330" s="304">
        <f>IF('Submission Template'!$AV$36=1,IF(AND('Submission Template'!$P$13="yes",$AY330&lt;&gt;""),MAX($AY330-1,0),$AY330),"")</f>
        <v>0</v>
      </c>
      <c r="M330" s="305" t="str">
        <f t="shared" si="76"/>
        <v/>
      </c>
      <c r="N330" s="306" t="str">
        <f>IF(AM330&lt;&gt;"",AM330,(IF(AND('Submission Template'!$P$13="no",'Submission Template'!V327="yes",'Submission Template'!BS327&lt;&gt;""),AVERAGE(BE$37:BE330),IF(AND('Submission Template'!$P$13="yes",'Submission Template'!V327="yes",'Submission Template'!BS327&lt;&gt;""),AVERAGE(BE$38:BE330),""))))</f>
        <v/>
      </c>
      <c r="O330" s="307" t="str">
        <f>IF(AP330&lt;=1,"",IF(BX330&lt;&gt;"",BX330,(IF(AND('Submission Template'!$P$13="no",'Submission Template'!V327="yes",'Submission Template'!BS327&lt;&gt;""),STDEV(BE$37:BE330),IF(AND('Submission Template'!$P$13="yes",'Submission Template'!V327="yes",'Submission Template'!BS327&lt;&gt;""),STDEV(BE$38:BE330),"")))))</f>
        <v/>
      </c>
      <c r="P330" s="308" t="str">
        <f>IF('Submission Template'!$AV$36=1,IF('Submission Template'!BS327&lt;&gt;"",Q329,""),"")</f>
        <v/>
      </c>
      <c r="Q330" s="308" t="str">
        <f>IF(AND('Submission Template'!$AV$36=1,'Submission Template'!$C327&lt;&gt;""),IF(OR($AP330=1,$AP330=0),0,IF('Submission Template'!$C327="initial",$Q329,IF('Submission Template'!V327="yes",MAX(($P330+'Submission Template'!BS327-('Submission Template'!R$28+0.25*$O330)),0),$Q329))),"")</f>
        <v/>
      </c>
      <c r="R330" s="308" t="str">
        <f t="shared" si="77"/>
        <v/>
      </c>
      <c r="S330" s="309" t="str">
        <f t="shared" si="69"/>
        <v/>
      </c>
      <c r="T330" s="309" t="str">
        <f t="shared" si="78"/>
        <v/>
      </c>
      <c r="U330" s="310" t="str">
        <f>IF(Q330&lt;&gt;"",IF($BB330=1,IF(AND(T330&lt;&gt;1,S330=1,N330&lt;='Submission Template'!R$28),1,0),U329),"")</f>
        <v/>
      </c>
      <c r="V330" s="102"/>
      <c r="W330" s="102"/>
      <c r="X330" s="102"/>
      <c r="Y330" s="102"/>
      <c r="Z330" s="102"/>
      <c r="AA330" s="102"/>
      <c r="AB330" s="102"/>
      <c r="AC330" s="102"/>
      <c r="AD330" s="102"/>
      <c r="AE330" s="102"/>
      <c r="AF330" s="311"/>
      <c r="AG330" s="312" t="str">
        <f>IF(AND(OR('Submission Template'!Q327="yes",AND('Submission Template'!V327="yes",'Submission Template'!$P$17="yes")),'Submission Template'!C327="invalid"),"Test cannot be invalid AND included in CumSum",IF(OR(AND($Q330&gt;$R330,$N330&lt;&gt;""),AND($G330&gt;H330,$D330&lt;&gt;"")),"Warning:  CumSum statistic exceeds the Action Limit.",""))</f>
        <v/>
      </c>
      <c r="AH330" s="156"/>
      <c r="AI330" s="156"/>
      <c r="AJ330" s="156"/>
      <c r="AK330" s="313"/>
      <c r="AL330" s="6" t="str">
        <f t="shared" si="73"/>
        <v/>
      </c>
      <c r="AM330" s="6" t="str">
        <f t="shared" si="70"/>
        <v/>
      </c>
      <c r="AN330" s="6"/>
      <c r="AO330" s="6">
        <f>IF('Submission Template'!$P$13="no",AX330,IF(AX330="","",IF('Submission Template'!$P$13="yes",IF(B330=0,1,IF(OR(B330=1,B330=2),2,B330)))))</f>
        <v>1</v>
      </c>
      <c r="AP330" s="6">
        <f>IF('Submission Template'!$P$13="no",AY330,IF(AY330="","",IF('Submission Template'!$P$13="yes",IF(L330=0,1,IF(OR(L330=1,L330=2),2,L330)))))</f>
        <v>1</v>
      </c>
      <c r="AQ330" s="20"/>
      <c r="AR330" s="22">
        <f>IF(AND('Submission Template'!BN327&lt;&gt;"",'Submission Template'!K$28&lt;&gt;"",'Submission Template'!Q327&lt;&gt;""),1,0)</f>
        <v>0</v>
      </c>
      <c r="AS330" s="22">
        <f>IF(AND('Submission Template'!BS327&lt;&gt;"",'Submission Template'!R$28&lt;&gt;"",'Submission Template'!V327&lt;&gt;""),1,0)</f>
        <v>0</v>
      </c>
      <c r="AT330" s="22"/>
      <c r="AU330" s="22">
        <f t="shared" si="26"/>
        <v>0</v>
      </c>
      <c r="AV330" s="22">
        <f t="shared" si="27"/>
        <v>0</v>
      </c>
      <c r="AW330" s="22"/>
      <c r="AX330" s="22">
        <f>IF('Submission Template'!$BU327&lt;&gt;"blank",IF('Submission Template'!BN327&lt;&gt;"",IF('Submission Template'!Q327="yes",AX329+1,AX329),AX329),"")</f>
        <v>0</v>
      </c>
      <c r="AY330" s="22">
        <f>IF('Submission Template'!$BU327&lt;&gt;"blank",IF('Submission Template'!BS327&lt;&gt;"",IF('Submission Template'!V327="yes",AY329+1,AY329),AY329),"")</f>
        <v>0</v>
      </c>
      <c r="AZ330" s="22"/>
      <c r="BA330" s="22" t="str">
        <f>IF('Submission Template'!BN327&lt;&gt;"",IF('Submission Template'!Q327="yes",1,0),"")</f>
        <v/>
      </c>
      <c r="BB330" s="22" t="str">
        <f>IF('Submission Template'!BS327&lt;&gt;"",IF('Submission Template'!V327="yes",1,0),"")</f>
        <v/>
      </c>
      <c r="BC330" s="22"/>
      <c r="BD330" s="22" t="str">
        <f>IF(AND('Submission Template'!Q327="yes",'Submission Template'!BN327&lt;&gt;""),'Submission Template'!BN327,"")</f>
        <v/>
      </c>
      <c r="BE330" s="22" t="str">
        <f>IF(AND('Submission Template'!V327="yes",'Submission Template'!BS327&lt;&gt;""),'Submission Template'!BS327,"")</f>
        <v/>
      </c>
      <c r="BF330" s="22"/>
      <c r="BG330" s="22"/>
      <c r="BH330" s="22"/>
      <c r="BI330" s="24"/>
      <c r="BJ330" s="22"/>
      <c r="BK330" s="35" t="str">
        <f>IF('Submission Template'!$AU$36=1,IF(AND('Submission Template'!Q327="yes",$AO330&gt;1,'Submission Template'!BN327&lt;&gt;""),ROUND((($AU330*$E330)/($D330-'Submission Template'!K$28))^2+1,1),""),"")</f>
        <v/>
      </c>
      <c r="BL330" s="35" t="str">
        <f>IF('Submission Template'!$AV$36=1,IF(AND('Submission Template'!V327="yes",$AP330&gt;1,'Submission Template'!BS327&lt;&gt;""),ROUND((($AV330*$O330)/($N330-'Submission Template'!R$28))^2+1,1),""),"")</f>
        <v/>
      </c>
      <c r="BM330" s="49">
        <f t="shared" si="28"/>
        <v>1</v>
      </c>
      <c r="BN330" s="6"/>
      <c r="BO330" s="136" t="str">
        <f>IF(D330="","",IF(E330="","",$D330-'Submission Template'!K$28))</f>
        <v/>
      </c>
      <c r="BP330" s="137" t="str">
        <f t="shared" si="79"/>
        <v/>
      </c>
      <c r="BQ330" s="137"/>
      <c r="BR330" s="137"/>
      <c r="BS330" s="137"/>
      <c r="BT330" s="137" t="str">
        <f>IF(N330="","",IF(E330="","",$N330-'Submission Template'!$BG$20))</f>
        <v/>
      </c>
      <c r="BU330" s="138" t="str">
        <f t="shared" si="80"/>
        <v/>
      </c>
      <c r="BV330" s="6"/>
      <c r="BW330" s="247" t="str">
        <f t="shared" si="71"/>
        <v/>
      </c>
      <c r="BX330" s="138" t="str">
        <f t="shared" si="72"/>
        <v/>
      </c>
      <c r="BY330" s="6"/>
      <c r="BZ330" s="6"/>
      <c r="CA330" s="6"/>
      <c r="CB330" s="6"/>
      <c r="CC330" s="6"/>
      <c r="CD330" s="6"/>
      <c r="CE330" s="6"/>
      <c r="CF330" s="6"/>
      <c r="CG330" s="6"/>
      <c r="CH330" s="6"/>
      <c r="CI330" s="6"/>
      <c r="CJ330" s="6"/>
      <c r="CK330" s="6"/>
      <c r="CL330" s="6"/>
    </row>
    <row r="331" spans="1:90">
      <c r="A331" s="98"/>
      <c r="B331" s="304">
        <f>IF('Submission Template'!$AU$36=1,IF(AND('Submission Template'!$P$13="yes",$AX331&lt;&gt;""),MAX($AX331-1,0),$AX331),"")</f>
        <v>0</v>
      </c>
      <c r="C331" s="305" t="str">
        <f t="shared" si="22"/>
        <v/>
      </c>
      <c r="D331" s="306" t="str">
        <f>IF('Submission Template'!$AU$36&lt;&gt;1,"",IF(AL331&lt;&gt;"",AL331,IF(AND('Submission Template'!$P$13="no",'Submission Template'!Q328="yes",'Submission Template'!BN328&lt;&gt;""),AVERAGE(BD$37:BD331),IF(AND('Submission Template'!$P$13="yes",'Submission Template'!Q328="yes",'Submission Template'!BN328&lt;&gt;""),AVERAGE(BD$38:BD331),""))))</f>
        <v/>
      </c>
      <c r="E331" s="307" t="str">
        <f>IF('Submission Template'!$AU$36&lt;&gt;1,"",IF(AO331&lt;=1,"",IF(BW331&lt;&gt;"",BW331,IF(AND('Submission Template'!$P$13="no",'Submission Template'!Q328="yes",'Submission Template'!BN328&lt;&gt;""),STDEV(BD$37:BD331),IF(AND('Submission Template'!$P$13="yes",'Submission Template'!Q328="yes",'Submission Template'!BN328&lt;&gt;""),STDEV(BD$38:BD331),"")))))</f>
        <v/>
      </c>
      <c r="F331" s="308" t="str">
        <f>IF('Submission Template'!$AU$36=1,IF('Submission Template'!BN328&lt;&gt;"",G330,""),"")</f>
        <v/>
      </c>
      <c r="G331" s="308" t="str">
        <f>IF(AND('Submission Template'!$AU$36=1,'Submission Template'!$C328&lt;&gt;""),IF(OR($AO331=1,$AO331=0),0,IF('Submission Template'!$C328="initial",$G330,IF('Submission Template'!Q328="yes",MAX(($F331+'Submission Template'!BN328-('Submission Template'!K$28+0.25*$E331)),0),$G330))),"")</f>
        <v/>
      </c>
      <c r="H331" s="308" t="str">
        <f t="shared" si="74"/>
        <v/>
      </c>
      <c r="I331" s="309" t="str">
        <f t="shared" si="68"/>
        <v/>
      </c>
      <c r="J331" s="309" t="str">
        <f t="shared" si="75"/>
        <v/>
      </c>
      <c r="K331" s="310" t="str">
        <f>IF(G331&lt;&gt;"",IF($BA331=1,IF(AND(J331&lt;&gt;1,I331=1,D331&lt;='Submission Template'!K$28),1,0),K330),"")</f>
        <v/>
      </c>
      <c r="L331" s="304">
        <f>IF('Submission Template'!$AV$36=1,IF(AND('Submission Template'!$P$13="yes",$AY331&lt;&gt;""),MAX($AY331-1,0),$AY331),"")</f>
        <v>0</v>
      </c>
      <c r="M331" s="305" t="str">
        <f t="shared" si="76"/>
        <v/>
      </c>
      <c r="N331" s="306" t="str">
        <f>IF(AM331&lt;&gt;"",AM331,(IF(AND('Submission Template'!$P$13="no",'Submission Template'!V328="yes",'Submission Template'!BS328&lt;&gt;""),AVERAGE(BE$37:BE331),IF(AND('Submission Template'!$P$13="yes",'Submission Template'!V328="yes",'Submission Template'!BS328&lt;&gt;""),AVERAGE(BE$38:BE331),""))))</f>
        <v/>
      </c>
      <c r="O331" s="307" t="str">
        <f>IF(AP331&lt;=1,"",IF(BX331&lt;&gt;"",BX331,(IF(AND('Submission Template'!$P$13="no",'Submission Template'!V328="yes",'Submission Template'!BS328&lt;&gt;""),STDEV(BE$37:BE331),IF(AND('Submission Template'!$P$13="yes",'Submission Template'!V328="yes",'Submission Template'!BS328&lt;&gt;""),STDEV(BE$38:BE331),"")))))</f>
        <v/>
      </c>
      <c r="P331" s="308" t="str">
        <f>IF('Submission Template'!$AV$36=1,IF('Submission Template'!BS328&lt;&gt;"",Q330,""),"")</f>
        <v/>
      </c>
      <c r="Q331" s="308" t="str">
        <f>IF(AND('Submission Template'!$AV$36=1,'Submission Template'!$C328&lt;&gt;""),IF(OR($AP331=1,$AP331=0),0,IF('Submission Template'!$C328="initial",$Q330,IF('Submission Template'!V328="yes",MAX(($P331+'Submission Template'!BS328-('Submission Template'!R$28+0.25*$O331)),0),$Q330))),"")</f>
        <v/>
      </c>
      <c r="R331" s="308" t="str">
        <f t="shared" si="77"/>
        <v/>
      </c>
      <c r="S331" s="309" t="str">
        <f t="shared" si="69"/>
        <v/>
      </c>
      <c r="T331" s="309" t="str">
        <f t="shared" si="78"/>
        <v/>
      </c>
      <c r="U331" s="310" t="str">
        <f>IF(Q331&lt;&gt;"",IF($BB331=1,IF(AND(T331&lt;&gt;1,S331=1,N331&lt;='Submission Template'!R$28),1,0),U330),"")</f>
        <v/>
      </c>
      <c r="V331" s="102"/>
      <c r="W331" s="102"/>
      <c r="X331" s="102"/>
      <c r="Y331" s="102"/>
      <c r="Z331" s="102"/>
      <c r="AA331" s="102"/>
      <c r="AB331" s="102"/>
      <c r="AC331" s="102"/>
      <c r="AD331" s="102"/>
      <c r="AE331" s="102"/>
      <c r="AF331" s="311"/>
      <c r="AG331" s="312" t="str">
        <f>IF(AND(OR('Submission Template'!Q328="yes",AND('Submission Template'!V328="yes",'Submission Template'!$P$17="yes")),'Submission Template'!C328="invalid"),"Test cannot be invalid AND included in CumSum",IF(OR(AND($Q331&gt;$R331,$N331&lt;&gt;""),AND($G331&gt;H331,$D331&lt;&gt;"")),"Warning:  CumSum statistic exceeds the Action Limit.",""))</f>
        <v/>
      </c>
      <c r="AH331" s="156"/>
      <c r="AI331" s="156"/>
      <c r="AJ331" s="156"/>
      <c r="AK331" s="313"/>
      <c r="AL331" s="6" t="str">
        <f t="shared" si="73"/>
        <v/>
      </c>
      <c r="AM331" s="6" t="str">
        <f t="shared" si="70"/>
        <v/>
      </c>
      <c r="AN331" s="6"/>
      <c r="AO331" s="6">
        <f>IF('Submission Template'!$P$13="no",AX331,IF(AX331="","",IF('Submission Template'!$P$13="yes",IF(B331=0,1,IF(OR(B331=1,B331=2),2,B331)))))</f>
        <v>1</v>
      </c>
      <c r="AP331" s="6">
        <f>IF('Submission Template'!$P$13="no",AY331,IF(AY331="","",IF('Submission Template'!$P$13="yes",IF(L331=0,1,IF(OR(L331=1,L331=2),2,L331)))))</f>
        <v>1</v>
      </c>
      <c r="AQ331" s="20"/>
      <c r="AR331" s="22">
        <f>IF(AND('Submission Template'!BN328&lt;&gt;"",'Submission Template'!K$28&lt;&gt;"",'Submission Template'!Q328&lt;&gt;""),1,0)</f>
        <v>0</v>
      </c>
      <c r="AS331" s="22">
        <f>IF(AND('Submission Template'!BS328&lt;&gt;"",'Submission Template'!R$28&lt;&gt;"",'Submission Template'!V328&lt;&gt;""),1,0)</f>
        <v>0</v>
      </c>
      <c r="AT331" s="22"/>
      <c r="AU331" s="22">
        <f t="shared" si="26"/>
        <v>0</v>
      </c>
      <c r="AV331" s="22">
        <f t="shared" si="27"/>
        <v>0</v>
      </c>
      <c r="AW331" s="22"/>
      <c r="AX331" s="22">
        <f>IF('Submission Template'!$BU328&lt;&gt;"blank",IF('Submission Template'!BN328&lt;&gt;"",IF('Submission Template'!Q328="yes",AX330+1,AX330),AX330),"")</f>
        <v>0</v>
      </c>
      <c r="AY331" s="22">
        <f>IF('Submission Template'!$BU328&lt;&gt;"blank",IF('Submission Template'!BS328&lt;&gt;"",IF('Submission Template'!V328="yes",AY330+1,AY330),AY330),"")</f>
        <v>0</v>
      </c>
      <c r="AZ331" s="22"/>
      <c r="BA331" s="22" t="str">
        <f>IF('Submission Template'!BN328&lt;&gt;"",IF('Submission Template'!Q328="yes",1,0),"")</f>
        <v/>
      </c>
      <c r="BB331" s="22" t="str">
        <f>IF('Submission Template'!BS328&lt;&gt;"",IF('Submission Template'!V328="yes",1,0),"")</f>
        <v/>
      </c>
      <c r="BC331" s="22"/>
      <c r="BD331" s="22" t="str">
        <f>IF(AND('Submission Template'!Q328="yes",'Submission Template'!BN328&lt;&gt;""),'Submission Template'!BN328,"")</f>
        <v/>
      </c>
      <c r="BE331" s="22" t="str">
        <f>IF(AND('Submission Template'!V328="yes",'Submission Template'!BS328&lt;&gt;""),'Submission Template'!BS328,"")</f>
        <v/>
      </c>
      <c r="BF331" s="22"/>
      <c r="BG331" s="22"/>
      <c r="BH331" s="22"/>
      <c r="BI331" s="24"/>
      <c r="BJ331" s="22"/>
      <c r="BK331" s="35" t="str">
        <f>IF('Submission Template'!$AU$36=1,IF(AND('Submission Template'!Q328="yes",$AO331&gt;1,'Submission Template'!BN328&lt;&gt;""),ROUND((($AU331*$E331)/($D331-'Submission Template'!K$28))^2+1,1),""),"")</f>
        <v/>
      </c>
      <c r="BL331" s="35" t="str">
        <f>IF('Submission Template'!$AV$36=1,IF(AND('Submission Template'!V328="yes",$AP331&gt;1,'Submission Template'!BS328&lt;&gt;""),ROUND((($AV331*$O331)/($N331-'Submission Template'!R$28))^2+1,1),""),"")</f>
        <v/>
      </c>
      <c r="BM331" s="49">
        <f t="shared" si="28"/>
        <v>1</v>
      </c>
      <c r="BN331" s="6"/>
      <c r="BO331" s="136" t="str">
        <f>IF(D331="","",IF(E331="","",$D331-'Submission Template'!K$28))</f>
        <v/>
      </c>
      <c r="BP331" s="137" t="str">
        <f t="shared" si="79"/>
        <v/>
      </c>
      <c r="BQ331" s="137"/>
      <c r="BR331" s="137"/>
      <c r="BS331" s="137"/>
      <c r="BT331" s="137" t="str">
        <f>IF(N331="","",IF(E331="","",$N331-'Submission Template'!$BG$20))</f>
        <v/>
      </c>
      <c r="BU331" s="138" t="str">
        <f t="shared" si="80"/>
        <v/>
      </c>
      <c r="BV331" s="6"/>
      <c r="BW331" s="247" t="str">
        <f t="shared" si="71"/>
        <v/>
      </c>
      <c r="BX331" s="138" t="str">
        <f t="shared" si="72"/>
        <v/>
      </c>
      <c r="BY331" s="6"/>
      <c r="BZ331" s="6"/>
      <c r="CA331" s="6"/>
      <c r="CB331" s="6"/>
      <c r="CC331" s="6"/>
      <c r="CD331" s="6"/>
      <c r="CE331" s="6"/>
      <c r="CF331" s="6"/>
      <c r="CG331" s="6"/>
      <c r="CH331" s="6"/>
      <c r="CI331" s="6"/>
      <c r="CJ331" s="6"/>
      <c r="CK331" s="6"/>
      <c r="CL331" s="6"/>
    </row>
    <row r="332" spans="1:90">
      <c r="A332" s="98"/>
      <c r="B332" s="304">
        <f>IF('Submission Template'!$AU$36=1,IF(AND('Submission Template'!$P$13="yes",$AX332&lt;&gt;""),MAX($AX332-1,0),$AX332),"")</f>
        <v>0</v>
      </c>
      <c r="C332" s="305" t="str">
        <f t="shared" si="22"/>
        <v/>
      </c>
      <c r="D332" s="306" t="str">
        <f>IF('Submission Template'!$AU$36&lt;&gt;1,"",IF(AL332&lt;&gt;"",AL332,IF(AND('Submission Template'!$P$13="no",'Submission Template'!Q329="yes",'Submission Template'!BN329&lt;&gt;""),AVERAGE(BD$37:BD332),IF(AND('Submission Template'!$P$13="yes",'Submission Template'!Q329="yes",'Submission Template'!BN329&lt;&gt;""),AVERAGE(BD$38:BD332),""))))</f>
        <v/>
      </c>
      <c r="E332" s="307" t="str">
        <f>IF('Submission Template'!$AU$36&lt;&gt;1,"",IF(AO332&lt;=1,"",IF(BW332&lt;&gt;"",BW332,IF(AND('Submission Template'!$P$13="no",'Submission Template'!Q329="yes",'Submission Template'!BN329&lt;&gt;""),STDEV(BD$37:BD332),IF(AND('Submission Template'!$P$13="yes",'Submission Template'!Q329="yes",'Submission Template'!BN329&lt;&gt;""),STDEV(BD$38:BD332),"")))))</f>
        <v/>
      </c>
      <c r="F332" s="308" t="str">
        <f>IF('Submission Template'!$AU$36=1,IF('Submission Template'!BN329&lt;&gt;"",G331,""),"")</f>
        <v/>
      </c>
      <c r="G332" s="308" t="str">
        <f>IF(AND('Submission Template'!$AU$36=1,'Submission Template'!$C329&lt;&gt;""),IF(OR($AO332=1,$AO332=0),0,IF('Submission Template'!$C329="initial",$G331,IF('Submission Template'!Q329="yes",MAX(($F332+'Submission Template'!BN329-('Submission Template'!K$28+0.25*$E332)),0),$G331))),"")</f>
        <v/>
      </c>
      <c r="H332" s="308" t="str">
        <f t="shared" si="74"/>
        <v/>
      </c>
      <c r="I332" s="309" t="str">
        <f t="shared" si="68"/>
        <v/>
      </c>
      <c r="J332" s="309" t="str">
        <f t="shared" si="75"/>
        <v/>
      </c>
      <c r="K332" s="310" t="str">
        <f>IF(G332&lt;&gt;"",IF($BA332=1,IF(AND(J332&lt;&gt;1,I332=1,D332&lt;='Submission Template'!K$28),1,0),K331),"")</f>
        <v/>
      </c>
      <c r="L332" s="304">
        <f>IF('Submission Template'!$AV$36=1,IF(AND('Submission Template'!$P$13="yes",$AY332&lt;&gt;""),MAX($AY332-1,0),$AY332),"")</f>
        <v>0</v>
      </c>
      <c r="M332" s="305" t="str">
        <f t="shared" si="76"/>
        <v/>
      </c>
      <c r="N332" s="306" t="str">
        <f>IF(AM332&lt;&gt;"",AM332,(IF(AND('Submission Template'!$P$13="no",'Submission Template'!V329="yes",'Submission Template'!BS329&lt;&gt;""),AVERAGE(BE$37:BE332),IF(AND('Submission Template'!$P$13="yes",'Submission Template'!V329="yes",'Submission Template'!BS329&lt;&gt;""),AVERAGE(BE$38:BE332),""))))</f>
        <v/>
      </c>
      <c r="O332" s="307" t="str">
        <f>IF(AP332&lt;=1,"",IF(BX332&lt;&gt;"",BX332,(IF(AND('Submission Template'!$P$13="no",'Submission Template'!V329="yes",'Submission Template'!BS329&lt;&gt;""),STDEV(BE$37:BE332),IF(AND('Submission Template'!$P$13="yes",'Submission Template'!V329="yes",'Submission Template'!BS329&lt;&gt;""),STDEV(BE$38:BE332),"")))))</f>
        <v/>
      </c>
      <c r="P332" s="308" t="str">
        <f>IF('Submission Template'!$AV$36=1,IF('Submission Template'!BS329&lt;&gt;"",Q331,""),"")</f>
        <v/>
      </c>
      <c r="Q332" s="308" t="str">
        <f>IF(AND('Submission Template'!$AV$36=1,'Submission Template'!$C329&lt;&gt;""),IF(OR($AP332=1,$AP332=0),0,IF('Submission Template'!$C329="initial",$Q331,IF('Submission Template'!V329="yes",MAX(($P332+'Submission Template'!BS329-('Submission Template'!R$28+0.25*$O332)),0),$Q331))),"")</f>
        <v/>
      </c>
      <c r="R332" s="308" t="str">
        <f t="shared" si="77"/>
        <v/>
      </c>
      <c r="S332" s="309" t="str">
        <f t="shared" si="69"/>
        <v/>
      </c>
      <c r="T332" s="309" t="str">
        <f t="shared" si="78"/>
        <v/>
      </c>
      <c r="U332" s="310" t="str">
        <f>IF(Q332&lt;&gt;"",IF($BB332=1,IF(AND(T332&lt;&gt;1,S332=1,N332&lt;='Submission Template'!R$28),1,0),U331),"")</f>
        <v/>
      </c>
      <c r="V332" s="102"/>
      <c r="W332" s="102"/>
      <c r="X332" s="102"/>
      <c r="Y332" s="102"/>
      <c r="Z332" s="102"/>
      <c r="AA332" s="102"/>
      <c r="AB332" s="102"/>
      <c r="AC332" s="102"/>
      <c r="AD332" s="102"/>
      <c r="AE332" s="102"/>
      <c r="AF332" s="311"/>
      <c r="AG332" s="312" t="str">
        <f>IF(AND(OR('Submission Template'!Q329="yes",AND('Submission Template'!V329="yes",'Submission Template'!$P$17="yes")),'Submission Template'!C329="invalid"),"Test cannot be invalid AND included in CumSum",IF(OR(AND($Q332&gt;$R332,$N332&lt;&gt;""),AND($G332&gt;H332,$D332&lt;&gt;"")),"Warning:  CumSum statistic exceeds the Action Limit.",""))</f>
        <v/>
      </c>
      <c r="AH332" s="156"/>
      <c r="AI332" s="156"/>
      <c r="AJ332" s="156"/>
      <c r="AK332" s="313"/>
      <c r="AL332" s="6" t="str">
        <f t="shared" si="73"/>
        <v/>
      </c>
      <c r="AM332" s="6" t="str">
        <f t="shared" si="70"/>
        <v/>
      </c>
      <c r="AN332" s="6"/>
      <c r="AO332" s="6">
        <f>IF('Submission Template'!$P$13="no",AX332,IF(AX332="","",IF('Submission Template'!$P$13="yes",IF(B332=0,1,IF(OR(B332=1,B332=2),2,B332)))))</f>
        <v>1</v>
      </c>
      <c r="AP332" s="6">
        <f>IF('Submission Template'!$P$13="no",AY332,IF(AY332="","",IF('Submission Template'!$P$13="yes",IF(L332=0,1,IF(OR(L332=1,L332=2),2,L332)))))</f>
        <v>1</v>
      </c>
      <c r="AQ332" s="20"/>
      <c r="AR332" s="22">
        <f>IF(AND('Submission Template'!BN329&lt;&gt;"",'Submission Template'!K$28&lt;&gt;"",'Submission Template'!Q329&lt;&gt;""),1,0)</f>
        <v>0</v>
      </c>
      <c r="AS332" s="22">
        <f>IF(AND('Submission Template'!BS329&lt;&gt;"",'Submission Template'!R$28&lt;&gt;"",'Submission Template'!V329&lt;&gt;""),1,0)</f>
        <v>0</v>
      </c>
      <c r="AT332" s="22"/>
      <c r="AU332" s="22">
        <f t="shared" si="26"/>
        <v>0</v>
      </c>
      <c r="AV332" s="22">
        <f t="shared" si="27"/>
        <v>0</v>
      </c>
      <c r="AW332" s="22"/>
      <c r="AX332" s="22">
        <f>IF('Submission Template'!$BU329&lt;&gt;"blank",IF('Submission Template'!BN329&lt;&gt;"",IF('Submission Template'!Q329="yes",AX331+1,AX331),AX331),"")</f>
        <v>0</v>
      </c>
      <c r="AY332" s="22">
        <f>IF('Submission Template'!$BU329&lt;&gt;"blank",IF('Submission Template'!BS329&lt;&gt;"",IF('Submission Template'!V329="yes",AY331+1,AY331),AY331),"")</f>
        <v>0</v>
      </c>
      <c r="AZ332" s="22"/>
      <c r="BA332" s="22" t="str">
        <f>IF('Submission Template'!BN329&lt;&gt;"",IF('Submission Template'!Q329="yes",1,0),"")</f>
        <v/>
      </c>
      <c r="BB332" s="22" t="str">
        <f>IF('Submission Template'!BS329&lt;&gt;"",IF('Submission Template'!V329="yes",1,0),"")</f>
        <v/>
      </c>
      <c r="BC332" s="22"/>
      <c r="BD332" s="22" t="str">
        <f>IF(AND('Submission Template'!Q329="yes",'Submission Template'!BN329&lt;&gt;""),'Submission Template'!BN329,"")</f>
        <v/>
      </c>
      <c r="BE332" s="22" t="str">
        <f>IF(AND('Submission Template'!V329="yes",'Submission Template'!BS329&lt;&gt;""),'Submission Template'!BS329,"")</f>
        <v/>
      </c>
      <c r="BF332" s="22"/>
      <c r="BG332" s="22"/>
      <c r="BH332" s="22"/>
      <c r="BI332" s="24"/>
      <c r="BJ332" s="22"/>
      <c r="BK332" s="35" t="str">
        <f>IF('Submission Template'!$AU$36=1,IF(AND('Submission Template'!Q329="yes",$AO332&gt;1,'Submission Template'!BN329&lt;&gt;""),ROUND((($AU332*$E332)/($D332-'Submission Template'!K$28))^2+1,1),""),"")</f>
        <v/>
      </c>
      <c r="BL332" s="35" t="str">
        <f>IF('Submission Template'!$AV$36=1,IF(AND('Submission Template'!V329="yes",$AP332&gt;1,'Submission Template'!BS329&lt;&gt;""),ROUND((($AV332*$O332)/($N332-'Submission Template'!R$28))^2+1,1),""),"")</f>
        <v/>
      </c>
      <c r="BM332" s="49">
        <f t="shared" si="28"/>
        <v>1</v>
      </c>
      <c r="BN332" s="6"/>
      <c r="BO332" s="136" t="str">
        <f>IF(D332="","",IF(E332="","",$D332-'Submission Template'!K$28))</f>
        <v/>
      </c>
      <c r="BP332" s="137" t="str">
        <f t="shared" si="79"/>
        <v/>
      </c>
      <c r="BQ332" s="137"/>
      <c r="BR332" s="137"/>
      <c r="BS332" s="137"/>
      <c r="BT332" s="137" t="str">
        <f>IF(N332="","",IF(E332="","",$N332-'Submission Template'!$BG$20))</f>
        <v/>
      </c>
      <c r="BU332" s="138" t="str">
        <f t="shared" si="80"/>
        <v/>
      </c>
      <c r="BV332" s="6"/>
      <c r="BW332" s="247" t="str">
        <f t="shared" si="71"/>
        <v/>
      </c>
      <c r="BX332" s="138" t="str">
        <f t="shared" si="72"/>
        <v/>
      </c>
      <c r="BY332" s="6"/>
      <c r="BZ332" s="6"/>
      <c r="CA332" s="6"/>
      <c r="CB332" s="6"/>
      <c r="CC332" s="6"/>
      <c r="CD332" s="6"/>
      <c r="CE332" s="6"/>
      <c r="CF332" s="6"/>
      <c r="CG332" s="6"/>
      <c r="CH332" s="6"/>
      <c r="CI332" s="6"/>
      <c r="CJ332" s="6"/>
      <c r="CK332" s="6"/>
      <c r="CL332" s="6"/>
    </row>
    <row r="333" spans="1:90">
      <c r="A333" s="98"/>
      <c r="B333" s="304">
        <f>IF('Submission Template'!$AU$36=1,IF(AND('Submission Template'!$P$13="yes",$AX333&lt;&gt;""),MAX($AX333-1,0),$AX333),"")</f>
        <v>0</v>
      </c>
      <c r="C333" s="305" t="str">
        <f t="shared" si="22"/>
        <v/>
      </c>
      <c r="D333" s="306" t="str">
        <f>IF('Submission Template'!$AU$36&lt;&gt;1,"",IF(AL333&lt;&gt;"",AL333,IF(AND('Submission Template'!$P$13="no",'Submission Template'!Q330="yes",'Submission Template'!BN330&lt;&gt;""),AVERAGE(BD$37:BD333),IF(AND('Submission Template'!$P$13="yes",'Submission Template'!Q330="yes",'Submission Template'!BN330&lt;&gt;""),AVERAGE(BD$38:BD333),""))))</f>
        <v/>
      </c>
      <c r="E333" s="307" t="str">
        <f>IF('Submission Template'!$AU$36&lt;&gt;1,"",IF(AO333&lt;=1,"",IF(BW333&lt;&gt;"",BW333,IF(AND('Submission Template'!$P$13="no",'Submission Template'!Q330="yes",'Submission Template'!BN330&lt;&gt;""),STDEV(BD$37:BD333),IF(AND('Submission Template'!$P$13="yes",'Submission Template'!Q330="yes",'Submission Template'!BN330&lt;&gt;""),STDEV(BD$38:BD333),"")))))</f>
        <v/>
      </c>
      <c r="F333" s="308" t="str">
        <f>IF('Submission Template'!$AU$36=1,IF('Submission Template'!BN330&lt;&gt;"",G332,""),"")</f>
        <v/>
      </c>
      <c r="G333" s="308" t="str">
        <f>IF(AND('Submission Template'!$AU$36=1,'Submission Template'!$C330&lt;&gt;""),IF(OR($AO333=1,$AO333=0),0,IF('Submission Template'!$C330="initial",$G332,IF('Submission Template'!Q330="yes",MAX(($F333+'Submission Template'!BN330-('Submission Template'!K$28+0.25*$E333)),0),$G332))),"")</f>
        <v/>
      </c>
      <c r="H333" s="308" t="str">
        <f t="shared" si="74"/>
        <v/>
      </c>
      <c r="I333" s="309" t="str">
        <f t="shared" si="68"/>
        <v/>
      </c>
      <c r="J333" s="309" t="str">
        <f t="shared" si="75"/>
        <v/>
      </c>
      <c r="K333" s="310" t="str">
        <f>IF(G333&lt;&gt;"",IF($BA333=1,IF(AND(J333&lt;&gt;1,I333=1,D333&lt;='Submission Template'!K$28),1,0),K332),"")</f>
        <v/>
      </c>
      <c r="L333" s="304">
        <f>IF('Submission Template'!$AV$36=1,IF(AND('Submission Template'!$P$13="yes",$AY333&lt;&gt;""),MAX($AY333-1,0),$AY333),"")</f>
        <v>0</v>
      </c>
      <c r="M333" s="305" t="str">
        <f t="shared" si="76"/>
        <v/>
      </c>
      <c r="N333" s="306" t="str">
        <f>IF(AM333&lt;&gt;"",AM333,(IF(AND('Submission Template'!$P$13="no",'Submission Template'!V330="yes",'Submission Template'!BS330&lt;&gt;""),AVERAGE(BE$37:BE333),IF(AND('Submission Template'!$P$13="yes",'Submission Template'!V330="yes",'Submission Template'!BS330&lt;&gt;""),AVERAGE(BE$38:BE333),""))))</f>
        <v/>
      </c>
      <c r="O333" s="307" t="str">
        <f>IF(AP333&lt;=1,"",IF(BX333&lt;&gt;"",BX333,(IF(AND('Submission Template'!$P$13="no",'Submission Template'!V330="yes",'Submission Template'!BS330&lt;&gt;""),STDEV(BE$37:BE333),IF(AND('Submission Template'!$P$13="yes",'Submission Template'!V330="yes",'Submission Template'!BS330&lt;&gt;""),STDEV(BE$38:BE333),"")))))</f>
        <v/>
      </c>
      <c r="P333" s="308" t="str">
        <f>IF('Submission Template'!$AV$36=1,IF('Submission Template'!BS330&lt;&gt;"",Q332,""),"")</f>
        <v/>
      </c>
      <c r="Q333" s="308" t="str">
        <f>IF(AND('Submission Template'!$AV$36=1,'Submission Template'!$C330&lt;&gt;""),IF(OR($AP333=1,$AP333=0),0,IF('Submission Template'!$C330="initial",$Q332,IF('Submission Template'!V330="yes",MAX(($P333+'Submission Template'!BS330-('Submission Template'!R$28+0.25*$O333)),0),$Q332))),"")</f>
        <v/>
      </c>
      <c r="R333" s="308" t="str">
        <f t="shared" si="77"/>
        <v/>
      </c>
      <c r="S333" s="309" t="str">
        <f t="shared" si="69"/>
        <v/>
      </c>
      <c r="T333" s="309" t="str">
        <f t="shared" si="78"/>
        <v/>
      </c>
      <c r="U333" s="310" t="str">
        <f>IF(Q333&lt;&gt;"",IF($BB333=1,IF(AND(T333&lt;&gt;1,S333=1,N333&lt;='Submission Template'!R$28),1,0),U332),"")</f>
        <v/>
      </c>
      <c r="V333" s="102"/>
      <c r="W333" s="102"/>
      <c r="X333" s="102"/>
      <c r="Y333" s="102"/>
      <c r="Z333" s="102"/>
      <c r="AA333" s="102"/>
      <c r="AB333" s="102"/>
      <c r="AC333" s="102"/>
      <c r="AD333" s="102"/>
      <c r="AE333" s="102"/>
      <c r="AF333" s="311"/>
      <c r="AG333" s="312" t="str">
        <f>IF(AND(OR('Submission Template'!Q330="yes",AND('Submission Template'!V330="yes",'Submission Template'!$P$17="yes")),'Submission Template'!C330="invalid"),"Test cannot be invalid AND included in CumSum",IF(OR(AND($Q333&gt;$R333,$N333&lt;&gt;""),AND($G333&gt;H333,$D333&lt;&gt;"")),"Warning:  CumSum statistic exceeds the Action Limit.",""))</f>
        <v/>
      </c>
      <c r="AH333" s="156"/>
      <c r="AI333" s="156"/>
      <c r="AJ333" s="156"/>
      <c r="AK333" s="313"/>
      <c r="AL333" s="6" t="str">
        <f t="shared" si="73"/>
        <v/>
      </c>
      <c r="AM333" s="6" t="str">
        <f t="shared" si="70"/>
        <v/>
      </c>
      <c r="AN333" s="6"/>
      <c r="AO333" s="6">
        <f>IF('Submission Template'!$P$13="no",AX333,IF(AX333="","",IF('Submission Template'!$P$13="yes",IF(B333=0,1,IF(OR(B333=1,B333=2),2,B333)))))</f>
        <v>1</v>
      </c>
      <c r="AP333" s="6">
        <f>IF('Submission Template'!$P$13="no",AY333,IF(AY333="","",IF('Submission Template'!$P$13="yes",IF(L333=0,1,IF(OR(L333=1,L333=2),2,L333)))))</f>
        <v>1</v>
      </c>
      <c r="AQ333" s="20"/>
      <c r="AR333" s="22">
        <f>IF(AND('Submission Template'!BN330&lt;&gt;"",'Submission Template'!K$28&lt;&gt;"",'Submission Template'!Q330&lt;&gt;""),1,0)</f>
        <v>0</v>
      </c>
      <c r="AS333" s="22">
        <f>IF(AND('Submission Template'!BS330&lt;&gt;"",'Submission Template'!R$28&lt;&gt;"",'Submission Template'!V330&lt;&gt;""),1,0)</f>
        <v>0</v>
      </c>
      <c r="AT333" s="22"/>
      <c r="AU333" s="22">
        <f t="shared" si="26"/>
        <v>0</v>
      </c>
      <c r="AV333" s="22">
        <f t="shared" si="27"/>
        <v>0</v>
      </c>
      <c r="AW333" s="22"/>
      <c r="AX333" s="22">
        <f>IF('Submission Template'!$BU330&lt;&gt;"blank",IF('Submission Template'!BN330&lt;&gt;"",IF('Submission Template'!Q330="yes",AX332+1,AX332),AX332),"")</f>
        <v>0</v>
      </c>
      <c r="AY333" s="22">
        <f>IF('Submission Template'!$BU330&lt;&gt;"blank",IF('Submission Template'!BS330&lt;&gt;"",IF('Submission Template'!V330="yes",AY332+1,AY332),AY332),"")</f>
        <v>0</v>
      </c>
      <c r="AZ333" s="22"/>
      <c r="BA333" s="22" t="str">
        <f>IF('Submission Template'!BN330&lt;&gt;"",IF('Submission Template'!Q330="yes",1,0),"")</f>
        <v/>
      </c>
      <c r="BB333" s="22" t="str">
        <f>IF('Submission Template'!BS330&lt;&gt;"",IF('Submission Template'!V330="yes",1,0),"")</f>
        <v/>
      </c>
      <c r="BC333" s="22"/>
      <c r="BD333" s="22" t="str">
        <f>IF(AND('Submission Template'!Q330="yes",'Submission Template'!BN330&lt;&gt;""),'Submission Template'!BN330,"")</f>
        <v/>
      </c>
      <c r="BE333" s="22" t="str">
        <f>IF(AND('Submission Template'!V330="yes",'Submission Template'!BS330&lt;&gt;""),'Submission Template'!BS330,"")</f>
        <v/>
      </c>
      <c r="BF333" s="22"/>
      <c r="BG333" s="22"/>
      <c r="BH333" s="22"/>
      <c r="BI333" s="24"/>
      <c r="BJ333" s="22"/>
      <c r="BK333" s="35" t="str">
        <f>IF('Submission Template'!$AU$36=1,IF(AND('Submission Template'!Q330="yes",$AO333&gt;1,'Submission Template'!BN330&lt;&gt;""),ROUND((($AU333*$E333)/($D333-'Submission Template'!K$28))^2+1,1),""),"")</f>
        <v/>
      </c>
      <c r="BL333" s="35" t="str">
        <f>IF('Submission Template'!$AV$36=1,IF(AND('Submission Template'!V330="yes",$AP333&gt;1,'Submission Template'!BS330&lt;&gt;""),ROUND((($AV333*$O333)/($N333-'Submission Template'!R$28))^2+1,1),""),"")</f>
        <v/>
      </c>
      <c r="BM333" s="49">
        <f t="shared" si="28"/>
        <v>1</v>
      </c>
      <c r="BN333" s="6"/>
      <c r="BO333" s="136" t="str">
        <f>IF(D333="","",IF(E333="","",$D333-'Submission Template'!K$28))</f>
        <v/>
      </c>
      <c r="BP333" s="137" t="str">
        <f t="shared" si="79"/>
        <v/>
      </c>
      <c r="BQ333" s="137"/>
      <c r="BR333" s="137"/>
      <c r="BS333" s="137"/>
      <c r="BT333" s="137" t="str">
        <f>IF(N333="","",IF(E333="","",$N333-'Submission Template'!$BG$20))</f>
        <v/>
      </c>
      <c r="BU333" s="138" t="str">
        <f t="shared" si="80"/>
        <v/>
      </c>
      <c r="BV333" s="6"/>
      <c r="BW333" s="247" t="str">
        <f t="shared" si="71"/>
        <v/>
      </c>
      <c r="BX333" s="138" t="str">
        <f t="shared" si="72"/>
        <v/>
      </c>
      <c r="BY333" s="6"/>
      <c r="BZ333" s="6"/>
      <c r="CA333" s="6"/>
      <c r="CB333" s="6"/>
      <c r="CC333" s="6"/>
      <c r="CD333" s="6"/>
      <c r="CE333" s="6"/>
      <c r="CF333" s="6"/>
      <c r="CG333" s="6"/>
      <c r="CH333" s="6"/>
      <c r="CI333" s="6"/>
      <c r="CJ333" s="6"/>
      <c r="CK333" s="6"/>
      <c r="CL333" s="6"/>
    </row>
    <row r="334" spans="1:90">
      <c r="A334" s="98"/>
      <c r="B334" s="304">
        <f>IF('Submission Template'!$AU$36=1,IF(AND('Submission Template'!$P$13="yes",$AX334&lt;&gt;""),MAX($AX334-1,0),$AX334),"")</f>
        <v>0</v>
      </c>
      <c r="C334" s="305" t="str">
        <f t="shared" si="22"/>
        <v/>
      </c>
      <c r="D334" s="306" t="str">
        <f>IF('Submission Template'!$AU$36&lt;&gt;1,"",IF(AL334&lt;&gt;"",AL334,IF(AND('Submission Template'!$P$13="no",'Submission Template'!Q331="yes",'Submission Template'!BN331&lt;&gt;""),AVERAGE(BD$37:BD334),IF(AND('Submission Template'!$P$13="yes",'Submission Template'!Q331="yes",'Submission Template'!BN331&lt;&gt;""),AVERAGE(BD$38:BD334),""))))</f>
        <v/>
      </c>
      <c r="E334" s="307" t="str">
        <f>IF('Submission Template'!$AU$36&lt;&gt;1,"",IF(AO334&lt;=1,"",IF(BW334&lt;&gt;"",BW334,IF(AND('Submission Template'!$P$13="no",'Submission Template'!Q331="yes",'Submission Template'!BN331&lt;&gt;""),STDEV(BD$37:BD334),IF(AND('Submission Template'!$P$13="yes",'Submission Template'!Q331="yes",'Submission Template'!BN331&lt;&gt;""),STDEV(BD$38:BD334),"")))))</f>
        <v/>
      </c>
      <c r="F334" s="308" t="str">
        <f>IF('Submission Template'!$AU$36=1,IF('Submission Template'!BN331&lt;&gt;"",G333,""),"")</f>
        <v/>
      </c>
      <c r="G334" s="308" t="str">
        <f>IF(AND('Submission Template'!$AU$36=1,'Submission Template'!$C331&lt;&gt;""),IF(OR($AO334=1,$AO334=0),0,IF('Submission Template'!$C331="initial",$G333,IF('Submission Template'!Q331="yes",MAX(($F334+'Submission Template'!BN331-('Submission Template'!K$28+0.25*$E334)),0),$G333))),"")</f>
        <v/>
      </c>
      <c r="H334" s="308" t="str">
        <f t="shared" si="74"/>
        <v/>
      </c>
      <c r="I334" s="309" t="str">
        <f t="shared" si="68"/>
        <v/>
      </c>
      <c r="J334" s="309" t="str">
        <f t="shared" si="75"/>
        <v/>
      </c>
      <c r="K334" s="310" t="str">
        <f>IF(G334&lt;&gt;"",IF($BA334=1,IF(AND(J334&lt;&gt;1,I334=1,D334&lt;='Submission Template'!K$28),1,0),K333),"")</f>
        <v/>
      </c>
      <c r="L334" s="304">
        <f>IF('Submission Template'!$AV$36=1,IF(AND('Submission Template'!$P$13="yes",$AY334&lt;&gt;""),MAX($AY334-1,0),$AY334),"")</f>
        <v>0</v>
      </c>
      <c r="M334" s="305" t="str">
        <f t="shared" si="76"/>
        <v/>
      </c>
      <c r="N334" s="306" t="str">
        <f>IF(AM334&lt;&gt;"",AM334,(IF(AND('Submission Template'!$P$13="no",'Submission Template'!V331="yes",'Submission Template'!BS331&lt;&gt;""),AVERAGE(BE$37:BE334),IF(AND('Submission Template'!$P$13="yes",'Submission Template'!V331="yes",'Submission Template'!BS331&lt;&gt;""),AVERAGE(BE$38:BE334),""))))</f>
        <v/>
      </c>
      <c r="O334" s="307" t="str">
        <f>IF(AP334&lt;=1,"",IF(BX334&lt;&gt;"",BX334,(IF(AND('Submission Template'!$P$13="no",'Submission Template'!V331="yes",'Submission Template'!BS331&lt;&gt;""),STDEV(BE$37:BE334),IF(AND('Submission Template'!$P$13="yes",'Submission Template'!V331="yes",'Submission Template'!BS331&lt;&gt;""),STDEV(BE$38:BE334),"")))))</f>
        <v/>
      </c>
      <c r="P334" s="308" t="str">
        <f>IF('Submission Template'!$AV$36=1,IF('Submission Template'!BS331&lt;&gt;"",Q333,""),"")</f>
        <v/>
      </c>
      <c r="Q334" s="308" t="str">
        <f>IF(AND('Submission Template'!$AV$36=1,'Submission Template'!$C331&lt;&gt;""),IF(OR($AP334=1,$AP334=0),0,IF('Submission Template'!$C331="initial",$Q333,IF('Submission Template'!V331="yes",MAX(($P334+'Submission Template'!BS331-('Submission Template'!R$28+0.25*$O334)),0),$Q333))),"")</f>
        <v/>
      </c>
      <c r="R334" s="308" t="str">
        <f t="shared" si="77"/>
        <v/>
      </c>
      <c r="S334" s="309" t="str">
        <f t="shared" si="69"/>
        <v/>
      </c>
      <c r="T334" s="309" t="str">
        <f t="shared" si="78"/>
        <v/>
      </c>
      <c r="U334" s="310" t="str">
        <f>IF(Q334&lt;&gt;"",IF($BB334=1,IF(AND(T334&lt;&gt;1,S334=1,N334&lt;='Submission Template'!R$28),1,0),U333),"")</f>
        <v/>
      </c>
      <c r="V334" s="102"/>
      <c r="W334" s="102"/>
      <c r="X334" s="102"/>
      <c r="Y334" s="102"/>
      <c r="Z334" s="102"/>
      <c r="AA334" s="102"/>
      <c r="AB334" s="102"/>
      <c r="AC334" s="102"/>
      <c r="AD334" s="102"/>
      <c r="AE334" s="102"/>
      <c r="AF334" s="311"/>
      <c r="AG334" s="312" t="str">
        <f>IF(AND(OR('Submission Template'!Q331="yes",AND('Submission Template'!V331="yes",'Submission Template'!$P$17="yes")),'Submission Template'!C331="invalid"),"Test cannot be invalid AND included in CumSum",IF(OR(AND($Q334&gt;$R334,$N334&lt;&gt;""),AND($G334&gt;H334,$D334&lt;&gt;"")),"Warning:  CumSum statistic exceeds the Action Limit.",""))</f>
        <v/>
      </c>
      <c r="AH334" s="156"/>
      <c r="AI334" s="156"/>
      <c r="AJ334" s="156"/>
      <c r="AK334" s="313"/>
      <c r="AL334" s="6" t="str">
        <f t="shared" si="73"/>
        <v/>
      </c>
      <c r="AM334" s="6" t="str">
        <f t="shared" si="70"/>
        <v/>
      </c>
      <c r="AN334" s="6"/>
      <c r="AO334" s="6">
        <f>IF('Submission Template'!$P$13="no",AX334,IF(AX334="","",IF('Submission Template'!$P$13="yes",IF(B334=0,1,IF(OR(B334=1,B334=2),2,B334)))))</f>
        <v>1</v>
      </c>
      <c r="AP334" s="6">
        <f>IF('Submission Template'!$P$13="no",AY334,IF(AY334="","",IF('Submission Template'!$P$13="yes",IF(L334=0,1,IF(OR(L334=1,L334=2),2,L334)))))</f>
        <v>1</v>
      </c>
      <c r="AQ334" s="20"/>
      <c r="AR334" s="22">
        <f>IF(AND('Submission Template'!BN331&lt;&gt;"",'Submission Template'!K$28&lt;&gt;"",'Submission Template'!Q331&lt;&gt;""),1,0)</f>
        <v>0</v>
      </c>
      <c r="AS334" s="22">
        <f>IF(AND('Submission Template'!BS331&lt;&gt;"",'Submission Template'!R$28&lt;&gt;"",'Submission Template'!V331&lt;&gt;""),1,0)</f>
        <v>0</v>
      </c>
      <c r="AT334" s="22"/>
      <c r="AU334" s="22">
        <f t="shared" si="26"/>
        <v>0</v>
      </c>
      <c r="AV334" s="22">
        <f t="shared" si="27"/>
        <v>0</v>
      </c>
      <c r="AW334" s="22"/>
      <c r="AX334" s="22">
        <f>IF('Submission Template'!$BU331&lt;&gt;"blank",IF('Submission Template'!BN331&lt;&gt;"",IF('Submission Template'!Q331="yes",AX333+1,AX333),AX333),"")</f>
        <v>0</v>
      </c>
      <c r="AY334" s="22">
        <f>IF('Submission Template'!$BU331&lt;&gt;"blank",IF('Submission Template'!BS331&lt;&gt;"",IF('Submission Template'!V331="yes",AY333+1,AY333),AY333),"")</f>
        <v>0</v>
      </c>
      <c r="AZ334" s="22"/>
      <c r="BA334" s="22" t="str">
        <f>IF('Submission Template'!BN331&lt;&gt;"",IF('Submission Template'!Q331="yes",1,0),"")</f>
        <v/>
      </c>
      <c r="BB334" s="22" t="str">
        <f>IF('Submission Template'!BS331&lt;&gt;"",IF('Submission Template'!V331="yes",1,0),"")</f>
        <v/>
      </c>
      <c r="BC334" s="22"/>
      <c r="BD334" s="22" t="str">
        <f>IF(AND('Submission Template'!Q331="yes",'Submission Template'!BN331&lt;&gt;""),'Submission Template'!BN331,"")</f>
        <v/>
      </c>
      <c r="BE334" s="22" t="str">
        <f>IF(AND('Submission Template'!V331="yes",'Submission Template'!BS331&lt;&gt;""),'Submission Template'!BS331,"")</f>
        <v/>
      </c>
      <c r="BF334" s="22"/>
      <c r="BG334" s="22"/>
      <c r="BH334" s="22"/>
      <c r="BI334" s="24"/>
      <c r="BJ334" s="22"/>
      <c r="BK334" s="35" t="str">
        <f>IF('Submission Template'!$AU$36=1,IF(AND('Submission Template'!Q331="yes",$AO334&gt;1,'Submission Template'!BN331&lt;&gt;""),ROUND((($AU334*$E334)/($D334-'Submission Template'!K$28))^2+1,1),""),"")</f>
        <v/>
      </c>
      <c r="BL334" s="35" t="str">
        <f>IF('Submission Template'!$AV$36=1,IF(AND('Submission Template'!V331="yes",$AP334&gt;1,'Submission Template'!BS331&lt;&gt;""),ROUND((($AV334*$O334)/($N334-'Submission Template'!R$28))^2+1,1),""),"")</f>
        <v/>
      </c>
      <c r="BM334" s="49">
        <f t="shared" si="28"/>
        <v>1</v>
      </c>
      <c r="BN334" s="6"/>
      <c r="BO334" s="136" t="str">
        <f>IF(D334="","",IF(E334="","",$D334-'Submission Template'!K$28))</f>
        <v/>
      </c>
      <c r="BP334" s="137" t="str">
        <f t="shared" si="79"/>
        <v/>
      </c>
      <c r="BQ334" s="137"/>
      <c r="BR334" s="137"/>
      <c r="BS334" s="137"/>
      <c r="BT334" s="137" t="str">
        <f>IF(N334="","",IF(E334="","",$N334-'Submission Template'!$BG$20))</f>
        <v/>
      </c>
      <c r="BU334" s="138" t="str">
        <f t="shared" si="80"/>
        <v/>
      </c>
      <c r="BV334" s="6"/>
      <c r="BW334" s="247" t="str">
        <f t="shared" si="71"/>
        <v/>
      </c>
      <c r="BX334" s="138" t="str">
        <f t="shared" si="72"/>
        <v/>
      </c>
      <c r="BY334" s="6"/>
      <c r="BZ334" s="6"/>
      <c r="CA334" s="6"/>
      <c r="CB334" s="6"/>
      <c r="CC334" s="6"/>
      <c r="CD334" s="6"/>
      <c r="CE334" s="6"/>
      <c r="CF334" s="6"/>
      <c r="CG334" s="6"/>
      <c r="CH334" s="6"/>
      <c r="CI334" s="6"/>
      <c r="CJ334" s="6"/>
      <c r="CK334" s="6"/>
      <c r="CL334" s="6"/>
    </row>
    <row r="335" spans="1:90">
      <c r="A335" s="98"/>
      <c r="B335" s="304">
        <f>IF('Submission Template'!$AU$36=1,IF(AND('Submission Template'!$P$13="yes",$AX335&lt;&gt;""),MAX($AX335-1,0),$AX335),"")</f>
        <v>0</v>
      </c>
      <c r="C335" s="305" t="str">
        <f t="shared" si="22"/>
        <v/>
      </c>
      <c r="D335" s="306" t="str">
        <f>IF('Submission Template'!$AU$36&lt;&gt;1,"",IF(AL335&lt;&gt;"",AL335,IF(AND('Submission Template'!$P$13="no",'Submission Template'!Q332="yes",'Submission Template'!BN332&lt;&gt;""),AVERAGE(BD$37:BD335),IF(AND('Submission Template'!$P$13="yes",'Submission Template'!Q332="yes",'Submission Template'!BN332&lt;&gt;""),AVERAGE(BD$38:BD335),""))))</f>
        <v/>
      </c>
      <c r="E335" s="307" t="str">
        <f>IF('Submission Template'!$AU$36&lt;&gt;1,"",IF(AO335&lt;=1,"",IF(BW335&lt;&gt;"",BW335,IF(AND('Submission Template'!$P$13="no",'Submission Template'!Q332="yes",'Submission Template'!BN332&lt;&gt;""),STDEV(BD$37:BD335),IF(AND('Submission Template'!$P$13="yes",'Submission Template'!Q332="yes",'Submission Template'!BN332&lt;&gt;""),STDEV(BD$38:BD335),"")))))</f>
        <v/>
      </c>
      <c r="F335" s="308" t="str">
        <f>IF('Submission Template'!$AU$36=1,IF('Submission Template'!BN332&lt;&gt;"",G334,""),"")</f>
        <v/>
      </c>
      <c r="G335" s="308" t="str">
        <f>IF(AND('Submission Template'!$AU$36=1,'Submission Template'!$C332&lt;&gt;""),IF(OR($AO335=1,$AO335=0),0,IF('Submission Template'!$C332="initial",$G334,IF('Submission Template'!Q332="yes",MAX(($F335+'Submission Template'!BN332-('Submission Template'!K$28+0.25*$E335)),0),$G334))),"")</f>
        <v/>
      </c>
      <c r="H335" s="308" t="str">
        <f t="shared" si="74"/>
        <v/>
      </c>
      <c r="I335" s="309" t="str">
        <f t="shared" si="68"/>
        <v/>
      </c>
      <c r="J335" s="309" t="str">
        <f t="shared" si="75"/>
        <v/>
      </c>
      <c r="K335" s="310" t="str">
        <f>IF(G335&lt;&gt;"",IF($BA335=1,IF(AND(J335&lt;&gt;1,I335=1,D335&lt;='Submission Template'!K$28),1,0),K334),"")</f>
        <v/>
      </c>
      <c r="L335" s="304">
        <f>IF('Submission Template'!$AV$36=1,IF(AND('Submission Template'!$P$13="yes",$AY335&lt;&gt;""),MAX($AY335-1,0),$AY335),"")</f>
        <v>0</v>
      </c>
      <c r="M335" s="305" t="str">
        <f t="shared" si="76"/>
        <v/>
      </c>
      <c r="N335" s="306" t="str">
        <f>IF(AM335&lt;&gt;"",AM335,(IF(AND('Submission Template'!$P$13="no",'Submission Template'!V332="yes",'Submission Template'!BS332&lt;&gt;""),AVERAGE(BE$37:BE335),IF(AND('Submission Template'!$P$13="yes",'Submission Template'!V332="yes",'Submission Template'!BS332&lt;&gt;""),AVERAGE(BE$38:BE335),""))))</f>
        <v/>
      </c>
      <c r="O335" s="307" t="str">
        <f>IF(AP335&lt;=1,"",IF(BX335&lt;&gt;"",BX335,(IF(AND('Submission Template'!$P$13="no",'Submission Template'!V332="yes",'Submission Template'!BS332&lt;&gt;""),STDEV(BE$37:BE335),IF(AND('Submission Template'!$P$13="yes",'Submission Template'!V332="yes",'Submission Template'!BS332&lt;&gt;""),STDEV(BE$38:BE335),"")))))</f>
        <v/>
      </c>
      <c r="P335" s="308" t="str">
        <f>IF('Submission Template'!$AV$36=1,IF('Submission Template'!BS332&lt;&gt;"",Q334,""),"")</f>
        <v/>
      </c>
      <c r="Q335" s="308" t="str">
        <f>IF(AND('Submission Template'!$AV$36=1,'Submission Template'!$C332&lt;&gt;""),IF(OR($AP335=1,$AP335=0),0,IF('Submission Template'!$C332="initial",$Q334,IF('Submission Template'!V332="yes",MAX(($P335+'Submission Template'!BS332-('Submission Template'!R$28+0.25*$O335)),0),$Q334))),"")</f>
        <v/>
      </c>
      <c r="R335" s="308" t="str">
        <f t="shared" si="77"/>
        <v/>
      </c>
      <c r="S335" s="309" t="str">
        <f t="shared" si="69"/>
        <v/>
      </c>
      <c r="T335" s="309" t="str">
        <f t="shared" si="78"/>
        <v/>
      </c>
      <c r="U335" s="310" t="str">
        <f>IF(Q335&lt;&gt;"",IF($BB335=1,IF(AND(T335&lt;&gt;1,S335=1,N335&lt;='Submission Template'!R$28),1,0),U334),"")</f>
        <v/>
      </c>
      <c r="V335" s="102"/>
      <c r="W335" s="102"/>
      <c r="X335" s="102"/>
      <c r="Y335" s="102"/>
      <c r="Z335" s="102"/>
      <c r="AA335" s="102"/>
      <c r="AB335" s="102"/>
      <c r="AC335" s="102"/>
      <c r="AD335" s="102"/>
      <c r="AE335" s="102"/>
      <c r="AF335" s="311"/>
      <c r="AG335" s="312" t="str">
        <f>IF(AND(OR('Submission Template'!Q332="yes",AND('Submission Template'!V332="yes",'Submission Template'!$P$17="yes")),'Submission Template'!C332="invalid"),"Test cannot be invalid AND included in CumSum",IF(OR(AND($Q335&gt;$R335,$N335&lt;&gt;""),AND($G335&gt;H335,$D335&lt;&gt;"")),"Warning:  CumSum statistic exceeds the Action Limit.",""))</f>
        <v/>
      </c>
      <c r="AH335" s="156"/>
      <c r="AI335" s="156"/>
      <c r="AJ335" s="156"/>
      <c r="AK335" s="313"/>
      <c r="AL335" s="6" t="str">
        <f t="shared" si="73"/>
        <v/>
      </c>
      <c r="AM335" s="6" t="str">
        <f t="shared" si="70"/>
        <v/>
      </c>
      <c r="AN335" s="6"/>
      <c r="AO335" s="6">
        <f>IF('Submission Template'!$P$13="no",AX335,IF(AX335="","",IF('Submission Template'!$P$13="yes",IF(B335=0,1,IF(OR(B335=1,B335=2),2,B335)))))</f>
        <v>1</v>
      </c>
      <c r="AP335" s="6">
        <f>IF('Submission Template'!$P$13="no",AY335,IF(AY335="","",IF('Submission Template'!$P$13="yes",IF(L335=0,1,IF(OR(L335=1,L335=2),2,L335)))))</f>
        <v>1</v>
      </c>
      <c r="AQ335" s="20"/>
      <c r="AR335" s="22">
        <f>IF(AND('Submission Template'!BN332&lt;&gt;"",'Submission Template'!K$28&lt;&gt;"",'Submission Template'!Q332&lt;&gt;""),1,0)</f>
        <v>0</v>
      </c>
      <c r="AS335" s="22">
        <f>IF(AND('Submission Template'!BS332&lt;&gt;"",'Submission Template'!R$28&lt;&gt;"",'Submission Template'!V332&lt;&gt;""),1,0)</f>
        <v>0</v>
      </c>
      <c r="AT335" s="22"/>
      <c r="AU335" s="22">
        <f t="shared" si="26"/>
        <v>0</v>
      </c>
      <c r="AV335" s="22">
        <f t="shared" si="27"/>
        <v>0</v>
      </c>
      <c r="AW335" s="22"/>
      <c r="AX335" s="22">
        <f>IF('Submission Template'!$BU332&lt;&gt;"blank",IF('Submission Template'!BN332&lt;&gt;"",IF('Submission Template'!Q332="yes",AX334+1,AX334),AX334),"")</f>
        <v>0</v>
      </c>
      <c r="AY335" s="22">
        <f>IF('Submission Template'!$BU332&lt;&gt;"blank",IF('Submission Template'!BS332&lt;&gt;"",IF('Submission Template'!V332="yes",AY334+1,AY334),AY334),"")</f>
        <v>0</v>
      </c>
      <c r="AZ335" s="22"/>
      <c r="BA335" s="22" t="str">
        <f>IF('Submission Template'!BN332&lt;&gt;"",IF('Submission Template'!Q332="yes",1,0),"")</f>
        <v/>
      </c>
      <c r="BB335" s="22" t="str">
        <f>IF('Submission Template'!BS332&lt;&gt;"",IF('Submission Template'!V332="yes",1,0),"")</f>
        <v/>
      </c>
      <c r="BC335" s="22"/>
      <c r="BD335" s="22" t="str">
        <f>IF(AND('Submission Template'!Q332="yes",'Submission Template'!BN332&lt;&gt;""),'Submission Template'!BN332,"")</f>
        <v/>
      </c>
      <c r="BE335" s="22" t="str">
        <f>IF(AND('Submission Template'!V332="yes",'Submission Template'!BS332&lt;&gt;""),'Submission Template'!BS332,"")</f>
        <v/>
      </c>
      <c r="BF335" s="22"/>
      <c r="BG335" s="22"/>
      <c r="BH335" s="22"/>
      <c r="BI335" s="24"/>
      <c r="BJ335" s="22"/>
      <c r="BK335" s="35" t="str">
        <f>IF('Submission Template'!$AU$36=1,IF(AND('Submission Template'!Q332="yes",$AO335&gt;1,'Submission Template'!BN332&lt;&gt;""),ROUND((($AU335*$E335)/($D335-'Submission Template'!K$28))^2+1,1),""),"")</f>
        <v/>
      </c>
      <c r="BL335" s="35" t="str">
        <f>IF('Submission Template'!$AV$36=1,IF(AND('Submission Template'!V332="yes",$AP335&gt;1,'Submission Template'!BS332&lt;&gt;""),ROUND((($AV335*$O335)/($N335-'Submission Template'!R$28))^2+1,1),""),"")</f>
        <v/>
      </c>
      <c r="BM335" s="49">
        <f t="shared" si="28"/>
        <v>1</v>
      </c>
      <c r="BN335" s="6"/>
      <c r="BO335" s="136" t="str">
        <f>IF(D335="","",IF(E335="","",$D335-'Submission Template'!K$28))</f>
        <v/>
      </c>
      <c r="BP335" s="137" t="str">
        <f t="shared" si="79"/>
        <v/>
      </c>
      <c r="BQ335" s="137"/>
      <c r="BR335" s="137"/>
      <c r="BS335" s="137"/>
      <c r="BT335" s="137" t="str">
        <f>IF(N335="","",IF(E335="","",$N335-'Submission Template'!$BG$20))</f>
        <v/>
      </c>
      <c r="BU335" s="138" t="str">
        <f t="shared" si="80"/>
        <v/>
      </c>
      <c r="BV335" s="6"/>
      <c r="BW335" s="247" t="str">
        <f t="shared" si="71"/>
        <v/>
      </c>
      <c r="BX335" s="138" t="str">
        <f t="shared" si="72"/>
        <v/>
      </c>
      <c r="BY335" s="6"/>
      <c r="BZ335" s="6"/>
      <c r="CA335" s="6"/>
      <c r="CB335" s="6"/>
      <c r="CC335" s="6"/>
      <c r="CD335" s="6"/>
      <c r="CE335" s="6"/>
      <c r="CF335" s="6"/>
      <c r="CG335" s="6"/>
      <c r="CH335" s="6"/>
      <c r="CI335" s="6"/>
      <c r="CJ335" s="6"/>
      <c r="CK335" s="6"/>
      <c r="CL335" s="6"/>
    </row>
    <row r="336" spans="1:90" ht="13" thickBot="1">
      <c r="A336" s="98"/>
      <c r="B336" s="314">
        <f>IF('Submission Template'!$AU$36=1,IF(AND('Submission Template'!$P$13="yes",$AX336&lt;&gt;""),MAX($AX336-1,0),$AX336),"")</f>
        <v>0</v>
      </c>
      <c r="C336" s="315" t="str">
        <f t="shared" si="22"/>
        <v/>
      </c>
      <c r="D336" s="68" t="str">
        <f>IF('Submission Template'!$AU$36&lt;&gt;1,"",IF(AL336&lt;&gt;"",AL336,IF(AND('Submission Template'!$P$13="no",'Submission Template'!Q333="yes",'Submission Template'!BN333&lt;&gt;""),AVERAGE(BD$37:BD336),IF(AND('Submission Template'!$P$13="yes",'Submission Template'!Q333="yes",'Submission Template'!BN333&lt;&gt;""),AVERAGE(BD$38:BD336),""))))</f>
        <v/>
      </c>
      <c r="E336" s="316" t="str">
        <f>IF('Submission Template'!$AU$36&lt;&gt;1,"",IF(AO336&lt;=1,"",IF(BW336&lt;&gt;"",BW336,IF(AND('Submission Template'!$P$13="no",'Submission Template'!Q333="yes",'Submission Template'!BN333&lt;&gt;""),STDEV(BD$37:BD336),IF(AND('Submission Template'!$P$13="yes",'Submission Template'!Q333="yes",'Submission Template'!BN333&lt;&gt;""),STDEV(BD$38:BD336),"")))))</f>
        <v/>
      </c>
      <c r="F336" s="317" t="str">
        <f>IF('Submission Template'!$AU$36=1,IF('Submission Template'!BN333&lt;&gt;"",G335,""),"")</f>
        <v/>
      </c>
      <c r="G336" s="317" t="str">
        <f>IF(AND('Submission Template'!$AU$36=1,'Submission Template'!$C333&lt;&gt;""),IF(OR($AO336=1,$AO336=0),0,IF('Submission Template'!$C333="initial",$G335,IF('Submission Template'!Q333="yes",MAX(($F336+'Submission Template'!BN333-('Submission Template'!K$28+0.25*$E336)),0),$G335))),"")</f>
        <v/>
      </c>
      <c r="H336" s="317" t="str">
        <f t="shared" si="74"/>
        <v/>
      </c>
      <c r="I336" s="318" t="str">
        <f t="shared" si="68"/>
        <v/>
      </c>
      <c r="J336" s="318" t="str">
        <f t="shared" si="75"/>
        <v/>
      </c>
      <c r="K336" s="319" t="str">
        <f>IF(G336&lt;&gt;"",IF($BA336=1,IF(AND(J336&lt;&gt;1,I336=1,D336&lt;='Submission Template'!K$28),1,0),K335),"")</f>
        <v/>
      </c>
      <c r="L336" s="314">
        <f>IF('Submission Template'!$AV$36=1,IF(AND('Submission Template'!$P$13="yes",$AY336&lt;&gt;""),MAX($AY336-1,0),$AY336),"")</f>
        <v>0</v>
      </c>
      <c r="M336" s="315" t="str">
        <f>IF(BU336="",IF($BL336&lt;&gt;"",MIN(ROUNDUP($N$21,0),ROUNDUP(MAX($BL336,$BM336),0)),""),BU336)</f>
        <v/>
      </c>
      <c r="N336" s="68" t="str">
        <f>IF(AM336&lt;&gt;"",AM336,(IF(AND('Submission Template'!$P$13="no",'Submission Template'!V333="yes",'Submission Template'!BS333&lt;&gt;""),AVERAGE(BE$37:BE336),IF(AND('Submission Template'!$P$13="yes",'Submission Template'!V333="yes",'Submission Template'!BS333&lt;&gt;""),AVERAGE(BE$38:BE336),""))))</f>
        <v/>
      </c>
      <c r="O336" s="316" t="str">
        <f>IF(AP336&lt;=1,"",IF(BX336&lt;&gt;"",BX336,(IF(AND('Submission Template'!$P$13="no",'Submission Template'!V333="yes",'Submission Template'!BS333&lt;&gt;""),STDEV(BE$37:BE336),IF(AND('Submission Template'!$P$13="yes",'Submission Template'!V333="yes",'Submission Template'!BS333&lt;&gt;""),STDEV(BE$38:BE336),"")))))</f>
        <v/>
      </c>
      <c r="P336" s="317" t="str">
        <f>IF('Submission Template'!$AV$36=1,IF('Submission Template'!BS333&lt;&gt;"",Q335,""),"")</f>
        <v/>
      </c>
      <c r="Q336" s="317" t="str">
        <f>IF(AND('Submission Template'!$AV$36=1,'Submission Template'!$C333&lt;&gt;""),IF(OR($AP336=1,$AP336=0),0,IF('Submission Template'!$C333="initial",$Q335,IF('Submission Template'!V333="yes",MAX(($P336+'Submission Template'!BS333-('Submission Template'!R$28+0.25*$O336)),0),$Q335))),"")</f>
        <v/>
      </c>
      <c r="R336" s="317" t="str">
        <f t="shared" si="77"/>
        <v/>
      </c>
      <c r="S336" s="318" t="str">
        <f t="shared" si="69"/>
        <v/>
      </c>
      <c r="T336" s="318" t="str">
        <f t="shared" si="78"/>
        <v/>
      </c>
      <c r="U336" s="319" t="str">
        <f>IF(Q336&lt;&gt;"",IF($BB336=1,IF(AND(T336&lt;&gt;1,S336=1,N336&lt;='Submission Template'!R$28),1,0),U335),"")</f>
        <v/>
      </c>
      <c r="V336" s="102"/>
      <c r="W336" s="102"/>
      <c r="X336" s="102"/>
      <c r="Y336" s="102"/>
      <c r="Z336" s="102"/>
      <c r="AA336" s="102"/>
      <c r="AB336" s="102"/>
      <c r="AC336" s="102"/>
      <c r="AD336" s="102"/>
      <c r="AE336" s="102"/>
      <c r="AF336" s="320"/>
      <c r="AG336" s="321" t="str">
        <f>IF(AND(OR('Submission Template'!Q333="yes",AND('Submission Template'!V333="yes",'Submission Template'!$P$17="yes")),'Submission Template'!C333="invalid"),"Test cannot be invalid AND included in CumSum",IF(OR(AND($Q336&gt;$R336,$N336&lt;&gt;""),AND($G336&gt;H336,$D336&lt;&gt;"")),"Warning:  CumSum statistic exceeds the Action Limit.",""))</f>
        <v/>
      </c>
      <c r="AH336" s="322"/>
      <c r="AI336" s="322"/>
      <c r="AJ336" s="322"/>
      <c r="AK336" s="323"/>
      <c r="AL336" s="6" t="str">
        <f t="shared" si="73"/>
        <v/>
      </c>
      <c r="AM336" s="6" t="str">
        <f t="shared" si="70"/>
        <v/>
      </c>
      <c r="AN336" s="6"/>
      <c r="AO336" s="6">
        <f>IF('Submission Template'!$P$13="no",AX336,IF(AX336="","",IF('Submission Template'!$P$13="yes",IF(B336=0,1,IF(OR(B336=1,B336=2),2,B336)))))</f>
        <v>1</v>
      </c>
      <c r="AP336" s="6">
        <f>IF('Submission Template'!$P$13="no",AY336,IF(AY336="","",IF('Submission Template'!$P$13="yes",IF(L336=0,1,IF(OR(L336=1,L336=2),2,L336)))))</f>
        <v>1</v>
      </c>
      <c r="AQ336" s="20"/>
      <c r="AR336" s="22">
        <f>IF(AND('Submission Template'!BN333&lt;&gt;"",'Submission Template'!K$28&lt;&gt;"",'Submission Template'!Q333&lt;&gt;""),1,0)</f>
        <v>0</v>
      </c>
      <c r="AS336" s="22">
        <f>IF(AND('Submission Template'!BS333&lt;&gt;"",'Submission Template'!R$28&lt;&gt;"",'Submission Template'!V333&lt;&gt;""),1,0)</f>
        <v>0</v>
      </c>
      <c r="AT336" s="22"/>
      <c r="AU336" s="22">
        <f t="shared" si="26"/>
        <v>0</v>
      </c>
      <c r="AV336" s="22">
        <f t="shared" si="27"/>
        <v>0</v>
      </c>
      <c r="AW336" s="22"/>
      <c r="AX336" s="22">
        <f>IF('Submission Template'!$BU333&lt;&gt;"blank",IF('Submission Template'!BN333&lt;&gt;"",IF('Submission Template'!Q333="yes",AX335+1,AX335),AX335),"")</f>
        <v>0</v>
      </c>
      <c r="AY336" s="22">
        <f>IF('Submission Template'!$BU333&lt;&gt;"blank",IF('Submission Template'!BS333&lt;&gt;"",IF('Submission Template'!V333="yes",AY335+1,AY335),AY335),"")</f>
        <v>0</v>
      </c>
      <c r="AZ336" s="22"/>
      <c r="BA336" s="22" t="str">
        <f>IF('Submission Template'!BN333&lt;&gt;"",IF('Submission Template'!Q333="yes",1,0),"")</f>
        <v/>
      </c>
      <c r="BB336" s="22" t="str">
        <f>IF('Submission Template'!BS333&lt;&gt;"",IF('Submission Template'!V333="yes",1,0),"")</f>
        <v/>
      </c>
      <c r="BC336" s="22"/>
      <c r="BD336" s="22" t="str">
        <f>IF(AND('Submission Template'!Q333="yes",'Submission Template'!BN333&lt;&gt;""),'Submission Template'!BN333,"")</f>
        <v/>
      </c>
      <c r="BE336" s="22" t="str">
        <f>IF(AND('Submission Template'!V333="yes",'Submission Template'!BS333&lt;&gt;""),'Submission Template'!BS333,"")</f>
        <v/>
      </c>
      <c r="BF336" s="22"/>
      <c r="BG336" s="22"/>
      <c r="BH336" s="22"/>
      <c r="BI336" s="24"/>
      <c r="BJ336" s="22"/>
      <c r="BK336" s="49" t="str">
        <f>IF('Submission Template'!$AU$36=1,IF(AND('Submission Template'!Q333="yes",$AO336&gt;1,'Submission Template'!BN333&lt;&gt;""),ROUND((($AU336*$E336)/($D336-'Submission Template'!K$28))^2+1,1),""),"")</f>
        <v/>
      </c>
      <c r="BL336" s="49" t="str">
        <f>IF('Submission Template'!$AV$36=1,IF(AND('Submission Template'!V333="yes",$AP336&gt;1,'Submission Template'!BS333&lt;&gt;""),ROUND((($AV336*$O336)/($N336-'Submission Template'!R$28))^2+1,1),""),"")</f>
        <v/>
      </c>
      <c r="BM336" s="49">
        <f t="shared" si="28"/>
        <v>1</v>
      </c>
      <c r="BN336" s="6"/>
      <c r="BO336" s="136" t="str">
        <f>IF(D336="","",IF(E336="","",$D336-'Submission Template'!K$28))</f>
        <v/>
      </c>
      <c r="BP336" s="139" t="str">
        <f>IF(BO336=0,MIN($BQ$37,$BR$37),"")</f>
        <v/>
      </c>
      <c r="BQ336" s="139"/>
      <c r="BR336" s="139"/>
      <c r="BS336" s="139"/>
      <c r="BT336" s="137" t="str">
        <f>IF(N336="","",IF(E336="","",$N336-'Submission Template'!$BG$20))</f>
        <v/>
      </c>
      <c r="BU336" s="140" t="str">
        <f>IF(BT336=0,MIN($BQ$37,$BR$37),"")</f>
        <v/>
      </c>
      <c r="BV336" s="6"/>
      <c r="BW336" s="248" t="str">
        <f t="shared" si="71"/>
        <v/>
      </c>
      <c r="BX336" s="140" t="str">
        <f t="shared" si="72"/>
        <v/>
      </c>
      <c r="BY336" s="6"/>
      <c r="BZ336" s="6"/>
      <c r="CA336" s="6"/>
      <c r="CB336" s="6"/>
      <c r="CC336" s="6"/>
      <c r="CD336" s="6"/>
      <c r="CE336" s="6"/>
      <c r="CF336" s="6"/>
      <c r="CG336" s="6"/>
      <c r="CH336" s="6"/>
      <c r="CI336" s="6"/>
      <c r="CJ336" s="6"/>
      <c r="CK336" s="6"/>
      <c r="CL336" s="6"/>
    </row>
    <row r="337" spans="2:88">
      <c r="B337" s="95"/>
      <c r="C337" s="95"/>
      <c r="D337" s="95"/>
      <c r="E337" s="95"/>
      <c r="F337" s="95"/>
      <c r="G337" s="95"/>
      <c r="H337" s="95"/>
      <c r="I337" s="95"/>
      <c r="J337" s="95"/>
      <c r="K337" s="95"/>
      <c r="L337" s="95"/>
      <c r="M337" s="95"/>
      <c r="N337" s="95"/>
      <c r="O337" s="95"/>
      <c r="P337" s="95"/>
      <c r="Q337" s="95"/>
      <c r="R337" s="95"/>
      <c r="S337" s="95"/>
      <c r="T337" s="95"/>
      <c r="U337" s="95"/>
      <c r="V337" s="95"/>
      <c r="W337" s="95"/>
      <c r="X337" s="95"/>
      <c r="Y337" s="95"/>
      <c r="Z337" s="95"/>
      <c r="AA337" s="95"/>
      <c r="AB337" s="95"/>
      <c r="AC337" s="95"/>
      <c r="AD337" s="95"/>
      <c r="AE337" s="95"/>
      <c r="AF337" s="95"/>
      <c r="AG337" s="95"/>
      <c r="AH337" s="95"/>
      <c r="AI337" s="95"/>
      <c r="AJ337" s="95"/>
      <c r="AK337" s="95"/>
      <c r="AL337" s="95"/>
      <c r="AM337" s="95"/>
      <c r="AN337" s="95"/>
      <c r="AO337" s="95"/>
      <c r="AP337" s="95"/>
      <c r="AQ337" s="95"/>
      <c r="AR337" s="95"/>
      <c r="AS337" s="95"/>
      <c r="AT337" s="95"/>
      <c r="AU337" s="95"/>
      <c r="AV337" s="95"/>
      <c r="AW337" s="95"/>
      <c r="AX337" s="95"/>
      <c r="AY337" s="95"/>
      <c r="AZ337" s="95"/>
      <c r="BA337" s="95"/>
      <c r="BB337" s="95"/>
      <c r="BC337" s="95"/>
      <c r="BD337" s="95"/>
      <c r="BE337" s="95"/>
      <c r="BF337" s="95"/>
      <c r="BG337" s="95"/>
      <c r="BH337" s="95"/>
      <c r="BI337" s="95"/>
      <c r="BJ337" s="95"/>
      <c r="BK337" s="95"/>
      <c r="BL337" s="95"/>
      <c r="BM337" s="95"/>
      <c r="BN337" s="95"/>
      <c r="BO337" s="95"/>
      <c r="BP337" s="95"/>
      <c r="BQ337" s="95"/>
      <c r="BR337" s="95"/>
      <c r="BS337" s="95"/>
      <c r="BT337" s="95"/>
      <c r="BU337" s="95"/>
      <c r="BV337" s="95"/>
      <c r="BW337" s="95"/>
      <c r="BX337" s="95"/>
      <c r="BY337" s="95"/>
      <c r="BZ337" s="95"/>
      <c r="CA337" s="95"/>
      <c r="CB337" s="95"/>
      <c r="CC337" s="95"/>
      <c r="CD337" s="95"/>
      <c r="CE337" s="95"/>
      <c r="CF337" s="95"/>
      <c r="CG337" s="95"/>
      <c r="CH337" s="95"/>
      <c r="CI337" s="95"/>
      <c r="CJ337" s="102"/>
    </row>
    <row r="343" spans="2:88">
      <c r="B343" s="4"/>
    </row>
    <row r="344" spans="2:88">
      <c r="B344" s="4"/>
    </row>
    <row r="345" spans="2:88">
      <c r="B345" s="4"/>
    </row>
  </sheetData>
  <mergeCells count="25">
    <mergeCell ref="A2:AK2"/>
    <mergeCell ref="A3:AK3"/>
    <mergeCell ref="A4:AK4"/>
    <mergeCell ref="B14:P15"/>
    <mergeCell ref="AI14:AJ14"/>
    <mergeCell ref="A9:AK9"/>
    <mergeCell ref="A5:AK5"/>
    <mergeCell ref="A7:AK7"/>
    <mergeCell ref="R14:U14"/>
    <mergeCell ref="A6:AK6"/>
    <mergeCell ref="B20:C22"/>
    <mergeCell ref="E20:J20"/>
    <mergeCell ref="AF35:AK35"/>
    <mergeCell ref="AI16:AJ16"/>
    <mergeCell ref="H18:I18"/>
    <mergeCell ref="R15:U24"/>
    <mergeCell ref="N21:O21"/>
    <mergeCell ref="E22:J22"/>
    <mergeCell ref="E23:N23"/>
    <mergeCell ref="H17:I17"/>
    <mergeCell ref="AI17:AJ17"/>
    <mergeCell ref="H19:I19"/>
    <mergeCell ref="N18:O18"/>
    <mergeCell ref="AI15:AJ15"/>
    <mergeCell ref="N19:O19"/>
  </mergeCells>
  <phoneticPr fontId="2" type="noConversion"/>
  <conditionalFormatting sqref="B37 D37:K37">
    <cfRule type="expression" dxfId="9" priority="16" stopIfTrue="1">
      <formula>$D37=""</formula>
    </cfRule>
  </conditionalFormatting>
  <conditionalFormatting sqref="B38:K336">
    <cfRule type="expression" dxfId="7" priority="11" stopIfTrue="1">
      <formula>$D38=""</formula>
    </cfRule>
  </conditionalFormatting>
  <conditionalFormatting sqref="B37:U37">
    <cfRule type="expression" dxfId="6" priority="10" stopIfTrue="1">
      <formula>$BG$37=1</formula>
    </cfRule>
  </conditionalFormatting>
  <conditionalFormatting sqref="C37:D336">
    <cfRule type="expression" dxfId="5" priority="15" stopIfTrue="1">
      <formula>$D37=""</formula>
    </cfRule>
  </conditionalFormatting>
  <conditionalFormatting sqref="E20:J20">
    <cfRule type="expression" dxfId="4" priority="4" stopIfTrue="1">
      <formula>$AX$27="not"</formula>
    </cfRule>
  </conditionalFormatting>
  <conditionalFormatting sqref="E22:J22">
    <cfRule type="expression" dxfId="3" priority="9" stopIfTrue="1">
      <formula>$E$22&lt;&gt;""</formula>
    </cfRule>
  </conditionalFormatting>
  <conditionalFormatting sqref="E23:N23">
    <cfRule type="expression" dxfId="2" priority="7" stopIfTrue="1">
      <formula>$E$23="*Please enter missing test result value(s) in the Submission Template worksheet"</formula>
    </cfRule>
    <cfRule type="expression" dxfId="1" priority="8" stopIfTrue="1">
      <formula>$E$23="*You must fill in all yellow highlighted boxes in the header section of the Submission Template."</formula>
    </cfRule>
  </conditionalFormatting>
  <conditionalFormatting sqref="L37:U336">
    <cfRule type="expression" dxfId="0" priority="12" stopIfTrue="1">
      <formula>$N37=""</formula>
    </cfRule>
  </conditionalFormatting>
  <printOptions horizontalCentered="1"/>
  <pageMargins left="0.25" right="0.25" top="0.5" bottom="0.5" header="0.5" footer="0.5"/>
  <pageSetup scale="24" fitToHeight="2" orientation="landscape" horizontalDpi="300" verticalDpi="300"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1" stopIfTrue="1" id="{ADF6656C-F68D-495A-AA06-89F8E8854536}">
            <xm:f>'Submission Template'!$T$11&lt;&gt;'Submission Template'!$T$12</xm:f>
            <x14:dxf>
              <fill>
                <patternFill>
                  <bgColor theme="0" tint="-0.14996795556505021"/>
                </patternFill>
              </fill>
              <border>
                <left style="thin">
                  <color auto="1"/>
                </left>
                <right style="thin">
                  <color auto="1"/>
                </right>
                <top style="thin">
                  <color auto="1"/>
                </top>
                <bottom style="thin">
                  <color auto="1"/>
                </bottom>
                <vertical/>
                <horizontal/>
              </border>
            </x14:dxf>
          </x14:cfRule>
          <xm:sqref>B20:C22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P122"/>
  <sheetViews>
    <sheetView showGridLines="0" tabSelected="1" topLeftCell="A40" zoomScaleNormal="100" workbookViewId="0">
      <selection activeCell="B6" sqref="B6:O6"/>
    </sheetView>
  </sheetViews>
  <sheetFormatPr defaultColWidth="9.1796875" defaultRowHeight="12.5"/>
  <cols>
    <col min="1" max="1" width="0.81640625" customWidth="1"/>
    <col min="2" max="2" width="2.7265625" customWidth="1"/>
    <col min="4" max="4" width="11" customWidth="1"/>
    <col min="11" max="11" width="6.81640625" customWidth="1"/>
    <col min="12" max="12" width="10.7265625" customWidth="1"/>
    <col min="14" max="14" width="9.7265625" customWidth="1"/>
    <col min="15" max="15" width="1.7265625" customWidth="1"/>
  </cols>
  <sheetData>
    <row r="1" spans="1:16" s="69" customFormat="1" ht="10">
      <c r="B1" s="70"/>
      <c r="C1" s="70"/>
      <c r="D1" s="70"/>
      <c r="E1" s="70"/>
      <c r="F1" s="70"/>
      <c r="G1" s="70"/>
      <c r="H1" s="70"/>
      <c r="I1" s="70"/>
      <c r="J1" s="70"/>
      <c r="K1" s="70"/>
      <c r="L1" s="70"/>
      <c r="M1" s="70"/>
      <c r="N1" s="70"/>
      <c r="O1" s="70"/>
      <c r="P1" s="105"/>
    </row>
    <row r="2" spans="1:16" s="69" customFormat="1" ht="17.25" customHeight="1">
      <c r="B2" s="410" t="s">
        <v>116</v>
      </c>
      <c r="C2" s="410"/>
      <c r="D2" s="410"/>
      <c r="E2" s="410"/>
      <c r="F2" s="410"/>
      <c r="G2" s="410"/>
      <c r="H2" s="410"/>
      <c r="I2" s="410"/>
      <c r="J2" s="410"/>
      <c r="K2" s="410"/>
      <c r="L2" s="410"/>
      <c r="M2" s="410"/>
      <c r="N2" s="410"/>
      <c r="O2" s="410"/>
      <c r="P2" s="105"/>
    </row>
    <row r="3" spans="1:16" s="69" customFormat="1" ht="20">
      <c r="B3" s="411" t="s">
        <v>128</v>
      </c>
      <c r="C3" s="411"/>
      <c r="D3" s="411"/>
      <c r="E3" s="411"/>
      <c r="F3" s="411"/>
      <c r="G3" s="411"/>
      <c r="H3" s="411"/>
      <c r="I3" s="411"/>
      <c r="J3" s="411"/>
      <c r="K3" s="411"/>
      <c r="L3" s="411"/>
      <c r="M3" s="411"/>
      <c r="N3" s="411"/>
      <c r="O3" s="411"/>
      <c r="P3" s="105"/>
    </row>
    <row r="4" spans="1:16" s="69" customFormat="1" ht="19.5" customHeight="1">
      <c r="B4" s="410" t="s">
        <v>117</v>
      </c>
      <c r="C4" s="410"/>
      <c r="D4" s="410"/>
      <c r="E4" s="410"/>
      <c r="F4" s="410"/>
      <c r="G4" s="410"/>
      <c r="H4" s="410"/>
      <c r="I4" s="410"/>
      <c r="J4" s="410"/>
      <c r="K4" s="410"/>
      <c r="L4" s="410"/>
      <c r="M4" s="410"/>
      <c r="N4" s="410"/>
      <c r="O4" s="410"/>
      <c r="P4" s="105"/>
    </row>
    <row r="5" spans="1:16" s="69" customFormat="1" ht="10" customHeight="1">
      <c r="B5" s="70"/>
      <c r="C5" s="70"/>
      <c r="D5" s="70"/>
      <c r="E5" s="70"/>
      <c r="F5" s="70"/>
      <c r="G5" s="70"/>
      <c r="H5" s="70"/>
      <c r="I5" s="70"/>
      <c r="J5" s="70"/>
      <c r="K5" s="70"/>
      <c r="L5" s="70"/>
      <c r="M5" s="70"/>
      <c r="N5" s="70"/>
      <c r="O5" s="70"/>
      <c r="P5" s="105"/>
    </row>
    <row r="6" spans="1:16" s="69" customFormat="1" ht="39.75" customHeight="1">
      <c r="B6" s="509" t="s">
        <v>441</v>
      </c>
      <c r="C6" s="509"/>
      <c r="D6" s="509"/>
      <c r="E6" s="509"/>
      <c r="F6" s="509"/>
      <c r="G6" s="509"/>
      <c r="H6" s="509"/>
      <c r="I6" s="509"/>
      <c r="J6" s="509"/>
      <c r="K6" s="509"/>
      <c r="L6" s="509"/>
      <c r="M6" s="509"/>
      <c r="N6" s="509"/>
      <c r="O6" s="509"/>
      <c r="P6" s="105"/>
    </row>
    <row r="7" spans="1:16" s="69" customFormat="1" ht="19.5" customHeight="1">
      <c r="B7" s="412" t="s">
        <v>442</v>
      </c>
      <c r="C7" s="412"/>
      <c r="D7" s="412"/>
      <c r="E7" s="412"/>
      <c r="F7" s="412"/>
      <c r="G7" s="412"/>
      <c r="H7" s="412"/>
      <c r="I7" s="412"/>
      <c r="J7" s="412"/>
      <c r="K7" s="412"/>
      <c r="L7" s="412"/>
      <c r="M7" s="412"/>
      <c r="N7" s="412"/>
      <c r="O7" s="412"/>
      <c r="P7" s="105"/>
    </row>
    <row r="8" spans="1:16" s="88" customFormat="1" ht="6" customHeight="1">
      <c r="B8" s="89"/>
      <c r="C8" s="89"/>
      <c r="D8" s="89"/>
      <c r="E8" s="89"/>
      <c r="F8" s="89"/>
      <c r="G8" s="89"/>
      <c r="H8" s="89"/>
      <c r="I8" s="89"/>
      <c r="J8" s="89"/>
      <c r="K8" s="89"/>
      <c r="L8" s="89"/>
      <c r="M8" s="89"/>
      <c r="N8" s="89"/>
      <c r="O8" s="89"/>
      <c r="P8" s="106"/>
    </row>
    <row r="9" spans="1:16" ht="4.5" customHeight="1">
      <c r="B9" s="9"/>
      <c r="C9" s="9"/>
      <c r="D9" s="9"/>
      <c r="E9" s="9"/>
      <c r="F9" s="9"/>
      <c r="G9" s="9"/>
      <c r="H9" s="9"/>
      <c r="I9" s="9"/>
      <c r="J9" s="9"/>
      <c r="K9" s="9"/>
      <c r="L9" s="9"/>
      <c r="M9" s="9"/>
      <c r="N9" s="9"/>
      <c r="O9" s="9"/>
      <c r="P9" s="95"/>
    </row>
    <row r="10" spans="1:16" s="69" customFormat="1" ht="18">
      <c r="B10" s="90" t="s">
        <v>121</v>
      </c>
      <c r="C10" s="91"/>
      <c r="D10" s="91"/>
      <c r="E10" s="92"/>
      <c r="F10" s="93"/>
      <c r="G10" s="93"/>
      <c r="H10" s="94"/>
      <c r="I10" s="93"/>
      <c r="J10" s="93"/>
      <c r="K10" s="93"/>
      <c r="L10" s="93"/>
      <c r="M10" s="93"/>
      <c r="N10" s="93"/>
      <c r="O10" s="93"/>
      <c r="P10" s="105"/>
    </row>
    <row r="11" spans="1:16" ht="13">
      <c r="B11" s="10"/>
      <c r="C11" s="9"/>
      <c r="D11" s="9"/>
      <c r="E11" s="9"/>
      <c r="F11" s="9"/>
      <c r="G11" s="9"/>
      <c r="H11" s="9"/>
      <c r="I11" s="9"/>
      <c r="J11" s="9"/>
      <c r="K11" s="9"/>
      <c r="L11" s="9"/>
      <c r="M11" s="9"/>
      <c r="N11" s="9"/>
      <c r="O11" s="9"/>
      <c r="P11" s="95"/>
    </row>
    <row r="12" spans="1:16">
      <c r="A12" s="95"/>
      <c r="B12" s="96"/>
      <c r="C12" s="489" t="s">
        <v>160</v>
      </c>
      <c r="D12" s="490"/>
      <c r="E12" s="490"/>
      <c r="F12" s="490"/>
      <c r="G12" s="490"/>
      <c r="H12" s="490"/>
      <c r="I12" s="490"/>
      <c r="J12" s="490"/>
      <c r="K12" s="490"/>
      <c r="L12" s="490"/>
      <c r="M12" s="490"/>
      <c r="N12" s="490"/>
      <c r="O12" s="96"/>
      <c r="P12" s="95"/>
    </row>
    <row r="13" spans="1:16">
      <c r="A13" s="95"/>
      <c r="B13" s="96"/>
      <c r="C13" s="490"/>
      <c r="D13" s="490"/>
      <c r="E13" s="490"/>
      <c r="F13" s="490"/>
      <c r="G13" s="490"/>
      <c r="H13" s="490"/>
      <c r="I13" s="490"/>
      <c r="J13" s="490"/>
      <c r="K13" s="490"/>
      <c r="L13" s="490"/>
      <c r="M13" s="490"/>
      <c r="N13" s="490"/>
      <c r="O13" s="96"/>
      <c r="P13" s="95"/>
    </row>
    <row r="14" spans="1:16">
      <c r="A14" s="95"/>
      <c r="B14" s="96"/>
      <c r="C14" s="490"/>
      <c r="D14" s="490"/>
      <c r="E14" s="490"/>
      <c r="F14" s="490"/>
      <c r="G14" s="490"/>
      <c r="H14" s="490"/>
      <c r="I14" s="490"/>
      <c r="J14" s="490"/>
      <c r="K14" s="490"/>
      <c r="L14" s="490"/>
      <c r="M14" s="490"/>
      <c r="N14" s="490"/>
      <c r="O14" s="96"/>
      <c r="P14" s="95"/>
    </row>
    <row r="15" spans="1:16">
      <c r="A15" s="95"/>
      <c r="B15" s="96"/>
      <c r="C15" s="490"/>
      <c r="D15" s="490"/>
      <c r="E15" s="490"/>
      <c r="F15" s="490"/>
      <c r="G15" s="490"/>
      <c r="H15" s="490"/>
      <c r="I15" s="490"/>
      <c r="J15" s="490"/>
      <c r="K15" s="490"/>
      <c r="L15" s="490"/>
      <c r="M15" s="490"/>
      <c r="N15" s="490"/>
      <c r="O15" s="96"/>
      <c r="P15" s="95"/>
    </row>
    <row r="16" spans="1:16">
      <c r="A16" s="95"/>
      <c r="B16" s="96"/>
      <c r="C16" s="490"/>
      <c r="D16" s="490"/>
      <c r="E16" s="490"/>
      <c r="F16" s="490"/>
      <c r="G16" s="490"/>
      <c r="H16" s="490"/>
      <c r="I16" s="490"/>
      <c r="J16" s="490"/>
      <c r="K16" s="490"/>
      <c r="L16" s="490"/>
      <c r="M16" s="490"/>
      <c r="N16" s="490"/>
      <c r="O16" s="96"/>
      <c r="P16" s="95"/>
    </row>
    <row r="17" spans="1:16">
      <c r="A17" s="95"/>
      <c r="B17" s="96"/>
      <c r="C17" s="490"/>
      <c r="D17" s="490"/>
      <c r="E17" s="490"/>
      <c r="F17" s="490"/>
      <c r="G17" s="490"/>
      <c r="H17" s="490"/>
      <c r="I17" s="490"/>
      <c r="J17" s="490"/>
      <c r="K17" s="490"/>
      <c r="L17" s="490"/>
      <c r="M17" s="490"/>
      <c r="N17" s="490"/>
      <c r="O17" s="96"/>
      <c r="P17" s="95"/>
    </row>
    <row r="18" spans="1:16">
      <c r="A18" s="95"/>
      <c r="B18" s="96"/>
      <c r="C18" s="490"/>
      <c r="D18" s="490"/>
      <c r="E18" s="490"/>
      <c r="F18" s="490"/>
      <c r="G18" s="490"/>
      <c r="H18" s="490"/>
      <c r="I18" s="490"/>
      <c r="J18" s="490"/>
      <c r="K18" s="490"/>
      <c r="L18" s="490"/>
      <c r="M18" s="490"/>
      <c r="N18" s="490"/>
      <c r="O18" s="96"/>
      <c r="P18" s="95"/>
    </row>
    <row r="19" spans="1:16">
      <c r="A19" s="95"/>
      <c r="B19" s="96"/>
      <c r="C19" s="490"/>
      <c r="D19" s="490"/>
      <c r="E19" s="490"/>
      <c r="F19" s="490"/>
      <c r="G19" s="490"/>
      <c r="H19" s="490"/>
      <c r="I19" s="490"/>
      <c r="J19" s="490"/>
      <c r="K19" s="490"/>
      <c r="L19" s="490"/>
      <c r="M19" s="490"/>
      <c r="N19" s="490"/>
      <c r="O19" s="96"/>
      <c r="P19" s="95"/>
    </row>
    <row r="20" spans="1:16">
      <c r="A20" s="95"/>
      <c r="B20" s="96"/>
      <c r="C20" s="490"/>
      <c r="D20" s="490"/>
      <c r="E20" s="490"/>
      <c r="F20" s="490"/>
      <c r="G20" s="490"/>
      <c r="H20" s="490"/>
      <c r="I20" s="490"/>
      <c r="J20" s="490"/>
      <c r="K20" s="490"/>
      <c r="L20" s="490"/>
      <c r="M20" s="490"/>
      <c r="N20" s="490"/>
      <c r="O20" s="96"/>
      <c r="P20" s="95"/>
    </row>
    <row r="21" spans="1:16">
      <c r="A21" s="95"/>
      <c r="B21" s="96"/>
      <c r="C21" s="490"/>
      <c r="D21" s="490"/>
      <c r="E21" s="490"/>
      <c r="F21" s="490"/>
      <c r="G21" s="490"/>
      <c r="H21" s="490"/>
      <c r="I21" s="490"/>
      <c r="J21" s="490"/>
      <c r="K21" s="490"/>
      <c r="L21" s="490"/>
      <c r="M21" s="490"/>
      <c r="N21" s="490"/>
      <c r="O21" s="96"/>
      <c r="P21" s="95"/>
    </row>
    <row r="22" spans="1:16">
      <c r="A22" s="95"/>
      <c r="B22" s="96"/>
      <c r="C22" s="490"/>
      <c r="D22" s="490"/>
      <c r="E22" s="490"/>
      <c r="F22" s="490"/>
      <c r="G22" s="490"/>
      <c r="H22" s="490"/>
      <c r="I22" s="490"/>
      <c r="J22" s="490"/>
      <c r="K22" s="490"/>
      <c r="L22" s="490"/>
      <c r="M22" s="490"/>
      <c r="N22" s="490"/>
      <c r="O22" s="96"/>
      <c r="P22" s="95"/>
    </row>
    <row r="23" spans="1:16">
      <c r="A23" s="95"/>
      <c r="B23" s="96"/>
      <c r="C23" s="490"/>
      <c r="D23" s="490"/>
      <c r="E23" s="490"/>
      <c r="F23" s="490"/>
      <c r="G23" s="490"/>
      <c r="H23" s="490"/>
      <c r="I23" s="490"/>
      <c r="J23" s="490"/>
      <c r="K23" s="490"/>
      <c r="L23" s="490"/>
      <c r="M23" s="490"/>
      <c r="N23" s="490"/>
      <c r="O23" s="96"/>
      <c r="P23" s="95"/>
    </row>
    <row r="24" spans="1:16">
      <c r="A24" s="95"/>
      <c r="B24" s="96"/>
      <c r="C24" s="490"/>
      <c r="D24" s="490"/>
      <c r="E24" s="490"/>
      <c r="F24" s="490"/>
      <c r="G24" s="490"/>
      <c r="H24" s="490"/>
      <c r="I24" s="490"/>
      <c r="J24" s="490"/>
      <c r="K24" s="490"/>
      <c r="L24" s="490"/>
      <c r="M24" s="490"/>
      <c r="N24" s="490"/>
      <c r="O24" s="96"/>
      <c r="P24" s="95"/>
    </row>
    <row r="25" spans="1:16">
      <c r="A25" s="95"/>
      <c r="B25" s="96"/>
      <c r="C25" s="490"/>
      <c r="D25" s="490"/>
      <c r="E25" s="490"/>
      <c r="F25" s="490"/>
      <c r="G25" s="490"/>
      <c r="H25" s="490"/>
      <c r="I25" s="490"/>
      <c r="J25" s="490"/>
      <c r="K25" s="490"/>
      <c r="L25" s="490"/>
      <c r="M25" s="490"/>
      <c r="N25" s="490"/>
      <c r="O25" s="96"/>
      <c r="P25" s="95"/>
    </row>
    <row r="26" spans="1:16">
      <c r="A26" s="95"/>
      <c r="B26" s="96"/>
      <c r="C26" s="490"/>
      <c r="D26" s="490"/>
      <c r="E26" s="490"/>
      <c r="F26" s="490"/>
      <c r="G26" s="490"/>
      <c r="H26" s="490"/>
      <c r="I26" s="490"/>
      <c r="J26" s="490"/>
      <c r="K26" s="490"/>
      <c r="L26" s="490"/>
      <c r="M26" s="490"/>
      <c r="N26" s="490"/>
      <c r="O26" s="96"/>
      <c r="P26" s="95"/>
    </row>
    <row r="27" spans="1:16">
      <c r="A27" s="95"/>
      <c r="B27" s="96"/>
      <c r="C27" s="490"/>
      <c r="D27" s="490"/>
      <c r="E27" s="490"/>
      <c r="F27" s="490"/>
      <c r="G27" s="490"/>
      <c r="H27" s="490"/>
      <c r="I27" s="490"/>
      <c r="J27" s="490"/>
      <c r="K27" s="490"/>
      <c r="L27" s="490"/>
      <c r="M27" s="490"/>
      <c r="N27" s="490"/>
      <c r="O27" s="96"/>
      <c r="P27" s="95"/>
    </row>
    <row r="28" spans="1:16">
      <c r="A28" s="95"/>
      <c r="B28" s="96"/>
      <c r="C28" s="490"/>
      <c r="D28" s="490"/>
      <c r="E28" s="490"/>
      <c r="F28" s="490"/>
      <c r="G28" s="490"/>
      <c r="H28" s="490"/>
      <c r="I28" s="490"/>
      <c r="J28" s="490"/>
      <c r="K28" s="490"/>
      <c r="L28" s="490"/>
      <c r="M28" s="490"/>
      <c r="N28" s="490"/>
      <c r="O28" s="96"/>
      <c r="P28" s="95"/>
    </row>
    <row r="29" spans="1:16">
      <c r="A29" s="95"/>
      <c r="B29" s="96"/>
      <c r="C29" s="490"/>
      <c r="D29" s="490"/>
      <c r="E29" s="490"/>
      <c r="F29" s="490"/>
      <c r="G29" s="490"/>
      <c r="H29" s="490"/>
      <c r="I29" s="490"/>
      <c r="J29" s="490"/>
      <c r="K29" s="490"/>
      <c r="L29" s="490"/>
      <c r="M29" s="490"/>
      <c r="N29" s="490"/>
      <c r="O29" s="96"/>
      <c r="P29" s="95"/>
    </row>
    <row r="30" spans="1:16">
      <c r="A30" s="95"/>
      <c r="B30" s="96"/>
      <c r="C30" s="490"/>
      <c r="D30" s="490"/>
      <c r="E30" s="490"/>
      <c r="F30" s="490"/>
      <c r="G30" s="490"/>
      <c r="H30" s="490"/>
      <c r="I30" s="490"/>
      <c r="J30" s="490"/>
      <c r="K30" s="490"/>
      <c r="L30" s="490"/>
      <c r="M30" s="490"/>
      <c r="N30" s="490"/>
      <c r="O30" s="96"/>
      <c r="P30" s="95"/>
    </row>
    <row r="31" spans="1:16">
      <c r="A31" s="95"/>
      <c r="B31" s="96"/>
      <c r="C31" s="490"/>
      <c r="D31" s="490"/>
      <c r="E31" s="490"/>
      <c r="F31" s="490"/>
      <c r="G31" s="490"/>
      <c r="H31" s="490"/>
      <c r="I31" s="490"/>
      <c r="J31" s="490"/>
      <c r="K31" s="490"/>
      <c r="L31" s="490"/>
      <c r="M31" s="490"/>
      <c r="N31" s="490"/>
      <c r="O31" s="96"/>
      <c r="P31" s="95"/>
    </row>
    <row r="32" spans="1:16">
      <c r="A32" s="95"/>
      <c r="B32" s="96"/>
      <c r="C32" s="490"/>
      <c r="D32" s="490"/>
      <c r="E32" s="490"/>
      <c r="F32" s="490"/>
      <c r="G32" s="490"/>
      <c r="H32" s="490"/>
      <c r="I32" s="490"/>
      <c r="J32" s="490"/>
      <c r="K32" s="490"/>
      <c r="L32" s="490"/>
      <c r="M32" s="490"/>
      <c r="N32" s="490"/>
      <c r="O32" s="96"/>
      <c r="P32" s="95"/>
    </row>
    <row r="33" spans="1:16">
      <c r="A33" s="95"/>
      <c r="B33" s="96"/>
      <c r="C33" s="490"/>
      <c r="D33" s="490"/>
      <c r="E33" s="490"/>
      <c r="F33" s="490"/>
      <c r="G33" s="490"/>
      <c r="H33" s="490"/>
      <c r="I33" s="490"/>
      <c r="J33" s="490"/>
      <c r="K33" s="490"/>
      <c r="L33" s="490"/>
      <c r="M33" s="490"/>
      <c r="N33" s="490"/>
      <c r="O33" s="96"/>
      <c r="P33" s="95"/>
    </row>
    <row r="34" spans="1:16">
      <c r="A34" s="95"/>
      <c r="B34" s="96"/>
      <c r="C34" s="490"/>
      <c r="D34" s="490"/>
      <c r="E34" s="490"/>
      <c r="F34" s="490"/>
      <c r="G34" s="490"/>
      <c r="H34" s="490"/>
      <c r="I34" s="490"/>
      <c r="J34" s="490"/>
      <c r="K34" s="490"/>
      <c r="L34" s="490"/>
      <c r="M34" s="490"/>
      <c r="N34" s="490"/>
      <c r="O34" s="96"/>
      <c r="P34" s="95"/>
    </row>
    <row r="35" spans="1:16">
      <c r="A35" s="95"/>
      <c r="B35" s="96"/>
      <c r="C35" s="490"/>
      <c r="D35" s="490"/>
      <c r="E35" s="490"/>
      <c r="F35" s="490"/>
      <c r="G35" s="490"/>
      <c r="H35" s="490"/>
      <c r="I35" s="490"/>
      <c r="J35" s="490"/>
      <c r="K35" s="490"/>
      <c r="L35" s="490"/>
      <c r="M35" s="490"/>
      <c r="N35" s="490"/>
      <c r="O35" s="96"/>
      <c r="P35" s="95"/>
    </row>
    <row r="36" spans="1:16">
      <c r="A36" s="95"/>
      <c r="B36" s="96"/>
      <c r="C36" s="490"/>
      <c r="D36" s="490"/>
      <c r="E36" s="490"/>
      <c r="F36" s="490"/>
      <c r="G36" s="490"/>
      <c r="H36" s="490"/>
      <c r="I36" s="490"/>
      <c r="J36" s="490"/>
      <c r="K36" s="490"/>
      <c r="L36" s="490"/>
      <c r="M36" s="490"/>
      <c r="N36" s="490"/>
      <c r="O36" s="96"/>
      <c r="P36" s="95"/>
    </row>
    <row r="37" spans="1:16">
      <c r="A37" s="95"/>
      <c r="B37" s="96"/>
      <c r="C37" s="490"/>
      <c r="D37" s="490"/>
      <c r="E37" s="490"/>
      <c r="F37" s="490"/>
      <c r="G37" s="490"/>
      <c r="H37" s="490"/>
      <c r="I37" s="490"/>
      <c r="J37" s="490"/>
      <c r="K37" s="490"/>
      <c r="L37" s="490"/>
      <c r="M37" s="490"/>
      <c r="N37" s="490"/>
      <c r="O37" s="96"/>
      <c r="P37" s="95"/>
    </row>
    <row r="38" spans="1:16">
      <c r="A38" s="95"/>
      <c r="B38" s="96"/>
      <c r="C38" s="490"/>
      <c r="D38" s="490"/>
      <c r="E38" s="490"/>
      <c r="F38" s="490"/>
      <c r="G38" s="490"/>
      <c r="H38" s="490"/>
      <c r="I38" s="490"/>
      <c r="J38" s="490"/>
      <c r="K38" s="490"/>
      <c r="L38" s="490"/>
      <c r="M38" s="490"/>
      <c r="N38" s="490"/>
      <c r="O38" s="96"/>
      <c r="P38" s="95"/>
    </row>
    <row r="39" spans="1:16">
      <c r="A39" s="95"/>
      <c r="B39" s="96"/>
      <c r="C39" s="490"/>
      <c r="D39" s="490"/>
      <c r="E39" s="490"/>
      <c r="F39" s="490"/>
      <c r="G39" s="490"/>
      <c r="H39" s="490"/>
      <c r="I39" s="490"/>
      <c r="J39" s="490"/>
      <c r="K39" s="490"/>
      <c r="L39" s="490"/>
      <c r="M39" s="490"/>
      <c r="N39" s="490"/>
      <c r="O39" s="96"/>
      <c r="P39" s="95"/>
    </row>
    <row r="40" spans="1:16">
      <c r="A40" s="95"/>
      <c r="B40" s="96"/>
      <c r="C40" s="490"/>
      <c r="D40" s="490"/>
      <c r="E40" s="490"/>
      <c r="F40" s="490"/>
      <c r="G40" s="490"/>
      <c r="H40" s="490"/>
      <c r="I40" s="490"/>
      <c r="J40" s="490"/>
      <c r="K40" s="490"/>
      <c r="L40" s="490"/>
      <c r="M40" s="490"/>
      <c r="N40" s="490"/>
      <c r="O40" s="96"/>
      <c r="P40" s="95"/>
    </row>
    <row r="41" spans="1:16">
      <c r="A41" s="95"/>
      <c r="B41" s="96"/>
      <c r="C41" s="490"/>
      <c r="D41" s="490"/>
      <c r="E41" s="490"/>
      <c r="F41" s="490"/>
      <c r="G41" s="490"/>
      <c r="H41" s="490"/>
      <c r="I41" s="490"/>
      <c r="J41" s="490"/>
      <c r="K41" s="490"/>
      <c r="L41" s="490"/>
      <c r="M41" s="490"/>
      <c r="N41" s="490"/>
      <c r="O41" s="96"/>
      <c r="P41" s="95"/>
    </row>
    <row r="42" spans="1:16">
      <c r="A42" s="95"/>
      <c r="B42" s="96"/>
      <c r="C42" s="490"/>
      <c r="D42" s="490"/>
      <c r="E42" s="490"/>
      <c r="F42" s="490"/>
      <c r="G42" s="490"/>
      <c r="H42" s="490"/>
      <c r="I42" s="490"/>
      <c r="J42" s="490"/>
      <c r="K42" s="490"/>
      <c r="L42" s="490"/>
      <c r="M42" s="490"/>
      <c r="N42" s="490"/>
      <c r="O42" s="96"/>
      <c r="P42" s="95"/>
    </row>
    <row r="43" spans="1:16">
      <c r="A43" s="95"/>
      <c r="B43" s="96"/>
      <c r="C43" s="490"/>
      <c r="D43" s="490"/>
      <c r="E43" s="490"/>
      <c r="F43" s="490"/>
      <c r="G43" s="490"/>
      <c r="H43" s="490"/>
      <c r="I43" s="490"/>
      <c r="J43" s="490"/>
      <c r="K43" s="490"/>
      <c r="L43" s="490"/>
      <c r="M43" s="490"/>
      <c r="N43" s="490"/>
      <c r="O43" s="96"/>
      <c r="P43" s="95"/>
    </row>
    <row r="44" spans="1:16">
      <c r="A44" s="95"/>
      <c r="B44" s="96"/>
      <c r="C44" s="490"/>
      <c r="D44" s="490"/>
      <c r="E44" s="490"/>
      <c r="F44" s="490"/>
      <c r="G44" s="490"/>
      <c r="H44" s="490"/>
      <c r="I44" s="490"/>
      <c r="J44" s="490"/>
      <c r="K44" s="490"/>
      <c r="L44" s="490"/>
      <c r="M44" s="490"/>
      <c r="N44" s="490"/>
      <c r="O44" s="96"/>
      <c r="P44" s="95"/>
    </row>
    <row r="45" spans="1:16">
      <c r="A45" s="95"/>
      <c r="B45" s="96"/>
      <c r="C45" s="490"/>
      <c r="D45" s="490"/>
      <c r="E45" s="490"/>
      <c r="F45" s="490"/>
      <c r="G45" s="490"/>
      <c r="H45" s="490"/>
      <c r="I45" s="490"/>
      <c r="J45" s="490"/>
      <c r="K45" s="490"/>
      <c r="L45" s="490"/>
      <c r="M45" s="490"/>
      <c r="N45" s="490"/>
      <c r="O45" s="96"/>
      <c r="P45" s="95"/>
    </row>
    <row r="46" spans="1:16">
      <c r="A46" s="95"/>
      <c r="B46" s="96"/>
      <c r="C46" s="490"/>
      <c r="D46" s="490"/>
      <c r="E46" s="490"/>
      <c r="F46" s="490"/>
      <c r="G46" s="490"/>
      <c r="H46" s="490"/>
      <c r="I46" s="490"/>
      <c r="J46" s="490"/>
      <c r="K46" s="490"/>
      <c r="L46" s="490"/>
      <c r="M46" s="490"/>
      <c r="N46" s="490"/>
      <c r="O46" s="96"/>
      <c r="P46" s="95"/>
    </row>
    <row r="47" spans="1:16">
      <c r="A47" s="95"/>
      <c r="B47" s="96"/>
      <c r="C47" s="490"/>
      <c r="D47" s="490"/>
      <c r="E47" s="490"/>
      <c r="F47" s="490"/>
      <c r="G47" s="490"/>
      <c r="H47" s="490"/>
      <c r="I47" s="490"/>
      <c r="J47" s="490"/>
      <c r="K47" s="490"/>
      <c r="L47" s="490"/>
      <c r="M47" s="490"/>
      <c r="N47" s="490"/>
      <c r="O47" s="96"/>
      <c r="P47" s="95"/>
    </row>
    <row r="48" spans="1:16">
      <c r="A48" s="95"/>
      <c r="B48" s="96"/>
      <c r="C48" s="490"/>
      <c r="D48" s="490"/>
      <c r="E48" s="490"/>
      <c r="F48" s="490"/>
      <c r="G48" s="490"/>
      <c r="H48" s="490"/>
      <c r="I48" s="490"/>
      <c r="J48" s="490"/>
      <c r="K48" s="490"/>
      <c r="L48" s="490"/>
      <c r="M48" s="490"/>
      <c r="N48" s="490"/>
      <c r="O48" s="96"/>
      <c r="P48" s="95"/>
    </row>
    <row r="49" spans="1:16">
      <c r="A49" s="95"/>
      <c r="B49" s="96"/>
      <c r="C49" s="490"/>
      <c r="D49" s="490"/>
      <c r="E49" s="490"/>
      <c r="F49" s="490"/>
      <c r="G49" s="490"/>
      <c r="H49" s="490"/>
      <c r="I49" s="490"/>
      <c r="J49" s="490"/>
      <c r="K49" s="490"/>
      <c r="L49" s="490"/>
      <c r="M49" s="490"/>
      <c r="N49" s="490"/>
      <c r="O49" s="96"/>
      <c r="P49" s="95"/>
    </row>
    <row r="50" spans="1:16">
      <c r="A50" s="95"/>
      <c r="B50" s="96"/>
      <c r="C50" s="490"/>
      <c r="D50" s="490"/>
      <c r="E50" s="490"/>
      <c r="F50" s="490"/>
      <c r="G50" s="490"/>
      <c r="H50" s="490"/>
      <c r="I50" s="490"/>
      <c r="J50" s="490"/>
      <c r="K50" s="490"/>
      <c r="L50" s="490"/>
      <c r="M50" s="490"/>
      <c r="N50" s="490"/>
      <c r="O50" s="96"/>
      <c r="P50" s="95"/>
    </row>
    <row r="51" spans="1:16">
      <c r="A51" s="95"/>
      <c r="B51" s="96"/>
      <c r="C51" s="490"/>
      <c r="D51" s="490"/>
      <c r="E51" s="490"/>
      <c r="F51" s="490"/>
      <c r="G51" s="490"/>
      <c r="H51" s="490"/>
      <c r="I51" s="490"/>
      <c r="J51" s="490"/>
      <c r="K51" s="490"/>
      <c r="L51" s="490"/>
      <c r="M51" s="490"/>
      <c r="N51" s="490"/>
      <c r="O51" s="96"/>
      <c r="P51" s="95"/>
    </row>
    <row r="52" spans="1:16">
      <c r="A52" s="95"/>
      <c r="B52" s="96"/>
      <c r="C52" s="490"/>
      <c r="D52" s="490"/>
      <c r="E52" s="490"/>
      <c r="F52" s="490"/>
      <c r="G52" s="490"/>
      <c r="H52" s="490"/>
      <c r="I52" s="490"/>
      <c r="J52" s="490"/>
      <c r="K52" s="490"/>
      <c r="L52" s="490"/>
      <c r="M52" s="490"/>
      <c r="N52" s="490"/>
      <c r="O52" s="96"/>
      <c r="P52" s="95"/>
    </row>
    <row r="53" spans="1:16">
      <c r="A53" s="95"/>
      <c r="B53" s="96"/>
      <c r="C53" s="490"/>
      <c r="D53" s="490"/>
      <c r="E53" s="490"/>
      <c r="F53" s="490"/>
      <c r="G53" s="490"/>
      <c r="H53" s="490"/>
      <c r="I53" s="490"/>
      <c r="J53" s="490"/>
      <c r="K53" s="490"/>
      <c r="L53" s="490"/>
      <c r="M53" s="490"/>
      <c r="N53" s="490"/>
      <c r="O53" s="96"/>
      <c r="P53" s="95"/>
    </row>
    <row r="54" spans="1:16">
      <c r="A54" s="95"/>
      <c r="B54" s="96"/>
      <c r="C54" s="490"/>
      <c r="D54" s="490"/>
      <c r="E54" s="490"/>
      <c r="F54" s="490"/>
      <c r="G54" s="490"/>
      <c r="H54" s="490"/>
      <c r="I54" s="490"/>
      <c r="J54" s="490"/>
      <c r="K54" s="490"/>
      <c r="L54" s="490"/>
      <c r="M54" s="490"/>
      <c r="N54" s="490"/>
      <c r="O54" s="96"/>
      <c r="P54" s="95"/>
    </row>
    <row r="55" spans="1:16">
      <c r="A55" s="95"/>
      <c r="B55" s="96"/>
      <c r="C55" s="490"/>
      <c r="D55" s="490"/>
      <c r="E55" s="490"/>
      <c r="F55" s="490"/>
      <c r="G55" s="490"/>
      <c r="H55" s="490"/>
      <c r="I55" s="490"/>
      <c r="J55" s="490"/>
      <c r="K55" s="490"/>
      <c r="L55" s="490"/>
      <c r="M55" s="490"/>
      <c r="N55" s="490"/>
      <c r="O55" s="96"/>
      <c r="P55" s="95"/>
    </row>
    <row r="56" spans="1:16">
      <c r="A56" s="95"/>
      <c r="B56" s="96"/>
      <c r="C56" s="490"/>
      <c r="D56" s="490"/>
      <c r="E56" s="490"/>
      <c r="F56" s="490"/>
      <c r="G56" s="490"/>
      <c r="H56" s="490"/>
      <c r="I56" s="490"/>
      <c r="J56" s="490"/>
      <c r="K56" s="490"/>
      <c r="L56" s="490"/>
      <c r="M56" s="490"/>
      <c r="N56" s="490"/>
      <c r="O56" s="96"/>
      <c r="P56" s="95"/>
    </row>
    <row r="57" spans="1:16">
      <c r="A57" s="95"/>
      <c r="B57" s="96"/>
      <c r="C57" s="490"/>
      <c r="D57" s="490"/>
      <c r="E57" s="490"/>
      <c r="F57" s="490"/>
      <c r="G57" s="490"/>
      <c r="H57" s="490"/>
      <c r="I57" s="490"/>
      <c r="J57" s="490"/>
      <c r="K57" s="490"/>
      <c r="L57" s="490"/>
      <c r="M57" s="490"/>
      <c r="N57" s="490"/>
      <c r="O57" s="96"/>
      <c r="P57" s="95"/>
    </row>
    <row r="58" spans="1:16">
      <c r="A58" s="95"/>
      <c r="B58" s="96"/>
      <c r="C58" s="490"/>
      <c r="D58" s="490"/>
      <c r="E58" s="490"/>
      <c r="F58" s="490"/>
      <c r="G58" s="490"/>
      <c r="H58" s="490"/>
      <c r="I58" s="490"/>
      <c r="J58" s="490"/>
      <c r="K58" s="490"/>
      <c r="L58" s="490"/>
      <c r="M58" s="490"/>
      <c r="N58" s="490"/>
      <c r="O58" s="96"/>
      <c r="P58" s="95"/>
    </row>
    <row r="59" spans="1:16">
      <c r="A59" s="95"/>
      <c r="B59" s="96"/>
      <c r="C59" s="490"/>
      <c r="D59" s="490"/>
      <c r="E59" s="490"/>
      <c r="F59" s="490"/>
      <c r="G59" s="490"/>
      <c r="H59" s="490"/>
      <c r="I59" s="490"/>
      <c r="J59" s="490"/>
      <c r="K59" s="490"/>
      <c r="L59" s="490"/>
      <c r="M59" s="490"/>
      <c r="N59" s="490"/>
      <c r="O59" s="96"/>
      <c r="P59" s="95"/>
    </row>
    <row r="60" spans="1:16">
      <c r="A60" s="95"/>
      <c r="B60" s="96"/>
      <c r="C60" s="490"/>
      <c r="D60" s="490"/>
      <c r="E60" s="490"/>
      <c r="F60" s="490"/>
      <c r="G60" s="490"/>
      <c r="H60" s="490"/>
      <c r="I60" s="490"/>
      <c r="J60" s="490"/>
      <c r="K60" s="490"/>
      <c r="L60" s="490"/>
      <c r="M60" s="490"/>
      <c r="N60" s="490"/>
      <c r="O60" s="96"/>
      <c r="P60" s="95"/>
    </row>
    <row r="61" spans="1:16">
      <c r="A61" s="95"/>
      <c r="B61" s="96"/>
      <c r="C61" s="490"/>
      <c r="D61" s="490"/>
      <c r="E61" s="490"/>
      <c r="F61" s="490"/>
      <c r="G61" s="490"/>
      <c r="H61" s="490"/>
      <c r="I61" s="490"/>
      <c r="J61" s="490"/>
      <c r="K61" s="490"/>
      <c r="L61" s="490"/>
      <c r="M61" s="490"/>
      <c r="N61" s="490"/>
      <c r="O61" s="96"/>
      <c r="P61" s="95"/>
    </row>
    <row r="62" spans="1:16">
      <c r="A62" s="95"/>
      <c r="B62" s="96"/>
      <c r="C62" s="490"/>
      <c r="D62" s="490"/>
      <c r="E62" s="490"/>
      <c r="F62" s="490"/>
      <c r="G62" s="490"/>
      <c r="H62" s="490"/>
      <c r="I62" s="490"/>
      <c r="J62" s="490"/>
      <c r="K62" s="490"/>
      <c r="L62" s="490"/>
      <c r="M62" s="490"/>
      <c r="N62" s="490"/>
      <c r="O62" s="96"/>
      <c r="P62" s="95"/>
    </row>
    <row r="63" spans="1:16">
      <c r="A63" s="95"/>
      <c r="B63" s="96"/>
      <c r="C63" s="490"/>
      <c r="D63" s="490"/>
      <c r="E63" s="490"/>
      <c r="F63" s="490"/>
      <c r="G63" s="490"/>
      <c r="H63" s="490"/>
      <c r="I63" s="490"/>
      <c r="J63" s="490"/>
      <c r="K63" s="490"/>
      <c r="L63" s="490"/>
      <c r="M63" s="490"/>
      <c r="N63" s="490"/>
      <c r="O63" s="96"/>
      <c r="P63" s="95"/>
    </row>
    <row r="64" spans="1:16" ht="12" customHeight="1">
      <c r="A64" s="95"/>
      <c r="B64" s="96"/>
      <c r="C64" s="96"/>
      <c r="D64" s="96"/>
      <c r="E64" s="96"/>
      <c r="F64" s="96"/>
      <c r="G64" s="96"/>
      <c r="H64" s="96"/>
      <c r="I64" s="96"/>
      <c r="J64" s="96"/>
      <c r="K64" s="96"/>
      <c r="L64" s="96"/>
      <c r="M64" s="96"/>
      <c r="N64" s="96"/>
      <c r="O64" s="96"/>
      <c r="P64" s="95"/>
    </row>
    <row r="65" spans="1:16" ht="12.75" customHeight="1">
      <c r="A65" s="95"/>
      <c r="B65" s="97"/>
      <c r="C65" s="89"/>
      <c r="D65" s="89"/>
      <c r="E65" s="89"/>
      <c r="F65" s="89"/>
      <c r="G65" s="89"/>
      <c r="H65" s="89"/>
      <c r="I65" s="89"/>
      <c r="J65" s="89"/>
      <c r="K65" s="89"/>
      <c r="L65" s="89"/>
      <c r="M65" s="89"/>
      <c r="N65" s="89"/>
      <c r="O65" s="89"/>
      <c r="P65" s="95"/>
    </row>
    <row r="66" spans="1:16" ht="15.5">
      <c r="A66" s="95"/>
      <c r="B66" s="97"/>
      <c r="C66" s="89"/>
      <c r="D66" s="495" t="s">
        <v>108</v>
      </c>
      <c r="E66" s="496"/>
      <c r="F66" s="496"/>
      <c r="G66" s="496"/>
      <c r="H66" s="496"/>
      <c r="I66" s="496"/>
      <c r="J66" s="496"/>
      <c r="K66" s="496"/>
      <c r="L66" s="496"/>
      <c r="M66" s="497"/>
      <c r="N66" s="89"/>
      <c r="O66" s="89"/>
      <c r="P66" s="95"/>
    </row>
    <row r="67" spans="1:16" ht="12.75" customHeight="1">
      <c r="A67" s="95"/>
      <c r="B67" s="97"/>
      <c r="C67" s="89"/>
      <c r="D67" s="498" t="s">
        <v>458</v>
      </c>
      <c r="E67" s="499"/>
      <c r="F67" s="499"/>
      <c r="G67" s="499"/>
      <c r="H67" s="499"/>
      <c r="I67" s="499"/>
      <c r="J67" s="499"/>
      <c r="K67" s="499"/>
      <c r="L67" s="499"/>
      <c r="M67" s="500"/>
      <c r="N67" s="89"/>
      <c r="O67" s="89"/>
      <c r="P67" s="95"/>
    </row>
    <row r="68" spans="1:16">
      <c r="A68" s="95"/>
      <c r="B68" s="97"/>
      <c r="C68" s="89"/>
      <c r="D68" s="501"/>
      <c r="E68" s="502"/>
      <c r="F68" s="502"/>
      <c r="G68" s="502"/>
      <c r="H68" s="502"/>
      <c r="I68" s="502"/>
      <c r="J68" s="502"/>
      <c r="K68" s="502"/>
      <c r="L68" s="502"/>
      <c r="M68" s="503"/>
      <c r="N68" s="89"/>
      <c r="O68" s="89"/>
      <c r="P68" s="95"/>
    </row>
    <row r="69" spans="1:16" ht="6" customHeight="1">
      <c r="A69" s="95"/>
      <c r="B69" s="97"/>
      <c r="C69" s="89"/>
      <c r="D69" s="501"/>
      <c r="E69" s="502"/>
      <c r="F69" s="502"/>
      <c r="G69" s="502"/>
      <c r="H69" s="502"/>
      <c r="I69" s="502"/>
      <c r="J69" s="502"/>
      <c r="K69" s="502"/>
      <c r="L69" s="502"/>
      <c r="M69" s="503"/>
      <c r="N69" s="89"/>
      <c r="O69" s="89"/>
      <c r="P69" s="95"/>
    </row>
    <row r="70" spans="1:16">
      <c r="A70" s="95"/>
      <c r="B70" s="97"/>
      <c r="C70" s="89"/>
      <c r="D70" s="501"/>
      <c r="E70" s="502"/>
      <c r="F70" s="502"/>
      <c r="G70" s="502"/>
      <c r="H70" s="502"/>
      <c r="I70" s="502"/>
      <c r="J70" s="502"/>
      <c r="K70" s="502"/>
      <c r="L70" s="502"/>
      <c r="M70" s="503"/>
      <c r="N70" s="89"/>
      <c r="O70" s="89"/>
      <c r="P70" s="95"/>
    </row>
    <row r="71" spans="1:16">
      <c r="A71" s="95"/>
      <c r="B71" s="97"/>
      <c r="C71" s="89"/>
      <c r="D71" s="501"/>
      <c r="E71" s="502"/>
      <c r="F71" s="502"/>
      <c r="G71" s="502"/>
      <c r="H71" s="502"/>
      <c r="I71" s="502"/>
      <c r="J71" s="502"/>
      <c r="K71" s="502"/>
      <c r="L71" s="502"/>
      <c r="M71" s="503"/>
      <c r="N71" s="89"/>
      <c r="O71" s="89"/>
    </row>
    <row r="72" spans="1:16">
      <c r="A72" s="95"/>
      <c r="B72" s="97"/>
      <c r="C72" s="89"/>
      <c r="D72" s="501"/>
      <c r="E72" s="502"/>
      <c r="F72" s="502"/>
      <c r="G72" s="502"/>
      <c r="H72" s="502"/>
      <c r="I72" s="502"/>
      <c r="J72" s="502"/>
      <c r="K72" s="502"/>
      <c r="L72" s="502"/>
      <c r="M72" s="503"/>
      <c r="N72" s="89"/>
      <c r="O72" s="89"/>
    </row>
    <row r="73" spans="1:16">
      <c r="A73" s="95"/>
      <c r="B73" s="97"/>
      <c r="C73" s="89"/>
      <c r="D73" s="504"/>
      <c r="E73" s="505"/>
      <c r="F73" s="505"/>
      <c r="G73" s="505"/>
      <c r="H73" s="505"/>
      <c r="I73" s="505"/>
      <c r="J73" s="505"/>
      <c r="K73" s="505"/>
      <c r="L73" s="505"/>
      <c r="M73" s="506"/>
      <c r="N73" s="89"/>
      <c r="O73" s="89"/>
    </row>
    <row r="74" spans="1:16">
      <c r="A74" s="95"/>
      <c r="B74" s="89"/>
      <c r="C74" s="89"/>
      <c r="D74" s="89"/>
      <c r="E74" s="89"/>
      <c r="F74" s="89"/>
      <c r="G74" s="89"/>
      <c r="H74" s="89"/>
      <c r="I74" s="89"/>
      <c r="J74" s="89"/>
      <c r="K74" s="89"/>
      <c r="L74" s="89"/>
      <c r="M74" s="89"/>
      <c r="N74" s="89"/>
      <c r="O74" s="89"/>
    </row>
    <row r="75" spans="1:16">
      <c r="A75" s="89"/>
      <c r="B75" s="89"/>
      <c r="C75" s="89"/>
      <c r="D75" s="89"/>
      <c r="E75" s="89"/>
      <c r="F75" s="89"/>
      <c r="G75" s="89"/>
      <c r="H75" s="89"/>
      <c r="I75" s="89"/>
      <c r="J75" s="89"/>
      <c r="K75" s="484" t="s">
        <v>119</v>
      </c>
      <c r="L75" s="507"/>
      <c r="M75" s="485"/>
      <c r="N75" s="89"/>
      <c r="O75" s="89"/>
    </row>
    <row r="76" spans="1:16">
      <c r="A76" s="89"/>
      <c r="B76" s="89"/>
      <c r="C76" s="89"/>
      <c r="D76" s="89"/>
      <c r="E76" s="89"/>
      <c r="F76" s="89"/>
      <c r="G76" s="89"/>
      <c r="H76" s="89"/>
      <c r="I76" s="89"/>
      <c r="J76" s="89"/>
      <c r="K76" s="476" t="s">
        <v>120</v>
      </c>
      <c r="L76" s="508"/>
      <c r="M76" s="477"/>
      <c r="N76" s="89"/>
      <c r="O76" s="89"/>
    </row>
    <row r="77" spans="1:16">
      <c r="A77" s="89"/>
      <c r="B77" s="89"/>
      <c r="C77" s="89"/>
      <c r="D77" s="89"/>
      <c r="E77" s="89"/>
      <c r="F77" s="89"/>
      <c r="G77" s="89"/>
      <c r="H77" s="89"/>
      <c r="I77" s="89"/>
      <c r="J77" s="89"/>
      <c r="K77" s="455">
        <v>43769</v>
      </c>
      <c r="L77" s="491"/>
      <c r="M77" s="492"/>
      <c r="N77" s="89"/>
      <c r="O77" s="89"/>
    </row>
    <row r="78" spans="1:16">
      <c r="A78" s="89"/>
      <c r="B78" s="89"/>
      <c r="C78" s="89"/>
      <c r="D78" s="89"/>
      <c r="E78" s="89"/>
      <c r="F78" s="89"/>
      <c r="G78" s="89"/>
      <c r="H78" s="89"/>
      <c r="I78" s="89"/>
      <c r="J78" s="89"/>
      <c r="K78" s="493" t="s">
        <v>457</v>
      </c>
      <c r="L78" s="494"/>
      <c r="M78" s="475"/>
      <c r="N78" s="89"/>
      <c r="O78" s="89"/>
    </row>
    <row r="79" spans="1:16">
      <c r="A79" s="89"/>
      <c r="B79" s="89"/>
      <c r="C79" s="89"/>
      <c r="D79" s="89"/>
      <c r="E79" s="89"/>
      <c r="F79" s="89"/>
      <c r="G79" s="89"/>
      <c r="H79" s="89"/>
      <c r="I79" s="89"/>
      <c r="J79" s="89"/>
      <c r="K79" s="89"/>
      <c r="L79" s="89"/>
      <c r="M79" s="89"/>
      <c r="N79" s="89"/>
      <c r="O79" s="89"/>
    </row>
    <row r="80" spans="1:16">
      <c r="A80" s="89"/>
      <c r="B80" s="89"/>
      <c r="C80" s="89"/>
      <c r="D80" s="89"/>
      <c r="E80" s="89"/>
      <c r="F80" s="89"/>
      <c r="G80" s="89"/>
      <c r="H80" s="89"/>
      <c r="I80" s="89"/>
      <c r="J80" s="89"/>
      <c r="K80" s="89"/>
      <c r="L80" s="89"/>
      <c r="M80" s="89"/>
      <c r="N80" s="89"/>
      <c r="O80" s="89"/>
    </row>
    <row r="81" spans="1:15">
      <c r="A81" s="95"/>
      <c r="B81" s="95"/>
      <c r="C81" s="95"/>
      <c r="D81" s="95"/>
      <c r="E81" s="95"/>
      <c r="F81" s="95"/>
      <c r="G81" s="95"/>
      <c r="H81" s="95"/>
      <c r="I81" s="95"/>
      <c r="J81" s="95"/>
      <c r="K81" s="95"/>
      <c r="L81" s="95"/>
      <c r="M81" s="95"/>
      <c r="N81" s="95"/>
      <c r="O81" s="95"/>
    </row>
    <row r="82" spans="1:15">
      <c r="A82" s="95"/>
      <c r="B82" s="95"/>
      <c r="C82" s="95"/>
      <c r="D82" s="95"/>
      <c r="E82" s="95"/>
      <c r="F82" s="95"/>
      <c r="G82" s="95"/>
      <c r="H82" s="95"/>
      <c r="I82" s="95"/>
      <c r="J82" s="95"/>
      <c r="K82" s="95"/>
      <c r="L82" s="95"/>
      <c r="M82" s="95"/>
      <c r="N82" s="95"/>
      <c r="O82" s="95"/>
    </row>
    <row r="83" spans="1:15">
      <c r="A83" s="95"/>
      <c r="B83" s="95"/>
      <c r="C83" s="95"/>
      <c r="D83" s="95"/>
      <c r="E83" s="95"/>
      <c r="F83" s="95"/>
      <c r="G83" s="95"/>
      <c r="H83" s="95"/>
      <c r="I83" s="95"/>
      <c r="J83" s="95"/>
      <c r="K83" s="95"/>
      <c r="L83" s="95"/>
      <c r="M83" s="95"/>
      <c r="N83" s="95"/>
      <c r="O83" s="95"/>
    </row>
    <row r="84" spans="1:15">
      <c r="A84" s="95"/>
      <c r="B84" s="95"/>
      <c r="C84" s="95"/>
      <c r="D84" s="95"/>
      <c r="E84" s="95"/>
      <c r="F84" s="95"/>
      <c r="G84" s="95"/>
      <c r="H84" s="95"/>
      <c r="I84" s="95"/>
      <c r="J84" s="95"/>
      <c r="K84" s="95"/>
      <c r="L84" s="95"/>
      <c r="M84" s="95"/>
      <c r="N84" s="95"/>
      <c r="O84" s="95"/>
    </row>
    <row r="85" spans="1:15">
      <c r="A85" s="95"/>
      <c r="B85" s="95"/>
      <c r="C85" s="95"/>
      <c r="D85" s="95"/>
      <c r="E85" s="95"/>
      <c r="F85" s="95"/>
      <c r="G85" s="95"/>
      <c r="H85" s="95"/>
      <c r="I85" s="95"/>
      <c r="J85" s="95"/>
      <c r="K85" s="95"/>
      <c r="L85" s="95"/>
      <c r="M85" s="95"/>
      <c r="N85" s="95"/>
      <c r="O85" s="95"/>
    </row>
    <row r="86" spans="1:15">
      <c r="A86" s="95"/>
      <c r="B86" s="95"/>
      <c r="C86" s="95"/>
      <c r="D86" s="95"/>
      <c r="E86" s="95"/>
      <c r="F86" s="95"/>
      <c r="G86" s="95"/>
      <c r="H86" s="95"/>
      <c r="I86" s="95"/>
      <c r="J86" s="95"/>
      <c r="K86" s="95"/>
      <c r="L86" s="95"/>
      <c r="M86" s="95"/>
      <c r="N86" s="95"/>
      <c r="O86" s="95"/>
    </row>
    <row r="87" spans="1:15">
      <c r="A87" s="95"/>
      <c r="B87" s="95"/>
      <c r="C87" s="95"/>
      <c r="D87" s="95"/>
      <c r="E87" s="95"/>
      <c r="F87" s="95"/>
      <c r="G87" s="95"/>
      <c r="H87" s="95"/>
      <c r="I87" s="95"/>
      <c r="J87" s="95"/>
      <c r="K87" s="95"/>
      <c r="L87" s="95"/>
      <c r="M87" s="95"/>
      <c r="N87" s="95"/>
      <c r="O87" s="95"/>
    </row>
    <row r="88" spans="1:15">
      <c r="A88" s="95"/>
      <c r="B88" s="95"/>
      <c r="C88" s="95"/>
      <c r="D88" s="95"/>
      <c r="E88" s="95"/>
      <c r="F88" s="95"/>
      <c r="G88" s="95"/>
      <c r="H88" s="95"/>
      <c r="I88" s="95"/>
      <c r="J88" s="95"/>
      <c r="K88" s="95"/>
      <c r="L88" s="95"/>
      <c r="M88" s="95"/>
      <c r="N88" s="95"/>
      <c r="O88" s="95"/>
    </row>
    <row r="89" spans="1:15">
      <c r="A89" s="95"/>
      <c r="B89" s="95"/>
      <c r="C89" s="95"/>
      <c r="D89" s="95"/>
      <c r="E89" s="95"/>
      <c r="F89" s="95"/>
      <c r="G89" s="95"/>
      <c r="H89" s="95"/>
      <c r="I89" s="95"/>
      <c r="J89" s="95"/>
      <c r="K89" s="95"/>
      <c r="L89" s="95"/>
      <c r="M89" s="95"/>
      <c r="N89" s="95"/>
      <c r="O89" s="95"/>
    </row>
    <row r="90" spans="1:15">
      <c r="A90" s="95"/>
      <c r="B90" s="95"/>
      <c r="C90" s="95"/>
      <c r="D90" s="95"/>
      <c r="E90" s="95"/>
      <c r="F90" s="95"/>
      <c r="G90" s="95"/>
      <c r="H90" s="95"/>
      <c r="I90" s="95"/>
      <c r="J90" s="95"/>
      <c r="K90" s="95"/>
      <c r="L90" s="95"/>
      <c r="M90" s="95"/>
      <c r="N90" s="95"/>
      <c r="O90" s="95"/>
    </row>
    <row r="91" spans="1:15">
      <c r="A91" s="95"/>
      <c r="B91" s="95"/>
      <c r="C91" s="95"/>
      <c r="D91" s="95"/>
      <c r="E91" s="95"/>
      <c r="F91" s="95"/>
      <c r="G91" s="95"/>
      <c r="H91" s="95"/>
      <c r="I91" s="95"/>
      <c r="J91" s="95"/>
      <c r="K91" s="95"/>
      <c r="L91" s="95"/>
      <c r="M91" s="95"/>
      <c r="N91" s="95"/>
      <c r="O91" s="95"/>
    </row>
    <row r="92" spans="1:15">
      <c r="A92" s="95"/>
      <c r="B92" s="95"/>
      <c r="C92" s="95"/>
      <c r="D92" s="95"/>
      <c r="E92" s="95"/>
      <c r="F92" s="95"/>
      <c r="G92" s="95"/>
      <c r="H92" s="95"/>
      <c r="I92" s="95"/>
      <c r="J92" s="95"/>
      <c r="K92" s="95"/>
      <c r="L92" s="95"/>
      <c r="M92" s="95"/>
      <c r="N92" s="95"/>
      <c r="O92" s="95"/>
    </row>
    <row r="93" spans="1:15">
      <c r="A93" s="95"/>
      <c r="B93" s="95"/>
      <c r="C93" s="95"/>
      <c r="D93" s="95"/>
      <c r="E93" s="95"/>
      <c r="F93" s="95"/>
      <c r="G93" s="95"/>
      <c r="H93" s="95"/>
      <c r="I93" s="95"/>
      <c r="J93" s="95"/>
      <c r="K93" s="95"/>
      <c r="L93" s="95"/>
      <c r="M93" s="95"/>
      <c r="N93" s="95"/>
      <c r="O93" s="95"/>
    </row>
    <row r="94" spans="1:15">
      <c r="A94" s="95"/>
      <c r="B94" s="95"/>
      <c r="C94" s="95"/>
      <c r="D94" s="95"/>
      <c r="E94" s="95"/>
      <c r="F94" s="95"/>
      <c r="G94" s="95"/>
      <c r="H94" s="95"/>
      <c r="I94" s="95"/>
      <c r="J94" s="95"/>
      <c r="K94" s="95"/>
      <c r="L94" s="95"/>
      <c r="M94" s="95"/>
      <c r="N94" s="95"/>
      <c r="O94" s="95"/>
    </row>
    <row r="95" spans="1:15">
      <c r="A95" s="95"/>
      <c r="B95" s="95"/>
      <c r="C95" s="95"/>
      <c r="D95" s="95"/>
      <c r="E95" s="95"/>
      <c r="F95" s="95"/>
      <c r="G95" s="95"/>
      <c r="H95" s="95"/>
      <c r="I95" s="95"/>
      <c r="J95" s="95"/>
      <c r="K95" s="95"/>
      <c r="L95" s="95"/>
      <c r="M95" s="95"/>
      <c r="N95" s="95"/>
      <c r="O95" s="95"/>
    </row>
    <row r="96" spans="1:15">
      <c r="A96" s="95"/>
      <c r="B96" s="95"/>
      <c r="C96" s="95"/>
      <c r="D96" s="95"/>
      <c r="E96" s="95"/>
      <c r="F96" s="95"/>
      <c r="G96" s="95"/>
      <c r="H96" s="95"/>
      <c r="I96" s="95"/>
      <c r="J96" s="95"/>
      <c r="K96" s="95"/>
      <c r="L96" s="95"/>
      <c r="M96" s="95"/>
      <c r="N96" s="95"/>
      <c r="O96" s="95"/>
    </row>
    <row r="97" spans="1:15">
      <c r="A97" s="95"/>
      <c r="B97" s="95"/>
      <c r="C97" s="95"/>
      <c r="D97" s="95"/>
      <c r="E97" s="95"/>
      <c r="F97" s="95"/>
      <c r="G97" s="95"/>
      <c r="H97" s="95"/>
      <c r="I97" s="95"/>
      <c r="J97" s="95"/>
      <c r="K97" s="95"/>
      <c r="L97" s="95"/>
      <c r="M97" s="95"/>
      <c r="N97" s="95"/>
      <c r="O97" s="95"/>
    </row>
    <row r="98" spans="1:15">
      <c r="A98" s="95"/>
      <c r="B98" s="95"/>
      <c r="C98" s="95"/>
      <c r="D98" s="95"/>
      <c r="E98" s="95"/>
      <c r="F98" s="95"/>
      <c r="G98" s="95"/>
      <c r="H98" s="95"/>
      <c r="I98" s="95"/>
      <c r="J98" s="95"/>
      <c r="K98" s="95"/>
      <c r="L98" s="95"/>
      <c r="M98" s="95"/>
      <c r="N98" s="95"/>
      <c r="O98" s="95"/>
    </row>
    <row r="99" spans="1:15">
      <c r="A99" s="95"/>
      <c r="B99" s="95"/>
      <c r="C99" s="95"/>
      <c r="D99" s="95"/>
      <c r="E99" s="95"/>
      <c r="F99" s="95"/>
      <c r="G99" s="95"/>
      <c r="H99" s="95"/>
      <c r="I99" s="95"/>
      <c r="J99" s="95"/>
      <c r="K99" s="95"/>
      <c r="L99" s="95"/>
      <c r="M99" s="95"/>
      <c r="N99" s="95"/>
      <c r="O99" s="95"/>
    </row>
    <row r="100" spans="1:15">
      <c r="A100" s="95"/>
      <c r="B100" s="95"/>
      <c r="C100" s="95"/>
      <c r="D100" s="95"/>
      <c r="E100" s="95"/>
      <c r="F100" s="95"/>
      <c r="G100" s="95"/>
      <c r="H100" s="95"/>
      <c r="I100" s="95"/>
      <c r="J100" s="95"/>
      <c r="K100" s="95"/>
      <c r="L100" s="95"/>
      <c r="M100" s="95"/>
      <c r="N100" s="95"/>
      <c r="O100" s="95"/>
    </row>
    <row r="101" spans="1:15">
      <c r="A101" s="95"/>
      <c r="B101" s="95"/>
      <c r="C101" s="95"/>
      <c r="D101" s="95"/>
      <c r="E101" s="95"/>
      <c r="F101" s="95"/>
      <c r="G101" s="95"/>
      <c r="H101" s="95"/>
      <c r="I101" s="95"/>
      <c r="J101" s="95"/>
      <c r="K101" s="95"/>
      <c r="L101" s="95"/>
      <c r="M101" s="95"/>
      <c r="N101" s="95"/>
      <c r="O101" s="95"/>
    </row>
    <row r="102" spans="1:15">
      <c r="A102" s="95"/>
      <c r="B102" s="95"/>
      <c r="C102" s="95"/>
      <c r="D102" s="95"/>
      <c r="E102" s="95"/>
      <c r="F102" s="95"/>
      <c r="G102" s="95"/>
      <c r="H102" s="95"/>
      <c r="I102" s="95"/>
      <c r="J102" s="95"/>
      <c r="K102" s="95"/>
      <c r="L102" s="95"/>
      <c r="M102" s="95"/>
      <c r="N102" s="95"/>
      <c r="O102" s="95"/>
    </row>
    <row r="103" spans="1:15">
      <c r="A103" s="95"/>
      <c r="B103" s="95"/>
      <c r="C103" s="95"/>
      <c r="D103" s="95"/>
      <c r="E103" s="95"/>
      <c r="F103" s="95"/>
      <c r="G103" s="95"/>
      <c r="H103" s="95"/>
      <c r="I103" s="95"/>
      <c r="J103" s="95"/>
      <c r="K103" s="95"/>
      <c r="L103" s="95"/>
      <c r="M103" s="95"/>
      <c r="N103" s="95"/>
      <c r="O103" s="95"/>
    </row>
    <row r="104" spans="1:15">
      <c r="A104" s="95"/>
      <c r="B104" s="95"/>
      <c r="C104" s="95"/>
      <c r="D104" s="95"/>
      <c r="E104" s="95"/>
      <c r="F104" s="95"/>
      <c r="G104" s="95"/>
      <c r="H104" s="95"/>
      <c r="I104" s="95"/>
      <c r="J104" s="95"/>
      <c r="K104" s="95"/>
      <c r="L104" s="95"/>
      <c r="M104" s="95"/>
      <c r="N104" s="95"/>
      <c r="O104" s="95"/>
    </row>
    <row r="105" spans="1:15">
      <c r="A105" s="95"/>
      <c r="B105" s="95"/>
      <c r="C105" s="95"/>
      <c r="D105" s="95"/>
      <c r="E105" s="95"/>
      <c r="F105" s="95"/>
      <c r="G105" s="95"/>
      <c r="H105" s="95"/>
      <c r="I105" s="95"/>
      <c r="J105" s="95"/>
      <c r="K105" s="95"/>
      <c r="L105" s="95"/>
      <c r="M105" s="95"/>
      <c r="N105" s="95"/>
      <c r="O105" s="95"/>
    </row>
    <row r="106" spans="1:15">
      <c r="A106" s="95"/>
      <c r="B106" s="95"/>
      <c r="C106" s="95"/>
      <c r="D106" s="95"/>
      <c r="E106" s="95"/>
      <c r="F106" s="95"/>
      <c r="G106" s="95"/>
      <c r="H106" s="95"/>
      <c r="I106" s="95"/>
      <c r="J106" s="95"/>
      <c r="K106" s="95"/>
      <c r="L106" s="95"/>
      <c r="M106" s="95"/>
      <c r="N106" s="95"/>
      <c r="O106" s="95"/>
    </row>
    <row r="107" spans="1:15">
      <c r="A107" s="95"/>
      <c r="B107" s="95"/>
      <c r="C107" s="95"/>
      <c r="D107" s="95"/>
      <c r="E107" s="95"/>
      <c r="F107" s="95"/>
      <c r="G107" s="95"/>
      <c r="H107" s="95"/>
      <c r="I107" s="95"/>
      <c r="J107" s="95"/>
      <c r="K107" s="95"/>
      <c r="L107" s="95"/>
      <c r="M107" s="95"/>
      <c r="N107" s="95"/>
      <c r="O107" s="95"/>
    </row>
    <row r="108" spans="1:15">
      <c r="A108" s="95"/>
      <c r="B108" s="95"/>
      <c r="C108" s="95"/>
      <c r="D108" s="95"/>
      <c r="E108" s="95"/>
      <c r="F108" s="95"/>
      <c r="G108" s="95"/>
      <c r="H108" s="95"/>
      <c r="I108" s="95"/>
      <c r="J108" s="95"/>
      <c r="K108" s="95"/>
      <c r="L108" s="95"/>
      <c r="M108" s="95"/>
      <c r="N108" s="95"/>
      <c r="O108" s="95"/>
    </row>
    <row r="109" spans="1:15">
      <c r="A109" s="95"/>
      <c r="B109" s="95"/>
      <c r="C109" s="95"/>
      <c r="D109" s="95"/>
      <c r="E109" s="95"/>
      <c r="F109" s="95"/>
      <c r="G109" s="95"/>
      <c r="H109" s="95"/>
      <c r="I109" s="95"/>
      <c r="J109" s="95"/>
      <c r="K109" s="95"/>
      <c r="L109" s="95"/>
      <c r="M109" s="95"/>
      <c r="N109" s="95"/>
      <c r="O109" s="95"/>
    </row>
    <row r="110" spans="1:15">
      <c r="A110" s="95"/>
      <c r="B110" s="95"/>
      <c r="C110" s="95"/>
      <c r="D110" s="95"/>
      <c r="E110" s="95"/>
      <c r="F110" s="95"/>
      <c r="G110" s="95"/>
      <c r="H110" s="95"/>
      <c r="I110" s="95"/>
      <c r="J110" s="95"/>
      <c r="K110" s="95"/>
      <c r="L110" s="95"/>
      <c r="M110" s="95"/>
      <c r="N110" s="95"/>
      <c r="O110" s="95"/>
    </row>
    <row r="111" spans="1:15">
      <c r="A111" s="95"/>
      <c r="B111" s="95"/>
      <c r="C111" s="95"/>
      <c r="D111" s="95"/>
      <c r="E111" s="95"/>
      <c r="F111" s="95"/>
      <c r="G111" s="95"/>
      <c r="H111" s="95"/>
      <c r="I111" s="95"/>
      <c r="J111" s="95"/>
      <c r="K111" s="95"/>
      <c r="L111" s="95"/>
      <c r="M111" s="95"/>
      <c r="N111" s="95"/>
      <c r="O111" s="95"/>
    </row>
    <row r="112" spans="1:15">
      <c r="A112" s="95"/>
      <c r="B112" s="95"/>
      <c r="C112" s="95"/>
      <c r="D112" s="95"/>
      <c r="E112" s="95"/>
      <c r="F112" s="95"/>
      <c r="G112" s="95"/>
      <c r="H112" s="95"/>
      <c r="I112" s="95"/>
      <c r="J112" s="95"/>
      <c r="K112" s="95"/>
      <c r="L112" s="95"/>
      <c r="M112" s="95"/>
      <c r="N112" s="95"/>
      <c r="O112" s="95"/>
    </row>
    <row r="113" spans="1:15">
      <c r="A113" s="95"/>
      <c r="B113" s="95"/>
      <c r="C113" s="95"/>
      <c r="D113" s="95"/>
      <c r="E113" s="95"/>
      <c r="F113" s="95"/>
      <c r="G113" s="95"/>
      <c r="H113" s="95"/>
      <c r="I113" s="95"/>
      <c r="J113" s="95"/>
      <c r="K113" s="95"/>
      <c r="L113" s="95"/>
      <c r="M113" s="95"/>
      <c r="N113" s="95"/>
      <c r="O113" s="95"/>
    </row>
    <row r="114" spans="1:15">
      <c r="A114" s="95"/>
      <c r="B114" s="95"/>
      <c r="C114" s="95"/>
      <c r="D114" s="95"/>
      <c r="E114" s="95"/>
      <c r="F114" s="95"/>
      <c r="G114" s="95"/>
      <c r="H114" s="95"/>
      <c r="I114" s="95"/>
      <c r="J114" s="95"/>
      <c r="K114" s="95"/>
      <c r="L114" s="95"/>
      <c r="M114" s="95"/>
      <c r="N114" s="95"/>
      <c r="O114" s="95"/>
    </row>
    <row r="115" spans="1:15">
      <c r="A115" s="95"/>
      <c r="B115" s="95"/>
      <c r="C115" s="95"/>
      <c r="D115" s="95"/>
      <c r="E115" s="95"/>
      <c r="F115" s="95"/>
      <c r="G115" s="95"/>
      <c r="H115" s="95"/>
      <c r="I115" s="95"/>
      <c r="J115" s="95"/>
      <c r="K115" s="95"/>
      <c r="L115" s="95"/>
      <c r="M115" s="95"/>
      <c r="N115" s="95"/>
      <c r="O115" s="95"/>
    </row>
    <row r="116" spans="1:15">
      <c r="A116" s="95"/>
      <c r="B116" s="95"/>
      <c r="C116" s="95"/>
      <c r="D116" s="95"/>
      <c r="E116" s="95"/>
      <c r="F116" s="95"/>
      <c r="G116" s="95"/>
      <c r="H116" s="95"/>
      <c r="I116" s="95"/>
      <c r="J116" s="95"/>
      <c r="K116" s="95"/>
      <c r="L116" s="95"/>
      <c r="M116" s="95"/>
      <c r="N116" s="95"/>
      <c r="O116" s="95"/>
    </row>
    <row r="117" spans="1:15">
      <c r="A117" s="95"/>
      <c r="B117" s="95"/>
      <c r="C117" s="95"/>
      <c r="D117" s="95"/>
      <c r="E117" s="95"/>
      <c r="F117" s="95"/>
      <c r="G117" s="95"/>
      <c r="H117" s="95"/>
      <c r="I117" s="95"/>
      <c r="J117" s="95"/>
      <c r="K117" s="95"/>
      <c r="L117" s="95"/>
      <c r="M117" s="95"/>
      <c r="N117" s="95"/>
      <c r="O117" s="95"/>
    </row>
    <row r="118" spans="1:15">
      <c r="A118" s="95"/>
      <c r="B118" s="95"/>
      <c r="C118" s="95"/>
      <c r="D118" s="95"/>
      <c r="E118" s="95"/>
      <c r="F118" s="95"/>
      <c r="G118" s="95"/>
      <c r="H118" s="95"/>
      <c r="I118" s="95"/>
      <c r="J118" s="95"/>
      <c r="K118" s="95"/>
      <c r="L118" s="95"/>
      <c r="M118" s="95"/>
      <c r="N118" s="95"/>
      <c r="O118" s="95"/>
    </row>
    <row r="119" spans="1:15">
      <c r="A119" s="95"/>
      <c r="B119" s="95"/>
      <c r="C119" s="95"/>
      <c r="D119" s="95"/>
      <c r="E119" s="95"/>
      <c r="F119" s="95"/>
      <c r="G119" s="95"/>
      <c r="H119" s="95"/>
      <c r="I119" s="95"/>
      <c r="J119" s="95"/>
      <c r="K119" s="95"/>
      <c r="L119" s="95"/>
      <c r="M119" s="95"/>
      <c r="N119" s="95"/>
      <c r="O119" s="95"/>
    </row>
    <row r="120" spans="1:15">
      <c r="A120" s="95"/>
      <c r="B120" s="95"/>
      <c r="C120" s="95"/>
      <c r="D120" s="95"/>
      <c r="E120" s="95"/>
      <c r="F120" s="95"/>
      <c r="G120" s="95"/>
      <c r="H120" s="95"/>
      <c r="I120" s="95"/>
      <c r="J120" s="95"/>
      <c r="K120" s="95"/>
      <c r="L120" s="95"/>
      <c r="M120" s="95"/>
      <c r="N120" s="95"/>
      <c r="O120" s="95"/>
    </row>
    <row r="121" spans="1:15">
      <c r="A121" s="95"/>
      <c r="B121" s="95"/>
      <c r="C121" s="95"/>
      <c r="D121" s="95"/>
      <c r="E121" s="95"/>
      <c r="F121" s="95"/>
      <c r="G121" s="95"/>
      <c r="H121" s="95"/>
      <c r="I121" s="95"/>
      <c r="J121" s="95"/>
      <c r="K121" s="95"/>
      <c r="L121" s="95"/>
      <c r="M121" s="95"/>
      <c r="N121" s="95"/>
      <c r="O121" s="95"/>
    </row>
    <row r="122" spans="1:15">
      <c r="A122" s="95"/>
      <c r="B122" s="95"/>
      <c r="C122" s="95"/>
      <c r="D122" s="95"/>
      <c r="E122" s="95"/>
      <c r="F122" s="95"/>
      <c r="G122" s="95"/>
      <c r="H122" s="95"/>
      <c r="I122" s="95"/>
      <c r="J122" s="95"/>
      <c r="K122" s="95"/>
      <c r="L122" s="95"/>
      <c r="M122" s="95"/>
      <c r="N122" s="95"/>
      <c r="O122" s="95"/>
    </row>
  </sheetData>
  <mergeCells count="12">
    <mergeCell ref="B2:O2"/>
    <mergeCell ref="B3:O3"/>
    <mergeCell ref="B4:O4"/>
    <mergeCell ref="B6:O6"/>
    <mergeCell ref="B7:O7"/>
    <mergeCell ref="C12:N63"/>
    <mergeCell ref="K77:M77"/>
    <mergeCell ref="K78:M78"/>
    <mergeCell ref="D66:M66"/>
    <mergeCell ref="D67:M73"/>
    <mergeCell ref="K75:M75"/>
    <mergeCell ref="K76:M76"/>
  </mergeCells>
  <phoneticPr fontId="2" type="noConversion"/>
  <printOptions horizontalCentered="1"/>
  <pageMargins left="0.75" right="0.75" top="0.5" bottom="0.5" header="0.46" footer="0.5"/>
  <pageSetup scale="77"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14</vt:i4>
      </vt:variant>
    </vt:vector>
  </HeadingPairs>
  <TitlesOfParts>
    <vt:vector size="18" baseType="lpstr">
      <vt:lpstr>Instructions</vt:lpstr>
      <vt:lpstr>Submission Template</vt:lpstr>
      <vt:lpstr>Calculations</vt:lpstr>
      <vt:lpstr>Notes</vt:lpstr>
      <vt:lpstr>canbeinvalid</vt:lpstr>
      <vt:lpstr>canbeinvalid1</vt:lpstr>
      <vt:lpstr>cantbeinvalid1</vt:lpstr>
      <vt:lpstr>final</vt:lpstr>
      <vt:lpstr>FUELS</vt:lpstr>
      <vt:lpstr>invalid</vt:lpstr>
      <vt:lpstr>NOINVALID</vt:lpstr>
      <vt:lpstr>Calculations!Print_Area</vt:lpstr>
      <vt:lpstr>Instructions!Print_Area</vt:lpstr>
      <vt:lpstr>Notes!Print_Area</vt:lpstr>
      <vt:lpstr>'Submission Template'!Print_Area</vt:lpstr>
      <vt:lpstr>RESULTTYPE</vt:lpstr>
      <vt:lpstr>YESNO</vt:lpstr>
      <vt:lpstr>YESNOINVALID</vt:lpstr>
    </vt:vector>
  </TitlesOfParts>
  <Company>U.S. EPA OAR/OTAQ/CISD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Small Spark Ignition (SI) Production Line Testing (PLT) Template (EPA Form 5900-133, October 2016)</dc:title>
  <dc:subject>Manufacturer production line testing report template for small nonroad spark ignition engine submittals to meet compliance.</dc:subject>
  <dc:creator>U.S. EPA;OAR;Office of Transportation and Air Quality;Compliance Division</dc:creator>
  <cp:keywords>manufacturer; production line testing; PLT; report; template; small; nonroad; spark ignition; SI; engine; submit; compliance; epa; form; 5900-133</cp:keywords>
  <cp:lastModifiedBy>Bernales, Barbara</cp:lastModifiedBy>
  <cp:lastPrinted>2016-04-05T16:31:58Z</cp:lastPrinted>
  <dcterms:created xsi:type="dcterms:W3CDTF">2005-02-03T14:28:49Z</dcterms:created>
  <dcterms:modified xsi:type="dcterms:W3CDTF">2025-09-03T17:50:14Z</dcterms:modified>
</cp:coreProperties>
</file>