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H:\CCD\ICR\ICR 1695.14 (NRSI Defect and Recall)\Second FR Notice\for the docket\completed\"/>
    </mc:Choice>
  </mc:AlternateContent>
  <xr:revisionPtr revIDLastSave="0" documentId="13_ncr:1_{BC7F9F3C-CB81-4A3B-8466-0FAAEFD0001D}" xr6:coauthVersionLast="46" xr6:coauthVersionMax="46" xr10:uidLastSave="{00000000-0000-0000-0000-000000000000}"/>
  <bookViews>
    <workbookView xWindow="-109" yWindow="-109" windowWidth="26301" windowHeight="14305" tabRatio="651" xr2:uid="{00000000-000D-0000-FFFF-FFFF00000000}"/>
  </bookViews>
  <sheets>
    <sheet name="Current MY Credit Calc-EXHAUST" sheetId="1" r:id="rId1"/>
    <sheet name="Current MY Credit Calc-EVAP" sheetId="4" r:id="rId2"/>
    <sheet name="Field Descriptions" sheetId="9" r:id="rId3"/>
    <sheet name="Credit Summary" sheetId="11" r:id="rId4"/>
    <sheet name="Allowances-EVAP" sheetId="8" state="hidden" r:id="rId5"/>
  </sheets>
  <definedNames>
    <definedName name="_xlnm.Print_Area" localSheetId="4">'Allowances-EVAP'!$A$1:$N$76</definedName>
    <definedName name="_xlnm.Print_Area" localSheetId="3">'Credit Summary'!$A$1:$S$92</definedName>
    <definedName name="_xlnm.Print_Area" localSheetId="1">'Current MY Credit Calc-EVAP'!$A$1:$O$107</definedName>
    <definedName name="_xlnm.Print_Area" localSheetId="0">'Current MY Credit Calc-EXHAUST'!$A$1:$N$105</definedName>
    <definedName name="_xlnm.Print_Area" localSheetId="2">'Field Descriptions'!$A$1:$E$44</definedName>
    <definedName name="_xlnm.Print_Titles" localSheetId="1">'Current MY Credit Calc-EVAP'!$14:$14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2" i="11" l="1"/>
  <c r="H54" i="11" l="1"/>
  <c r="H53" i="11"/>
  <c r="H27" i="11" l="1"/>
  <c r="G75" i="11"/>
  <c r="G80" i="11"/>
  <c r="H26" i="11"/>
  <c r="AG68" i="11" l="1"/>
  <c r="AG67" i="11"/>
  <c r="AF67" i="11"/>
  <c r="AI67" i="11" l="1"/>
  <c r="AA68" i="11"/>
  <c r="T94" i="4" l="1"/>
  <c r="T93" i="4"/>
  <c r="T92" i="4"/>
  <c r="T91" i="4"/>
  <c r="T90" i="4"/>
  <c r="T89" i="4"/>
  <c r="T88" i="4"/>
  <c r="T87" i="4"/>
  <c r="T86" i="4"/>
  <c r="T85" i="4"/>
  <c r="T84" i="4"/>
  <c r="T83" i="4"/>
  <c r="T82" i="4"/>
  <c r="T81" i="4"/>
  <c r="T80" i="4"/>
  <c r="T79" i="4"/>
  <c r="T78" i="4"/>
  <c r="T77" i="4"/>
  <c r="T76" i="4"/>
  <c r="T75" i="4"/>
  <c r="T74" i="4"/>
  <c r="T73" i="4"/>
  <c r="T72" i="4"/>
  <c r="T71" i="4"/>
  <c r="T70" i="4"/>
  <c r="T69" i="4"/>
  <c r="T68" i="4"/>
  <c r="T67" i="4"/>
  <c r="T66" i="4"/>
  <c r="T65" i="4"/>
  <c r="T64" i="4"/>
  <c r="T63" i="4"/>
  <c r="T62" i="4"/>
  <c r="T61" i="4"/>
  <c r="T60" i="4"/>
  <c r="T59" i="4"/>
  <c r="T58" i="4"/>
  <c r="T57" i="4"/>
  <c r="T56" i="4"/>
  <c r="T55" i="4"/>
  <c r="T54" i="4"/>
  <c r="T53" i="4"/>
  <c r="T52" i="4"/>
  <c r="T51" i="4"/>
  <c r="T50" i="4"/>
  <c r="T49" i="4"/>
  <c r="T48" i="4"/>
  <c r="T47" i="4"/>
  <c r="T46" i="4"/>
  <c r="T45" i="4"/>
  <c r="T44" i="4"/>
  <c r="T43" i="4"/>
  <c r="T42" i="4"/>
  <c r="T41" i="4"/>
  <c r="T40" i="4"/>
  <c r="T39" i="4"/>
  <c r="T38" i="4"/>
  <c r="T37" i="4"/>
  <c r="T36" i="4"/>
  <c r="T35" i="4"/>
  <c r="T34" i="4"/>
  <c r="T33" i="4"/>
  <c r="T32" i="4"/>
  <c r="T31" i="4"/>
  <c r="T30" i="4"/>
  <c r="T29" i="4"/>
  <c r="T28" i="4"/>
  <c r="T27" i="4"/>
  <c r="T26" i="4"/>
  <c r="T25" i="4"/>
  <c r="T24" i="4"/>
  <c r="T23" i="4"/>
  <c r="T22" i="4"/>
  <c r="T21" i="4"/>
  <c r="T20" i="4"/>
  <c r="T19"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Y94" i="4"/>
  <c r="AH94" i="4" s="1"/>
  <c r="Y93" i="4"/>
  <c r="AH93" i="4" s="1"/>
  <c r="Y92" i="4"/>
  <c r="AH92" i="4" s="1"/>
  <c r="Y91" i="4"/>
  <c r="AH91" i="4" s="1"/>
  <c r="Y90" i="4"/>
  <c r="AH90" i="4" s="1"/>
  <c r="Y89" i="4"/>
  <c r="AH89" i="4" s="1"/>
  <c r="Y88" i="4"/>
  <c r="AH88" i="4" s="1"/>
  <c r="Y87" i="4"/>
  <c r="AH87" i="4" s="1"/>
  <c r="Y86" i="4"/>
  <c r="AH86" i="4" s="1"/>
  <c r="Y85" i="4"/>
  <c r="AH85" i="4" s="1"/>
  <c r="Y84" i="4"/>
  <c r="AH84" i="4" s="1"/>
  <c r="Y83" i="4"/>
  <c r="AH83" i="4" s="1"/>
  <c r="Y82" i="4"/>
  <c r="AH82" i="4" s="1"/>
  <c r="Y81" i="4"/>
  <c r="AH81" i="4" s="1"/>
  <c r="Y80" i="4"/>
  <c r="AH80" i="4" s="1"/>
  <c r="Y79" i="4"/>
  <c r="AH79" i="4" s="1"/>
  <c r="Y78" i="4"/>
  <c r="AH78" i="4" s="1"/>
  <c r="Y77" i="4"/>
  <c r="AH77" i="4" s="1"/>
  <c r="Y76" i="4"/>
  <c r="AH76" i="4" s="1"/>
  <c r="Y75" i="4"/>
  <c r="AH75" i="4" s="1"/>
  <c r="Y74" i="4"/>
  <c r="AH74" i="4" s="1"/>
  <c r="Y73" i="4"/>
  <c r="AH73" i="4" s="1"/>
  <c r="Y72" i="4"/>
  <c r="AH72" i="4" s="1"/>
  <c r="Y71" i="4"/>
  <c r="AH71" i="4" s="1"/>
  <c r="Y70" i="4"/>
  <c r="AH70" i="4" s="1"/>
  <c r="Y69" i="4"/>
  <c r="AH69" i="4" s="1"/>
  <c r="Y68" i="4"/>
  <c r="AH68" i="4" s="1"/>
  <c r="Y67" i="4"/>
  <c r="AH67" i="4" s="1"/>
  <c r="Y66" i="4"/>
  <c r="AH66" i="4" s="1"/>
  <c r="Y65" i="4"/>
  <c r="AH65" i="4" s="1"/>
  <c r="Y64" i="4"/>
  <c r="AH64" i="4" s="1"/>
  <c r="Y63" i="4"/>
  <c r="AH63" i="4" s="1"/>
  <c r="Y62" i="4"/>
  <c r="AH62" i="4" s="1"/>
  <c r="Y61" i="4"/>
  <c r="AH61" i="4" s="1"/>
  <c r="Y60" i="4"/>
  <c r="AH60" i="4" s="1"/>
  <c r="Y59" i="4"/>
  <c r="AH59" i="4" s="1"/>
  <c r="Y58" i="4"/>
  <c r="AH58" i="4" s="1"/>
  <c r="Y57" i="4"/>
  <c r="AH57" i="4" s="1"/>
  <c r="Y56" i="4"/>
  <c r="AH56" i="4" s="1"/>
  <c r="Y55" i="4"/>
  <c r="AH55" i="4" s="1"/>
  <c r="Y54" i="4"/>
  <c r="AH54" i="4" s="1"/>
  <c r="Y53" i="4"/>
  <c r="AH53" i="4" s="1"/>
  <c r="Y52" i="4"/>
  <c r="AH52" i="4" s="1"/>
  <c r="Y51" i="4"/>
  <c r="AH51" i="4" s="1"/>
  <c r="Y50" i="4"/>
  <c r="AH50" i="4" s="1"/>
  <c r="Y49" i="4"/>
  <c r="AH49" i="4" s="1"/>
  <c r="Y48" i="4"/>
  <c r="AH48" i="4" s="1"/>
  <c r="Y47" i="4"/>
  <c r="AH47" i="4" s="1"/>
  <c r="Y46" i="4"/>
  <c r="AH46" i="4" s="1"/>
  <c r="Y45" i="4"/>
  <c r="AH45" i="4" s="1"/>
  <c r="Y44" i="4"/>
  <c r="AH44" i="4" s="1"/>
  <c r="Y43" i="4"/>
  <c r="AH43" i="4" s="1"/>
  <c r="Y42" i="4"/>
  <c r="AH42" i="4" s="1"/>
  <c r="Y41" i="4"/>
  <c r="AH41" i="4" s="1"/>
  <c r="Y40" i="4"/>
  <c r="AH40" i="4" s="1"/>
  <c r="Y39" i="4"/>
  <c r="AH39" i="4" s="1"/>
  <c r="Y38" i="4"/>
  <c r="AH38" i="4" s="1"/>
  <c r="Y37" i="4"/>
  <c r="AH37" i="4" s="1"/>
  <c r="Y36" i="4"/>
  <c r="AH36" i="4" s="1"/>
  <c r="Y35" i="4"/>
  <c r="AH35" i="4" s="1"/>
  <c r="Y34" i="4"/>
  <c r="AH34" i="4" s="1"/>
  <c r="Y33" i="4"/>
  <c r="AH33" i="4" s="1"/>
  <c r="Y32" i="4"/>
  <c r="AH32" i="4" s="1"/>
  <c r="Y31" i="4"/>
  <c r="AH31" i="4" s="1"/>
  <c r="Y30" i="4"/>
  <c r="AH30" i="4" s="1"/>
  <c r="Y29" i="4"/>
  <c r="AH29" i="4" s="1"/>
  <c r="Y28" i="4"/>
  <c r="AH28" i="4" s="1"/>
  <c r="Y27" i="4"/>
  <c r="AH27" i="4" s="1"/>
  <c r="Y26" i="4"/>
  <c r="AH26" i="4" s="1"/>
  <c r="Y25" i="4"/>
  <c r="AH25" i="4" s="1"/>
  <c r="Y24" i="4"/>
  <c r="AH24" i="4" s="1"/>
  <c r="Y23" i="4"/>
  <c r="AH23" i="4" s="1"/>
  <c r="Y22" i="4"/>
  <c r="AH22" i="4" s="1"/>
  <c r="Y21" i="4"/>
  <c r="AH21" i="4" s="1"/>
  <c r="Y20" i="4"/>
  <c r="AH20" i="4" s="1"/>
  <c r="Y19" i="4"/>
  <c r="AH19" i="4" s="1"/>
  <c r="Y18" i="4"/>
  <c r="AH18" i="4" s="1"/>
  <c r="Y17" i="4"/>
  <c r="AH17" i="4" s="1"/>
  <c r="Y16" i="4"/>
  <c r="AH16" i="4" s="1"/>
  <c r="Y15" i="4"/>
  <c r="AH15" i="4" s="1"/>
  <c r="AA94" i="4"/>
  <c r="AA93" i="4"/>
  <c r="AA92" i="4"/>
  <c r="AA91" i="4"/>
  <c r="AA90" i="4"/>
  <c r="AA89" i="4"/>
  <c r="AA88" i="4"/>
  <c r="AA87" i="4"/>
  <c r="AA86" i="4"/>
  <c r="AA85" i="4"/>
  <c r="AA84" i="4"/>
  <c r="AA83" i="4"/>
  <c r="AA82" i="4"/>
  <c r="AA81" i="4"/>
  <c r="AA80" i="4"/>
  <c r="AA79" i="4"/>
  <c r="AA78" i="4"/>
  <c r="AA77"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W94" i="4"/>
  <c r="W93" i="4"/>
  <c r="W92" i="4"/>
  <c r="W91" i="4"/>
  <c r="W90" i="4"/>
  <c r="W89" i="4"/>
  <c r="W88" i="4"/>
  <c r="W87" i="4"/>
  <c r="W86" i="4"/>
  <c r="W85" i="4"/>
  <c r="W84" i="4"/>
  <c r="W83" i="4"/>
  <c r="W82" i="4"/>
  <c r="W81" i="4"/>
  <c r="W80" i="4"/>
  <c r="W79" i="4"/>
  <c r="W78" i="4"/>
  <c r="W77"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U94" i="4"/>
  <c r="U93" i="4"/>
  <c r="U92" i="4"/>
  <c r="U91" i="4"/>
  <c r="U90" i="4"/>
  <c r="U89" i="4"/>
  <c r="U88" i="4"/>
  <c r="U87" i="4"/>
  <c r="U86" i="4"/>
  <c r="U85" i="4"/>
  <c r="U84" i="4"/>
  <c r="U83" i="4"/>
  <c r="U82" i="4"/>
  <c r="U81" i="4"/>
  <c r="U80" i="4"/>
  <c r="U79" i="4"/>
  <c r="U78" i="4"/>
  <c r="U77"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D84" i="1" l="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B104" i="1" l="1"/>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D15" i="1"/>
  <c r="AK15" i="1" s="1"/>
  <c r="I10" i="1"/>
  <c r="C11" i="11"/>
  <c r="H36" i="11" s="1"/>
  <c r="P16" i="1"/>
  <c r="I127" i="1"/>
  <c r="P17" i="1"/>
  <c r="I128" i="1"/>
  <c r="P18" i="1"/>
  <c r="I129" i="1"/>
  <c r="P19" i="1"/>
  <c r="I130" i="1"/>
  <c r="P20" i="1"/>
  <c r="I131" i="1"/>
  <c r="P21" i="1"/>
  <c r="I132" i="1"/>
  <c r="P22" i="1"/>
  <c r="I133" i="1"/>
  <c r="P23" i="1"/>
  <c r="I134" i="1"/>
  <c r="P24" i="1"/>
  <c r="I135" i="1"/>
  <c r="P25" i="1"/>
  <c r="I136" i="1"/>
  <c r="P26" i="1"/>
  <c r="I137" i="1"/>
  <c r="P27" i="1"/>
  <c r="I138" i="1"/>
  <c r="P28" i="1"/>
  <c r="I139" i="1"/>
  <c r="P29" i="1"/>
  <c r="I140" i="1"/>
  <c r="P30" i="1"/>
  <c r="I141" i="1"/>
  <c r="P31" i="1"/>
  <c r="I142" i="1"/>
  <c r="P32" i="1"/>
  <c r="I143" i="1"/>
  <c r="P33" i="1"/>
  <c r="I144" i="1"/>
  <c r="P34" i="1"/>
  <c r="I145" i="1"/>
  <c r="P35" i="1"/>
  <c r="I146" i="1"/>
  <c r="P36" i="1"/>
  <c r="I147" i="1"/>
  <c r="P37" i="1"/>
  <c r="I148" i="1"/>
  <c r="P38" i="1"/>
  <c r="I149" i="1"/>
  <c r="P39" i="1"/>
  <c r="I150" i="1"/>
  <c r="P40" i="1"/>
  <c r="I151" i="1"/>
  <c r="P41" i="1"/>
  <c r="I152" i="1"/>
  <c r="P42" i="1"/>
  <c r="I153" i="1"/>
  <c r="P43" i="1"/>
  <c r="I154" i="1"/>
  <c r="P44" i="1"/>
  <c r="I155" i="1"/>
  <c r="P45" i="1"/>
  <c r="I156" i="1"/>
  <c r="P46" i="1"/>
  <c r="I157" i="1"/>
  <c r="P47" i="1"/>
  <c r="I158" i="1"/>
  <c r="P48" i="1"/>
  <c r="I159" i="1"/>
  <c r="P49" i="1"/>
  <c r="I160" i="1"/>
  <c r="P50" i="1"/>
  <c r="I161" i="1"/>
  <c r="P51" i="1"/>
  <c r="I162" i="1"/>
  <c r="P52" i="1"/>
  <c r="I163" i="1"/>
  <c r="P53" i="1"/>
  <c r="M53" i="1" s="1"/>
  <c r="L53" i="1" s="1"/>
  <c r="AQ53" i="1" s="1"/>
  <c r="I164" i="1"/>
  <c r="P54" i="1"/>
  <c r="I165" i="1"/>
  <c r="P55" i="1"/>
  <c r="I166" i="1"/>
  <c r="P56" i="1"/>
  <c r="I167" i="1"/>
  <c r="P57" i="1"/>
  <c r="I168" i="1"/>
  <c r="P58" i="1"/>
  <c r="I169" i="1"/>
  <c r="P59" i="1"/>
  <c r="I170" i="1"/>
  <c r="P60" i="1"/>
  <c r="I171" i="1"/>
  <c r="P61" i="1"/>
  <c r="I172" i="1"/>
  <c r="P62" i="1"/>
  <c r="I173" i="1"/>
  <c r="P63" i="1"/>
  <c r="I174" i="1"/>
  <c r="P64" i="1"/>
  <c r="I175" i="1"/>
  <c r="P65" i="1"/>
  <c r="I176" i="1"/>
  <c r="P66" i="1"/>
  <c r="I177" i="1"/>
  <c r="P67" i="1"/>
  <c r="I178" i="1"/>
  <c r="P68" i="1"/>
  <c r="I179" i="1"/>
  <c r="P69" i="1"/>
  <c r="M69" i="1" s="1"/>
  <c r="AS69" i="1" s="1"/>
  <c r="I180" i="1"/>
  <c r="P70" i="1"/>
  <c r="I181" i="1"/>
  <c r="P71" i="1"/>
  <c r="I182" i="1"/>
  <c r="P72" i="1"/>
  <c r="I183" i="1"/>
  <c r="P73" i="1"/>
  <c r="I184" i="1"/>
  <c r="P74" i="1"/>
  <c r="I185" i="1"/>
  <c r="P75" i="1"/>
  <c r="I186" i="1"/>
  <c r="P76" i="1"/>
  <c r="I187" i="1"/>
  <c r="P77" i="1"/>
  <c r="M77" i="1" s="1"/>
  <c r="I188" i="1"/>
  <c r="P78" i="1"/>
  <c r="I189" i="1"/>
  <c r="P79" i="1"/>
  <c r="I190" i="1"/>
  <c r="P80" i="1"/>
  <c r="I191" i="1"/>
  <c r="P81" i="1"/>
  <c r="M81" i="1" s="1"/>
  <c r="L81" i="1" s="1"/>
  <c r="I192" i="1"/>
  <c r="P82" i="1"/>
  <c r="I193" i="1"/>
  <c r="P83" i="1"/>
  <c r="I194" i="1"/>
  <c r="P84"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X15" i="4"/>
  <c r="C11" i="4"/>
  <c r="AE79" i="4" s="1"/>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M72" i="4"/>
  <c r="AM73" i="4"/>
  <c r="AM74" i="4"/>
  <c r="AM75" i="4"/>
  <c r="AM76" i="4"/>
  <c r="AM77" i="4"/>
  <c r="AM78" i="4"/>
  <c r="AM79" i="4"/>
  <c r="AM80" i="4"/>
  <c r="AM81" i="4"/>
  <c r="AM82" i="4"/>
  <c r="AM83" i="4"/>
  <c r="AM84" i="4"/>
  <c r="AM85" i="4"/>
  <c r="AM86" i="4"/>
  <c r="AM87" i="4"/>
  <c r="AM88" i="4"/>
  <c r="AM89" i="4"/>
  <c r="AM90" i="4"/>
  <c r="AM91" i="4"/>
  <c r="AM92" i="4"/>
  <c r="AM93" i="4"/>
  <c r="AM94" i="4"/>
  <c r="C11" i="8"/>
  <c r="D89" i="8"/>
  <c r="F16" i="8" s="1"/>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90" i="8"/>
  <c r="B125" i="1"/>
  <c r="E125" i="1" s="1"/>
  <c r="Q15" i="1"/>
  <c r="Y15" i="1"/>
  <c r="AD15" i="1"/>
  <c r="AY15" i="1"/>
  <c r="AZ15" i="1"/>
  <c r="BA15" i="1"/>
  <c r="AB15" i="1"/>
  <c r="Q16" i="1"/>
  <c r="R16" i="1"/>
  <c r="W16" i="1"/>
  <c r="Y16" i="1"/>
  <c r="Z16" i="1"/>
  <c r="AD16" i="1"/>
  <c r="AA16" i="1"/>
  <c r="S16" i="1"/>
  <c r="T16" i="1"/>
  <c r="U16" i="1"/>
  <c r="V16" i="1"/>
  <c r="AB16" i="1"/>
  <c r="AE16" i="1"/>
  <c r="AC16" i="1"/>
  <c r="C126" i="1"/>
  <c r="H55" i="11"/>
  <c r="H49" i="11"/>
  <c r="H48" i="11"/>
  <c r="C125" i="1"/>
  <c r="C127" i="1"/>
  <c r="S17" i="1"/>
  <c r="T17" i="1"/>
  <c r="U17" i="1"/>
  <c r="V17" i="1"/>
  <c r="AA17" i="1"/>
  <c r="AB17" i="1"/>
  <c r="AC17" i="1"/>
  <c r="AE17" i="1"/>
  <c r="Q17" i="1"/>
  <c r="R17" i="1"/>
  <c r="W17" i="1"/>
  <c r="Y17" i="1"/>
  <c r="Z17" i="1"/>
  <c r="AD17" i="1"/>
  <c r="AT17" i="1"/>
  <c r="AU17" i="1"/>
  <c r="AV17" i="1"/>
  <c r="AW17" i="1"/>
  <c r="AY17" i="1"/>
  <c r="AZ17" i="1"/>
  <c r="BA17" i="1"/>
  <c r="K17" i="1"/>
  <c r="H35" i="11"/>
  <c r="H40" i="1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G79" i="11"/>
  <c r="G78" i="11"/>
  <c r="AK15" i="4"/>
  <c r="AL15" i="4"/>
  <c r="C117" i="4"/>
  <c r="AI15" i="4"/>
  <c r="AK16" i="4"/>
  <c r="AL16" i="4"/>
  <c r="AI16" i="4"/>
  <c r="C118" i="4"/>
  <c r="AK17" i="4"/>
  <c r="AL17" i="4"/>
  <c r="C119" i="4"/>
  <c r="AC17" i="4"/>
  <c r="AI17" i="4"/>
  <c r="X16" i="4"/>
  <c r="X17" i="4"/>
  <c r="AL18" i="4"/>
  <c r="AK18" i="4"/>
  <c r="AI18" i="4"/>
  <c r="X18" i="4"/>
  <c r="X19" i="4"/>
  <c r="X20" i="4"/>
  <c r="X21" i="4"/>
  <c r="AL22" i="4"/>
  <c r="AK22" i="4"/>
  <c r="J124" i="4"/>
  <c r="AI22" i="4"/>
  <c r="X22" i="4"/>
  <c r="X23" i="4"/>
  <c r="X24" i="4"/>
  <c r="X25" i="4"/>
  <c r="X26" i="4"/>
  <c r="X27" i="4"/>
  <c r="X28" i="4"/>
  <c r="X29" i="4"/>
  <c r="X30" i="4"/>
  <c r="X31" i="4"/>
  <c r="X32" i="4"/>
  <c r="X33" i="4"/>
  <c r="X34" i="4"/>
  <c r="X35" i="4"/>
  <c r="X36" i="4"/>
  <c r="X37" i="4"/>
  <c r="X38" i="4"/>
  <c r="X39" i="4"/>
  <c r="X40" i="4"/>
  <c r="X41" i="4"/>
  <c r="X42" i="4"/>
  <c r="X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X93" i="4"/>
  <c r="X94" i="4"/>
  <c r="AL19" i="4"/>
  <c r="AK19" i="4"/>
  <c r="AL20" i="4"/>
  <c r="AK20" i="4"/>
  <c r="AL21" i="4"/>
  <c r="AK21" i="4"/>
  <c r="AL23" i="4"/>
  <c r="AK23" i="4"/>
  <c r="AL24" i="4"/>
  <c r="AK24" i="4"/>
  <c r="AL25" i="4"/>
  <c r="AK25" i="4"/>
  <c r="AL26" i="4"/>
  <c r="AK26" i="4"/>
  <c r="AL27" i="4"/>
  <c r="AK27" i="4"/>
  <c r="AL28" i="4"/>
  <c r="AK28" i="4"/>
  <c r="AL29" i="4"/>
  <c r="AK29" i="4"/>
  <c r="AL30" i="4"/>
  <c r="AK30" i="4"/>
  <c r="AL31" i="4"/>
  <c r="AK31" i="4"/>
  <c r="AL32" i="4"/>
  <c r="AK32" i="4"/>
  <c r="AL33" i="4"/>
  <c r="AK33" i="4"/>
  <c r="AL34" i="4"/>
  <c r="AK34" i="4"/>
  <c r="AL35" i="4"/>
  <c r="AK35" i="4"/>
  <c r="AL36" i="4"/>
  <c r="AK36" i="4"/>
  <c r="AL37" i="4"/>
  <c r="AK37" i="4"/>
  <c r="AL38" i="4"/>
  <c r="AK38" i="4"/>
  <c r="AL39" i="4"/>
  <c r="AK39" i="4"/>
  <c r="AL40" i="4"/>
  <c r="AK40" i="4"/>
  <c r="AL41" i="4"/>
  <c r="AK41" i="4"/>
  <c r="AL42" i="4"/>
  <c r="AK42" i="4"/>
  <c r="AL43" i="4"/>
  <c r="AK43" i="4"/>
  <c r="AL44" i="4"/>
  <c r="AK44" i="4"/>
  <c r="AL45" i="4"/>
  <c r="AK45" i="4"/>
  <c r="AL46" i="4"/>
  <c r="AK46" i="4"/>
  <c r="AL47" i="4"/>
  <c r="AK47" i="4"/>
  <c r="AL48" i="4"/>
  <c r="AK48" i="4"/>
  <c r="AL49" i="4"/>
  <c r="AK49" i="4"/>
  <c r="AL50" i="4"/>
  <c r="AK50" i="4"/>
  <c r="AL51" i="4"/>
  <c r="AK51" i="4"/>
  <c r="AL52" i="4"/>
  <c r="AK52" i="4"/>
  <c r="AL53" i="4"/>
  <c r="AK53" i="4"/>
  <c r="AL54" i="4"/>
  <c r="AK54" i="4"/>
  <c r="AL55" i="4"/>
  <c r="AK55" i="4"/>
  <c r="AL56" i="4"/>
  <c r="AK56" i="4"/>
  <c r="AL57" i="4"/>
  <c r="AK57" i="4"/>
  <c r="AL58" i="4"/>
  <c r="AK58" i="4"/>
  <c r="AL59" i="4"/>
  <c r="AK59" i="4"/>
  <c r="AL60" i="4"/>
  <c r="AK60" i="4"/>
  <c r="AL61" i="4"/>
  <c r="AK61" i="4"/>
  <c r="AL62" i="4"/>
  <c r="AK62" i="4"/>
  <c r="AL63" i="4"/>
  <c r="AK63" i="4"/>
  <c r="AL64" i="4"/>
  <c r="AK64" i="4"/>
  <c r="AL65" i="4"/>
  <c r="AK65" i="4"/>
  <c r="AL66" i="4"/>
  <c r="AK66" i="4"/>
  <c r="AL67" i="4"/>
  <c r="AK67" i="4"/>
  <c r="AL68" i="4"/>
  <c r="AK68" i="4"/>
  <c r="AL69" i="4"/>
  <c r="AK69" i="4"/>
  <c r="AL70" i="4"/>
  <c r="AK70" i="4"/>
  <c r="AL71" i="4"/>
  <c r="AK71" i="4"/>
  <c r="AL72" i="4"/>
  <c r="AK72" i="4"/>
  <c r="AL73" i="4"/>
  <c r="AK73" i="4"/>
  <c r="AL74" i="4"/>
  <c r="AK74" i="4"/>
  <c r="AL75" i="4"/>
  <c r="AK75" i="4"/>
  <c r="AL76" i="4"/>
  <c r="AK76" i="4"/>
  <c r="AL77" i="4"/>
  <c r="AK77" i="4"/>
  <c r="AL78" i="4"/>
  <c r="AK78" i="4"/>
  <c r="AL79" i="4"/>
  <c r="AK79" i="4"/>
  <c r="AL80" i="4"/>
  <c r="AK80" i="4"/>
  <c r="AL81" i="4"/>
  <c r="AK81" i="4"/>
  <c r="AL82" i="4"/>
  <c r="AK82" i="4"/>
  <c r="AL83" i="4"/>
  <c r="AK83" i="4"/>
  <c r="AL84" i="4"/>
  <c r="AK84" i="4"/>
  <c r="AL85" i="4"/>
  <c r="AK85" i="4"/>
  <c r="AL86" i="4"/>
  <c r="AK86" i="4"/>
  <c r="AL87" i="4"/>
  <c r="AK87" i="4"/>
  <c r="AL88" i="4"/>
  <c r="AK88" i="4"/>
  <c r="AL89" i="4"/>
  <c r="AK89" i="4"/>
  <c r="AL90" i="4"/>
  <c r="AK90" i="4"/>
  <c r="AL91" i="4"/>
  <c r="AK91" i="4"/>
  <c r="AL92" i="4"/>
  <c r="AK92" i="4"/>
  <c r="AL93" i="4"/>
  <c r="AK93" i="4"/>
  <c r="AL94" i="4"/>
  <c r="AK94" i="4"/>
  <c r="T15" i="1"/>
  <c r="Q18" i="1"/>
  <c r="R18" i="1"/>
  <c r="Y18" i="1"/>
  <c r="Z18" i="1"/>
  <c r="W18" i="1"/>
  <c r="AD18" i="1"/>
  <c r="Q19" i="1"/>
  <c r="R19" i="1"/>
  <c r="Y19" i="1"/>
  <c r="Z19" i="1"/>
  <c r="W19" i="1"/>
  <c r="AD19" i="1"/>
  <c r="Q20" i="1"/>
  <c r="R20" i="1"/>
  <c r="Y20" i="1"/>
  <c r="Z20" i="1"/>
  <c r="W20" i="1"/>
  <c r="AD20" i="1"/>
  <c r="Q21" i="1"/>
  <c r="R21" i="1"/>
  <c r="Y21" i="1"/>
  <c r="Z21" i="1"/>
  <c r="W21" i="1"/>
  <c r="AD21" i="1"/>
  <c r="Q22" i="1"/>
  <c r="R22" i="1"/>
  <c r="Y22" i="1"/>
  <c r="Z22" i="1"/>
  <c r="W22" i="1"/>
  <c r="AD22" i="1"/>
  <c r="Q23" i="1"/>
  <c r="R23" i="1"/>
  <c r="Y23" i="1"/>
  <c r="Z23" i="1"/>
  <c r="W23" i="1"/>
  <c r="AD23" i="1"/>
  <c r="Q24" i="1"/>
  <c r="R24" i="1"/>
  <c r="Y24" i="1"/>
  <c r="Z24" i="1"/>
  <c r="W24" i="1"/>
  <c r="AD24" i="1"/>
  <c r="Q25" i="1"/>
  <c r="R25" i="1"/>
  <c r="Y25" i="1"/>
  <c r="Z25" i="1"/>
  <c r="W25" i="1"/>
  <c r="AD25" i="1"/>
  <c r="Q26" i="1"/>
  <c r="R26" i="1"/>
  <c r="Y26" i="1"/>
  <c r="Z26" i="1"/>
  <c r="W26" i="1"/>
  <c r="AD26" i="1"/>
  <c r="Q27" i="1"/>
  <c r="R27" i="1"/>
  <c r="Y27" i="1"/>
  <c r="Z27" i="1"/>
  <c r="W27" i="1"/>
  <c r="AD27" i="1"/>
  <c r="Q28" i="1"/>
  <c r="R28" i="1"/>
  <c r="Y28" i="1"/>
  <c r="Z28" i="1"/>
  <c r="W28" i="1"/>
  <c r="AD28" i="1"/>
  <c r="Q29" i="1"/>
  <c r="R29" i="1"/>
  <c r="Y29" i="1"/>
  <c r="Z29" i="1"/>
  <c r="W29" i="1"/>
  <c r="AD29" i="1"/>
  <c r="Q30" i="1"/>
  <c r="R30" i="1"/>
  <c r="Y30" i="1"/>
  <c r="Z30" i="1"/>
  <c r="W30" i="1"/>
  <c r="AD30" i="1"/>
  <c r="Q31" i="1"/>
  <c r="R31" i="1"/>
  <c r="Y31" i="1"/>
  <c r="Z31" i="1"/>
  <c r="W31" i="1"/>
  <c r="AD31" i="1"/>
  <c r="Q32" i="1"/>
  <c r="R32" i="1"/>
  <c r="Y32" i="1"/>
  <c r="Z32" i="1"/>
  <c r="W32" i="1"/>
  <c r="AD32" i="1"/>
  <c r="Q33" i="1"/>
  <c r="R33" i="1"/>
  <c r="Y33" i="1"/>
  <c r="Z33" i="1"/>
  <c r="W33" i="1"/>
  <c r="AD33" i="1"/>
  <c r="Q34" i="1"/>
  <c r="R34" i="1"/>
  <c r="Y34" i="1"/>
  <c r="Z34" i="1"/>
  <c r="W34" i="1"/>
  <c r="AD34" i="1"/>
  <c r="Q35" i="1"/>
  <c r="R35" i="1"/>
  <c r="Y35" i="1"/>
  <c r="Z35" i="1"/>
  <c r="W35" i="1"/>
  <c r="AD35" i="1"/>
  <c r="Q36" i="1"/>
  <c r="R36" i="1"/>
  <c r="Y36" i="1"/>
  <c r="Z36" i="1"/>
  <c r="W36" i="1"/>
  <c r="AD36" i="1"/>
  <c r="Q37" i="1"/>
  <c r="R37" i="1"/>
  <c r="Y37" i="1"/>
  <c r="Z37" i="1"/>
  <c r="W37" i="1"/>
  <c r="AD37" i="1"/>
  <c r="Q38" i="1"/>
  <c r="R38" i="1"/>
  <c r="Y38" i="1"/>
  <c r="Z38" i="1"/>
  <c r="W38" i="1"/>
  <c r="AD38" i="1"/>
  <c r="Q39" i="1"/>
  <c r="R39" i="1"/>
  <c r="Y39" i="1"/>
  <c r="Z39" i="1"/>
  <c r="W39" i="1"/>
  <c r="AD39" i="1"/>
  <c r="Q40" i="1"/>
  <c r="R40" i="1"/>
  <c r="Y40" i="1"/>
  <c r="Z40" i="1"/>
  <c r="W40" i="1"/>
  <c r="AD40" i="1"/>
  <c r="Q41" i="1"/>
  <c r="R41" i="1"/>
  <c r="Y41" i="1"/>
  <c r="Z41" i="1"/>
  <c r="W41" i="1"/>
  <c r="AD41" i="1"/>
  <c r="Q42" i="1"/>
  <c r="R42" i="1"/>
  <c r="Y42" i="1"/>
  <c r="Z42" i="1"/>
  <c r="W42" i="1"/>
  <c r="AD42" i="1"/>
  <c r="Q43" i="1"/>
  <c r="R43" i="1"/>
  <c r="Y43" i="1"/>
  <c r="Z43" i="1"/>
  <c r="W43" i="1"/>
  <c r="AD43" i="1"/>
  <c r="Q44" i="1"/>
  <c r="R44" i="1"/>
  <c r="Y44" i="1"/>
  <c r="Z44" i="1"/>
  <c r="W44" i="1"/>
  <c r="AD44" i="1"/>
  <c r="Q45" i="1"/>
  <c r="R45" i="1"/>
  <c r="Y45" i="1"/>
  <c r="Z45" i="1"/>
  <c r="W45" i="1"/>
  <c r="AD45" i="1"/>
  <c r="Q46" i="1"/>
  <c r="R46" i="1"/>
  <c r="Y46" i="1"/>
  <c r="Z46" i="1"/>
  <c r="W46" i="1"/>
  <c r="AD46" i="1"/>
  <c r="Q47" i="1"/>
  <c r="R47" i="1"/>
  <c r="Y47" i="1"/>
  <c r="Z47" i="1"/>
  <c r="W47" i="1"/>
  <c r="AD47" i="1"/>
  <c r="Q48" i="1"/>
  <c r="R48" i="1"/>
  <c r="Y48" i="1"/>
  <c r="Z48" i="1"/>
  <c r="W48" i="1"/>
  <c r="AD48" i="1"/>
  <c r="Q49" i="1"/>
  <c r="R49" i="1"/>
  <c r="Y49" i="1"/>
  <c r="Z49" i="1"/>
  <c r="W49" i="1"/>
  <c r="AD49" i="1"/>
  <c r="Q50" i="1"/>
  <c r="R50" i="1"/>
  <c r="Y50" i="1"/>
  <c r="Z50" i="1"/>
  <c r="W50" i="1"/>
  <c r="AD50" i="1"/>
  <c r="Q51" i="1"/>
  <c r="R51" i="1"/>
  <c r="Y51" i="1"/>
  <c r="Z51" i="1"/>
  <c r="W51" i="1"/>
  <c r="AD51" i="1"/>
  <c r="Q52" i="1"/>
  <c r="R52" i="1"/>
  <c r="Y52" i="1"/>
  <c r="Z52" i="1"/>
  <c r="W52" i="1"/>
  <c r="AD52" i="1"/>
  <c r="Q53" i="1"/>
  <c r="R53" i="1"/>
  <c r="Y53" i="1"/>
  <c r="Z53" i="1"/>
  <c r="W53" i="1"/>
  <c r="AD53" i="1"/>
  <c r="Q54" i="1"/>
  <c r="R54" i="1"/>
  <c r="Y54" i="1"/>
  <c r="Z54" i="1"/>
  <c r="W54" i="1"/>
  <c r="AD54" i="1"/>
  <c r="Q55" i="1"/>
  <c r="R55" i="1"/>
  <c r="Y55" i="1"/>
  <c r="Z55" i="1"/>
  <c r="W55" i="1"/>
  <c r="AD55" i="1"/>
  <c r="Q56" i="1"/>
  <c r="R56" i="1"/>
  <c r="Y56" i="1"/>
  <c r="Z56" i="1"/>
  <c r="W56" i="1"/>
  <c r="AD56" i="1"/>
  <c r="Q57" i="1"/>
  <c r="R57" i="1"/>
  <c r="Y57" i="1"/>
  <c r="Z57" i="1"/>
  <c r="W57" i="1"/>
  <c r="AD57" i="1"/>
  <c r="Q58" i="1"/>
  <c r="R58" i="1"/>
  <c r="Y58" i="1"/>
  <c r="Z58" i="1"/>
  <c r="W58" i="1"/>
  <c r="AD58" i="1"/>
  <c r="Q59" i="1"/>
  <c r="R59" i="1"/>
  <c r="Y59" i="1"/>
  <c r="Z59" i="1"/>
  <c r="W59" i="1"/>
  <c r="AD59" i="1"/>
  <c r="Q60" i="1"/>
  <c r="R60" i="1"/>
  <c r="Y60" i="1"/>
  <c r="Z60" i="1"/>
  <c r="W60" i="1"/>
  <c r="AD60" i="1"/>
  <c r="Q61" i="1"/>
  <c r="R61" i="1"/>
  <c r="Y61" i="1"/>
  <c r="Z61" i="1"/>
  <c r="W61" i="1"/>
  <c r="AD61" i="1"/>
  <c r="Q62" i="1"/>
  <c r="R62" i="1"/>
  <c r="Y62" i="1"/>
  <c r="Z62" i="1"/>
  <c r="W62" i="1"/>
  <c r="AD62" i="1"/>
  <c r="Q63" i="1"/>
  <c r="R63" i="1"/>
  <c r="Y63" i="1"/>
  <c r="Z63" i="1"/>
  <c r="W63" i="1"/>
  <c r="AD63" i="1"/>
  <c r="Q64" i="1"/>
  <c r="R64" i="1"/>
  <c r="Y64" i="1"/>
  <c r="Z64" i="1"/>
  <c r="W64" i="1"/>
  <c r="AD64" i="1"/>
  <c r="Q65" i="1"/>
  <c r="R65" i="1"/>
  <c r="Y65" i="1"/>
  <c r="Z65" i="1"/>
  <c r="W65" i="1"/>
  <c r="AD65" i="1"/>
  <c r="Q66" i="1"/>
  <c r="R66" i="1"/>
  <c r="Y66" i="1"/>
  <c r="Z66" i="1"/>
  <c r="W66" i="1"/>
  <c r="AD66" i="1"/>
  <c r="Q67" i="1"/>
  <c r="R67" i="1"/>
  <c r="Y67" i="1"/>
  <c r="Z67" i="1"/>
  <c r="W67" i="1"/>
  <c r="AD67" i="1"/>
  <c r="Q68" i="1"/>
  <c r="R68" i="1"/>
  <c r="Y68" i="1"/>
  <c r="Z68" i="1"/>
  <c r="W68" i="1"/>
  <c r="AD68" i="1"/>
  <c r="Q69" i="1"/>
  <c r="R69" i="1"/>
  <c r="Y69" i="1"/>
  <c r="Z69" i="1"/>
  <c r="W69" i="1"/>
  <c r="AD69" i="1"/>
  <c r="Q70" i="1"/>
  <c r="R70" i="1"/>
  <c r="Y70" i="1"/>
  <c r="Z70" i="1"/>
  <c r="W70" i="1"/>
  <c r="AD70" i="1"/>
  <c r="Q71" i="1"/>
  <c r="R71" i="1"/>
  <c r="Y71" i="1"/>
  <c r="Z71" i="1"/>
  <c r="W71" i="1"/>
  <c r="AD71" i="1"/>
  <c r="Q72" i="1"/>
  <c r="R72" i="1"/>
  <c r="Y72" i="1"/>
  <c r="Z72" i="1"/>
  <c r="W72" i="1"/>
  <c r="AD72" i="1"/>
  <c r="Q73" i="1"/>
  <c r="R73" i="1"/>
  <c r="Y73" i="1"/>
  <c r="Z73" i="1"/>
  <c r="W73" i="1"/>
  <c r="AD73" i="1"/>
  <c r="Q74" i="1"/>
  <c r="R74" i="1"/>
  <c r="Y74" i="1"/>
  <c r="Z74" i="1"/>
  <c r="W74" i="1"/>
  <c r="AD74" i="1"/>
  <c r="Q75" i="1"/>
  <c r="R75" i="1"/>
  <c r="Y75" i="1"/>
  <c r="Z75" i="1"/>
  <c r="W75" i="1"/>
  <c r="AD75" i="1"/>
  <c r="Q76" i="1"/>
  <c r="R76" i="1"/>
  <c r="Y76" i="1"/>
  <c r="Z76" i="1"/>
  <c r="W76" i="1"/>
  <c r="AD76" i="1"/>
  <c r="Q77" i="1"/>
  <c r="R77" i="1"/>
  <c r="Y77" i="1"/>
  <c r="Z77" i="1"/>
  <c r="W77" i="1"/>
  <c r="AD77" i="1"/>
  <c r="Q78" i="1"/>
  <c r="R78" i="1"/>
  <c r="Y78" i="1"/>
  <c r="Z78" i="1"/>
  <c r="W78" i="1"/>
  <c r="AD78" i="1"/>
  <c r="Q79" i="1"/>
  <c r="R79" i="1"/>
  <c r="Y79" i="1"/>
  <c r="Z79" i="1"/>
  <c r="W79" i="1"/>
  <c r="AD79" i="1"/>
  <c r="Q80" i="1"/>
  <c r="R80" i="1"/>
  <c r="Y80" i="1"/>
  <c r="Z80" i="1"/>
  <c r="W80" i="1"/>
  <c r="AD80" i="1"/>
  <c r="Q81" i="1"/>
  <c r="R81" i="1"/>
  <c r="Y81" i="1"/>
  <c r="Z81" i="1"/>
  <c r="W81" i="1"/>
  <c r="AD81" i="1"/>
  <c r="Q82" i="1"/>
  <c r="R82" i="1"/>
  <c r="Y82" i="1"/>
  <c r="Z82" i="1"/>
  <c r="W82" i="1"/>
  <c r="AD82" i="1"/>
  <c r="Q83" i="1"/>
  <c r="R83" i="1"/>
  <c r="Y83" i="1"/>
  <c r="Z83" i="1"/>
  <c r="W83" i="1"/>
  <c r="AD83" i="1"/>
  <c r="Q84" i="1"/>
  <c r="R84" i="1"/>
  <c r="Y84" i="1"/>
  <c r="Z84" i="1"/>
  <c r="W84" i="1"/>
  <c r="AD84" i="1"/>
  <c r="C12" i="11"/>
  <c r="AG39" i="4"/>
  <c r="AG56" i="4"/>
  <c r="AI19" i="4"/>
  <c r="J121" i="4"/>
  <c r="AI20" i="4"/>
  <c r="J122" i="4"/>
  <c r="AI21" i="4"/>
  <c r="J123" i="4"/>
  <c r="AI23" i="4"/>
  <c r="J125" i="4"/>
  <c r="AI24" i="4"/>
  <c r="J126" i="4"/>
  <c r="AI25" i="4"/>
  <c r="J127" i="4"/>
  <c r="AI26" i="4"/>
  <c r="J128" i="4"/>
  <c r="AC26" i="4"/>
  <c r="AI27" i="4"/>
  <c r="J129" i="4"/>
  <c r="AI28" i="4"/>
  <c r="J130" i="4"/>
  <c r="AI29" i="4"/>
  <c r="J131" i="4"/>
  <c r="AI30" i="4"/>
  <c r="J132" i="4"/>
  <c r="AE31" i="4"/>
  <c r="AI31" i="4"/>
  <c r="J133" i="4"/>
  <c r="AI32" i="4"/>
  <c r="J134" i="4"/>
  <c r="AI33" i="4"/>
  <c r="J135" i="4"/>
  <c r="AI34" i="4"/>
  <c r="J136" i="4"/>
  <c r="AI35" i="4"/>
  <c r="J137" i="4"/>
  <c r="AI36" i="4"/>
  <c r="J138" i="4"/>
  <c r="AC36" i="4"/>
  <c r="AI37" i="4"/>
  <c r="J139" i="4"/>
  <c r="AI38" i="4"/>
  <c r="J140" i="4"/>
  <c r="AI39" i="4"/>
  <c r="J141" i="4"/>
  <c r="AI40" i="4"/>
  <c r="J142" i="4"/>
  <c r="AI41" i="4"/>
  <c r="J143" i="4"/>
  <c r="AI42" i="4"/>
  <c r="J144" i="4"/>
  <c r="AI43" i="4"/>
  <c r="J145" i="4"/>
  <c r="AI44" i="4"/>
  <c r="J146" i="4"/>
  <c r="AI45" i="4"/>
  <c r="J147" i="4"/>
  <c r="AI46" i="4"/>
  <c r="J148" i="4"/>
  <c r="AI47" i="4"/>
  <c r="J149" i="4"/>
  <c r="AI48" i="4"/>
  <c r="J150" i="4"/>
  <c r="AI49" i="4"/>
  <c r="J151" i="4"/>
  <c r="AI50" i="4"/>
  <c r="J152" i="4"/>
  <c r="AI51" i="4"/>
  <c r="J153" i="4"/>
  <c r="AI52" i="4"/>
  <c r="J154" i="4"/>
  <c r="AI53" i="4"/>
  <c r="J155" i="4"/>
  <c r="AI54" i="4"/>
  <c r="J156" i="4"/>
  <c r="AC54" i="4"/>
  <c r="AI55" i="4"/>
  <c r="J157" i="4"/>
  <c r="AI56" i="4"/>
  <c r="J158" i="4"/>
  <c r="AI57" i="4"/>
  <c r="J159" i="4"/>
  <c r="AI58" i="4"/>
  <c r="J160" i="4"/>
  <c r="AI59" i="4"/>
  <c r="J161" i="4"/>
  <c r="AI60" i="4"/>
  <c r="J162" i="4"/>
  <c r="AI61" i="4"/>
  <c r="J163" i="4"/>
  <c r="AI62" i="4"/>
  <c r="J164" i="4"/>
  <c r="AI63" i="4"/>
  <c r="J165" i="4"/>
  <c r="AI64" i="4"/>
  <c r="J166" i="4"/>
  <c r="AI65" i="4"/>
  <c r="J167" i="4"/>
  <c r="AI66" i="4"/>
  <c r="J168" i="4"/>
  <c r="AI67" i="4"/>
  <c r="J169" i="4"/>
  <c r="AI68" i="4"/>
  <c r="J170" i="4"/>
  <c r="AI69" i="4"/>
  <c r="J171" i="4"/>
  <c r="AI70" i="4"/>
  <c r="J172" i="4"/>
  <c r="AI71" i="4"/>
  <c r="J173" i="4"/>
  <c r="AI72" i="4"/>
  <c r="J174" i="4"/>
  <c r="AE73" i="4"/>
  <c r="AI73" i="4"/>
  <c r="J175" i="4"/>
  <c r="AI74" i="4"/>
  <c r="J176" i="4"/>
  <c r="AI75" i="4"/>
  <c r="J177" i="4"/>
  <c r="AI76" i="4"/>
  <c r="J178" i="4"/>
  <c r="AI77" i="4"/>
  <c r="J179" i="4"/>
  <c r="AI78" i="4"/>
  <c r="J180" i="4"/>
  <c r="AI79" i="4"/>
  <c r="J181" i="4"/>
  <c r="AI80" i="4"/>
  <c r="J182" i="4"/>
  <c r="AI81" i="4"/>
  <c r="J183" i="4"/>
  <c r="AI82" i="4"/>
  <c r="J184" i="4"/>
  <c r="AI83" i="4"/>
  <c r="J185" i="4"/>
  <c r="AI84" i="4"/>
  <c r="J186" i="4"/>
  <c r="AI85" i="4"/>
  <c r="J187" i="4"/>
  <c r="AI86" i="4"/>
  <c r="J188" i="4"/>
  <c r="AI87" i="4"/>
  <c r="J189" i="4"/>
  <c r="AI88" i="4"/>
  <c r="J190" i="4"/>
  <c r="AI89" i="4"/>
  <c r="J191" i="4"/>
  <c r="AI90" i="4"/>
  <c r="J192" i="4"/>
  <c r="AI91" i="4"/>
  <c r="J193" i="4"/>
  <c r="AI92" i="4"/>
  <c r="J194" i="4"/>
  <c r="AI93" i="4"/>
  <c r="J195" i="4"/>
  <c r="AI94" i="4"/>
  <c r="J196" i="4"/>
  <c r="AA18" i="1"/>
  <c r="S18" i="1"/>
  <c r="T18" i="1"/>
  <c r="U18" i="1"/>
  <c r="V18" i="1"/>
  <c r="AB18" i="1"/>
  <c r="AE18" i="1"/>
  <c r="AC18" i="1"/>
  <c r="AA19" i="1"/>
  <c r="S19" i="1"/>
  <c r="T19" i="1"/>
  <c r="U19" i="1"/>
  <c r="V19" i="1"/>
  <c r="AB19" i="1"/>
  <c r="AE19" i="1"/>
  <c r="AC19" i="1"/>
  <c r="AA20" i="1"/>
  <c r="S20" i="1"/>
  <c r="T20" i="1"/>
  <c r="U20" i="1"/>
  <c r="V20" i="1"/>
  <c r="AB20" i="1"/>
  <c r="AE20" i="1"/>
  <c r="AC20" i="1"/>
  <c r="AA21" i="1"/>
  <c r="S21" i="1"/>
  <c r="T21" i="1"/>
  <c r="U21" i="1"/>
  <c r="V21" i="1"/>
  <c r="AB21" i="1"/>
  <c r="AE21" i="1"/>
  <c r="AC21" i="1"/>
  <c r="AA22" i="1"/>
  <c r="S22" i="1"/>
  <c r="T22" i="1"/>
  <c r="U22" i="1"/>
  <c r="V22" i="1"/>
  <c r="AB22" i="1"/>
  <c r="AE22" i="1"/>
  <c r="AC22" i="1"/>
  <c r="AA23" i="1"/>
  <c r="S23" i="1"/>
  <c r="T23" i="1"/>
  <c r="U23" i="1"/>
  <c r="V23" i="1"/>
  <c r="AB23" i="1"/>
  <c r="AE23" i="1"/>
  <c r="AC23" i="1"/>
  <c r="AA24" i="1"/>
  <c r="S24" i="1"/>
  <c r="T24" i="1"/>
  <c r="U24" i="1"/>
  <c r="V24" i="1"/>
  <c r="AB24" i="1"/>
  <c r="AE24" i="1"/>
  <c r="AC24" i="1"/>
  <c r="AA25" i="1"/>
  <c r="S25" i="1"/>
  <c r="T25" i="1"/>
  <c r="U25" i="1"/>
  <c r="V25" i="1"/>
  <c r="AB25" i="1"/>
  <c r="AE25" i="1"/>
  <c r="AC25" i="1"/>
  <c r="AA26" i="1"/>
  <c r="S26" i="1"/>
  <c r="T26" i="1"/>
  <c r="U26" i="1"/>
  <c r="V26" i="1"/>
  <c r="AB26" i="1"/>
  <c r="AE26" i="1"/>
  <c r="AC26" i="1"/>
  <c r="AA27" i="1"/>
  <c r="S27" i="1"/>
  <c r="T27" i="1"/>
  <c r="U27" i="1"/>
  <c r="V27" i="1"/>
  <c r="AB27" i="1"/>
  <c r="AE27" i="1"/>
  <c r="AC27" i="1"/>
  <c r="AA28" i="1"/>
  <c r="S28" i="1"/>
  <c r="T28" i="1"/>
  <c r="U28" i="1"/>
  <c r="V28" i="1"/>
  <c r="AB28" i="1"/>
  <c r="AE28" i="1"/>
  <c r="AC28" i="1"/>
  <c r="AA29" i="1"/>
  <c r="S29" i="1"/>
  <c r="T29" i="1"/>
  <c r="U29" i="1"/>
  <c r="V29" i="1"/>
  <c r="AB29" i="1"/>
  <c r="AE29" i="1"/>
  <c r="AC29" i="1"/>
  <c r="AA30" i="1"/>
  <c r="S30" i="1"/>
  <c r="T30" i="1"/>
  <c r="U30" i="1"/>
  <c r="V30" i="1"/>
  <c r="AB30" i="1"/>
  <c r="AE30" i="1"/>
  <c r="AC30" i="1"/>
  <c r="AA31" i="1"/>
  <c r="S31" i="1"/>
  <c r="T31" i="1"/>
  <c r="U31" i="1"/>
  <c r="V31" i="1"/>
  <c r="AB31" i="1"/>
  <c r="AE31" i="1"/>
  <c r="AC31" i="1"/>
  <c r="AA32" i="1"/>
  <c r="S32" i="1"/>
  <c r="T32" i="1"/>
  <c r="U32" i="1"/>
  <c r="V32" i="1"/>
  <c r="AB32" i="1"/>
  <c r="AE32" i="1"/>
  <c r="AC32" i="1"/>
  <c r="AA33" i="1"/>
  <c r="S33" i="1"/>
  <c r="T33" i="1"/>
  <c r="U33" i="1"/>
  <c r="V33" i="1"/>
  <c r="AB33" i="1"/>
  <c r="AE33" i="1"/>
  <c r="AC33" i="1"/>
  <c r="AA34" i="1"/>
  <c r="S34" i="1"/>
  <c r="T34" i="1"/>
  <c r="U34" i="1"/>
  <c r="V34" i="1"/>
  <c r="AB34" i="1"/>
  <c r="AE34" i="1"/>
  <c r="AC34" i="1"/>
  <c r="AA35" i="1"/>
  <c r="S35" i="1"/>
  <c r="T35" i="1"/>
  <c r="U35" i="1"/>
  <c r="V35" i="1"/>
  <c r="AB35" i="1"/>
  <c r="AE35" i="1"/>
  <c r="AC35" i="1"/>
  <c r="AA36" i="1"/>
  <c r="S36" i="1"/>
  <c r="T36" i="1"/>
  <c r="U36" i="1"/>
  <c r="V36" i="1"/>
  <c r="AB36" i="1"/>
  <c r="AE36" i="1"/>
  <c r="AC36" i="1"/>
  <c r="AA37" i="1"/>
  <c r="S37" i="1"/>
  <c r="T37" i="1"/>
  <c r="U37" i="1"/>
  <c r="V37" i="1"/>
  <c r="AB37" i="1"/>
  <c r="AE37" i="1"/>
  <c r="AC37" i="1"/>
  <c r="AA38" i="1"/>
  <c r="S38" i="1"/>
  <c r="T38" i="1"/>
  <c r="U38" i="1"/>
  <c r="V38" i="1"/>
  <c r="AB38" i="1"/>
  <c r="AE38" i="1"/>
  <c r="AC38" i="1"/>
  <c r="AA39" i="1"/>
  <c r="S39" i="1"/>
  <c r="T39" i="1"/>
  <c r="U39" i="1"/>
  <c r="V39" i="1"/>
  <c r="AB39" i="1"/>
  <c r="AE39" i="1"/>
  <c r="AC39" i="1"/>
  <c r="AA40" i="1"/>
  <c r="S40" i="1"/>
  <c r="T40" i="1"/>
  <c r="U40" i="1"/>
  <c r="V40" i="1"/>
  <c r="AB40" i="1"/>
  <c r="AE40" i="1"/>
  <c r="AC40" i="1"/>
  <c r="AA41" i="1"/>
  <c r="S41" i="1"/>
  <c r="T41" i="1"/>
  <c r="U41" i="1"/>
  <c r="V41" i="1"/>
  <c r="AB41" i="1"/>
  <c r="AE41" i="1"/>
  <c r="AC41" i="1"/>
  <c r="AA42" i="1"/>
  <c r="S42" i="1"/>
  <c r="T42" i="1"/>
  <c r="U42" i="1"/>
  <c r="V42" i="1"/>
  <c r="AB42" i="1"/>
  <c r="AE42" i="1"/>
  <c r="AC42" i="1"/>
  <c r="AA43" i="1"/>
  <c r="S43" i="1"/>
  <c r="T43" i="1"/>
  <c r="U43" i="1"/>
  <c r="V43" i="1"/>
  <c r="AB43" i="1"/>
  <c r="AE43" i="1"/>
  <c r="AC43" i="1"/>
  <c r="AA44" i="1"/>
  <c r="S44" i="1"/>
  <c r="T44" i="1"/>
  <c r="U44" i="1"/>
  <c r="V44" i="1"/>
  <c r="AB44" i="1"/>
  <c r="AE44" i="1"/>
  <c r="AC44" i="1"/>
  <c r="AA45" i="1"/>
  <c r="S45" i="1"/>
  <c r="T45" i="1"/>
  <c r="U45" i="1"/>
  <c r="V45" i="1"/>
  <c r="AB45" i="1"/>
  <c r="AE45" i="1"/>
  <c r="AC45" i="1"/>
  <c r="AA46" i="1"/>
  <c r="S46" i="1"/>
  <c r="T46" i="1"/>
  <c r="U46" i="1"/>
  <c r="V46" i="1"/>
  <c r="AB46" i="1"/>
  <c r="AE46" i="1"/>
  <c r="AC46" i="1"/>
  <c r="AA47" i="1"/>
  <c r="S47" i="1"/>
  <c r="T47" i="1"/>
  <c r="U47" i="1"/>
  <c r="V47" i="1"/>
  <c r="AB47" i="1"/>
  <c r="AE47" i="1"/>
  <c r="AC47" i="1"/>
  <c r="AA48" i="1"/>
  <c r="S48" i="1"/>
  <c r="T48" i="1"/>
  <c r="U48" i="1"/>
  <c r="V48" i="1"/>
  <c r="AB48" i="1"/>
  <c r="AE48" i="1"/>
  <c r="AC48" i="1"/>
  <c r="AA49" i="1"/>
  <c r="S49" i="1"/>
  <c r="T49" i="1"/>
  <c r="U49" i="1"/>
  <c r="V49" i="1"/>
  <c r="AB49" i="1"/>
  <c r="AE49" i="1"/>
  <c r="AC49" i="1"/>
  <c r="AA50" i="1"/>
  <c r="S50" i="1"/>
  <c r="T50" i="1"/>
  <c r="U50" i="1"/>
  <c r="V50" i="1"/>
  <c r="AB50" i="1"/>
  <c r="AE50" i="1"/>
  <c r="AC50" i="1"/>
  <c r="AA51" i="1"/>
  <c r="S51" i="1"/>
  <c r="T51" i="1"/>
  <c r="U51" i="1"/>
  <c r="V51" i="1"/>
  <c r="AB51" i="1"/>
  <c r="AE51" i="1"/>
  <c r="AC51" i="1"/>
  <c r="AA52" i="1"/>
  <c r="S52" i="1"/>
  <c r="T52" i="1"/>
  <c r="U52" i="1"/>
  <c r="V52" i="1"/>
  <c r="AB52" i="1"/>
  <c r="AE52" i="1"/>
  <c r="AC52" i="1"/>
  <c r="AA53" i="1"/>
  <c r="S53" i="1"/>
  <c r="T53" i="1"/>
  <c r="U53" i="1"/>
  <c r="V53" i="1"/>
  <c r="AB53" i="1"/>
  <c r="AE53" i="1"/>
  <c r="AC53" i="1"/>
  <c r="AA54" i="1"/>
  <c r="S54" i="1"/>
  <c r="T54" i="1"/>
  <c r="U54" i="1"/>
  <c r="V54" i="1"/>
  <c r="AB54" i="1"/>
  <c r="AE54" i="1"/>
  <c r="AC54" i="1"/>
  <c r="AA55" i="1"/>
  <c r="S55" i="1"/>
  <c r="T55" i="1"/>
  <c r="U55" i="1"/>
  <c r="V55" i="1"/>
  <c r="AB55" i="1"/>
  <c r="AE55" i="1"/>
  <c r="AC55" i="1"/>
  <c r="AA56" i="1"/>
  <c r="S56" i="1"/>
  <c r="T56" i="1"/>
  <c r="U56" i="1"/>
  <c r="V56" i="1"/>
  <c r="AB56" i="1"/>
  <c r="AE56" i="1"/>
  <c r="AC56" i="1"/>
  <c r="AA57" i="1"/>
  <c r="S57" i="1"/>
  <c r="T57" i="1"/>
  <c r="U57" i="1"/>
  <c r="V57" i="1"/>
  <c r="AB57" i="1"/>
  <c r="AE57" i="1"/>
  <c r="AC57" i="1"/>
  <c r="AA58" i="1"/>
  <c r="S58" i="1"/>
  <c r="T58" i="1"/>
  <c r="U58" i="1"/>
  <c r="V58" i="1"/>
  <c r="AB58" i="1"/>
  <c r="AE58" i="1"/>
  <c r="AC58" i="1"/>
  <c r="AA59" i="1"/>
  <c r="S59" i="1"/>
  <c r="T59" i="1"/>
  <c r="U59" i="1"/>
  <c r="V59" i="1"/>
  <c r="AB59" i="1"/>
  <c r="AE59" i="1"/>
  <c r="AC59" i="1"/>
  <c r="AA60" i="1"/>
  <c r="S60" i="1"/>
  <c r="T60" i="1"/>
  <c r="U60" i="1"/>
  <c r="V60" i="1"/>
  <c r="AB60" i="1"/>
  <c r="AE60" i="1"/>
  <c r="AC60" i="1"/>
  <c r="AA61" i="1"/>
  <c r="S61" i="1"/>
  <c r="T61" i="1"/>
  <c r="U61" i="1"/>
  <c r="V61" i="1"/>
  <c r="AB61" i="1"/>
  <c r="AE61" i="1"/>
  <c r="AC61" i="1"/>
  <c r="AA62" i="1"/>
  <c r="S62" i="1"/>
  <c r="T62" i="1"/>
  <c r="U62" i="1"/>
  <c r="V62" i="1"/>
  <c r="AB62" i="1"/>
  <c r="AE62" i="1"/>
  <c r="AC62" i="1"/>
  <c r="AA63" i="1"/>
  <c r="S63" i="1"/>
  <c r="T63" i="1"/>
  <c r="U63" i="1"/>
  <c r="V63" i="1"/>
  <c r="AB63" i="1"/>
  <c r="AE63" i="1"/>
  <c r="AC63" i="1"/>
  <c r="AA64" i="1"/>
  <c r="S64" i="1"/>
  <c r="T64" i="1"/>
  <c r="U64" i="1"/>
  <c r="V64" i="1"/>
  <c r="AB64" i="1"/>
  <c r="AE64" i="1"/>
  <c r="AC64" i="1"/>
  <c r="AA65" i="1"/>
  <c r="S65" i="1"/>
  <c r="T65" i="1"/>
  <c r="U65" i="1"/>
  <c r="V65" i="1"/>
  <c r="AB65" i="1"/>
  <c r="AE65" i="1"/>
  <c r="AC65" i="1"/>
  <c r="AA66" i="1"/>
  <c r="S66" i="1"/>
  <c r="T66" i="1"/>
  <c r="U66" i="1"/>
  <c r="V66" i="1"/>
  <c r="AB66" i="1"/>
  <c r="AE66" i="1"/>
  <c r="AC66" i="1"/>
  <c r="AA67" i="1"/>
  <c r="S67" i="1"/>
  <c r="T67" i="1"/>
  <c r="U67" i="1"/>
  <c r="V67" i="1"/>
  <c r="AB67" i="1"/>
  <c r="AE67" i="1"/>
  <c r="AC67" i="1"/>
  <c r="AA68" i="1"/>
  <c r="S68" i="1"/>
  <c r="T68" i="1"/>
  <c r="U68" i="1"/>
  <c r="V68" i="1"/>
  <c r="AB68" i="1"/>
  <c r="AE68" i="1"/>
  <c r="AC68" i="1"/>
  <c r="AA69" i="1"/>
  <c r="S69" i="1"/>
  <c r="T69" i="1"/>
  <c r="U69" i="1"/>
  <c r="V69" i="1"/>
  <c r="AB69" i="1"/>
  <c r="AE69" i="1"/>
  <c r="AC69" i="1"/>
  <c r="AA70" i="1"/>
  <c r="S70" i="1"/>
  <c r="T70" i="1"/>
  <c r="U70" i="1"/>
  <c r="V70" i="1"/>
  <c r="AB70" i="1"/>
  <c r="AE70" i="1"/>
  <c r="AC70" i="1"/>
  <c r="AA71" i="1"/>
  <c r="S71" i="1"/>
  <c r="T71" i="1"/>
  <c r="U71" i="1"/>
  <c r="V71" i="1"/>
  <c r="AB71" i="1"/>
  <c r="AE71" i="1"/>
  <c r="AC71" i="1"/>
  <c r="AA72" i="1"/>
  <c r="S72" i="1"/>
  <c r="T72" i="1"/>
  <c r="U72" i="1"/>
  <c r="V72" i="1"/>
  <c r="AB72" i="1"/>
  <c r="AE72" i="1"/>
  <c r="AC72" i="1"/>
  <c r="AA73" i="1"/>
  <c r="S73" i="1"/>
  <c r="T73" i="1"/>
  <c r="U73" i="1"/>
  <c r="V73" i="1"/>
  <c r="AB73" i="1"/>
  <c r="AE73" i="1"/>
  <c r="AC73" i="1"/>
  <c r="AA74" i="1"/>
  <c r="S74" i="1"/>
  <c r="T74" i="1"/>
  <c r="U74" i="1"/>
  <c r="V74" i="1"/>
  <c r="AB74" i="1"/>
  <c r="AE74" i="1"/>
  <c r="AC74" i="1"/>
  <c r="AA75" i="1"/>
  <c r="S75" i="1"/>
  <c r="T75" i="1"/>
  <c r="U75" i="1"/>
  <c r="V75" i="1"/>
  <c r="AB75" i="1"/>
  <c r="AE75" i="1"/>
  <c r="AC75" i="1"/>
  <c r="AA76" i="1"/>
  <c r="S76" i="1"/>
  <c r="T76" i="1"/>
  <c r="U76" i="1"/>
  <c r="V76" i="1"/>
  <c r="AB76" i="1"/>
  <c r="AE76" i="1"/>
  <c r="AC76" i="1"/>
  <c r="AA77" i="1"/>
  <c r="S77" i="1"/>
  <c r="T77" i="1"/>
  <c r="U77" i="1"/>
  <c r="V77" i="1"/>
  <c r="AB77" i="1"/>
  <c r="AE77" i="1"/>
  <c r="AC77" i="1"/>
  <c r="AA78" i="1"/>
  <c r="S78" i="1"/>
  <c r="T78" i="1"/>
  <c r="U78" i="1"/>
  <c r="V78" i="1"/>
  <c r="AB78" i="1"/>
  <c r="AE78" i="1"/>
  <c r="AC78" i="1"/>
  <c r="AA79" i="1"/>
  <c r="S79" i="1"/>
  <c r="T79" i="1"/>
  <c r="U79" i="1"/>
  <c r="V79" i="1"/>
  <c r="AB79" i="1"/>
  <c r="AE79" i="1"/>
  <c r="AC79" i="1"/>
  <c r="AA80" i="1"/>
  <c r="S80" i="1"/>
  <c r="T80" i="1"/>
  <c r="U80" i="1"/>
  <c r="V80" i="1"/>
  <c r="AB80" i="1"/>
  <c r="AE80" i="1"/>
  <c r="AC80" i="1"/>
  <c r="AA81" i="1"/>
  <c r="S81" i="1"/>
  <c r="T81" i="1"/>
  <c r="U81" i="1"/>
  <c r="V81" i="1"/>
  <c r="AB81" i="1"/>
  <c r="AE81" i="1"/>
  <c r="AC81" i="1"/>
  <c r="AA82" i="1"/>
  <c r="S82" i="1"/>
  <c r="T82" i="1"/>
  <c r="U82" i="1"/>
  <c r="V82" i="1"/>
  <c r="AB82" i="1"/>
  <c r="AE82" i="1"/>
  <c r="AC82" i="1"/>
  <c r="AA83" i="1"/>
  <c r="S83" i="1"/>
  <c r="T83" i="1"/>
  <c r="U83" i="1"/>
  <c r="V83" i="1"/>
  <c r="AB83" i="1"/>
  <c r="AE83" i="1"/>
  <c r="AC83" i="1"/>
  <c r="AA84" i="1"/>
  <c r="S84" i="1"/>
  <c r="T84" i="1"/>
  <c r="U84" i="1"/>
  <c r="V84" i="1"/>
  <c r="AB84" i="1"/>
  <c r="AE84" i="1"/>
  <c r="AC84" i="1"/>
  <c r="AE15" i="1"/>
  <c r="AC15" i="1"/>
  <c r="F90" i="8"/>
  <c r="F91" i="8"/>
  <c r="F92" i="8"/>
  <c r="F93" i="8"/>
  <c r="F94" i="8"/>
  <c r="F95" i="8"/>
  <c r="F96" i="8"/>
  <c r="F97" i="8"/>
  <c r="F98" i="8"/>
  <c r="F99" i="8"/>
  <c r="E100" i="8"/>
  <c r="F100" i="8"/>
  <c r="M27" i="8" s="1"/>
  <c r="F101" i="8"/>
  <c r="F102" i="8"/>
  <c r="E103" i="8"/>
  <c r="F103" i="8"/>
  <c r="F104" i="8"/>
  <c r="F105" i="8"/>
  <c r="F106" i="8"/>
  <c r="F107" i="8"/>
  <c r="F108" i="8"/>
  <c r="F109" i="8"/>
  <c r="F110" i="8"/>
  <c r="F111" i="8"/>
  <c r="F112" i="8"/>
  <c r="F113" i="8"/>
  <c r="F114" i="8"/>
  <c r="F115" i="8"/>
  <c r="F116" i="8"/>
  <c r="F117" i="8"/>
  <c r="M44" i="8" s="1"/>
  <c r="F118" i="8"/>
  <c r="F119" i="8"/>
  <c r="F120" i="8"/>
  <c r="F121" i="8"/>
  <c r="F122" i="8"/>
  <c r="F123" i="8"/>
  <c r="F124" i="8"/>
  <c r="F125" i="8"/>
  <c r="F126" i="8"/>
  <c r="F127" i="8"/>
  <c r="F128" i="8"/>
  <c r="M55" i="8" s="1"/>
  <c r="F129" i="8"/>
  <c r="F130" i="8"/>
  <c r="M57" i="8" s="1"/>
  <c r="T57" i="8" s="1"/>
  <c r="F131" i="8"/>
  <c r="F132" i="8"/>
  <c r="F133" i="8"/>
  <c r="F134" i="8"/>
  <c r="F135" i="8"/>
  <c r="F136" i="8"/>
  <c r="F137" i="8"/>
  <c r="F138" i="8"/>
  <c r="F89" i="8"/>
  <c r="C90" i="8"/>
  <c r="B93" i="8"/>
  <c r="C89" i="8"/>
  <c r="E137" i="8"/>
  <c r="E138" i="8"/>
  <c r="E90" i="8"/>
  <c r="E91" i="8"/>
  <c r="E92" i="8"/>
  <c r="E93" i="8"/>
  <c r="E94" i="8"/>
  <c r="E95" i="8"/>
  <c r="E96" i="8"/>
  <c r="E97" i="8"/>
  <c r="E98" i="8"/>
  <c r="E99" i="8"/>
  <c r="E101" i="8"/>
  <c r="E102"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89"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2" i="8"/>
  <c r="C181" i="4"/>
  <c r="C182" i="4"/>
  <c r="C183" i="4"/>
  <c r="C184" i="4"/>
  <c r="C185" i="4"/>
  <c r="C186" i="4"/>
  <c r="C187" i="4"/>
  <c r="C188" i="4"/>
  <c r="C189" i="4"/>
  <c r="C190" i="4"/>
  <c r="C191" i="4"/>
  <c r="C192" i="4"/>
  <c r="C193" i="4"/>
  <c r="C194" i="4"/>
  <c r="C195" i="4"/>
  <c r="C196"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2" i="4"/>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AT16" i="1"/>
  <c r="AU16" i="1"/>
  <c r="AV16" i="1"/>
  <c r="AW16" i="1"/>
  <c r="AZ16" i="1"/>
  <c r="AT18" i="1"/>
  <c r="AU18" i="1"/>
  <c r="AV18" i="1"/>
  <c r="AW18" i="1"/>
  <c r="AZ18" i="1"/>
  <c r="AT19" i="1"/>
  <c r="AU19" i="1"/>
  <c r="AV19" i="1"/>
  <c r="AW19" i="1"/>
  <c r="AZ19" i="1"/>
  <c r="AT20" i="1"/>
  <c r="AU20" i="1"/>
  <c r="AV20" i="1"/>
  <c r="AW20" i="1"/>
  <c r="AZ20" i="1"/>
  <c r="AT21" i="1"/>
  <c r="AU21" i="1"/>
  <c r="AV21" i="1"/>
  <c r="AW21" i="1"/>
  <c r="AZ21" i="1"/>
  <c r="AT22" i="1"/>
  <c r="AU22" i="1"/>
  <c r="AV22" i="1"/>
  <c r="AW22" i="1"/>
  <c r="AZ22" i="1"/>
  <c r="AT23" i="1"/>
  <c r="AU23" i="1"/>
  <c r="AV23" i="1"/>
  <c r="AW23" i="1"/>
  <c r="AZ23" i="1"/>
  <c r="AT24" i="1"/>
  <c r="AU24" i="1"/>
  <c r="AV24" i="1"/>
  <c r="AW24" i="1"/>
  <c r="AZ24" i="1"/>
  <c r="AT25" i="1"/>
  <c r="AU25" i="1"/>
  <c r="AV25" i="1"/>
  <c r="AW25" i="1"/>
  <c r="AZ25" i="1"/>
  <c r="AT26" i="1"/>
  <c r="AU26" i="1"/>
  <c r="AV26" i="1"/>
  <c r="AW26" i="1"/>
  <c r="AZ26" i="1"/>
  <c r="AT27" i="1"/>
  <c r="AU27" i="1"/>
  <c r="AV27" i="1"/>
  <c r="AW27" i="1"/>
  <c r="AZ27" i="1"/>
  <c r="AT28" i="1"/>
  <c r="AU28" i="1"/>
  <c r="AV28" i="1"/>
  <c r="AW28" i="1"/>
  <c r="AZ28" i="1"/>
  <c r="AT29" i="1"/>
  <c r="AU29" i="1"/>
  <c r="AV29" i="1"/>
  <c r="AW29" i="1"/>
  <c r="AZ29" i="1"/>
  <c r="AT30" i="1"/>
  <c r="AU30" i="1"/>
  <c r="AV30" i="1"/>
  <c r="AW30" i="1"/>
  <c r="AZ30" i="1"/>
  <c r="AT31" i="1"/>
  <c r="AU31" i="1"/>
  <c r="AV31" i="1"/>
  <c r="AW31" i="1"/>
  <c r="AZ31" i="1"/>
  <c r="AT32" i="1"/>
  <c r="AU32" i="1"/>
  <c r="AV32" i="1"/>
  <c r="AW32" i="1"/>
  <c r="AZ32" i="1"/>
  <c r="AT33" i="1"/>
  <c r="AU33" i="1"/>
  <c r="AV33" i="1"/>
  <c r="AW33" i="1"/>
  <c r="AZ33" i="1"/>
  <c r="AT34" i="1"/>
  <c r="AU34" i="1"/>
  <c r="AV34" i="1"/>
  <c r="AW34" i="1"/>
  <c r="AZ34" i="1"/>
  <c r="AT35" i="1"/>
  <c r="AU35" i="1"/>
  <c r="AV35" i="1"/>
  <c r="AW35" i="1"/>
  <c r="K35" i="1"/>
  <c r="AZ35" i="1"/>
  <c r="AT36" i="1"/>
  <c r="AU36" i="1"/>
  <c r="AV36" i="1"/>
  <c r="AW36" i="1"/>
  <c r="AZ36" i="1"/>
  <c r="AT37" i="1"/>
  <c r="AU37" i="1"/>
  <c r="AV37" i="1"/>
  <c r="AW37" i="1"/>
  <c r="AZ37" i="1"/>
  <c r="AT38" i="1"/>
  <c r="AU38" i="1"/>
  <c r="AV38" i="1"/>
  <c r="AW38" i="1"/>
  <c r="AZ38" i="1"/>
  <c r="AT39" i="1"/>
  <c r="AU39" i="1"/>
  <c r="AV39" i="1"/>
  <c r="AW39" i="1"/>
  <c r="K39" i="1"/>
  <c r="AZ39" i="1"/>
  <c r="AT40" i="1"/>
  <c r="AU40" i="1"/>
  <c r="AV40" i="1"/>
  <c r="AW40" i="1"/>
  <c r="AZ40" i="1"/>
  <c r="AT41" i="1"/>
  <c r="AU41" i="1"/>
  <c r="AV41" i="1"/>
  <c r="AW41" i="1"/>
  <c r="AZ41" i="1"/>
  <c r="AT42" i="1"/>
  <c r="AU42" i="1"/>
  <c r="AV42" i="1"/>
  <c r="AW42" i="1"/>
  <c r="AZ42" i="1"/>
  <c r="AT43" i="1"/>
  <c r="AU43" i="1"/>
  <c r="AV43" i="1"/>
  <c r="AW43" i="1"/>
  <c r="AZ43" i="1"/>
  <c r="AT44" i="1"/>
  <c r="AU44" i="1"/>
  <c r="AV44" i="1"/>
  <c r="AW44" i="1"/>
  <c r="AZ44" i="1"/>
  <c r="AT45" i="1"/>
  <c r="AU45" i="1"/>
  <c r="AV45" i="1"/>
  <c r="AW45" i="1"/>
  <c r="AZ45" i="1"/>
  <c r="AT46" i="1"/>
  <c r="AU46" i="1"/>
  <c r="AV46" i="1"/>
  <c r="AW46" i="1"/>
  <c r="AZ46" i="1"/>
  <c r="AT47" i="1"/>
  <c r="AU47" i="1"/>
  <c r="AV47" i="1"/>
  <c r="AW47" i="1"/>
  <c r="K47" i="1"/>
  <c r="AZ47" i="1"/>
  <c r="AT48" i="1"/>
  <c r="AU48" i="1"/>
  <c r="AV48" i="1"/>
  <c r="AW48" i="1"/>
  <c r="K48" i="1"/>
  <c r="AZ48" i="1"/>
  <c r="AT49" i="1"/>
  <c r="AU49" i="1"/>
  <c r="AV49" i="1"/>
  <c r="AW49" i="1"/>
  <c r="AZ49" i="1"/>
  <c r="AT50" i="1"/>
  <c r="AU50" i="1"/>
  <c r="AV50" i="1"/>
  <c r="AW50" i="1"/>
  <c r="AZ50" i="1"/>
  <c r="AT51" i="1"/>
  <c r="AU51" i="1"/>
  <c r="AV51" i="1"/>
  <c r="AW51" i="1"/>
  <c r="AZ51" i="1"/>
  <c r="AT52" i="1"/>
  <c r="AU52" i="1"/>
  <c r="AV52" i="1"/>
  <c r="AW52" i="1"/>
  <c r="AZ52" i="1"/>
  <c r="AT53" i="1"/>
  <c r="AU53" i="1"/>
  <c r="AV53" i="1"/>
  <c r="AW53" i="1"/>
  <c r="AZ53" i="1"/>
  <c r="AT54" i="1"/>
  <c r="AU54" i="1"/>
  <c r="AV54" i="1"/>
  <c r="AW54" i="1"/>
  <c r="AZ54" i="1"/>
  <c r="AT55" i="1"/>
  <c r="AU55" i="1"/>
  <c r="AV55" i="1"/>
  <c r="AW55" i="1"/>
  <c r="AZ55" i="1"/>
  <c r="AT56" i="1"/>
  <c r="AU56" i="1"/>
  <c r="AV56" i="1"/>
  <c r="AW56" i="1"/>
  <c r="AZ56" i="1"/>
  <c r="AT57" i="1"/>
  <c r="AU57" i="1"/>
  <c r="AV57" i="1"/>
  <c r="AW57" i="1"/>
  <c r="AZ57" i="1"/>
  <c r="AT58" i="1"/>
  <c r="AU58" i="1"/>
  <c r="AV58" i="1"/>
  <c r="AW58" i="1"/>
  <c r="AZ58" i="1"/>
  <c r="AT59" i="1"/>
  <c r="AU59" i="1"/>
  <c r="AV59" i="1"/>
  <c r="AW59" i="1"/>
  <c r="AZ59" i="1"/>
  <c r="AT60" i="1"/>
  <c r="AU60" i="1"/>
  <c r="AV60" i="1"/>
  <c r="AW60" i="1"/>
  <c r="AZ60" i="1"/>
  <c r="AT61" i="1"/>
  <c r="AU61" i="1"/>
  <c r="AV61" i="1"/>
  <c r="AW61" i="1"/>
  <c r="AZ61" i="1"/>
  <c r="AT62" i="1"/>
  <c r="AU62" i="1"/>
  <c r="AV62" i="1"/>
  <c r="AW62" i="1"/>
  <c r="AZ62" i="1"/>
  <c r="AT63" i="1"/>
  <c r="AU63" i="1"/>
  <c r="AV63" i="1"/>
  <c r="AW63" i="1"/>
  <c r="AZ63" i="1"/>
  <c r="AT64" i="1"/>
  <c r="AU64" i="1"/>
  <c r="AV64" i="1"/>
  <c r="AW64" i="1"/>
  <c r="AZ64" i="1"/>
  <c r="AT65" i="1"/>
  <c r="AU65" i="1"/>
  <c r="AV65" i="1"/>
  <c r="AW65" i="1"/>
  <c r="AZ65" i="1"/>
  <c r="AT66" i="1"/>
  <c r="AU66" i="1"/>
  <c r="AV66" i="1"/>
  <c r="AW66" i="1"/>
  <c r="AZ66" i="1"/>
  <c r="AT67" i="1"/>
  <c r="AU67" i="1"/>
  <c r="AV67" i="1"/>
  <c r="AW67" i="1"/>
  <c r="AZ67" i="1"/>
  <c r="AT68" i="1"/>
  <c r="AU68" i="1"/>
  <c r="AV68" i="1"/>
  <c r="AW68" i="1"/>
  <c r="AZ68" i="1"/>
  <c r="AT69" i="1"/>
  <c r="AU69" i="1"/>
  <c r="AV69" i="1"/>
  <c r="AW69" i="1"/>
  <c r="AZ69" i="1"/>
  <c r="AT70" i="1"/>
  <c r="AU70" i="1"/>
  <c r="AV70" i="1"/>
  <c r="AW70" i="1"/>
  <c r="AZ70" i="1"/>
  <c r="AT71" i="1"/>
  <c r="AU71" i="1"/>
  <c r="AV71" i="1"/>
  <c r="AW71" i="1"/>
  <c r="AZ71" i="1"/>
  <c r="AT72" i="1"/>
  <c r="AU72" i="1"/>
  <c r="AV72" i="1"/>
  <c r="AW72" i="1"/>
  <c r="AZ72" i="1"/>
  <c r="AT73" i="1"/>
  <c r="AU73" i="1"/>
  <c r="AV73" i="1"/>
  <c r="AW73" i="1"/>
  <c r="AZ73" i="1"/>
  <c r="AT74" i="1"/>
  <c r="AU74" i="1"/>
  <c r="AV74" i="1"/>
  <c r="AW74" i="1"/>
  <c r="AZ74" i="1"/>
  <c r="AT75" i="1"/>
  <c r="AU75" i="1"/>
  <c r="AV75" i="1"/>
  <c r="AW75" i="1"/>
  <c r="AZ75" i="1"/>
  <c r="AT76" i="1"/>
  <c r="AU76" i="1"/>
  <c r="AV76" i="1"/>
  <c r="AW76" i="1"/>
  <c r="AZ76" i="1"/>
  <c r="AT77" i="1"/>
  <c r="AU77" i="1"/>
  <c r="AV77" i="1"/>
  <c r="AW77" i="1"/>
  <c r="AZ77" i="1"/>
  <c r="AT78" i="1"/>
  <c r="AU78" i="1"/>
  <c r="AV78" i="1"/>
  <c r="AW78" i="1"/>
  <c r="AZ78" i="1"/>
  <c r="AT79" i="1"/>
  <c r="AU79" i="1"/>
  <c r="AV79" i="1"/>
  <c r="AW79" i="1"/>
  <c r="AZ79" i="1"/>
  <c r="AT80" i="1"/>
  <c r="AU80" i="1"/>
  <c r="AV80" i="1"/>
  <c r="AW80" i="1"/>
  <c r="AZ80" i="1"/>
  <c r="AT81" i="1"/>
  <c r="AU81" i="1"/>
  <c r="AV81" i="1"/>
  <c r="AW81" i="1"/>
  <c r="AZ81" i="1"/>
  <c r="AT82" i="1"/>
  <c r="AU82" i="1"/>
  <c r="AV82" i="1"/>
  <c r="AW82" i="1"/>
  <c r="AZ82" i="1"/>
  <c r="AT83" i="1"/>
  <c r="AU83" i="1"/>
  <c r="AV83" i="1"/>
  <c r="AW83" i="1"/>
  <c r="AZ83" i="1"/>
  <c r="AT84" i="1"/>
  <c r="AU84" i="1"/>
  <c r="AV84" i="1"/>
  <c r="AW84" i="1"/>
  <c r="AZ84" i="1"/>
  <c r="C194" i="1"/>
  <c r="C178" i="1"/>
  <c r="C193" i="1"/>
  <c r="C185" i="1"/>
  <c r="C186" i="1"/>
  <c r="C187" i="1"/>
  <c r="C188" i="1"/>
  <c r="C189" i="1"/>
  <c r="C190" i="1"/>
  <c r="C191" i="1"/>
  <c r="C19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9" i="1"/>
  <c r="C180" i="1"/>
  <c r="C181" i="1"/>
  <c r="C182" i="1"/>
  <c r="C183" i="1"/>
  <c r="C184"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K21" i="1"/>
  <c r="K19" i="1"/>
  <c r="K30" i="1"/>
  <c r="K28" i="1"/>
  <c r="K26" i="1"/>
  <c r="K24" i="1"/>
  <c r="K22" i="1"/>
  <c r="K20" i="1"/>
  <c r="K18" i="1"/>
  <c r="K32" i="1"/>
  <c r="K31" i="1"/>
  <c r="K34" i="1"/>
  <c r="K33" i="1"/>
  <c r="K40" i="1"/>
  <c r="K44" i="1"/>
  <c r="K43" i="1"/>
  <c r="K36" i="1"/>
  <c r="K42" i="1"/>
  <c r="K46" i="1"/>
  <c r="K45" i="1"/>
  <c r="K38" i="1"/>
  <c r="K37" i="1"/>
  <c r="K41" i="1"/>
  <c r="K29" i="1"/>
  <c r="K25" i="1"/>
  <c r="K27" i="1"/>
  <c r="AY23" i="1"/>
  <c r="BA23" i="1"/>
  <c r="K23" i="1"/>
  <c r="BA16" i="1"/>
  <c r="AY16" i="1"/>
  <c r="BA18" i="1"/>
  <c r="BA19" i="1"/>
  <c r="BA20" i="1"/>
  <c r="BA21" i="1"/>
  <c r="BA22"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AY33" i="1"/>
  <c r="AY31" i="1"/>
  <c r="AY29" i="1"/>
  <c r="AY27" i="1"/>
  <c r="AY25" i="1"/>
  <c r="AY21" i="1"/>
  <c r="AY19" i="1"/>
  <c r="AY34" i="1"/>
  <c r="AY32" i="1"/>
  <c r="AY30" i="1"/>
  <c r="AY28" i="1"/>
  <c r="AY26" i="1"/>
  <c r="AY24" i="1"/>
  <c r="AY22" i="1"/>
  <c r="AY20" i="1"/>
  <c r="AY18" i="1"/>
  <c r="AY73" i="1"/>
  <c r="AY57" i="1"/>
  <c r="AY55" i="1"/>
  <c r="AY53" i="1"/>
  <c r="AY49" i="1"/>
  <c r="AY39" i="1"/>
  <c r="AY83" i="1"/>
  <c r="AY69" i="1"/>
  <c r="BB69" i="1"/>
  <c r="AY84" i="1"/>
  <c r="AY80" i="1"/>
  <c r="AY74" i="1"/>
  <c r="AY70" i="1"/>
  <c r="AY66" i="1"/>
  <c r="AY58" i="1"/>
  <c r="AY56" i="1"/>
  <c r="AY54" i="1"/>
  <c r="AY50" i="1"/>
  <c r="AY35" i="1"/>
  <c r="AY82" i="1"/>
  <c r="AY78" i="1"/>
  <c r="AY76" i="1"/>
  <c r="AY72" i="1"/>
  <c r="AY68" i="1"/>
  <c r="AY64" i="1"/>
  <c r="AY62" i="1"/>
  <c r="AY60" i="1"/>
  <c r="AY52" i="1"/>
  <c r="AY43" i="1"/>
  <c r="AY48" i="1"/>
  <c r="AY45" i="1"/>
  <c r="AY42" i="1"/>
  <c r="AY40" i="1"/>
  <c r="AY37" i="1"/>
  <c r="AY46" i="1"/>
  <c r="AY44" i="1"/>
  <c r="AY41" i="1"/>
  <c r="AY38" i="1"/>
  <c r="AY36" i="1"/>
  <c r="AY67" i="1"/>
  <c r="AY65" i="1"/>
  <c r="AY61" i="1"/>
  <c r="AY63" i="1"/>
  <c r="BB63" i="1" s="1"/>
  <c r="AY59" i="1"/>
  <c r="BB59" i="1" s="1"/>
  <c r="AY51" i="1"/>
  <c r="AY77" i="1"/>
  <c r="AY47" i="1"/>
  <c r="AY81" i="1"/>
  <c r="AY79" i="1"/>
  <c r="AY75" i="1"/>
  <c r="AY71" i="1"/>
  <c r="AD79" i="4"/>
  <c r="AD73" i="4"/>
  <c r="AD71" i="4"/>
  <c r="AD67" i="4"/>
  <c r="AD55" i="4"/>
  <c r="AD47" i="4"/>
  <c r="AD37" i="4"/>
  <c r="AD27" i="4"/>
  <c r="AD23" i="4"/>
  <c r="AD19" i="4"/>
  <c r="AF90" i="4"/>
  <c r="AF74" i="4"/>
  <c r="AF72" i="4"/>
  <c r="AF68" i="4"/>
  <c r="AF66" i="4"/>
  <c r="AF48" i="4"/>
  <c r="AF40" i="4"/>
  <c r="AF34" i="4"/>
  <c r="AF32" i="4"/>
  <c r="AF24" i="4"/>
  <c r="AB90" i="4"/>
  <c r="AB86" i="4"/>
  <c r="AB76" i="4"/>
  <c r="AB74" i="4"/>
  <c r="AB72" i="4"/>
  <c r="AB64" i="4"/>
  <c r="AB54" i="4"/>
  <c r="AB52" i="4"/>
  <c r="AB50" i="4"/>
  <c r="AB48" i="4"/>
  <c r="AB34" i="4"/>
  <c r="AB28" i="4"/>
  <c r="AB24" i="4"/>
  <c r="AB22" i="4"/>
  <c r="AB37" i="4"/>
  <c r="AB27" i="4"/>
  <c r="AB19" i="4"/>
  <c r="AE82" i="4"/>
  <c r="AE70" i="4"/>
  <c r="AE36" i="4"/>
  <c r="AB71" i="4"/>
  <c r="AB87" i="4"/>
  <c r="AF21" i="4"/>
  <c r="AF37" i="4"/>
  <c r="AD38" i="4"/>
  <c r="AD70" i="4"/>
  <c r="AD86" i="4"/>
  <c r="AC15" i="4"/>
  <c r="AG15" i="4"/>
  <c r="AG33" i="4"/>
  <c r="AG49" i="4"/>
  <c r="AG57" i="4"/>
  <c r="AG81" i="4"/>
  <c r="AG89" i="4"/>
  <c r="AB93" i="4"/>
  <c r="AF71" i="4"/>
  <c r="AF87" i="4"/>
  <c r="AD24" i="4"/>
  <c r="AD40" i="4"/>
  <c r="AG26" i="4"/>
  <c r="AG42" i="4"/>
  <c r="AG50" i="4"/>
  <c r="AG58" i="4"/>
  <c r="AG66" i="4"/>
  <c r="AB73" i="4"/>
  <c r="AF27" i="4"/>
  <c r="AF43" i="4"/>
  <c r="AF91" i="4"/>
  <c r="AD28" i="4"/>
  <c r="AD76" i="4"/>
  <c r="AG28" i="4"/>
  <c r="AG36" i="4"/>
  <c r="AG44" i="4"/>
  <c r="AG52" i="4"/>
  <c r="AG92" i="4"/>
  <c r="AB65" i="4"/>
  <c r="AB83" i="4"/>
  <c r="AF29" i="4"/>
  <c r="AF51" i="4"/>
  <c r="AG29" i="4"/>
  <c r="AG54" i="4"/>
  <c r="AG67" i="4"/>
  <c r="AE21" i="4"/>
  <c r="AE26" i="4"/>
  <c r="AE38" i="4"/>
  <c r="AE53" i="4"/>
  <c r="AB25" i="4"/>
  <c r="AF31" i="4"/>
  <c r="AF57" i="4"/>
  <c r="AC16" i="4"/>
  <c r="AG30" i="4"/>
  <c r="AG43" i="4"/>
  <c r="AG55" i="4"/>
  <c r="AG69" i="4"/>
  <c r="AC31" i="4"/>
  <c r="AB81" i="4"/>
  <c r="AF35" i="4"/>
  <c r="AD62" i="4"/>
  <c r="AD94" i="4"/>
  <c r="AG62" i="4"/>
  <c r="AC28" i="4"/>
  <c r="AE37" i="4"/>
  <c r="AC38" i="4"/>
  <c r="AE44" i="4"/>
  <c r="AC63" i="4"/>
  <c r="AC71" i="4"/>
  <c r="AC75" i="4"/>
  <c r="AC79" i="4"/>
  <c r="AC83" i="4"/>
  <c r="AB69" i="4"/>
  <c r="AF41" i="4"/>
  <c r="AF73" i="4"/>
  <c r="AC22" i="4"/>
  <c r="AG31" i="4"/>
  <c r="AG83" i="4"/>
  <c r="AE40" i="4"/>
  <c r="AC45" i="4"/>
  <c r="AE56" i="4"/>
  <c r="AE60" i="4"/>
  <c r="AE80" i="4"/>
  <c r="AE88" i="4"/>
  <c r="AE92" i="4"/>
  <c r="AB16" i="4"/>
  <c r="AB91" i="4"/>
  <c r="AD74" i="4"/>
  <c r="AG37" i="4"/>
  <c r="AG53" i="4"/>
  <c r="AC19" i="4"/>
  <c r="AC33" i="4"/>
  <c r="AC47" i="4"/>
  <c r="AC65" i="4"/>
  <c r="AC69" i="4"/>
  <c r="AC73" i="4"/>
  <c r="AC77" i="4"/>
  <c r="AF19" i="4"/>
  <c r="AD48" i="4"/>
  <c r="AE15" i="4"/>
  <c r="AG45" i="4"/>
  <c r="AG72" i="4"/>
  <c r="AC58" i="4"/>
  <c r="AC74" i="4"/>
  <c r="AC82" i="4"/>
  <c r="AF83" i="4"/>
  <c r="AD58" i="4"/>
  <c r="AG75" i="4"/>
  <c r="AE59" i="4"/>
  <c r="AE67" i="4"/>
  <c r="AE75" i="4"/>
  <c r="AE83" i="4"/>
  <c r="AD66" i="4"/>
  <c r="AG23" i="4"/>
  <c r="AG51" i="4"/>
  <c r="AG77" i="4"/>
  <c r="AE24" i="4"/>
  <c r="AC68" i="4"/>
  <c r="AC84" i="4"/>
  <c r="AC92" i="4"/>
  <c r="AG24" i="4"/>
  <c r="AG64" i="4"/>
  <c r="AE74" i="4"/>
  <c r="AD75" i="4"/>
  <c r="AD57" i="4"/>
  <c r="AD45" i="4"/>
  <c r="AD31" i="4"/>
  <c r="AC29" i="4"/>
  <c r="AC49" i="4"/>
  <c r="AC51" i="4"/>
  <c r="AC56" i="4"/>
  <c r="AC70" i="4"/>
  <c r="AD15" i="4"/>
  <c r="AG35" i="4"/>
  <c r="AG85" i="4"/>
  <c r="AC44" i="4"/>
  <c r="AE52" i="4"/>
  <c r="AE85" i="4"/>
  <c r="AD43" i="4"/>
  <c r="AD29" i="4"/>
  <c r="AF94" i="4"/>
  <c r="AF86" i="4"/>
  <c r="AF46" i="4"/>
  <c r="AF30" i="4"/>
  <c r="AF22" i="4"/>
  <c r="AF16" i="4"/>
  <c r="AB26" i="4"/>
  <c r="AD36" i="4"/>
  <c r="AG86" i="4"/>
  <c r="AE20" i="4"/>
  <c r="AE43" i="4"/>
  <c r="AC53" i="4"/>
  <c r="AC72" i="4"/>
  <c r="F45" i="8"/>
  <c r="S45" i="8" s="1"/>
  <c r="B89" i="8"/>
  <c r="B91" i="8" s="1"/>
  <c r="F24" i="8"/>
  <c r="S24" i="8" s="1"/>
  <c r="F19" i="8" l="1"/>
  <c r="R19" i="8" s="1"/>
  <c r="BB66" i="1"/>
  <c r="BB78" i="1"/>
  <c r="BB70" i="1"/>
  <c r="M25" i="8"/>
  <c r="U25" i="8" s="1"/>
  <c r="F46" i="8"/>
  <c r="S46" i="8" s="1"/>
  <c r="M52" i="8"/>
  <c r="T52" i="8" s="1"/>
  <c r="M24" i="8"/>
  <c r="T24" i="8" s="1"/>
  <c r="M51" i="8"/>
  <c r="M50" i="8"/>
  <c r="T50" i="8" s="1"/>
  <c r="M22" i="8"/>
  <c r="M49" i="8"/>
  <c r="F41" i="8"/>
  <c r="M17" i="1"/>
  <c r="M47" i="8"/>
  <c r="T47" i="8" s="1"/>
  <c r="M19" i="8"/>
  <c r="U19" i="8" s="1"/>
  <c r="M18" i="8"/>
  <c r="T18" i="8" s="1"/>
  <c r="M46" i="8"/>
  <c r="M17" i="8"/>
  <c r="U17" i="8" s="1"/>
  <c r="F38" i="8"/>
  <c r="M43" i="8"/>
  <c r="T43" i="8" s="1"/>
  <c r="V15" i="1"/>
  <c r="F17" i="8"/>
  <c r="S17" i="8" s="1"/>
  <c r="AA15" i="1"/>
  <c r="AF15" i="1" s="1"/>
  <c r="U15" i="1"/>
  <c r="M41" i="8"/>
  <c r="M37" i="8"/>
  <c r="T37" i="8" s="1"/>
  <c r="F61" i="8"/>
  <c r="F29" i="8"/>
  <c r="S29" i="8" s="1"/>
  <c r="F28" i="8"/>
  <c r="S28" i="8" s="1"/>
  <c r="BB22" i="1"/>
  <c r="M16" i="8"/>
  <c r="U16" i="8" s="1"/>
  <c r="M35" i="8"/>
  <c r="U35" i="8" s="1"/>
  <c r="M65" i="8"/>
  <c r="U65" i="8" s="1"/>
  <c r="M34" i="8"/>
  <c r="U34" i="8" s="1"/>
  <c r="M64" i="8"/>
  <c r="T64" i="8" s="1"/>
  <c r="F25" i="8"/>
  <c r="R25" i="8" s="1"/>
  <c r="M32" i="8"/>
  <c r="T32" i="8" s="1"/>
  <c r="S15" i="1"/>
  <c r="F55" i="8"/>
  <c r="S55" i="8" s="1"/>
  <c r="BB43" i="1"/>
  <c r="BB36" i="1"/>
  <c r="M61" i="8"/>
  <c r="T61" i="8" s="1"/>
  <c r="F22" i="8"/>
  <c r="M38" i="8"/>
  <c r="M30" i="8"/>
  <c r="M62" i="8"/>
  <c r="U62" i="8" s="1"/>
  <c r="BB64" i="1"/>
  <c r="BB49" i="1"/>
  <c r="M58" i="8"/>
  <c r="T58" i="8" s="1"/>
  <c r="M29" i="8"/>
  <c r="U29" i="8" s="1"/>
  <c r="M26" i="1"/>
  <c r="AS26" i="1" s="1"/>
  <c r="BB53" i="1"/>
  <c r="AX38" i="1"/>
  <c r="AX30" i="1"/>
  <c r="BB28" i="1"/>
  <c r="BB33" i="1"/>
  <c r="BB19" i="1"/>
  <c r="BB83" i="1"/>
  <c r="AX41" i="1"/>
  <c r="BB23" i="1"/>
  <c r="L89" i="4"/>
  <c r="S89" i="4" s="1"/>
  <c r="L85" i="4"/>
  <c r="S85" i="4" s="1"/>
  <c r="L69" i="4"/>
  <c r="S69" i="4" s="1"/>
  <c r="L53" i="4"/>
  <c r="S53" i="4" s="1"/>
  <c r="L29" i="4"/>
  <c r="S29" i="4" s="1"/>
  <c r="T51" i="8"/>
  <c r="U51" i="8"/>
  <c r="U57" i="8"/>
  <c r="U50" i="8"/>
  <c r="M24" i="1"/>
  <c r="L24" i="1" s="1"/>
  <c r="AQ24" i="1" s="1"/>
  <c r="L84" i="4"/>
  <c r="S84" i="4" s="1"/>
  <c r="L80" i="4"/>
  <c r="S80" i="4" s="1"/>
  <c r="L68" i="4"/>
  <c r="S68" i="4" s="1"/>
  <c r="L64" i="4"/>
  <c r="L60" i="4"/>
  <c r="S60" i="4" s="1"/>
  <c r="L52" i="4"/>
  <c r="S52" i="4" s="1"/>
  <c r="L40" i="4"/>
  <c r="S19" i="8"/>
  <c r="BB75" i="1"/>
  <c r="BB82" i="1"/>
  <c r="BB62" i="1"/>
  <c r="BB54" i="1"/>
  <c r="BB27" i="1"/>
  <c r="BB48" i="1"/>
  <c r="BB81" i="1"/>
  <c r="BB29" i="1"/>
  <c r="BB50" i="1"/>
  <c r="BB57" i="1"/>
  <c r="BB35" i="1"/>
  <c r="AX20" i="1"/>
  <c r="M55" i="1"/>
  <c r="M47" i="1"/>
  <c r="L47" i="1" s="1"/>
  <c r="AI47" i="1" s="1"/>
  <c r="BB51" i="1"/>
  <c r="BB45" i="1"/>
  <c r="BB18" i="1"/>
  <c r="BB72" i="1"/>
  <c r="BB58" i="1"/>
  <c r="BB20" i="1"/>
  <c r="AX24" i="1"/>
  <c r="S64" i="4"/>
  <c r="S40" i="4"/>
  <c r="H32" i="11"/>
  <c r="H51" i="11"/>
  <c r="H39" i="11"/>
  <c r="AM15" i="1"/>
  <c r="AV15" i="1"/>
  <c r="AU15" i="1"/>
  <c r="AN15" i="1"/>
  <c r="F98" i="1" s="1"/>
  <c r="F21" i="11" s="1"/>
  <c r="L16" i="4"/>
  <c r="S16" i="4" s="1"/>
  <c r="AG91" i="4"/>
  <c r="Z94" i="4"/>
  <c r="Z86" i="4"/>
  <c r="AN86" i="4" s="1"/>
  <c r="Z78" i="4"/>
  <c r="Z70" i="4"/>
  <c r="Z62" i="4"/>
  <c r="Z54" i="4"/>
  <c r="AN54" i="4" s="1"/>
  <c r="Z46" i="4"/>
  <c r="Z38" i="4"/>
  <c r="Z30" i="4"/>
  <c r="Z22" i="4"/>
  <c r="AN22" i="4" s="1"/>
  <c r="Z93" i="4"/>
  <c r="AN93" i="4" s="1"/>
  <c r="Z85" i="4"/>
  <c r="Z77" i="4"/>
  <c r="Z69" i="4"/>
  <c r="AN69" i="4" s="1"/>
  <c r="Z61" i="4"/>
  <c r="Z53" i="4"/>
  <c r="Z45" i="4"/>
  <c r="Z37" i="4"/>
  <c r="AN37" i="4" s="1"/>
  <c r="Z29" i="4"/>
  <c r="Z21" i="4"/>
  <c r="Z92" i="4"/>
  <c r="Z84" i="4"/>
  <c r="Z76" i="4"/>
  <c r="AN76" i="4" s="1"/>
  <c r="Z68" i="4"/>
  <c r="Z60" i="4"/>
  <c r="Z52" i="4"/>
  <c r="Z44" i="4"/>
  <c r="Z36" i="4"/>
  <c r="Z28" i="4"/>
  <c r="AN28" i="4" s="1"/>
  <c r="Z20" i="4"/>
  <c r="Z80" i="4"/>
  <c r="Z40" i="4"/>
  <c r="Z24" i="4"/>
  <c r="AN24" i="4" s="1"/>
  <c r="Z79" i="4"/>
  <c r="Z47" i="4"/>
  <c r="Z31" i="4"/>
  <c r="Z91" i="4"/>
  <c r="Z83" i="4"/>
  <c r="AN83" i="4" s="1"/>
  <c r="Z75" i="4"/>
  <c r="Z67" i="4"/>
  <c r="Z59" i="4"/>
  <c r="Z51" i="4"/>
  <c r="Z43" i="4"/>
  <c r="Z35" i="4"/>
  <c r="Z27" i="4"/>
  <c r="AN27" i="4" s="1"/>
  <c r="Z19" i="4"/>
  <c r="AN19" i="4" s="1"/>
  <c r="Z90" i="4"/>
  <c r="AN90" i="4" s="1"/>
  <c r="Z82" i="4"/>
  <c r="Z74" i="4"/>
  <c r="AN74" i="4" s="1"/>
  <c r="Z66" i="4"/>
  <c r="Z58" i="4"/>
  <c r="Z50" i="4"/>
  <c r="AN50" i="4" s="1"/>
  <c r="Z42" i="4"/>
  <c r="Z34" i="4"/>
  <c r="AN34" i="4" s="1"/>
  <c r="Z26" i="4"/>
  <c r="AN26" i="4" s="1"/>
  <c r="Z18" i="4"/>
  <c r="Z89" i="4"/>
  <c r="Z81" i="4"/>
  <c r="AN81" i="4" s="1"/>
  <c r="Z73" i="4"/>
  <c r="AN73" i="4" s="1"/>
  <c r="Z65" i="4"/>
  <c r="AN65" i="4" s="1"/>
  <c r="Z57" i="4"/>
  <c r="Z49" i="4"/>
  <c r="Z41" i="4"/>
  <c r="Z33" i="4"/>
  <c r="Z25" i="4"/>
  <c r="AN25" i="4" s="1"/>
  <c r="Z17" i="4"/>
  <c r="Z88" i="4"/>
  <c r="Z72" i="4"/>
  <c r="AN72" i="4" s="1"/>
  <c r="Z64" i="4"/>
  <c r="AN64" i="4" s="1"/>
  <c r="Z56" i="4"/>
  <c r="Z48" i="4"/>
  <c r="AN48" i="4" s="1"/>
  <c r="Z32" i="4"/>
  <c r="Z16" i="4"/>
  <c r="AN16" i="4" s="1"/>
  <c r="Z87" i="4"/>
  <c r="AN87" i="4" s="1"/>
  <c r="Z71" i="4"/>
  <c r="AN71" i="4" s="1"/>
  <c r="Z63" i="4"/>
  <c r="Z55" i="4"/>
  <c r="Z39" i="4"/>
  <c r="Z23" i="4"/>
  <c r="Z15" i="4"/>
  <c r="L34" i="4"/>
  <c r="S34" i="4" s="1"/>
  <c r="BB16" i="1"/>
  <c r="W15" i="1"/>
  <c r="AL15" i="1"/>
  <c r="F96" i="1" s="1"/>
  <c r="E21" i="11" s="1"/>
  <c r="Z15" i="1"/>
  <c r="P15" i="1"/>
  <c r="AT15" i="1"/>
  <c r="AX55" i="1"/>
  <c r="AX69" i="1"/>
  <c r="AX58" i="1"/>
  <c r="AX44" i="1"/>
  <c r="AX27" i="1"/>
  <c r="AX83" i="1"/>
  <c r="AX19" i="1"/>
  <c r="AC86" i="4"/>
  <c r="AG38" i="4"/>
  <c r="AF38" i="4"/>
  <c r="AJ38" i="4" s="1"/>
  <c r="AE90" i="4"/>
  <c r="AD34" i="4"/>
  <c r="AE48" i="4"/>
  <c r="AC80" i="4"/>
  <c r="AC76" i="4"/>
  <c r="AE17" i="4"/>
  <c r="AC30" i="4"/>
  <c r="AC66" i="4"/>
  <c r="AF77" i="4"/>
  <c r="AC50" i="4"/>
  <c r="AG20" i="4"/>
  <c r="AE84" i="4"/>
  <c r="AE19" i="4"/>
  <c r="AB15" i="4"/>
  <c r="AC67" i="4"/>
  <c r="AG78" i="4"/>
  <c r="AB75" i="4"/>
  <c r="AG18" i="4"/>
  <c r="AE42" i="4"/>
  <c r="AG40" i="4"/>
  <c r="AJ40" i="4" s="1"/>
  <c r="AB59" i="4"/>
  <c r="AD92" i="4"/>
  <c r="AB89" i="4"/>
  <c r="AG34" i="4"/>
  <c r="AF23" i="4"/>
  <c r="AG41" i="4"/>
  <c r="AD54" i="4"/>
  <c r="AB17" i="4"/>
  <c r="AB23" i="4"/>
  <c r="AB53" i="4"/>
  <c r="AB32" i="4"/>
  <c r="AB56" i="4"/>
  <c r="AB88" i="4"/>
  <c r="AF44" i="4"/>
  <c r="AF76" i="4"/>
  <c r="AD39" i="4"/>
  <c r="AD77" i="4"/>
  <c r="AE62" i="4"/>
  <c r="AE66" i="4"/>
  <c r="AJ66" i="4" s="1"/>
  <c r="AF45" i="4"/>
  <c r="AF70" i="4"/>
  <c r="AE71" i="4"/>
  <c r="AB79" i="4"/>
  <c r="AD18" i="4"/>
  <c r="AE69" i="4"/>
  <c r="AC60" i="4"/>
  <c r="AB67" i="4"/>
  <c r="AN67" i="4" s="1"/>
  <c r="AG48" i="4"/>
  <c r="AE54" i="4"/>
  <c r="AC85" i="4"/>
  <c r="AC40" i="4"/>
  <c r="AD42" i="4"/>
  <c r="AE68" i="4"/>
  <c r="AG63" i="4"/>
  <c r="AB63" i="4"/>
  <c r="AC52" i="4"/>
  <c r="AG46" i="4"/>
  <c r="AC27" i="4"/>
  <c r="AD30" i="4"/>
  <c r="AE34" i="4"/>
  <c r="AD78" i="4"/>
  <c r="AG68" i="4"/>
  <c r="AD60" i="4"/>
  <c r="AB57" i="4"/>
  <c r="AD72" i="4"/>
  <c r="AB77" i="4"/>
  <c r="AG25" i="4"/>
  <c r="AF69" i="4"/>
  <c r="AC37" i="4"/>
  <c r="AB43" i="4"/>
  <c r="AB36" i="4"/>
  <c r="AB66" i="4"/>
  <c r="AN66" i="4" s="1"/>
  <c r="AB92" i="4"/>
  <c r="AF50" i="4"/>
  <c r="AF92" i="4"/>
  <c r="AD51" i="4"/>
  <c r="AD81" i="4"/>
  <c r="AC46" i="4"/>
  <c r="AC39" i="4"/>
  <c r="B117" i="4"/>
  <c r="G117" i="4" s="1"/>
  <c r="AE61" i="4"/>
  <c r="AB31" i="4"/>
  <c r="AF78" i="4"/>
  <c r="AE57" i="4"/>
  <c r="AJ57" i="4" s="1"/>
  <c r="AB33" i="4"/>
  <c r="AB85" i="4"/>
  <c r="AN85" i="4" s="1"/>
  <c r="AE55" i="4"/>
  <c r="AC42" i="4"/>
  <c r="AE91" i="4"/>
  <c r="AG21" i="4"/>
  <c r="AE51" i="4"/>
  <c r="AC81" i="4"/>
  <c r="AE35" i="4"/>
  <c r="AF89" i="4"/>
  <c r="AE64" i="4"/>
  <c r="AG47" i="4"/>
  <c r="AB41" i="4"/>
  <c r="AE50" i="4"/>
  <c r="AG27" i="4"/>
  <c r="AC23" i="4"/>
  <c r="AF81" i="4"/>
  <c r="AE30" i="4"/>
  <c r="AD50" i="4"/>
  <c r="AG60" i="4"/>
  <c r="AD44" i="4"/>
  <c r="AG90" i="4"/>
  <c r="AD56" i="4"/>
  <c r="AB61" i="4"/>
  <c r="AG22" i="4"/>
  <c r="AF53" i="4"/>
  <c r="AC43" i="4"/>
  <c r="AB51" i="4"/>
  <c r="AB44" i="4"/>
  <c r="AB70" i="4"/>
  <c r="AF18" i="4"/>
  <c r="AF60" i="4"/>
  <c r="AD17" i="4"/>
  <c r="AD53" i="4"/>
  <c r="AF15" i="4"/>
  <c r="AJ15" i="4" s="1"/>
  <c r="AC32" i="4"/>
  <c r="AG16" i="4"/>
  <c r="G84" i="11"/>
  <c r="H60" i="11"/>
  <c r="L39" i="4"/>
  <c r="S39" i="4" s="1"/>
  <c r="D105" i="4"/>
  <c r="L28" i="4"/>
  <c r="S28" i="4" s="1"/>
  <c r="L24" i="4"/>
  <c r="S24" i="4" s="1"/>
  <c r="L35" i="4"/>
  <c r="S35" i="4" s="1"/>
  <c r="L94" i="4"/>
  <c r="S94" i="4" s="1"/>
  <c r="L37" i="4"/>
  <c r="S37" i="4" s="1"/>
  <c r="L92" i="4"/>
  <c r="S92" i="4" s="1"/>
  <c r="AX75" i="1"/>
  <c r="M66" i="1"/>
  <c r="L66" i="1" s="1"/>
  <c r="AP66" i="1" s="1"/>
  <c r="M54" i="1"/>
  <c r="L54" i="1" s="1"/>
  <c r="AQ54" i="1" s="1"/>
  <c r="BB52" i="1"/>
  <c r="BB40" i="1"/>
  <c r="L82" i="4"/>
  <c r="S82" i="4" s="1"/>
  <c r="L78" i="4"/>
  <c r="S78" i="4" s="1"/>
  <c r="L66" i="4"/>
  <c r="S66" i="4" s="1"/>
  <c r="L62" i="4"/>
  <c r="S62" i="4" s="1"/>
  <c r="L50" i="4"/>
  <c r="S50" i="4" s="1"/>
  <c r="L46" i="4"/>
  <c r="S46" i="4" s="1"/>
  <c r="L42" i="4"/>
  <c r="S42" i="4" s="1"/>
  <c r="AX17" i="1"/>
  <c r="AX42" i="1"/>
  <c r="M74" i="1"/>
  <c r="AS74" i="1" s="1"/>
  <c r="M70" i="1"/>
  <c r="AS70" i="1" s="1"/>
  <c r="M42" i="1"/>
  <c r="L42" i="1" s="1"/>
  <c r="BB46" i="1"/>
  <c r="BB34" i="1"/>
  <c r="AX81" i="1"/>
  <c r="BB73" i="1"/>
  <c r="AX39" i="1"/>
  <c r="AX23" i="1"/>
  <c r="AX79" i="1"/>
  <c r="AX21" i="1"/>
  <c r="AF83" i="1"/>
  <c r="AF77" i="1"/>
  <c r="AF73" i="1"/>
  <c r="AF71" i="1"/>
  <c r="AF69" i="1"/>
  <c r="AF51" i="1"/>
  <c r="AF50" i="1"/>
  <c r="AF39" i="1"/>
  <c r="AF21" i="1"/>
  <c r="AF20" i="1"/>
  <c r="AF19" i="1"/>
  <c r="AF18" i="1"/>
  <c r="AX80" i="1"/>
  <c r="G125" i="1"/>
  <c r="AX84" i="1"/>
  <c r="BB42" i="1"/>
  <c r="AX18" i="1"/>
  <c r="AF78" i="1"/>
  <c r="AF74" i="1"/>
  <c r="AF72" i="1"/>
  <c r="AF70" i="1"/>
  <c r="AF68" i="1"/>
  <c r="AF53" i="1"/>
  <c r="AX72" i="1"/>
  <c r="AX64" i="1"/>
  <c r="BB80" i="1"/>
  <c r="AX43" i="1"/>
  <c r="L76" i="4"/>
  <c r="S76" i="4" s="1"/>
  <c r="L25" i="4"/>
  <c r="S25" i="4" s="1"/>
  <c r="L22" i="4"/>
  <c r="S22" i="4" s="1"/>
  <c r="AE94" i="4"/>
  <c r="AC24" i="4"/>
  <c r="AB45" i="4"/>
  <c r="AF62" i="4"/>
  <c r="AD83" i="4"/>
  <c r="AJ83" i="4" s="1"/>
  <c r="AC21" i="4"/>
  <c r="AE78" i="4"/>
  <c r="AG32" i="4"/>
  <c r="AC94" i="4"/>
  <c r="AD16" i="4"/>
  <c r="AE29" i="4"/>
  <c r="AJ29" i="4" s="1"/>
  <c r="AF33" i="4"/>
  <c r="AE32" i="4"/>
  <c r="AC90" i="4"/>
  <c r="AE25" i="4"/>
  <c r="AC89" i="4"/>
  <c r="AC57" i="4"/>
  <c r="AG71" i="4"/>
  <c r="AF17" i="4"/>
  <c r="AE72" i="4"/>
  <c r="AJ72" i="4" s="1"/>
  <c r="AE33" i="4"/>
  <c r="AD32" i="4"/>
  <c r="AC87" i="4"/>
  <c r="AC55" i="4"/>
  <c r="AC25" i="4"/>
  <c r="AF67" i="4"/>
  <c r="AJ67" i="4" s="1"/>
  <c r="AG80" i="4"/>
  <c r="AD52" i="4"/>
  <c r="AE46" i="4"/>
  <c r="AG79" i="4"/>
  <c r="AF79" i="4"/>
  <c r="AG76" i="4"/>
  <c r="AE18" i="4"/>
  <c r="AF59" i="4"/>
  <c r="AG74" i="4"/>
  <c r="AJ74" i="4" s="1"/>
  <c r="AD88" i="4"/>
  <c r="AF39" i="4"/>
  <c r="AG65" i="4"/>
  <c r="AG17" i="4"/>
  <c r="AF85" i="4"/>
  <c r="AB49" i="4"/>
  <c r="AB39" i="4"/>
  <c r="AB29" i="4"/>
  <c r="AB20" i="4"/>
  <c r="AB40" i="4"/>
  <c r="AB62" i="4"/>
  <c r="AB82" i="4"/>
  <c r="AF28" i="4"/>
  <c r="AF56" i="4"/>
  <c r="AF88" i="4"/>
  <c r="AD35" i="4"/>
  <c r="AD61" i="4"/>
  <c r="AD93" i="4"/>
  <c r="BB39" i="1"/>
  <c r="BB30" i="1"/>
  <c r="BB31" i="1"/>
  <c r="BB79" i="1"/>
  <c r="AX63" i="1"/>
  <c r="AX60" i="1"/>
  <c r="AX52" i="1"/>
  <c r="AX50" i="1"/>
  <c r="AX35" i="1"/>
  <c r="AG59" i="4"/>
  <c r="L47" i="4"/>
  <c r="S47" i="4" s="1"/>
  <c r="L19" i="4"/>
  <c r="S19" i="4" s="1"/>
  <c r="L18" i="4"/>
  <c r="S18" i="4" s="1"/>
  <c r="L17" i="4"/>
  <c r="S17" i="4" s="1"/>
  <c r="F47" i="8"/>
  <c r="R47" i="8" s="1"/>
  <c r="AF47" i="4"/>
  <c r="M39" i="1"/>
  <c r="L39" i="1" s="1"/>
  <c r="AQ39" i="1" s="1"/>
  <c r="M31" i="1"/>
  <c r="L31" i="1" s="1"/>
  <c r="AO31" i="1" s="1"/>
  <c r="BB84" i="1"/>
  <c r="BB55" i="1"/>
  <c r="BB24" i="1"/>
  <c r="BB21" i="1"/>
  <c r="AX61" i="1"/>
  <c r="AX47" i="1"/>
  <c r="AX36" i="1"/>
  <c r="AX33" i="1"/>
  <c r="AX28" i="1"/>
  <c r="AX25" i="1"/>
  <c r="AX22" i="1"/>
  <c r="AC64" i="4"/>
  <c r="AE63" i="4"/>
  <c r="AC41" i="4"/>
  <c r="L88" i="4"/>
  <c r="S88" i="4" s="1"/>
  <c r="L81" i="4"/>
  <c r="S81" i="4" s="1"/>
  <c r="L73" i="4"/>
  <c r="S73" i="4" s="1"/>
  <c r="L65" i="4"/>
  <c r="S65" i="4" s="1"/>
  <c r="L57" i="4"/>
  <c r="S57" i="4" s="1"/>
  <c r="L45" i="4"/>
  <c r="S45" i="4" s="1"/>
  <c r="L41" i="4"/>
  <c r="S41" i="4" s="1"/>
  <c r="L30" i="4"/>
  <c r="S30" i="4" s="1"/>
  <c r="L26" i="4"/>
  <c r="S26" i="4" s="1"/>
  <c r="L21" i="4"/>
  <c r="S21" i="4" s="1"/>
  <c r="H37" i="11"/>
  <c r="BB38" i="1"/>
  <c r="L48" i="4"/>
  <c r="S48" i="4" s="1"/>
  <c r="L33" i="4"/>
  <c r="S33" i="4" s="1"/>
  <c r="M64" i="1"/>
  <c r="AS64" i="1" s="1"/>
  <c r="M60" i="1"/>
  <c r="L60" i="1" s="1"/>
  <c r="AF65" i="4"/>
  <c r="AE41" i="4"/>
  <c r="AB47" i="4"/>
  <c r="AF54" i="4"/>
  <c r="AD65" i="4"/>
  <c r="AE28" i="4"/>
  <c r="AE81" i="4"/>
  <c r="AG70" i="4"/>
  <c r="AD89" i="4"/>
  <c r="AD90" i="4"/>
  <c r="AE39" i="4"/>
  <c r="AF93" i="4"/>
  <c r="AC35" i="4"/>
  <c r="AF25" i="4"/>
  <c r="AC48" i="4"/>
  <c r="AC93" i="4"/>
  <c r="AC61" i="4"/>
  <c r="AG87" i="4"/>
  <c r="AF49" i="4"/>
  <c r="AE76" i="4"/>
  <c r="AC34" i="4"/>
  <c r="AD64" i="4"/>
  <c r="AC91" i="4"/>
  <c r="AC59" i="4"/>
  <c r="AE27" i="4"/>
  <c r="AD20" i="4"/>
  <c r="AG94" i="4"/>
  <c r="AD80" i="4"/>
  <c r="AE49" i="4"/>
  <c r="AG93" i="4"/>
  <c r="AD26" i="4"/>
  <c r="AG84" i="4"/>
  <c r="AG19" i="4"/>
  <c r="AF75" i="4"/>
  <c r="AJ75" i="4" s="1"/>
  <c r="AG82" i="4"/>
  <c r="AE16" i="4"/>
  <c r="AF55" i="4"/>
  <c r="AG73" i="4"/>
  <c r="AJ73" i="4" s="1"/>
  <c r="AC18" i="4"/>
  <c r="AD22" i="4"/>
  <c r="AB55" i="4"/>
  <c r="AN55" i="4" s="1"/>
  <c r="AE86" i="4"/>
  <c r="AJ86" i="4" s="1"/>
  <c r="AB35" i="4"/>
  <c r="AB21" i="4"/>
  <c r="AB18" i="4"/>
  <c r="AB38" i="4"/>
  <c r="AN38" i="4" s="1"/>
  <c r="AB60" i="4"/>
  <c r="AB78" i="4"/>
  <c r="AF26" i="4"/>
  <c r="AF52" i="4"/>
  <c r="AF82" i="4"/>
  <c r="AD33" i="4"/>
  <c r="AD59" i="4"/>
  <c r="AD87" i="4"/>
  <c r="BB37" i="1"/>
  <c r="BB60" i="1"/>
  <c r="BB65" i="1"/>
  <c r="BB44" i="1"/>
  <c r="AX68" i="1"/>
  <c r="BB47" i="1"/>
  <c r="AC20" i="4"/>
  <c r="R38" i="8"/>
  <c r="S38" i="8"/>
  <c r="F34" i="8"/>
  <c r="R34" i="8" s="1"/>
  <c r="X40" i="1"/>
  <c r="X76" i="1"/>
  <c r="X48" i="1"/>
  <c r="X37" i="1"/>
  <c r="AJ31" i="1"/>
  <c r="AH31" i="1"/>
  <c r="AF79" i="1"/>
  <c r="AW15" i="1"/>
  <c r="R15" i="1"/>
  <c r="S41" i="8"/>
  <c r="R41" i="8"/>
  <c r="U58" i="8"/>
  <c r="AF24" i="1"/>
  <c r="AF29" i="1"/>
  <c r="X32" i="1"/>
  <c r="F21" i="8"/>
  <c r="S21" i="8" s="1"/>
  <c r="M79" i="1"/>
  <c r="AS79" i="1" s="1"/>
  <c r="M67" i="1"/>
  <c r="L67" i="1" s="1"/>
  <c r="AQ67" i="1" s="1"/>
  <c r="F51" i="8"/>
  <c r="S51" i="8" s="1"/>
  <c r="F37" i="8"/>
  <c r="H50" i="11"/>
  <c r="R46" i="8"/>
  <c r="M40" i="8"/>
  <c r="M60" i="8"/>
  <c r="U60" i="8" s="1"/>
  <c r="M54" i="8"/>
  <c r="M48" i="8"/>
  <c r="U48" i="8" s="1"/>
  <c r="M21" i="8"/>
  <c r="L70" i="4"/>
  <c r="S70" i="4" s="1"/>
  <c r="L54" i="4"/>
  <c r="S54" i="4" s="1"/>
  <c r="L44" i="4"/>
  <c r="S44" i="4" s="1"/>
  <c r="F65" i="8"/>
  <c r="S65" i="8" s="1"/>
  <c r="F57" i="8"/>
  <c r="R57" i="8" s="1"/>
  <c r="M82" i="1"/>
  <c r="L82" i="1" s="1"/>
  <c r="R24" i="8"/>
  <c r="AF52" i="1"/>
  <c r="AF25" i="1"/>
  <c r="F42" i="8"/>
  <c r="R42" i="8" s="1"/>
  <c r="F33" i="8"/>
  <c r="H33" i="11"/>
  <c r="M53" i="8"/>
  <c r="M42" i="8"/>
  <c r="U42" i="8" s="1"/>
  <c r="M36" i="8"/>
  <c r="M31" i="8"/>
  <c r="U31" i="8" s="1"/>
  <c r="M26" i="8"/>
  <c r="T26" i="8" s="1"/>
  <c r="M20" i="8"/>
  <c r="AF46" i="1"/>
  <c r="L91" i="4"/>
  <c r="S91" i="4" s="1"/>
  <c r="L83" i="4"/>
  <c r="S83" i="4" s="1"/>
  <c r="L75" i="4"/>
  <c r="S75" i="4" s="1"/>
  <c r="L67" i="4"/>
  <c r="S67" i="4" s="1"/>
  <c r="F56" i="8"/>
  <c r="R56" i="8" s="1"/>
  <c r="F27" i="8"/>
  <c r="S27" i="8" s="1"/>
  <c r="X49" i="1"/>
  <c r="F39" i="8"/>
  <c r="R39" i="8" s="1"/>
  <c r="M65" i="1"/>
  <c r="L65" i="1" s="1"/>
  <c r="M49" i="1"/>
  <c r="L49" i="1" s="1"/>
  <c r="M45" i="1"/>
  <c r="L45" i="1" s="1"/>
  <c r="F49" i="8"/>
  <c r="S49" i="8" s="1"/>
  <c r="F23" i="8"/>
  <c r="M59" i="8"/>
  <c r="T59" i="8" s="1"/>
  <c r="M63" i="8"/>
  <c r="T63" i="8" s="1"/>
  <c r="M56" i="8"/>
  <c r="U56" i="8" s="1"/>
  <c r="M45" i="8"/>
  <c r="T45" i="8" s="1"/>
  <c r="M39" i="8"/>
  <c r="M33" i="8"/>
  <c r="U33" i="8" s="1"/>
  <c r="M28" i="8"/>
  <c r="T28" i="8" s="1"/>
  <c r="M23" i="8"/>
  <c r="T23" i="8" s="1"/>
  <c r="AF80" i="1"/>
  <c r="X65" i="1"/>
  <c r="L55" i="4"/>
  <c r="S55" i="4" s="1"/>
  <c r="H34" i="11"/>
  <c r="F60" i="8"/>
  <c r="R60" i="8" s="1"/>
  <c r="F53" i="8"/>
  <c r="R53" i="8" s="1"/>
  <c r="M83" i="1"/>
  <c r="L83" i="1" s="1"/>
  <c r="AO83" i="1" s="1"/>
  <c r="M68" i="1"/>
  <c r="L68" i="1" s="1"/>
  <c r="AP68" i="1" s="1"/>
  <c r="D103" i="4"/>
  <c r="AM15" i="4"/>
  <c r="S47" i="8"/>
  <c r="R61" i="8"/>
  <c r="S61" i="8"/>
  <c r="U27" i="8"/>
  <c r="T27" i="8"/>
  <c r="S22" i="8"/>
  <c r="R22" i="8"/>
  <c r="T19" i="8"/>
  <c r="U38" i="8"/>
  <c r="T38" i="8"/>
  <c r="U55" i="8"/>
  <c r="T55" i="8"/>
  <c r="T44" i="8"/>
  <c r="U44" i="8"/>
  <c r="U49" i="8"/>
  <c r="T49" i="8"/>
  <c r="AS17" i="1"/>
  <c r="L17" i="1"/>
  <c r="AO17" i="1" s="1"/>
  <c r="M19" i="1"/>
  <c r="AS19" i="1" s="1"/>
  <c r="R45" i="8"/>
  <c r="M73" i="1"/>
  <c r="L73" i="1" s="1"/>
  <c r="M63" i="1"/>
  <c r="L63" i="1" s="1"/>
  <c r="M48" i="1"/>
  <c r="AS48" i="1" s="1"/>
  <c r="B92" i="8"/>
  <c r="M51" i="1"/>
  <c r="L51" i="1" s="1"/>
  <c r="M40" i="1"/>
  <c r="AS40" i="1" s="1"/>
  <c r="M36" i="1"/>
  <c r="L36" i="1" s="1"/>
  <c r="AH36" i="1" s="1"/>
  <c r="M32" i="1"/>
  <c r="AS32" i="1" s="1"/>
  <c r="M22" i="1"/>
  <c r="AS22" i="1" s="1"/>
  <c r="M18" i="1"/>
  <c r="AS18" i="1" s="1"/>
  <c r="B95" i="8"/>
  <c r="AJ37" i="4"/>
  <c r="U32" i="8"/>
  <c r="H125" i="1"/>
  <c r="T60" i="8"/>
  <c r="L87" i="4"/>
  <c r="S87" i="4" s="1"/>
  <c r="L79" i="4"/>
  <c r="S79" i="4" s="1"/>
  <c r="L74" i="4"/>
  <c r="S74" i="4" s="1"/>
  <c r="L43" i="4"/>
  <c r="S43" i="4" s="1"/>
  <c r="AF17" i="1"/>
  <c r="F52" i="8"/>
  <c r="R52" i="8" s="1"/>
  <c r="F18" i="8"/>
  <c r="S18" i="8" s="1"/>
  <c r="M76" i="1"/>
  <c r="AS76" i="1" s="1"/>
  <c r="M72" i="1"/>
  <c r="AS72" i="1" s="1"/>
  <c r="M43" i="1"/>
  <c r="AS43" i="1" s="1"/>
  <c r="M35" i="1"/>
  <c r="M28" i="1"/>
  <c r="M25" i="1"/>
  <c r="AS25" i="1" s="1"/>
  <c r="H38" i="11"/>
  <c r="X54" i="1"/>
  <c r="B94" i="8"/>
  <c r="U37" i="8"/>
  <c r="AJ24" i="4"/>
  <c r="F20" i="8"/>
  <c r="H31" i="11"/>
  <c r="M71" i="1"/>
  <c r="L71" i="1" s="1"/>
  <c r="M61" i="1"/>
  <c r="L61" i="1" s="1"/>
  <c r="M57" i="1"/>
  <c r="AS57" i="1" s="1"/>
  <c r="M46" i="1"/>
  <c r="M27" i="1"/>
  <c r="AS27" i="1" s="1"/>
  <c r="M23" i="1"/>
  <c r="L23" i="1" s="1"/>
  <c r="M44" i="1"/>
  <c r="AS44" i="1" s="1"/>
  <c r="F125" i="1"/>
  <c r="R29" i="8"/>
  <c r="L86" i="4"/>
  <c r="S86" i="4" s="1"/>
  <c r="L27" i="4"/>
  <c r="S27" i="4" s="1"/>
  <c r="F43" i="8"/>
  <c r="F30" i="8"/>
  <c r="AS81" i="1"/>
  <c r="M34" i="1"/>
  <c r="M30" i="1"/>
  <c r="AS30" i="1" s="1"/>
  <c r="L26" i="1"/>
  <c r="AH26" i="1" s="1"/>
  <c r="M20" i="1"/>
  <c r="AS20" i="1" s="1"/>
  <c r="U41" i="8"/>
  <c r="T41" i="8"/>
  <c r="T46" i="8"/>
  <c r="U46" i="8"/>
  <c r="T22" i="8"/>
  <c r="U22" i="8"/>
  <c r="S16" i="8"/>
  <c r="R16" i="8"/>
  <c r="T30" i="8"/>
  <c r="U30" i="8"/>
  <c r="T34" i="8"/>
  <c r="X70" i="1"/>
  <c r="AJ31" i="4"/>
  <c r="R27" i="8"/>
  <c r="U61" i="8"/>
  <c r="T29" i="8"/>
  <c r="U18" i="8"/>
  <c r="AF64" i="1"/>
  <c r="AF63" i="1"/>
  <c r="L63" i="4"/>
  <c r="S63" i="4" s="1"/>
  <c r="L58" i="4"/>
  <c r="S58" i="4" s="1"/>
  <c r="R28" i="8"/>
  <c r="L35" i="1"/>
  <c r="AJ35" i="1" s="1"/>
  <c r="AS35" i="1"/>
  <c r="U43" i="8"/>
  <c r="S25" i="8"/>
  <c r="T25" i="8"/>
  <c r="T65" i="8"/>
  <c r="L32" i="4"/>
  <c r="S32" i="4" s="1"/>
  <c r="S34" i="8"/>
  <c r="T35" i="8"/>
  <c r="X50" i="1"/>
  <c r="M62" i="1"/>
  <c r="AD46" i="4"/>
  <c r="AG88" i="4"/>
  <c r="AE23" i="4"/>
  <c r="AJ23" i="4" s="1"/>
  <c r="AC62" i="4"/>
  <c r="AE87" i="4"/>
  <c r="AE89" i="4"/>
  <c r="AD91" i="4"/>
  <c r="AD69" i="4"/>
  <c r="AD49" i="4"/>
  <c r="AD25" i="4"/>
  <c r="AF84" i="4"/>
  <c r="AF64" i="4"/>
  <c r="AF42" i="4"/>
  <c r="AF20" i="4"/>
  <c r="AB84" i="4"/>
  <c r="AB58" i="4"/>
  <c r="AB46" i="4"/>
  <c r="AD68" i="4"/>
  <c r="AD82" i="4"/>
  <c r="AE22" i="4"/>
  <c r="AE45" i="4"/>
  <c r="AE47" i="4"/>
  <c r="AE58" i="4"/>
  <c r="AE65" i="4"/>
  <c r="AE77" i="4"/>
  <c r="AC78" i="4"/>
  <c r="AD85" i="4"/>
  <c r="AD63" i="4"/>
  <c r="AD41" i="4"/>
  <c r="AD21" i="4"/>
  <c r="AF80" i="4"/>
  <c r="AF58" i="4"/>
  <c r="AF36" i="4"/>
  <c r="AJ36" i="4" s="1"/>
  <c r="AB94" i="4"/>
  <c r="AB80" i="4"/>
  <c r="AB68" i="4"/>
  <c r="AB42" i="4"/>
  <c r="AB30" i="4"/>
  <c r="AD84" i="4"/>
  <c r="AF61" i="4"/>
  <c r="AF63" i="4"/>
  <c r="AG61" i="4"/>
  <c r="AC88" i="4"/>
  <c r="AE93" i="4"/>
  <c r="AJ43" i="4"/>
  <c r="T17" i="8"/>
  <c r="X81" i="1"/>
  <c r="X79" i="1"/>
  <c r="X67" i="1"/>
  <c r="X61" i="1"/>
  <c r="X59" i="1"/>
  <c r="X47" i="1"/>
  <c r="X45" i="1"/>
  <c r="X43" i="1"/>
  <c r="X41" i="1"/>
  <c r="X39" i="1"/>
  <c r="X34" i="1"/>
  <c r="L71" i="4"/>
  <c r="S71" i="4" s="1"/>
  <c r="L56" i="4"/>
  <c r="S56" i="4" s="1"/>
  <c r="D125" i="1"/>
  <c r="F44" i="8"/>
  <c r="F40" i="8"/>
  <c r="F35" i="8"/>
  <c r="F62" i="8"/>
  <c r="F48" i="8"/>
  <c r="M84" i="1"/>
  <c r="M78" i="1"/>
  <c r="AS78" i="1" s="1"/>
  <c r="M75" i="1"/>
  <c r="L75" i="1" s="1"/>
  <c r="M59" i="1"/>
  <c r="L59" i="1" s="1"/>
  <c r="M56" i="1"/>
  <c r="L56" i="1" s="1"/>
  <c r="AG56" i="1" s="1"/>
  <c r="M50" i="1"/>
  <c r="M33" i="1"/>
  <c r="AS33" i="1" s="1"/>
  <c r="M21" i="1"/>
  <c r="AS21" i="1" s="1"/>
  <c r="AF82" i="1"/>
  <c r="AF61" i="1"/>
  <c r="AF60" i="1"/>
  <c r="AF59" i="1"/>
  <c r="AF58" i="1"/>
  <c r="AF43" i="1"/>
  <c r="AF34" i="1"/>
  <c r="AF27" i="1"/>
  <c r="AF26" i="1"/>
  <c r="X33" i="1"/>
  <c r="X25" i="1"/>
  <c r="L90" i="4"/>
  <c r="S90" i="4" s="1"/>
  <c r="L72" i="4"/>
  <c r="S72" i="4" s="1"/>
  <c r="L38" i="4"/>
  <c r="S38" i="4" s="1"/>
  <c r="L20" i="4"/>
  <c r="S20" i="4" s="1"/>
  <c r="F64" i="8"/>
  <c r="F59" i="8"/>
  <c r="F50" i="8"/>
  <c r="F32" i="8"/>
  <c r="AN52" i="4"/>
  <c r="M38" i="1"/>
  <c r="L38" i="1" s="1"/>
  <c r="M29" i="1"/>
  <c r="AS29" i="1" s="1"/>
  <c r="F36" i="8"/>
  <c r="AN91" i="4"/>
  <c r="AF49" i="1"/>
  <c r="X73" i="1"/>
  <c r="X38" i="1"/>
  <c r="L59" i="4"/>
  <c r="S59" i="4" s="1"/>
  <c r="L51" i="4"/>
  <c r="S51" i="4" s="1"/>
  <c r="L23" i="4"/>
  <c r="S23" i="4" s="1"/>
  <c r="F63" i="8"/>
  <c r="F58" i="8"/>
  <c r="F54" i="8"/>
  <c r="F31" i="8"/>
  <c r="F26" i="8"/>
  <c r="M80" i="1"/>
  <c r="M58" i="1"/>
  <c r="M52" i="1"/>
  <c r="AS52" i="1" s="1"/>
  <c r="M41" i="1"/>
  <c r="M37" i="1"/>
  <c r="AS37" i="1" s="1"/>
  <c r="X16" i="1"/>
  <c r="F97" i="1"/>
  <c r="F20" i="11" s="1"/>
  <c r="AX62" i="1"/>
  <c r="AX71" i="1"/>
  <c r="AX49" i="1"/>
  <c r="AX37" i="1"/>
  <c r="AX34" i="1"/>
  <c r="X51" i="1"/>
  <c r="X22" i="1"/>
  <c r="X18" i="1"/>
  <c r="AX51" i="1"/>
  <c r="AX45" i="1"/>
  <c r="X55" i="1"/>
  <c r="AX70" i="1"/>
  <c r="AX67" i="1"/>
  <c r="X68" i="1"/>
  <c r="X35" i="1"/>
  <c r="X31" i="1"/>
  <c r="X27" i="1"/>
  <c r="AX65" i="1"/>
  <c r="AX59" i="1"/>
  <c r="AX54" i="1"/>
  <c r="AX48" i="1"/>
  <c r="AX31" i="1"/>
  <c r="AX57" i="1"/>
  <c r="AX26" i="1"/>
  <c r="AR53" i="1"/>
  <c r="X64" i="1"/>
  <c r="X60" i="1"/>
  <c r="L15" i="4"/>
  <c r="S15" i="4" s="1"/>
  <c r="L36" i="4"/>
  <c r="S36" i="4" s="1"/>
  <c r="L93" i="4"/>
  <c r="S93" i="4" s="1"/>
  <c r="L77" i="4"/>
  <c r="S77" i="4" s="1"/>
  <c r="L61" i="4"/>
  <c r="S61" i="4" s="1"/>
  <c r="L31" i="4"/>
  <c r="S31" i="4" s="1"/>
  <c r="L49" i="4"/>
  <c r="S49" i="4" s="1"/>
  <c r="D106" i="4"/>
  <c r="AX78" i="1"/>
  <c r="AF65" i="1"/>
  <c r="AF62" i="1"/>
  <c r="AF30" i="1"/>
  <c r="AF35" i="1"/>
  <c r="AF33" i="1"/>
  <c r="BB56" i="1"/>
  <c r="AF67" i="1"/>
  <c r="X24" i="1"/>
  <c r="AX73" i="1"/>
  <c r="AF31" i="1"/>
  <c r="AF28" i="1"/>
  <c r="AF66" i="1"/>
  <c r="X52" i="1"/>
  <c r="X23" i="1"/>
  <c r="BB17" i="1"/>
  <c r="X30" i="1"/>
  <c r="AS53" i="1"/>
  <c r="AX66" i="1"/>
  <c r="AF16" i="1"/>
  <c r="AR81" i="1"/>
  <c r="AO81" i="1"/>
  <c r="AP81" i="1"/>
  <c r="AQ81" i="1"/>
  <c r="AH81" i="1"/>
  <c r="AI81" i="1"/>
  <c r="AG81" i="1"/>
  <c r="AJ81" i="1"/>
  <c r="AR66" i="1"/>
  <c r="AI66" i="1"/>
  <c r="BB67" i="1"/>
  <c r="X66" i="1"/>
  <c r="L77" i="1"/>
  <c r="AS77" i="1"/>
  <c r="AP53" i="1"/>
  <c r="AG53" i="1"/>
  <c r="AO53" i="1"/>
  <c r="AH53" i="1"/>
  <c r="AJ53" i="1"/>
  <c r="AO47" i="1"/>
  <c r="AR47" i="1"/>
  <c r="AH47" i="1"/>
  <c r="AJ47" i="1"/>
  <c r="AJ66" i="1"/>
  <c r="AI53" i="1"/>
  <c r="AX46" i="1"/>
  <c r="AX32" i="1"/>
  <c r="X42" i="1"/>
  <c r="BB26" i="1"/>
  <c r="X78" i="1"/>
  <c r="X36" i="1"/>
  <c r="X28" i="1"/>
  <c r="X19" i="1"/>
  <c r="X17" i="1"/>
  <c r="AF45" i="1"/>
  <c r="AF44" i="1"/>
  <c r="AF42" i="1"/>
  <c r="AF41" i="1"/>
  <c r="AF40" i="1"/>
  <c r="AF38" i="1"/>
  <c r="AF37" i="1"/>
  <c r="AF36" i="1"/>
  <c r="AF32" i="1"/>
  <c r="X58" i="1"/>
  <c r="X56" i="1"/>
  <c r="X46" i="1"/>
  <c r="X44" i="1"/>
  <c r="X29" i="1"/>
  <c r="X20" i="1"/>
  <c r="F95" i="1"/>
  <c r="E20" i="11" s="1"/>
  <c r="L69" i="1"/>
  <c r="AF48" i="1"/>
  <c r="AF47" i="1"/>
  <c r="X77" i="1"/>
  <c r="X26" i="1"/>
  <c r="AS55" i="1"/>
  <c r="L55" i="1"/>
  <c r="BB25" i="1"/>
  <c r="AF84" i="1"/>
  <c r="X82" i="1"/>
  <c r="X74" i="1"/>
  <c r="X53" i="1"/>
  <c r="BB74" i="1"/>
  <c r="AF76" i="1"/>
  <c r="AF75" i="1"/>
  <c r="X71" i="1"/>
  <c r="X57" i="1"/>
  <c r="X83" i="1"/>
  <c r="X62" i="1"/>
  <c r="BB61" i="1"/>
  <c r="AF22" i="1"/>
  <c r="AF23" i="1"/>
  <c r="X75" i="1"/>
  <c r="BB68" i="1"/>
  <c r="AX74" i="1"/>
  <c r="AX53" i="1"/>
  <c r="AX16" i="1"/>
  <c r="AF57" i="1"/>
  <c r="AF56" i="1"/>
  <c r="AF55" i="1"/>
  <c r="AF54" i="1"/>
  <c r="X80" i="1"/>
  <c r="X72" i="1"/>
  <c r="X69" i="1"/>
  <c r="X21" i="1"/>
  <c r="BB15" i="1"/>
  <c r="BB41" i="1"/>
  <c r="X84" i="1"/>
  <c r="BB77" i="1"/>
  <c r="BB32" i="1"/>
  <c r="AX56" i="1"/>
  <c r="AX29" i="1"/>
  <c r="AF81" i="1"/>
  <c r="X63" i="1"/>
  <c r="BB71" i="1"/>
  <c r="AX82" i="1"/>
  <c r="AX76" i="1"/>
  <c r="BB76" i="1"/>
  <c r="AX77" i="1"/>
  <c r="AX40" i="1"/>
  <c r="AJ55" i="4" l="1"/>
  <c r="AP24" i="1"/>
  <c r="U24" i="8"/>
  <c r="U52" i="8"/>
  <c r="T62" i="8"/>
  <c r="R17" i="8"/>
  <c r="AN30" i="4"/>
  <c r="U47" i="8"/>
  <c r="T56" i="8"/>
  <c r="R55" i="8"/>
  <c r="U64" i="8"/>
  <c r="T16" i="8"/>
  <c r="AS82" i="1"/>
  <c r="N74" i="4"/>
  <c r="AN45" i="4"/>
  <c r="AN32" i="4"/>
  <c r="R21" i="8"/>
  <c r="U28" i="8"/>
  <c r="L32" i="1"/>
  <c r="AN17" i="4"/>
  <c r="AN89" i="4"/>
  <c r="AN53" i="4"/>
  <c r="AN18" i="4"/>
  <c r="AG47" i="1"/>
  <c r="AP36" i="1"/>
  <c r="AJ24" i="1"/>
  <c r="AQ47" i="1"/>
  <c r="AS47" i="1"/>
  <c r="AI24" i="1"/>
  <c r="AS60" i="1"/>
  <c r="AO24" i="1"/>
  <c r="AN68" i="4"/>
  <c r="AI54" i="1"/>
  <c r="AH24" i="1"/>
  <c r="AN94" i="4"/>
  <c r="T48" i="8"/>
  <c r="S60" i="8"/>
  <c r="AN82" i="4"/>
  <c r="I117" i="4"/>
  <c r="AS45" i="1"/>
  <c r="AN15" i="4"/>
  <c r="AN80" i="4"/>
  <c r="AS73" i="1"/>
  <c r="AG54" i="1"/>
  <c r="AR24" i="1"/>
  <c r="H117" i="4"/>
  <c r="U45" i="8"/>
  <c r="AS24" i="1"/>
  <c r="AJ92" i="4"/>
  <c r="AJ30" i="4"/>
  <c r="T33" i="8"/>
  <c r="AG66" i="1"/>
  <c r="AJ94" i="4"/>
  <c r="AG24" i="1"/>
  <c r="E117" i="4"/>
  <c r="J120" i="4" s="1"/>
  <c r="D117" i="4"/>
  <c r="J119" i="4" s="1"/>
  <c r="AN40" i="4"/>
  <c r="AJ33" i="4"/>
  <c r="N33" i="4" s="1"/>
  <c r="M33" i="4" s="1"/>
  <c r="AJ50" i="4"/>
  <c r="N50" i="4" s="1"/>
  <c r="M50" i="4" s="1"/>
  <c r="AJ44" i="4"/>
  <c r="N44" i="4" s="1"/>
  <c r="M44" i="4" s="1"/>
  <c r="AN44" i="4"/>
  <c r="AN33" i="4"/>
  <c r="AN59" i="4"/>
  <c r="AJ26" i="1"/>
  <c r="AJ91" i="4"/>
  <c r="N91" i="4" s="1"/>
  <c r="M91" i="4" s="1"/>
  <c r="AH54" i="1"/>
  <c r="AN60" i="4"/>
  <c r="AJ62" i="4"/>
  <c r="N62" i="4" s="1"/>
  <c r="M62" i="4" s="1"/>
  <c r="AN41" i="4"/>
  <c r="AN75" i="4"/>
  <c r="AN51" i="4"/>
  <c r="AR54" i="1"/>
  <c r="AP47" i="1"/>
  <c r="AI31" i="1"/>
  <c r="AS42" i="1"/>
  <c r="AG31" i="1"/>
  <c r="I126" i="1"/>
  <c r="M16" i="1" s="1"/>
  <c r="L16" i="1" s="1"/>
  <c r="AH16" i="1" s="1"/>
  <c r="AR31" i="1"/>
  <c r="AP54" i="1"/>
  <c r="AP31" i="1"/>
  <c r="N86" i="4"/>
  <c r="M86" i="4" s="1"/>
  <c r="N75" i="4"/>
  <c r="M75" i="4" s="1"/>
  <c r="AJ90" i="4"/>
  <c r="N90" i="4" s="1"/>
  <c r="M90" i="4" s="1"/>
  <c r="AN23" i="4"/>
  <c r="AN56" i="4"/>
  <c r="AN61" i="4"/>
  <c r="AJ51" i="4"/>
  <c r="N51" i="4" s="1"/>
  <c r="M51" i="4" s="1"/>
  <c r="AN57" i="4"/>
  <c r="N73" i="4"/>
  <c r="M73" i="4" s="1"/>
  <c r="AN92" i="4"/>
  <c r="AN77" i="4"/>
  <c r="AJ41" i="4"/>
  <c r="N41" i="4" s="1"/>
  <c r="M41" i="4" s="1"/>
  <c r="AJ42" i="4"/>
  <c r="N42" i="4" s="1"/>
  <c r="M42" i="4" s="1"/>
  <c r="N24" i="4"/>
  <c r="M24" i="4" s="1"/>
  <c r="AN78" i="4"/>
  <c r="AJ70" i="4"/>
  <c r="N70" i="4" s="1"/>
  <c r="M70" i="4" s="1"/>
  <c r="AN62" i="4"/>
  <c r="AN79" i="4"/>
  <c r="AN21" i="4"/>
  <c r="AN70" i="4"/>
  <c r="AX15" i="1"/>
  <c r="K16" i="1"/>
  <c r="AJ16" i="4"/>
  <c r="N83" i="4"/>
  <c r="M83" i="4" s="1"/>
  <c r="AN31" i="4"/>
  <c r="N55" i="4"/>
  <c r="M55" i="4" s="1"/>
  <c r="AN29" i="4"/>
  <c r="AN88" i="4"/>
  <c r="N72" i="4"/>
  <c r="M72" i="4" s="1"/>
  <c r="AN58" i="4"/>
  <c r="AN39" i="4"/>
  <c r="AJ48" i="4"/>
  <c r="N48" i="4" s="1"/>
  <c r="M48" i="4" s="1"/>
  <c r="AJ34" i="4"/>
  <c r="N34" i="4" s="1"/>
  <c r="M34" i="4" s="1"/>
  <c r="AJ78" i="4"/>
  <c r="N78" i="4" s="1"/>
  <c r="M78" i="4" s="1"/>
  <c r="AJ39" i="4"/>
  <c r="N39" i="4" s="1"/>
  <c r="M39" i="4" s="1"/>
  <c r="N92" i="4"/>
  <c r="M92" i="4" s="1"/>
  <c r="AN84" i="4"/>
  <c r="N31" i="4"/>
  <c r="M31" i="4" s="1"/>
  <c r="AN35" i="4"/>
  <c r="AN47" i="4"/>
  <c r="AJ56" i="4"/>
  <c r="N56" i="4" s="1"/>
  <c r="AN49" i="4"/>
  <c r="AN36" i="4"/>
  <c r="AN63" i="4"/>
  <c r="N66" i="4"/>
  <c r="M66" i="4" s="1"/>
  <c r="AJ27" i="4"/>
  <c r="N27" i="4" s="1"/>
  <c r="M27" i="4" s="1"/>
  <c r="AN20" i="4"/>
  <c r="AJ21" i="4"/>
  <c r="N21" i="4" s="1"/>
  <c r="M21" i="4" s="1"/>
  <c r="AJ20" i="4"/>
  <c r="N20" i="4" s="1"/>
  <c r="M20" i="4" s="1"/>
  <c r="AJ53" i="4"/>
  <c r="N53" i="4" s="1"/>
  <c r="M53" i="4" s="1"/>
  <c r="AN43" i="4"/>
  <c r="M56" i="4"/>
  <c r="AJ60" i="4"/>
  <c r="N60" i="4" s="1"/>
  <c r="M60" i="4" s="1"/>
  <c r="AJ79" i="4"/>
  <c r="N79" i="4" s="1"/>
  <c r="M79" i="4" s="1"/>
  <c r="AJ26" i="4"/>
  <c r="N26" i="4" s="1"/>
  <c r="M26" i="4" s="1"/>
  <c r="AJ54" i="4"/>
  <c r="N54" i="4" s="1"/>
  <c r="M54" i="4" s="1"/>
  <c r="AJ19" i="4"/>
  <c r="N19" i="4" s="1"/>
  <c r="M19" i="4" s="1"/>
  <c r="AJ85" i="4"/>
  <c r="N85" i="4" s="1"/>
  <c r="M85" i="4" s="1"/>
  <c r="AJ82" i="4"/>
  <c r="N82" i="4" s="1"/>
  <c r="M82" i="4" s="1"/>
  <c r="AJ28" i="4"/>
  <c r="N28" i="4" s="1"/>
  <c r="M28" i="4" s="1"/>
  <c r="AJ52" i="4"/>
  <c r="N52" i="4" s="1"/>
  <c r="M52" i="4" s="1"/>
  <c r="AJ89" i="4"/>
  <c r="N89" i="4" s="1"/>
  <c r="M89" i="4" s="1"/>
  <c r="AJ45" i="4"/>
  <c r="N45" i="4" s="1"/>
  <c r="M45" i="4" s="1"/>
  <c r="AJ59" i="4"/>
  <c r="N59" i="4" s="1"/>
  <c r="M59" i="4" s="1"/>
  <c r="M74" i="4"/>
  <c r="X15" i="1"/>
  <c r="AO42" i="1"/>
  <c r="AP42" i="1"/>
  <c r="AG42" i="1"/>
  <c r="AJ42" i="1"/>
  <c r="AS61" i="1"/>
  <c r="AJ54" i="1"/>
  <c r="AO54" i="1"/>
  <c r="AH66" i="1"/>
  <c r="AS66" i="1"/>
  <c r="AQ66" i="1"/>
  <c r="AS56" i="1"/>
  <c r="AS54" i="1"/>
  <c r="AQ31" i="1"/>
  <c r="AS31" i="1"/>
  <c r="L20" i="1"/>
  <c r="AR20" i="1" s="1"/>
  <c r="AO66" i="1"/>
  <c r="AJ81" i="4"/>
  <c r="N81" i="4" s="1"/>
  <c r="M81" i="4" s="1"/>
  <c r="N23" i="4"/>
  <c r="M23" i="4" s="1"/>
  <c r="AJ35" i="4"/>
  <c r="N35" i="4" s="1"/>
  <c r="M35" i="4" s="1"/>
  <c r="AJ17" i="4"/>
  <c r="AJ68" i="4"/>
  <c r="N68" i="4" s="1"/>
  <c r="M68" i="4" s="1"/>
  <c r="AJ76" i="4"/>
  <c r="N76" i="4" s="1"/>
  <c r="M76" i="4" s="1"/>
  <c r="AJ71" i="4"/>
  <c r="N71" i="4" s="1"/>
  <c r="M71" i="4" s="1"/>
  <c r="AJ65" i="4"/>
  <c r="N65" i="4" s="1"/>
  <c r="M65" i="4" s="1"/>
  <c r="N36" i="4"/>
  <c r="M36" i="4" s="1"/>
  <c r="AJ77" i="4"/>
  <c r="N77" i="4" s="1"/>
  <c r="M77" i="4" s="1"/>
  <c r="N67" i="4"/>
  <c r="M67" i="4" s="1"/>
  <c r="AJ18" i="4"/>
  <c r="N43" i="4"/>
  <c r="M43" i="4" s="1"/>
  <c r="AJ69" i="4"/>
  <c r="N69" i="4" s="1"/>
  <c r="M69" i="4" s="1"/>
  <c r="N37" i="4"/>
  <c r="M37" i="4" s="1"/>
  <c r="AJ80" i="4"/>
  <c r="N80" i="4" s="1"/>
  <c r="M80" i="4" s="1"/>
  <c r="N29" i="4"/>
  <c r="M29" i="4" s="1"/>
  <c r="AJ25" i="4"/>
  <c r="N25" i="4" s="1"/>
  <c r="M25" i="4" s="1"/>
  <c r="N38" i="4"/>
  <c r="M38" i="4" s="1"/>
  <c r="N57" i="4"/>
  <c r="M57" i="4" s="1"/>
  <c r="AJ49" i="4"/>
  <c r="N49" i="4" s="1"/>
  <c r="M49" i="4" s="1"/>
  <c r="AJ46" i="4"/>
  <c r="N46" i="4" s="1"/>
  <c r="M46" i="4" s="1"/>
  <c r="AJ88" i="4"/>
  <c r="N88" i="4" s="1"/>
  <c r="M88" i="4" s="1"/>
  <c r="AJ32" i="4"/>
  <c r="N32" i="4" s="1"/>
  <c r="M32" i="4" s="1"/>
  <c r="AS39" i="1"/>
  <c r="L64" i="1"/>
  <c r="AG64" i="1" s="1"/>
  <c r="AR42" i="1"/>
  <c r="AJ47" i="4"/>
  <c r="N47" i="4" s="1"/>
  <c r="M47" i="4" s="1"/>
  <c r="L74" i="1"/>
  <c r="U23" i="8"/>
  <c r="I125" i="1"/>
  <c r="AJ87" i="4"/>
  <c r="N87" i="4" s="1"/>
  <c r="M87" i="4" s="1"/>
  <c r="AH42" i="1"/>
  <c r="AI42" i="1"/>
  <c r="AJ93" i="4"/>
  <c r="N93" i="4" s="1"/>
  <c r="M93" i="4" s="1"/>
  <c r="AJ22" i="4"/>
  <c r="N22" i="4" s="1"/>
  <c r="M22" i="4" s="1"/>
  <c r="AJ64" i="4"/>
  <c r="N64" i="4" s="1"/>
  <c r="M64" i="4" s="1"/>
  <c r="L70" i="1"/>
  <c r="AH70" i="1" s="1"/>
  <c r="L27" i="1"/>
  <c r="AI27" i="1" s="1"/>
  <c r="AQ42" i="1"/>
  <c r="N40" i="4"/>
  <c r="M40" i="4" s="1"/>
  <c r="S52" i="8"/>
  <c r="N30" i="4"/>
  <c r="M30" i="4" s="1"/>
  <c r="R49" i="8"/>
  <c r="L25" i="1"/>
  <c r="AR25" i="1" s="1"/>
  <c r="L57" i="1"/>
  <c r="AH57" i="1" s="1"/>
  <c r="AR67" i="1"/>
  <c r="L30" i="1"/>
  <c r="AR30" i="1" s="1"/>
  <c r="AI49" i="1"/>
  <c r="AO49" i="1"/>
  <c r="L76" i="1"/>
  <c r="AP76" i="1" s="1"/>
  <c r="AO68" i="1"/>
  <c r="AS49" i="1"/>
  <c r="AR83" i="1"/>
  <c r="L48" i="1"/>
  <c r="AI48" i="1" s="1"/>
  <c r="AS75" i="1"/>
  <c r="AS63" i="1"/>
  <c r="L18" i="1"/>
  <c r="AH18" i="1" s="1"/>
  <c r="L22" i="1"/>
  <c r="AP22" i="1" s="1"/>
  <c r="AH35" i="1"/>
  <c r="AJ67" i="1"/>
  <c r="AH67" i="1"/>
  <c r="AO67" i="1"/>
  <c r="AR17" i="1"/>
  <c r="AQ17" i="1"/>
  <c r="K15" i="1"/>
  <c r="U21" i="8"/>
  <c r="T21" i="8"/>
  <c r="AO39" i="1"/>
  <c r="U26" i="8"/>
  <c r="R23" i="8"/>
  <c r="S23" i="8"/>
  <c r="AJ68" i="1"/>
  <c r="L44" i="1"/>
  <c r="AJ44" i="1" s="1"/>
  <c r="S56" i="8"/>
  <c r="T54" i="8"/>
  <c r="U54" i="8"/>
  <c r="AG36" i="1"/>
  <c r="R51" i="8"/>
  <c r="AG68" i="1"/>
  <c r="S57" i="8"/>
  <c r="T31" i="8"/>
  <c r="AI83" i="1"/>
  <c r="AQ36" i="1"/>
  <c r="AS83" i="1"/>
  <c r="AS65" i="1"/>
  <c r="AJ17" i="1"/>
  <c r="AG35" i="1"/>
  <c r="AG49" i="1"/>
  <c r="L19" i="1"/>
  <c r="AQ19" i="1" s="1"/>
  <c r="AN42" i="4"/>
  <c r="S42" i="8"/>
  <c r="S53" i="8"/>
  <c r="U63" i="8"/>
  <c r="U59" i="8"/>
  <c r="AH68" i="1"/>
  <c r="T39" i="8"/>
  <c r="U39" i="8"/>
  <c r="T53" i="8"/>
  <c r="U53" i="8"/>
  <c r="U40" i="8"/>
  <c r="T40" i="8"/>
  <c r="R33" i="8"/>
  <c r="S33" i="8"/>
  <c r="L33" i="1"/>
  <c r="AO33" i="1" s="1"/>
  <c r="R37" i="8"/>
  <c r="S37" i="8"/>
  <c r="U36" i="8"/>
  <c r="T36" i="8"/>
  <c r="L43" i="1"/>
  <c r="AR43" i="1" s="1"/>
  <c r="AI68" i="1"/>
  <c r="AP39" i="1"/>
  <c r="AR36" i="1"/>
  <c r="AI67" i="1"/>
  <c r="AS67" i="1"/>
  <c r="AH56" i="1"/>
  <c r="AH17" i="1"/>
  <c r="AQ35" i="1"/>
  <c r="AO56" i="1"/>
  <c r="AJ84" i="4"/>
  <c r="N84" i="4" s="1"/>
  <c r="M84" i="4" s="1"/>
  <c r="S39" i="8"/>
  <c r="T42" i="8"/>
  <c r="AR68" i="1"/>
  <c r="R65" i="8"/>
  <c r="AO36" i="1"/>
  <c r="AP83" i="1"/>
  <c r="AG83" i="1"/>
  <c r="AH83" i="1"/>
  <c r="AS36" i="1"/>
  <c r="L52" i="1"/>
  <c r="AG52" i="1" s="1"/>
  <c r="AS68" i="1"/>
  <c r="AJ83" i="1"/>
  <c r="AQ83" i="1"/>
  <c r="AQ68" i="1"/>
  <c r="AI36" i="1"/>
  <c r="AJ36" i="1"/>
  <c r="AG67" i="1"/>
  <c r="AJ56" i="1"/>
  <c r="AP17" i="1"/>
  <c r="AQ56" i="1"/>
  <c r="L79" i="1"/>
  <c r="AP67" i="1"/>
  <c r="U20" i="8"/>
  <c r="T20" i="8"/>
  <c r="G85" i="11"/>
  <c r="AG61" i="1"/>
  <c r="AR61" i="1"/>
  <c r="AI61" i="1"/>
  <c r="AO61" i="1"/>
  <c r="AH61" i="1"/>
  <c r="AQ61" i="1"/>
  <c r="AQ26" i="1"/>
  <c r="AI26" i="1"/>
  <c r="AS51" i="1"/>
  <c r="AR35" i="1"/>
  <c r="E106" i="4"/>
  <c r="L72" i="1"/>
  <c r="AR72" i="1" s="1"/>
  <c r="R18" i="8"/>
  <c r="AH49" i="1"/>
  <c r="AP49" i="1"/>
  <c r="AR49" i="1"/>
  <c r="AQ49" i="1"/>
  <c r="AS71" i="1"/>
  <c r="L37" i="1"/>
  <c r="AG37" i="1" s="1"/>
  <c r="AP35" i="1"/>
  <c r="L40" i="1"/>
  <c r="AH40" i="1" s="1"/>
  <c r="AS34" i="1"/>
  <c r="L34" i="1"/>
  <c r="S20" i="8"/>
  <c r="R20" i="8"/>
  <c r="AO35" i="1"/>
  <c r="AR26" i="1"/>
  <c r="L46" i="1"/>
  <c r="AS46" i="1"/>
  <c r="AS28" i="1"/>
  <c r="L28" i="1"/>
  <c r="AG26" i="1"/>
  <c r="L78" i="1"/>
  <c r="AI78" i="1" s="1"/>
  <c r="AS38" i="1"/>
  <c r="AS23" i="1"/>
  <c r="AP56" i="1"/>
  <c r="AI17" i="1"/>
  <c r="AS59" i="1"/>
  <c r="AI35" i="1"/>
  <c r="AJ49" i="1"/>
  <c r="R30" i="8"/>
  <c r="S30" i="8"/>
  <c r="AP26" i="1"/>
  <c r="AI56" i="1"/>
  <c r="AO26" i="1"/>
  <c r="AR56" i="1"/>
  <c r="AG17" i="1"/>
  <c r="AJ61" i="4"/>
  <c r="N61" i="4" s="1"/>
  <c r="M61" i="4" s="1"/>
  <c r="R43" i="8"/>
  <c r="S43" i="8"/>
  <c r="R36" i="8"/>
  <c r="S36" i="8"/>
  <c r="AS58" i="1"/>
  <c r="L58" i="1"/>
  <c r="S50" i="8"/>
  <c r="R50" i="8"/>
  <c r="R44" i="8"/>
  <c r="S44" i="8"/>
  <c r="AP61" i="1"/>
  <c r="L29" i="1"/>
  <c r="AR29" i="1" s="1"/>
  <c r="AN46" i="4"/>
  <c r="AS80" i="1"/>
  <c r="L80" i="1"/>
  <c r="R59" i="8"/>
  <c r="S59" i="8"/>
  <c r="AJ63" i="4"/>
  <c r="N63" i="4" s="1"/>
  <c r="M63" i="4" s="1"/>
  <c r="R64" i="8"/>
  <c r="S64" i="8"/>
  <c r="R31" i="8"/>
  <c r="S31" i="8"/>
  <c r="N94" i="4"/>
  <c r="M94" i="4" s="1"/>
  <c r="AJ61" i="1"/>
  <c r="R54" i="8"/>
  <c r="S54" i="8"/>
  <c r="AS50" i="1"/>
  <c r="L50" i="1"/>
  <c r="R48" i="8"/>
  <c r="S48" i="8"/>
  <c r="AS62" i="1"/>
  <c r="L62" i="1"/>
  <c r="AS84" i="1"/>
  <c r="L84" i="1"/>
  <c r="S26" i="8"/>
  <c r="R26" i="8"/>
  <c r="L21" i="1"/>
  <c r="AG21" i="1" s="1"/>
  <c r="L41" i="1"/>
  <c r="AS41" i="1"/>
  <c r="R58" i="8"/>
  <c r="S58" i="8"/>
  <c r="R62" i="8"/>
  <c r="S62" i="8"/>
  <c r="R35" i="8"/>
  <c r="S35" i="8"/>
  <c r="AJ58" i="4"/>
  <c r="N58" i="4" s="1"/>
  <c r="M58" i="4" s="1"/>
  <c r="AI39" i="1"/>
  <c r="AR39" i="1"/>
  <c r="AJ39" i="1"/>
  <c r="AG39" i="1"/>
  <c r="AH39" i="1"/>
  <c r="H62" i="11"/>
  <c r="S63" i="8"/>
  <c r="R63" i="8"/>
  <c r="S32" i="8"/>
  <c r="R32" i="8"/>
  <c r="S40" i="8"/>
  <c r="R40" i="8"/>
  <c r="H61" i="11"/>
  <c r="AG38" i="1"/>
  <c r="AR38" i="1"/>
  <c r="AQ38" i="1"/>
  <c r="AO38" i="1"/>
  <c r="AI38" i="1"/>
  <c r="AP38" i="1"/>
  <c r="AJ38" i="1"/>
  <c r="AH38" i="1"/>
  <c r="AO60" i="1"/>
  <c r="AI60" i="1"/>
  <c r="AR60" i="1"/>
  <c r="AH60" i="1"/>
  <c r="AP60" i="1"/>
  <c r="AQ60" i="1"/>
  <c r="AG60" i="1"/>
  <c r="AJ60" i="1"/>
  <c r="AP59" i="1"/>
  <c r="AQ59" i="1"/>
  <c r="AO59" i="1"/>
  <c r="AI59" i="1"/>
  <c r="AJ59" i="1"/>
  <c r="AG59" i="1"/>
  <c r="AH59" i="1"/>
  <c r="AR59" i="1"/>
  <c r="AQ73" i="1"/>
  <c r="AO73" i="1"/>
  <c r="AJ73" i="1"/>
  <c r="AI73" i="1"/>
  <c r="AH73" i="1"/>
  <c r="AR73" i="1"/>
  <c r="AG73" i="1"/>
  <c r="AP73" i="1"/>
  <c r="AR55" i="1"/>
  <c r="AH55" i="1"/>
  <c r="AG55" i="1"/>
  <c r="AI55" i="1"/>
  <c r="AJ55" i="1"/>
  <c r="AQ55" i="1"/>
  <c r="AP55" i="1"/>
  <c r="AO55" i="1"/>
  <c r="AH65" i="1"/>
  <c r="AJ65" i="1"/>
  <c r="AG65" i="1"/>
  <c r="AR65" i="1"/>
  <c r="AQ65" i="1"/>
  <c r="AI65" i="1"/>
  <c r="AP65" i="1"/>
  <c r="AO65" i="1"/>
  <c r="AI32" i="1"/>
  <c r="AP32" i="1"/>
  <c r="AJ32" i="1"/>
  <c r="AO32" i="1"/>
  <c r="AG32" i="1"/>
  <c r="AH32" i="1"/>
  <c r="AQ32" i="1"/>
  <c r="AR32" i="1"/>
  <c r="AR51" i="1"/>
  <c r="AI51" i="1"/>
  <c r="AQ51" i="1"/>
  <c r="AG51" i="1"/>
  <c r="AJ51" i="1"/>
  <c r="AO51" i="1"/>
  <c r="AP51" i="1"/>
  <c r="AH51" i="1"/>
  <c r="AI69" i="1"/>
  <c r="AP69" i="1"/>
  <c r="AQ69" i="1"/>
  <c r="AH69" i="1"/>
  <c r="AJ69" i="1"/>
  <c r="AO69" i="1"/>
  <c r="AR69" i="1"/>
  <c r="AG69" i="1"/>
  <c r="AH63" i="1"/>
  <c r="AP63" i="1"/>
  <c r="AI63" i="1"/>
  <c r="AJ63" i="1"/>
  <c r="AQ63" i="1"/>
  <c r="AO63" i="1"/>
  <c r="AG63" i="1"/>
  <c r="AR63" i="1"/>
  <c r="AQ23" i="1"/>
  <c r="AO23" i="1"/>
  <c r="AJ23" i="1"/>
  <c r="AI23" i="1"/>
  <c r="AP23" i="1"/>
  <c r="AH23" i="1"/>
  <c r="AG23" i="1"/>
  <c r="AR23" i="1"/>
  <c r="AI77" i="1"/>
  <c r="AQ77" i="1"/>
  <c r="AO77" i="1"/>
  <c r="AG77" i="1"/>
  <c r="AP77" i="1"/>
  <c r="AR77" i="1"/>
  <c r="AH77" i="1"/>
  <c r="AJ77" i="1"/>
  <c r="AH71" i="1"/>
  <c r="AJ71" i="1"/>
  <c r="AO71" i="1"/>
  <c r="AP71" i="1"/>
  <c r="AI71" i="1"/>
  <c r="AQ71" i="1"/>
  <c r="AG71" i="1"/>
  <c r="AR71" i="1"/>
  <c r="AP75" i="1"/>
  <c r="AH75" i="1"/>
  <c r="AO75" i="1"/>
  <c r="AJ75" i="1"/>
  <c r="AI75" i="1"/>
  <c r="AG75" i="1"/>
  <c r="AQ75" i="1"/>
  <c r="AR75" i="1"/>
  <c r="AP82" i="1"/>
  <c r="AH82" i="1"/>
  <c r="AQ82" i="1"/>
  <c r="AJ82" i="1"/>
  <c r="AR82" i="1"/>
  <c r="AI82" i="1"/>
  <c r="AG82" i="1"/>
  <c r="AO82" i="1"/>
  <c r="AQ45" i="1"/>
  <c r="AP45" i="1"/>
  <c r="AO45" i="1"/>
  <c r="AH45" i="1"/>
  <c r="AG45" i="1"/>
  <c r="AI45" i="1"/>
  <c r="AR45" i="1"/>
  <c r="AJ45" i="1"/>
  <c r="AG43" i="1" l="1"/>
  <c r="AH22" i="1"/>
  <c r="AP20" i="1"/>
  <c r="AQ20" i="1"/>
  <c r="AH20" i="1"/>
  <c r="AG20" i="1"/>
  <c r="AR22" i="1"/>
  <c r="AQ22" i="1"/>
  <c r="AG27" i="1"/>
  <c r="AP18" i="1"/>
  <c r="AH30" i="1"/>
  <c r="AG30" i="1"/>
  <c r="N18" i="4"/>
  <c r="M18" i="4" s="1"/>
  <c r="T18" i="4" s="1"/>
  <c r="N17" i="4"/>
  <c r="M17" i="4" s="1"/>
  <c r="T17" i="4" s="1"/>
  <c r="J118" i="4"/>
  <c r="N16" i="4" s="1"/>
  <c r="M16" i="4" s="1"/>
  <c r="T16" i="4" s="1"/>
  <c r="AJ64" i="1"/>
  <c r="J117" i="4"/>
  <c r="N15" i="4" s="1"/>
  <c r="M15" i="4" s="1"/>
  <c r="T15" i="4" s="1"/>
  <c r="AR64" i="1"/>
  <c r="AJ20" i="1"/>
  <c r="AG25" i="1"/>
  <c r="AI20" i="1"/>
  <c r="AO20" i="1"/>
  <c r="M15" i="1"/>
  <c r="AS15" i="1" s="1"/>
  <c r="AI18" i="1"/>
  <c r="AI16" i="1"/>
  <c r="AG16" i="1"/>
  <c r="AP16" i="1"/>
  <c r="AO16" i="1"/>
  <c r="AQ16" i="1"/>
  <c r="AR16" i="1"/>
  <c r="AS16" i="1"/>
  <c r="AN85" i="1" s="1"/>
  <c r="B103" i="1" s="1"/>
  <c r="AJ16" i="1"/>
  <c r="AQ70" i="1"/>
  <c r="AR18" i="1"/>
  <c r="AQ57" i="1"/>
  <c r="AI64" i="1"/>
  <c r="AJ70" i="1"/>
  <c r="AJ27" i="1"/>
  <c r="AG44" i="1"/>
  <c r="AJ21" i="1"/>
  <c r="AQ44" i="1"/>
  <c r="AQ18" i="1"/>
  <c r="AP25" i="1"/>
  <c r="AP19" i="1"/>
  <c r="AR57" i="1"/>
  <c r="AR44" i="1"/>
  <c r="AH76" i="1"/>
  <c r="AJ18" i="1"/>
  <c r="AH27" i="1"/>
  <c r="AJ25" i="1"/>
  <c r="AG76" i="1"/>
  <c r="AO22" i="1"/>
  <c r="AO70" i="1"/>
  <c r="AO25" i="1"/>
  <c r="AR27" i="1"/>
  <c r="AJ22" i="1"/>
  <c r="AI44" i="1"/>
  <c r="AI19" i="1"/>
  <c r="AJ33" i="1"/>
  <c r="AP70" i="1"/>
  <c r="AI70" i="1"/>
  <c r="AJ74" i="1"/>
  <c r="AR74" i="1"/>
  <c r="AI74" i="1"/>
  <c r="AH74" i="1"/>
  <c r="AP74" i="1"/>
  <c r="AQ74" i="1"/>
  <c r="AG74" i="1"/>
  <c r="AO74" i="1"/>
  <c r="AQ25" i="1"/>
  <c r="AH25" i="1"/>
  <c r="AO76" i="1"/>
  <c r="AG18" i="1"/>
  <c r="AP27" i="1"/>
  <c r="AI25" i="1"/>
  <c r="AG57" i="1"/>
  <c r="AJ76" i="1"/>
  <c r="AG33" i="1"/>
  <c r="AG70" i="1"/>
  <c r="AR70" i="1"/>
  <c r="AQ64" i="1"/>
  <c r="AP64" i="1"/>
  <c r="AO64" i="1"/>
  <c r="AH64" i="1"/>
  <c r="AP57" i="1"/>
  <c r="AO27" i="1"/>
  <c r="AJ19" i="1"/>
  <c r="D69" i="8"/>
  <c r="AO18" i="1"/>
  <c r="AQ27" i="1"/>
  <c r="AO57" i="1"/>
  <c r="AR76" i="1"/>
  <c r="AP33" i="1"/>
  <c r="D70" i="8"/>
  <c r="L15" i="1"/>
  <c r="AJ15" i="1" s="1"/>
  <c r="AI30" i="1"/>
  <c r="AQ48" i="1"/>
  <c r="AP37" i="1"/>
  <c r="AP30" i="1"/>
  <c r="AI57" i="1"/>
  <c r="AJ30" i="1"/>
  <c r="AG78" i="1"/>
  <c r="AR19" i="1"/>
  <c r="AO19" i="1"/>
  <c r="AQ30" i="1"/>
  <c r="AR48" i="1"/>
  <c r="AO30" i="1"/>
  <c r="AJ57" i="1"/>
  <c r="AO78" i="1"/>
  <c r="AJ52" i="1"/>
  <c r="AJ48" i="1"/>
  <c r="AP72" i="1"/>
  <c r="AR37" i="1"/>
  <c r="AQ78" i="1"/>
  <c r="AJ72" i="1"/>
  <c r="AH19" i="1"/>
  <c r="AH78" i="1"/>
  <c r="AP78" i="1"/>
  <c r="AG22" i="1"/>
  <c r="AR78" i="1"/>
  <c r="AI76" i="1"/>
  <c r="AI22" i="1"/>
  <c r="AR33" i="1"/>
  <c r="AI21" i="1"/>
  <c r="AO52" i="1"/>
  <c r="AH48" i="1"/>
  <c r="AP48" i="1"/>
  <c r="AH37" i="1"/>
  <c r="AR52" i="1"/>
  <c r="AQ72" i="1"/>
  <c r="AQ76" i="1"/>
  <c r="AQ33" i="1"/>
  <c r="AP52" i="1"/>
  <c r="AG48" i="1"/>
  <c r="AQ37" i="1"/>
  <c r="AR21" i="1"/>
  <c r="AJ78" i="1"/>
  <c r="AQ52" i="1"/>
  <c r="AO72" i="1"/>
  <c r="AI72" i="1"/>
  <c r="AJ37" i="1"/>
  <c r="AI33" i="1"/>
  <c r="AI52" i="1"/>
  <c r="AH33" i="1"/>
  <c r="AO37" i="1"/>
  <c r="AI37" i="1"/>
  <c r="AH52" i="1"/>
  <c r="AO48" i="1"/>
  <c r="AG19" i="1"/>
  <c r="AP79" i="1"/>
  <c r="AI79" i="1"/>
  <c r="AJ79" i="1"/>
  <c r="AQ79" i="1"/>
  <c r="AO79" i="1"/>
  <c r="AJ43" i="1"/>
  <c r="AH43" i="1"/>
  <c r="AO43" i="1"/>
  <c r="AG79" i="1"/>
  <c r="AP29" i="1"/>
  <c r="AO40" i="1"/>
  <c r="AQ43" i="1"/>
  <c r="AR79" i="1"/>
  <c r="AG40" i="1"/>
  <c r="AI43" i="1"/>
  <c r="AH79" i="1"/>
  <c r="AP44" i="1"/>
  <c r="AH44" i="1"/>
  <c r="AO44" i="1"/>
  <c r="AP43" i="1"/>
  <c r="AJ40" i="1"/>
  <c r="AO29" i="1"/>
  <c r="AQ40" i="1"/>
  <c r="AI29" i="1"/>
  <c r="AO46" i="1"/>
  <c r="AR46" i="1"/>
  <c r="AJ46" i="1"/>
  <c r="AQ46" i="1"/>
  <c r="AG46" i="1"/>
  <c r="AI46" i="1"/>
  <c r="AH46" i="1"/>
  <c r="AP46" i="1"/>
  <c r="AI40" i="1"/>
  <c r="AR40" i="1"/>
  <c r="AH34" i="1"/>
  <c r="AR34" i="1"/>
  <c r="AQ34" i="1"/>
  <c r="AJ34" i="1"/>
  <c r="AG34" i="1"/>
  <c r="AI34" i="1"/>
  <c r="AP34" i="1"/>
  <c r="AO34" i="1"/>
  <c r="AG72" i="1"/>
  <c r="AH72" i="1"/>
  <c r="AP40" i="1"/>
  <c r="AH29" i="1"/>
  <c r="C70" i="8"/>
  <c r="AJ29" i="1"/>
  <c r="AQ29" i="1"/>
  <c r="AG29" i="1"/>
  <c r="C69" i="8"/>
  <c r="AR28" i="1"/>
  <c r="AQ28" i="1"/>
  <c r="AG28" i="1"/>
  <c r="AI28" i="1"/>
  <c r="AO28" i="1"/>
  <c r="AJ28" i="1"/>
  <c r="AP28" i="1"/>
  <c r="AH28" i="1"/>
  <c r="AO58" i="1"/>
  <c r="AQ58" i="1"/>
  <c r="AI58" i="1"/>
  <c r="AG58" i="1"/>
  <c r="AR58" i="1"/>
  <c r="AH58" i="1"/>
  <c r="AP58" i="1"/>
  <c r="AJ58" i="1"/>
  <c r="AP21" i="1"/>
  <c r="AG50" i="1"/>
  <c r="AO50" i="1"/>
  <c r="AP50" i="1"/>
  <c r="AH50" i="1"/>
  <c r="AR50" i="1"/>
  <c r="AJ50" i="1"/>
  <c r="AI50" i="1"/>
  <c r="AQ50" i="1"/>
  <c r="AJ62" i="1"/>
  <c r="AR62" i="1"/>
  <c r="AQ62" i="1"/>
  <c r="AI62" i="1"/>
  <c r="AP62" i="1"/>
  <c r="AG62" i="1"/>
  <c r="AH62" i="1"/>
  <c r="AO62" i="1"/>
  <c r="AH21" i="1"/>
  <c r="AQ21" i="1"/>
  <c r="AI80" i="1"/>
  <c r="AG80" i="1"/>
  <c r="AP80" i="1"/>
  <c r="AH80" i="1"/>
  <c r="AQ80" i="1"/>
  <c r="AJ80" i="1"/>
  <c r="AR80" i="1"/>
  <c r="AO80" i="1"/>
  <c r="AO21" i="1"/>
  <c r="AG84" i="1"/>
  <c r="AP84" i="1"/>
  <c r="AH84" i="1"/>
  <c r="AR84" i="1"/>
  <c r="AQ84" i="1"/>
  <c r="AO84" i="1"/>
  <c r="AJ84" i="1"/>
  <c r="AI84" i="1"/>
  <c r="AG41" i="1"/>
  <c r="AI41" i="1"/>
  <c r="AQ41" i="1"/>
  <c r="AO41" i="1"/>
  <c r="AR41" i="1"/>
  <c r="AP41" i="1"/>
  <c r="AH41" i="1"/>
  <c r="AJ41" i="1"/>
  <c r="F69" i="8" l="1"/>
  <c r="G69" i="8" s="1"/>
  <c r="F70" i="8"/>
  <c r="G70" i="8" s="1"/>
  <c r="F41" i="11"/>
  <c r="AH15" i="1"/>
  <c r="AP15" i="1"/>
  <c r="F100" i="1" s="1"/>
  <c r="AR15" i="1"/>
  <c r="F102" i="1" s="1"/>
  <c r="D19" i="11" s="1"/>
  <c r="AE67" i="11" s="1"/>
  <c r="B42" i="11" s="1"/>
  <c r="AI15" i="1"/>
  <c r="AQ15" i="1"/>
  <c r="F101" i="1" s="1"/>
  <c r="D18" i="11" s="1"/>
  <c r="AA66" i="11" s="1"/>
  <c r="D102" i="4"/>
  <c r="E71" i="11" s="1"/>
  <c r="E83" i="11" s="1"/>
  <c r="D104" i="4"/>
  <c r="D71" i="11" s="1"/>
  <c r="AG15" i="1"/>
  <c r="AO15" i="1"/>
  <c r="F99" i="1" s="1"/>
  <c r="G18" i="11" s="1"/>
  <c r="D63" i="11" l="1"/>
  <c r="H63" i="11" s="1"/>
  <c r="D59" i="11"/>
  <c r="G19" i="11"/>
  <c r="G41" i="11" s="1"/>
  <c r="D83" i="11"/>
  <c r="B82" i="11" s="1"/>
  <c r="B77" i="11"/>
  <c r="T66" i="11"/>
  <c r="T67" i="11"/>
  <c r="AF68" i="11"/>
  <c r="AH67" i="11" s="1"/>
  <c r="D41" i="11"/>
  <c r="AE66" i="11"/>
  <c r="F91" i="1"/>
  <c r="E18" i="11" s="1"/>
  <c r="F92" i="1"/>
  <c r="G111" i="11"/>
  <c r="H44" i="11"/>
  <c r="H45" i="11"/>
  <c r="E19" i="11" l="1"/>
  <c r="E41" i="11" s="1"/>
  <c r="H41" i="11" s="1"/>
  <c r="E59" i="11" l="1"/>
  <c r="B58" i="11" s="1"/>
  <c r="AB66" i="11"/>
  <c r="AD66" i="11" s="1"/>
</calcChain>
</file>

<file path=xl/sharedStrings.xml><?xml version="1.0" encoding="utf-8"?>
<sst xmlns="http://schemas.openxmlformats.org/spreadsheetml/2006/main" count="518" uniqueCount="382">
  <si>
    <r>
      <t xml:space="preserve">3 </t>
    </r>
    <r>
      <rPr>
        <sz val="8"/>
        <rFont val="Arial"/>
        <family val="2"/>
      </rPr>
      <t xml:space="preserve">If the Engine Class is NHH equipment using HH engines, the production volume should include only the engines in the family used in NHH equipment.  A separate line item must be entered for the HH equipment using HH engines from the same family. </t>
    </r>
  </si>
  <si>
    <t>Standard Credits - HH Used in NHH Equipment (POSITIVE)</t>
  </si>
  <si>
    <t>Standard Credits - HH Used in NHH Equipment (NEGATIVE)</t>
  </si>
  <si>
    <t>Standard Credits - Class II (POSITIVE)</t>
  </si>
  <si>
    <t>Standard Credits - Class II (NEGATIVE)</t>
  </si>
  <si>
    <t>Handheld</t>
  </si>
  <si>
    <t>Standard Credits - Class III, IV, and V (POSITIVE)</t>
  </si>
  <si>
    <t>Standard Credits - Class III, IV, and V (NEGATIVE)</t>
  </si>
  <si>
    <r>
      <t>HC+NO</t>
    </r>
    <r>
      <rPr>
        <b/>
        <vertAlign val="subscript"/>
        <sz val="10"/>
        <rFont val="Arial"/>
        <family val="2"/>
      </rPr>
      <t>x</t>
    </r>
    <r>
      <rPr>
        <b/>
        <sz val="10"/>
        <rFont val="Arial"/>
        <family val="2"/>
      </rPr>
      <t xml:space="preserve"> Standard (g/kW-hr)</t>
    </r>
  </si>
  <si>
    <r>
      <t>HC+NO</t>
    </r>
    <r>
      <rPr>
        <b/>
        <vertAlign val="subscript"/>
        <sz val="10"/>
        <rFont val="Arial"/>
        <family val="2"/>
      </rPr>
      <t>x</t>
    </r>
    <r>
      <rPr>
        <b/>
        <sz val="10"/>
        <rFont val="Arial"/>
        <family val="2"/>
      </rPr>
      <t xml:space="preserve"> Credit Balance (kg)</t>
    </r>
  </si>
  <si>
    <t>EXHAUST CREDIT SUMMARY</t>
  </si>
  <si>
    <t>CREDIT TOTALS (kg)</t>
  </si>
  <si>
    <r>
      <t xml:space="preserve">Apply Phase 2, Class I NHH (Part 90) Banked Credits </t>
    </r>
    <r>
      <rPr>
        <vertAlign val="superscript"/>
        <sz val="8"/>
        <rFont val="Arial"/>
        <family val="2"/>
      </rPr>
      <t>2, 3</t>
    </r>
  </si>
  <si>
    <r>
      <t xml:space="preserve">Apply Phase 2, Class II NHH (Part 90) Banked Credits </t>
    </r>
    <r>
      <rPr>
        <vertAlign val="superscript"/>
        <sz val="8"/>
        <rFont val="Arial"/>
        <family val="2"/>
      </rPr>
      <t>2, 3</t>
    </r>
  </si>
  <si>
    <r>
      <t xml:space="preserve">Apply Phase 2, Class I NHH (Part 90) Traded Credits </t>
    </r>
    <r>
      <rPr>
        <vertAlign val="superscript"/>
        <sz val="8"/>
        <rFont val="Arial"/>
        <family val="2"/>
      </rPr>
      <t>2, 3</t>
    </r>
  </si>
  <si>
    <r>
      <t xml:space="preserve">Apply Phase 2, Class II NHH (Part 90) Traded Credits </t>
    </r>
    <r>
      <rPr>
        <vertAlign val="superscript"/>
        <sz val="8"/>
        <rFont val="Arial"/>
        <family val="2"/>
      </rPr>
      <t>2, 3</t>
    </r>
  </si>
  <si>
    <r>
      <t xml:space="preserve">Apply Class I Phase 3 Enduring </t>
    </r>
    <r>
      <rPr>
        <vertAlign val="superscript"/>
        <sz val="8"/>
        <rFont val="Arial"/>
        <family val="2"/>
      </rPr>
      <t>1</t>
    </r>
  </si>
  <si>
    <r>
      <t xml:space="preserve">Apply Class II Phase 3 Enduring </t>
    </r>
    <r>
      <rPr>
        <vertAlign val="superscript"/>
        <sz val="8"/>
        <rFont val="Arial"/>
        <family val="2"/>
      </rPr>
      <t>1</t>
    </r>
  </si>
  <si>
    <t>EMISSION CREDITS - EVAP</t>
  </si>
  <si>
    <t>EMISSION CREDITS - EXHAUST</t>
  </si>
  <si>
    <t>Error Message:  First digit in engine family name does not match model year.</t>
  </si>
  <si>
    <t>Allowances Available from Previous Model Yrs</t>
  </si>
  <si>
    <t>ALLOWANCES SUMMARY</t>
  </si>
  <si>
    <r>
      <t xml:space="preserve">1 </t>
    </r>
    <r>
      <rPr>
        <sz val="8"/>
        <rFont val="Arial"/>
        <family val="2"/>
      </rPr>
      <t xml:space="preserve">If the Engine Class is NHH equipment using HH engines, the production volume should include only the engines in the family used in NHH equipment.  A separate line item must be entered for the HH equipment using HH engines from the same family. </t>
    </r>
  </si>
  <si>
    <r>
      <t xml:space="preserve">2 </t>
    </r>
    <r>
      <rPr>
        <sz val="8"/>
        <color indexed="8"/>
        <rFont val="Arial"/>
        <family val="2"/>
      </rPr>
      <t>If Standard and FEL are based on testing at 28° C, an FEL below 5.0 g/m</t>
    </r>
    <r>
      <rPr>
        <vertAlign val="superscript"/>
        <sz val="8"/>
        <color indexed="8"/>
        <rFont val="Arial"/>
        <family val="2"/>
      </rPr>
      <t>2</t>
    </r>
    <r>
      <rPr>
        <sz val="8"/>
        <color indexed="8"/>
        <rFont val="Arial"/>
        <family val="2"/>
      </rPr>
      <t>/day must be based on emission measurements.  If FEL is at or above 5.0 g/m</t>
    </r>
    <r>
      <rPr>
        <vertAlign val="superscript"/>
        <sz val="8"/>
        <color indexed="8"/>
        <rFont val="Arial"/>
        <family val="2"/>
      </rPr>
      <t>2</t>
    </r>
    <r>
      <rPr>
        <sz val="8"/>
        <color indexed="8"/>
        <rFont val="Arial"/>
        <family val="2"/>
      </rPr>
      <t>/day, then FEL must either be based on emission measurements for all such families, or the FEL must be an assigned value of 10.4 g/m</t>
    </r>
    <r>
      <rPr>
        <vertAlign val="superscript"/>
        <sz val="8"/>
        <color indexed="8"/>
        <rFont val="Arial"/>
        <family val="2"/>
      </rPr>
      <t>2</t>
    </r>
    <r>
      <rPr>
        <sz val="8"/>
        <color indexed="8"/>
        <rFont val="Arial"/>
        <family val="2"/>
      </rPr>
      <t>/day.  If Standard and FEL are based on testing at 40° C, an FEL below 8.3 g/m2/day must be based on emission measurements.  If FEL is at or above 8.3 g/m2/day, then FEL must either be based on emission measurements for all such families, or the FEL must be an assigned value of 17.3 g/m2/day.</t>
    </r>
  </si>
  <si>
    <t>EVAPORATIVE CREDIT SUMMARY</t>
  </si>
  <si>
    <t>Credit Summary for the Part 1054 Small SI ABT Programs</t>
  </si>
  <si>
    <t>Submission Date:</t>
  </si>
  <si>
    <t>Test Temperature (°C)</t>
  </si>
  <si>
    <r>
      <t>Production Volume (all fuel tanks)</t>
    </r>
    <r>
      <rPr>
        <b/>
        <vertAlign val="superscript"/>
        <sz val="10"/>
        <rFont val="Arial"/>
        <family val="2"/>
      </rPr>
      <t>1</t>
    </r>
  </si>
  <si>
    <r>
      <t>FEL (g/m2/day)</t>
    </r>
    <r>
      <rPr>
        <b/>
        <vertAlign val="superscript"/>
        <sz val="10"/>
        <rFont val="Arial"/>
        <family val="2"/>
      </rPr>
      <t>2</t>
    </r>
  </si>
  <si>
    <r>
      <t>Standard (g/m</t>
    </r>
    <r>
      <rPr>
        <b/>
        <vertAlign val="superscript"/>
        <sz val="10"/>
        <rFont val="Arial"/>
        <family val="2"/>
      </rPr>
      <t>2</t>
    </r>
    <r>
      <rPr>
        <b/>
        <sz val="10"/>
        <rFont val="Arial"/>
        <family val="2"/>
      </rPr>
      <t>/day)</t>
    </r>
  </si>
  <si>
    <r>
      <t>Total Area (m</t>
    </r>
    <r>
      <rPr>
        <b/>
        <vertAlign val="superscript"/>
        <sz val="10"/>
        <rFont val="Arial"/>
        <family val="2"/>
      </rPr>
      <t>2</t>
    </r>
    <r>
      <rPr>
        <b/>
        <sz val="10"/>
        <rFont val="Arial"/>
        <family val="2"/>
      </rPr>
      <t>)</t>
    </r>
  </si>
  <si>
    <t xml:space="preserve">Enter the applicable production volume for the engine family.  Include only the number of engines that are eligible to participate in the ABT program within the family during the model year, as described in 40 CFR 1054.701(i).  
If the Engine Class is NHH Equip using HH Engine, the production volume should include only the engines in the family used in NHH equipment.  A separate line item must be entered for the HH equipment using HH engines of the same family. </t>
  </si>
  <si>
    <t>NHH Class I</t>
  </si>
  <si>
    <t>NHH Class II</t>
  </si>
  <si>
    <t>HH (Other)</t>
  </si>
  <si>
    <t>HH</t>
  </si>
  <si>
    <t>NHH</t>
  </si>
  <si>
    <t>ERROR MESSAGES</t>
  </si>
  <si>
    <t>Error Message:  Credits for Cold-Weather Fuel Lines may be accrued only in MY 2012 through MY 2015.</t>
  </si>
  <si>
    <t xml:space="preserve">Error Message: Small Volume emission families should have a production volume &lt; 5,000.  </t>
  </si>
  <si>
    <t>Error Message: Early Credits may be accrued only for Handheld equipment.</t>
  </si>
  <si>
    <t>error check</t>
  </si>
  <si>
    <t>Early Phase 3 Credits</t>
  </si>
  <si>
    <t>Apply Standard Phase 3 Credits</t>
  </si>
  <si>
    <t>Apply Early Phase 3 Credits</t>
  </si>
  <si>
    <t>Equipment Using Handheld Engines: Early Credits</t>
  </si>
  <si>
    <t>Equipment Using Handheld Engines: Standard Credits</t>
  </si>
  <si>
    <t>HH Early</t>
  </si>
  <si>
    <t>Equipment using Nonhandheld Engines: Standard Credits</t>
  </si>
  <si>
    <t>Equipment using Nonhandheld Engines: Early Credits</t>
  </si>
  <si>
    <t xml:space="preserve">This category includes Nonhandheld Equipment using Handheld Engines as indicated in 1054.701(c)(4).  </t>
  </si>
  <si>
    <t>NHH Early</t>
  </si>
  <si>
    <t>Phase 3 Early Credits</t>
  </si>
  <si>
    <t>Error Message: Credit balances after averaging should be positive.</t>
  </si>
  <si>
    <t>Phase 2 (Part 90) Banked Credits</t>
  </si>
  <si>
    <t>Error Message: Class I Phase 3 Transitional Credits can be applied only between 2012 and 2014.</t>
  </si>
  <si>
    <t>Error Message: Class II Phase 3 Transitional Credits can be applied only between 2011 and 2013.</t>
  </si>
  <si>
    <t>HH Engine Used in NHH Equip</t>
  </si>
  <si>
    <t xml:space="preserve">Enter the displacement for the engine family.  This value is used to determine the applicable FEL cap for Class I engines, which differs for engines below 100 cc and engines at or above 100 cc.  </t>
  </si>
  <si>
    <t xml:space="preserve">Select either 0.47 (if NHH) or 0.85 (if HH).  An alternate load factor (a constant dependent on the test cycle over which the engine is certified) may be entered as specified by EPA based on approved use of special test procedures for a family under 40 CFR 1065.10(c)(2).  </t>
  </si>
  <si>
    <t>FEL (g/kW-hr)</t>
  </si>
  <si>
    <t>Y</t>
  </si>
  <si>
    <t>N</t>
  </si>
  <si>
    <t>I (Nonhandheld)</t>
  </si>
  <si>
    <t>II (Nonhandheld)</t>
  </si>
  <si>
    <t>III (Handheld)</t>
  </si>
  <si>
    <t>IV (Handheld)</t>
  </si>
  <si>
    <t>V (Handheld)</t>
  </si>
  <si>
    <t>FIELD</t>
  </si>
  <si>
    <t>DESCRIPTION</t>
  </si>
  <si>
    <t>If Class is:</t>
  </si>
  <si>
    <t>II</t>
  </si>
  <si>
    <t>III</t>
  </si>
  <si>
    <t>IV</t>
  </si>
  <si>
    <t>V</t>
  </si>
  <si>
    <t>Power (kW)</t>
  </si>
  <si>
    <t>I (below 100 cc)</t>
  </si>
  <si>
    <t>I (at or above 100 cc)</t>
  </si>
  <si>
    <t>Production Volume</t>
  </si>
  <si>
    <t>Then HC+NOx standard (g/kW-hr) is:</t>
  </si>
  <si>
    <t>Engine Family Name</t>
  </si>
  <si>
    <t>Credit Balance (kg)</t>
  </si>
  <si>
    <t>This field will be automatically populated with the applicable HC+NOx standard (in g/kW-hr), based on the entries for "Class" and "Displacement."</t>
  </si>
  <si>
    <t>FEL</t>
  </si>
  <si>
    <r>
      <t>This field will be automatically populated with the applicable HC+NOx exhaust credit balance for the engine family based on the following formula:  Credits (kg) =  (Std - FEL) x (Volume) x (Power) x (Useful Life) x (Load Factor) x (10</t>
    </r>
    <r>
      <rPr>
        <vertAlign val="superscript"/>
        <sz val="9"/>
        <rFont val="Arial"/>
        <family val="2"/>
      </rPr>
      <t>-3</t>
    </r>
    <r>
      <rPr>
        <sz val="9"/>
        <rFont val="Arial"/>
        <family val="2"/>
      </rPr>
      <t>)</t>
    </r>
  </si>
  <si>
    <t>Credit Balances before Averaging:</t>
  </si>
  <si>
    <t>TOTALS</t>
  </si>
  <si>
    <t>Averaging Set</t>
  </si>
  <si>
    <t xml:space="preserve">Nonhandheld </t>
  </si>
  <si>
    <t>Credit Type</t>
  </si>
  <si>
    <t>Standard</t>
  </si>
  <si>
    <t>And FEL Cap (g/kW-hr) is:</t>
  </si>
  <si>
    <t>MODEL YEAR:</t>
  </si>
  <si>
    <t>If FEL Cap is exceeded (see table to the left), then no credits should be accrued.</t>
  </si>
  <si>
    <t>Error Message:  FEL Cap has been exceeded.</t>
  </si>
  <si>
    <t>Error Message:  FEL must be 10.0 g/kW-hr.</t>
  </si>
  <si>
    <t>Error Message:  FEL must be 8.0 g/kW-hr.</t>
  </si>
  <si>
    <t>IF:  Credit Type = Transitional and Class = 'I (Nonhandheld)', FEL must be 10 (if not, show error msg).</t>
  </si>
  <si>
    <t>IF:  Credit Type = Transitional and Class = 'II (Nonhandheld)', FEL must be 8 (if not, show error msg).</t>
  </si>
  <si>
    <t>IF: Class = III, IV, or V, THEN Credit Type must be Standard (if not, show error msg).</t>
  </si>
  <si>
    <t>Error Message:  Transitional and Enduring Credits may only be accrued for Class I or II engines.</t>
  </si>
  <si>
    <t>Current MY</t>
  </si>
  <si>
    <t>Banked</t>
  </si>
  <si>
    <t>Traded</t>
  </si>
  <si>
    <t>all fields?</t>
  </si>
  <si>
    <t>trans I</t>
  </si>
  <si>
    <t>trans II</t>
  </si>
  <si>
    <t>end I</t>
  </si>
  <si>
    <t>end II</t>
  </si>
  <si>
    <t>SUM</t>
  </si>
  <si>
    <t>Error Message:  First digit in engine family name does not match model year</t>
  </si>
  <si>
    <r>
      <t>Credits (kg) = (Std - FEL) x (Volume) x (Power) x (Useful Life) x (Load Factor) x (10</t>
    </r>
    <r>
      <rPr>
        <b/>
        <vertAlign val="superscript"/>
        <sz val="9"/>
        <color indexed="10"/>
        <rFont val="Times New Roman"/>
        <family val="1"/>
      </rPr>
      <t>-3</t>
    </r>
    <r>
      <rPr>
        <b/>
        <sz val="9"/>
        <color indexed="10"/>
        <rFont val="Times New Roman"/>
        <family val="1"/>
      </rPr>
      <t>)</t>
    </r>
  </si>
  <si>
    <t>Load Factor</t>
  </si>
  <si>
    <t>MANUFACTURER:</t>
  </si>
  <si>
    <t>Engine Class</t>
  </si>
  <si>
    <t>Engine Displacement (cc)</t>
  </si>
  <si>
    <t>Early-Transitional</t>
  </si>
  <si>
    <t>Early-Enduring</t>
  </si>
  <si>
    <t>HH Used in NHH Equip.</t>
  </si>
  <si>
    <t>Equipment Category</t>
  </si>
  <si>
    <t>Permeation Family Name for Fuel Tank</t>
  </si>
  <si>
    <t>Emission Family Name of Equipment</t>
  </si>
  <si>
    <t>IF: Model Year in name doesn't match up</t>
  </si>
  <si>
    <t>IF MY = 2008 or 2009, AND Engine Class = III, IV, or V, then insert the following message</t>
  </si>
  <si>
    <t>IF:  Engine Class = 1 AND MY = 2012 or after, THEN only 'Standard' Credits may be accrued (i.e., no Transitional or Enduring credits).</t>
  </si>
  <si>
    <t>IF:  Engine Class = 2 AND MY = 2011 or after, THEN only 'Standard' Credits may be accrued (i.e., no Transitional or Enduring credits).</t>
  </si>
  <si>
    <t>if MY = 2008 or 2009, AND Engine Class =  III, IV, or V, AND Credit Type = Standard</t>
  </si>
  <si>
    <t>if MY = 2008, 2009, 2010, or 2011, AND Engine Class = I, AND Credit Type = Standard</t>
  </si>
  <si>
    <t xml:space="preserve"> if MY = 2008, 2009, or 2010, AND Engine Class = II, AND Credit Type = Standard</t>
  </si>
  <si>
    <t>Error Message: The engine displacement is outside the allowable range for the corresponding engine class.</t>
  </si>
  <si>
    <t>If Engine Class = I AND Engine Displacement is “at or above” 225 cc</t>
  </si>
  <si>
    <t>If Engine Class = II AND Engine Displacement is “below” 225 cc</t>
  </si>
  <si>
    <t>If Engine Class = III AND Engine Displacement is “at or above” 20 cc</t>
  </si>
  <si>
    <t>If Engine Class = IV AND Engine Displacement is “less than ” 20 cc OR “at or above” 50 cc</t>
  </si>
  <si>
    <t>If Engine Class = “HH Used in NHH Equip.” AND Engine Displacement is above 80 cc</t>
  </si>
  <si>
    <t>If Engine Class = V AND Engine Displacement is “below” 50 cc</t>
  </si>
  <si>
    <t>If Engine Class = I or II, then Load Factor (column F) should be 0.47</t>
  </si>
  <si>
    <t>If Engine Class = III, IV, or V, then Load Factor should be 0.85.</t>
  </si>
  <si>
    <t xml:space="preserve"> OLD ERRORS</t>
  </si>
  <si>
    <t>NEW ERRORS</t>
  </si>
  <si>
    <t>MESSAGE</t>
  </si>
  <si>
    <t>multiple errors</t>
  </si>
  <si>
    <t>number of engines with errors</t>
  </si>
  <si>
    <t>multiple engines with errors</t>
  </si>
  <si>
    <t>Warning:  There are unresolved errors associated with the credit calculation for one or more engine families.  See ‘Message(s)’ column.</t>
  </si>
  <si>
    <t>STANDARDS</t>
  </si>
  <si>
    <t>CHECK1</t>
  </si>
  <si>
    <t>CHECK2</t>
  </si>
  <si>
    <r>
      <t>If 28</t>
    </r>
    <r>
      <rPr>
        <sz val="9"/>
        <rFont val="Calibri"/>
        <family val="2"/>
      </rPr>
      <t xml:space="preserve">° </t>
    </r>
    <r>
      <rPr>
        <sz val="9"/>
        <rFont val="Arial"/>
        <family val="2"/>
      </rPr>
      <t>C, then:</t>
    </r>
  </si>
  <si>
    <r>
      <t>If 40</t>
    </r>
    <r>
      <rPr>
        <sz val="9"/>
        <rFont val="Calibri"/>
        <family val="2"/>
      </rPr>
      <t xml:space="preserve">° </t>
    </r>
    <r>
      <rPr>
        <sz val="9"/>
        <rFont val="Arial"/>
        <family val="2"/>
      </rPr>
      <t>C, then:</t>
    </r>
  </si>
  <si>
    <r>
      <t>Calculating Credits:  Credits = (STD - FEL) x (Total Area) x (5) x (Adjustment Factor) x (365) x 10</t>
    </r>
    <r>
      <rPr>
        <b/>
        <vertAlign val="superscript"/>
        <sz val="9"/>
        <color indexed="10"/>
        <rFont val="Calibri"/>
        <family val="2"/>
      </rPr>
      <t>-3</t>
    </r>
  </si>
  <si>
    <t>Enter the 12-character emission family name for the equipment.</t>
  </si>
  <si>
    <t>Enter the maximum modal power of the emission data test engine over the certification test cycle.</t>
  </si>
  <si>
    <t>Nonhandheld (NHH)</t>
  </si>
  <si>
    <t>Handheld (HH)</t>
  </si>
  <si>
    <t xml:space="preserve">Warning Message:  Load Factors of 0.47 and 0.85 should be selected for NHH and HH engines, respectively.  </t>
  </si>
  <si>
    <t>Adjustment Factor</t>
  </si>
  <si>
    <t>Early Phase 3 Transitional Credits</t>
  </si>
  <si>
    <t>Early Phase 3 Enduring Credits</t>
  </si>
  <si>
    <t>Apply Class I Phase 3 Transitional (2012-2014 only)</t>
  </si>
  <si>
    <t>Apply Class II Phase 3 Transitional (2011-2013 only)</t>
  </si>
  <si>
    <t>Standard Phase 3 Credits</t>
  </si>
  <si>
    <t>Phase 3 Transitional Credits</t>
  </si>
  <si>
    <t>Phase 3 Enduring Credits</t>
  </si>
  <si>
    <t>Total Standard Phase 3 Credits - POSITIVE</t>
  </si>
  <si>
    <t>Total Standard Phase 3 Credits - NEGATIVE</t>
  </si>
  <si>
    <t>Apply Phase 2, HH (Part 90) Banked Credits</t>
  </si>
  <si>
    <t>Apply Phase 2, HH (Part 90) Traded Credits</t>
  </si>
  <si>
    <t>Error Message:  First digit in emission family name of equipment does not match model year</t>
  </si>
  <si>
    <t>std I (+)</t>
  </si>
  <si>
    <t>std I (-)</t>
  </si>
  <si>
    <t>std II (+)</t>
  </si>
  <si>
    <t>std II (-)</t>
  </si>
  <si>
    <t>III,IV,V (-)</t>
  </si>
  <si>
    <t>III,IV,V (+)</t>
  </si>
  <si>
    <t>Error Message:  Applied exhaust credits exceed available exhaust credits for the corresponding category.</t>
  </si>
  <si>
    <t>Phase 2 and Transitional Phase 3 Credits Applied to NEGATIVE Current MY Balances (Standard Phase 3):</t>
  </si>
  <si>
    <t>Yes</t>
  </si>
  <si>
    <t>No</t>
  </si>
  <si>
    <t>Cold-Weather Fuel Lines</t>
  </si>
  <si>
    <t>Error Message:  FEL Cap has been exceeded.</t>
  </si>
  <si>
    <t>cold weather</t>
  </si>
  <si>
    <t>COLD</t>
  </si>
  <si>
    <t>Class II</t>
  </si>
  <si>
    <t>TOTAL</t>
  </si>
  <si>
    <t>Class I</t>
  </si>
  <si>
    <t xml:space="preserve">Small Volume? </t>
  </si>
  <si>
    <t xml:space="preserve">ALLOWANCES ACCRUED </t>
  </si>
  <si>
    <t>ALLOWANCES USED</t>
  </si>
  <si>
    <t>Credits Accrued</t>
  </si>
  <si>
    <t>Credits Used</t>
  </si>
  <si>
    <t>Allowances Accrued (current Model Year)</t>
  </si>
  <si>
    <t>Allowances Used (current Model Year)</t>
  </si>
  <si>
    <t>Error Message: You have exceeded the number of allowances you are able to use for this Averaging Set.</t>
  </si>
  <si>
    <t>Error Message: You cannot earn Evap Allowances for the current model year.</t>
  </si>
  <si>
    <t>Error Message: You cannot use Evap Allowances for the current model year.</t>
  </si>
  <si>
    <t>Error Message:  Number of allowances accrued must be positive.</t>
  </si>
  <si>
    <t>Error Message: Number of allowances used must be positive.</t>
  </si>
  <si>
    <t>Equipment Family Name</t>
  </si>
  <si>
    <t>Equipment Class</t>
  </si>
  <si>
    <t>current my</t>
  </si>
  <si>
    <t>accrued my</t>
  </si>
  <si>
    <t>accrued error</t>
  </si>
  <si>
    <t xml:space="preserve">used my </t>
  </si>
  <si>
    <t>used error</t>
  </si>
  <si>
    <t>adj factor</t>
  </si>
  <si>
    <t>standard</t>
  </si>
  <si>
    <t>Number of Allowances Accrued (Production Vol)</t>
  </si>
  <si>
    <t>Number of Allowances Used (Production Vol)</t>
  </si>
  <si>
    <t>Error Message: Engine family information in this row is inconsistent with previous record (Maximum Power, Engine Type, Production Volume)</t>
  </si>
  <si>
    <t>IF: Engine families match and information is inconsistent</t>
  </si>
  <si>
    <t>Error Message: The maximum useful life for handheld engines is 300 hours.</t>
  </si>
  <si>
    <t>transitional/ enduring credit MY check</t>
  </si>
  <si>
    <t>trans. Credits for Class III-V</t>
  </si>
  <si>
    <t>MY for HH</t>
  </si>
  <si>
    <t>MY NHH I Std Credits</t>
  </si>
  <si>
    <t>MY NHH II Std Credits</t>
  </si>
  <si>
    <t>Eng. Disp</t>
  </si>
  <si>
    <t>Load Fact.</t>
  </si>
  <si>
    <t>Error Message:  Transitional and Enduring Credits may only be accrued prior to 2012 (2014 for Small Volume Manufacturers).</t>
  </si>
  <si>
    <t>Error Message:  Transitional and Enduring Credits may only be accrued prior to 2011 (2013 for Small Volume Manufacturers).</t>
  </si>
  <si>
    <t>Error Message:  Standard Credits may not be accrued prior to 2012 for Class I (nonhandheld) engines (2014 for Small Volume Manufacturers).</t>
  </si>
  <si>
    <t>Error Message:  Standard Credits may not be accrued prior to 2011 for Class II (nonhandheld) engines (2013 for small Volume Manufacturers).</t>
  </si>
  <si>
    <t>UL</t>
  </si>
  <si>
    <t>Matching Info</t>
  </si>
  <si>
    <t>EXHAUST</t>
  </si>
  <si>
    <t>EVAP</t>
  </si>
  <si>
    <t>Enter the 12-character emission family name for the engine.</t>
  </si>
  <si>
    <t>NA</t>
  </si>
  <si>
    <t>Enter the permeation family name for the fuel tank for which your evaporative emission ABT credits are being generated or used.</t>
  </si>
  <si>
    <t>Maximum Power (kW)</t>
  </si>
  <si>
    <t>Useful Life (hours)</t>
  </si>
  <si>
    <t>Test Temperature</t>
  </si>
  <si>
    <t>Standard (g/kW-hr)</t>
  </si>
  <si>
    <t>Paperwork Reduction Act Notice</t>
  </si>
  <si>
    <t>Engine Displacement</t>
  </si>
  <si>
    <t>Select the useful life of the engine family in hours (see 40 CFR 1054.107).  The options for Class I engines are 125, 250, or 500 hours.  The options for Class II are 250, 500, or 1,000 hours.  The options for Class III, IV, and V engines are 50, 125, and 300 hours.  You may enter a different value for nonhandheld engine families only if you have a longer useful life approved by EPA under 40 CFR 1054.107.</t>
  </si>
  <si>
    <t>SUMMARY TABLE</t>
  </si>
  <si>
    <t>Class I Early trans</t>
  </si>
  <si>
    <t>Class I Early End./ Std</t>
  </si>
  <si>
    <t>Class II Early End./ Std</t>
  </si>
  <si>
    <t>Class II Early trans</t>
  </si>
  <si>
    <t>Class IV HH</t>
  </si>
  <si>
    <t>Class III HH; NHH disp &lt;50</t>
  </si>
  <si>
    <t>Class V HH; NHH disp &gt;=50</t>
  </si>
  <si>
    <t>FEL HH used in NHH</t>
  </si>
  <si>
    <t>HH in NHH (+)</t>
  </si>
  <si>
    <t>HH in NHH (-)</t>
  </si>
  <si>
    <t>IF: Useful Life &gt; 300 for handheld</t>
  </si>
  <si>
    <t>STANDARD</t>
  </si>
  <si>
    <t xml:space="preserve">cold weather </t>
  </si>
  <si>
    <t>FEL check</t>
  </si>
  <si>
    <t>Class I &amp; HH, 2015+</t>
  </si>
  <si>
    <t>Class I &amp; HH, 2015+, Sm. Vol</t>
  </si>
  <si>
    <t>Class II, 2014+</t>
  </si>
  <si>
    <t>Class II, 2014+, Sm. Vol</t>
  </si>
  <si>
    <t>HH &amp; NHH</t>
  </si>
  <si>
    <t>Small Volume Emission Family?</t>
  </si>
  <si>
    <t>HH Equip using NHH Engine</t>
  </si>
  <si>
    <t>Early HH</t>
  </si>
  <si>
    <t>MODEL YEAR CHECK</t>
  </si>
  <si>
    <t>NHH Equip using HH Engine</t>
  </si>
  <si>
    <t>HH Equip w/ Nylon Fuel Tank</t>
  </si>
  <si>
    <t>EARLY</t>
  </si>
  <si>
    <t>Early</t>
  </si>
  <si>
    <t>Cold</t>
  </si>
  <si>
    <t>Cold-Weather Fuel Lines (MY 2012 - 2015 ONLY)</t>
  </si>
  <si>
    <t>Messages</t>
  </si>
  <si>
    <t>Error Message: Credit Total for Cold-Weather Fuel Lines should be positive (No banking/ trading).  See 40 CFR 1054.145(h).</t>
  </si>
  <si>
    <t>Engine Family Name/ Emission Family Name of Equipment</t>
  </si>
  <si>
    <t>Small Volume Emission Family</t>
  </si>
  <si>
    <t>Remaining NEGATIVE Credit Balance:</t>
  </si>
  <si>
    <t>Apply Standard Handheld Phase 3 Credits</t>
  </si>
  <si>
    <t>Apply Standard "HH Engine Used in NHH Equip" Phase 3 Credits</t>
  </si>
  <si>
    <t>Phase 3 Standard Banked/Traded Credits</t>
  </si>
  <si>
    <t>Error Message:  Phase 3 credits for HH engines (including those used in NHH equipment) may not be accrued prior to 2010.</t>
  </si>
  <si>
    <t>Standard HH equip</t>
  </si>
  <si>
    <t>Early HH equip</t>
  </si>
  <si>
    <t>Standard NHH equip</t>
  </si>
  <si>
    <t>Warning: Phase 2 Credits can be used for Phase 3 NHH Compliance only after all transitional credits have been exhausted.</t>
  </si>
  <si>
    <t xml:space="preserve">Warning: Credit Balances after applying Transitional and Phase 2 credits should not be positive.  </t>
  </si>
  <si>
    <t xml:space="preserve">Error Message: Phase 2, Class I credits can be used for Class I compliance only in 2012 and 2013.  </t>
  </si>
  <si>
    <t xml:space="preserve">Error Message: Phase 2, Class II credits can be used for Class II compliance only from 2011 to 2013.  </t>
  </si>
  <si>
    <t>Error Message: Class I and II Phase 3 Enduring Credits cannot be applied to the "HH Engine Used in NHH Equip" credit balance before 2010.</t>
  </si>
  <si>
    <t>Error Message: Class I Phase 3 Enduring Credits cannot be applied to the Class II credit balance in 2011 and 2012.</t>
  </si>
  <si>
    <t xml:space="preserve">Error Message: Class II Phase 3 Enduring Credits cannot be applied to the Class I credit balance in 2012.  </t>
  </si>
  <si>
    <t>3. Phase 2 and Phase 3 credits from Nonhandheld engines may be used to demonstrate compliance with the Phase 3 standards for handheld engines, subject to the restrictions under 40 CFR §1054.740(e).</t>
  </si>
  <si>
    <t>United States</t>
  </si>
  <si>
    <t>Office of Transportation and Air Quality</t>
  </si>
  <si>
    <t>Manufacturer Averaging, Banking, and Trading Report for Small Spark Ignition Engines</t>
  </si>
  <si>
    <t>Evaporative Emission Credits</t>
  </si>
  <si>
    <t>Exhaust Emission Credits</t>
  </si>
  <si>
    <r>
      <t>Load Factor</t>
    </r>
    <r>
      <rPr>
        <b/>
        <vertAlign val="superscript"/>
        <sz val="10"/>
        <rFont val="Arial"/>
        <family val="2"/>
      </rPr>
      <t>1</t>
    </r>
  </si>
  <si>
    <r>
      <t>Production Volume</t>
    </r>
    <r>
      <rPr>
        <b/>
        <vertAlign val="superscript"/>
        <sz val="10"/>
        <rFont val="Arial"/>
        <family val="2"/>
      </rPr>
      <t>2,3</t>
    </r>
  </si>
  <si>
    <r>
      <t>Early "Transitional" Credits - Class I</t>
    </r>
    <r>
      <rPr>
        <vertAlign val="superscript"/>
        <sz val="10"/>
        <rFont val="Arial"/>
        <family val="2"/>
      </rPr>
      <t>1</t>
    </r>
  </si>
  <si>
    <r>
      <t>Early "Enduring" Credits - Class I</t>
    </r>
    <r>
      <rPr>
        <vertAlign val="superscript"/>
        <sz val="10"/>
        <rFont val="Arial"/>
        <family val="2"/>
      </rPr>
      <t>1</t>
    </r>
  </si>
  <si>
    <r>
      <t>Early "Transitional" Credits - Class II</t>
    </r>
    <r>
      <rPr>
        <vertAlign val="superscript"/>
        <sz val="10"/>
        <rFont val="Arial"/>
        <family val="2"/>
      </rPr>
      <t>1</t>
    </r>
  </si>
  <si>
    <r>
      <t>Early "Enduring" Credits - Class II</t>
    </r>
    <r>
      <rPr>
        <vertAlign val="superscript"/>
        <sz val="10"/>
        <rFont val="Arial"/>
        <family val="2"/>
      </rPr>
      <t>1</t>
    </r>
  </si>
  <si>
    <t>AVERAGING SET</t>
  </si>
  <si>
    <r>
      <t xml:space="preserve">1 </t>
    </r>
    <r>
      <rPr>
        <sz val="8"/>
        <rFont val="Arial"/>
        <family val="2"/>
      </rPr>
      <t xml:space="preserve">Select load factors of 0.47 and 0.85 for Nonhandheld and Handheld engines, respectively.  Alternative Load Factors may be used if there is an associated Special Test Procedure as approved by EPA under 40 CFR 1065.10(c)(2).  </t>
    </r>
  </si>
  <si>
    <t xml:space="preserve">Indicate whether or not the emission family is small volume.  </t>
  </si>
  <si>
    <t>Delegated Assembly?</t>
  </si>
  <si>
    <t xml:space="preserve">Manufacturers of engine families eligible to participate in both the Transition Program for Equipment Manufacturers and the Delegated Assembly program should refer to section 1054.625(j)(2)(iv) for the appropriate production volume to use.  If the manufacturer does not perform an audit of its equipment manufacturers, the value for eligible production volume entered by the manufacturer shall be reduced by 10 percent; if the manufacturer does perform an audit, the production volume should include only those engines for which the equipment manufacturer did not use the provisions of section 1054.625.  </t>
  </si>
  <si>
    <r>
      <t xml:space="preserve">2 </t>
    </r>
    <r>
      <rPr>
        <sz val="8"/>
        <rFont val="Arial"/>
        <family val="2"/>
      </rPr>
      <t xml:space="preserve">Include only the number of engines that are eligible to participate in the ABT program within the family during the model year, as described in 40 CFR 1054.701(i).  </t>
    </r>
  </si>
  <si>
    <t xml:space="preserve">Select the applicable test temperature from the drop-down menu (28° C or 40° C).  This selection will determine the value for the adjustment factor and standard.  </t>
  </si>
  <si>
    <r>
      <t>Total Area (m</t>
    </r>
    <r>
      <rPr>
        <vertAlign val="superscript"/>
        <sz val="9"/>
        <rFont val="Arial"/>
        <family val="2"/>
      </rPr>
      <t>2</t>
    </r>
    <r>
      <rPr>
        <sz val="9"/>
        <rFont val="Arial"/>
        <family val="2"/>
      </rPr>
      <t>)</t>
    </r>
  </si>
  <si>
    <r>
      <t>Enter the internal surface area of a fuel tank in the family, in m</t>
    </r>
    <r>
      <rPr>
        <vertAlign val="superscript"/>
        <sz val="9"/>
        <rFont val="Arial"/>
        <family val="2"/>
      </rPr>
      <t>2</t>
    </r>
    <r>
      <rPr>
        <sz val="9"/>
        <rFont val="Arial"/>
        <family val="2"/>
      </rPr>
      <t>.</t>
    </r>
  </si>
  <si>
    <r>
      <t>This field will be automatically populated based on the following credit calculation formula: Credits (kg) = (STD−FEL) × (Total Area) × (Production Volume) × (Useful Life) × (Adjustment Factor) × (365) × (10</t>
    </r>
    <r>
      <rPr>
        <vertAlign val="superscript"/>
        <sz val="9"/>
        <rFont val="Arial"/>
        <family val="2"/>
      </rPr>
      <t>−3</t>
    </r>
    <r>
      <rPr>
        <sz val="9"/>
        <rFont val="Arial"/>
        <family val="2"/>
      </rPr>
      <t>)</t>
    </r>
  </si>
  <si>
    <t>Field Descriptions (Exhaust and Evaporative Current MY Credit Calculations)</t>
  </si>
  <si>
    <t>Early Evaporative Allowances for Fuel Tanks Used in Small SI Equipment (40 CFR 1054.145(e))</t>
  </si>
  <si>
    <t>Environmental Protection Agency</t>
  </si>
  <si>
    <t>The public reporting and recordkeeping burden for this collection of information is estimated to average 26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</si>
  <si>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t>Last Revision: August 2010    Version Number: 2.2</t>
  </si>
  <si>
    <t>Standard Phase 3</t>
  </si>
  <si>
    <t>Credit Balance 
(kg)</t>
  </si>
  <si>
    <t>Autopopulated with Standard Phase 3.</t>
  </si>
  <si>
    <t xml:space="preserve">Select either 5 or 10 years for all emission families.  </t>
  </si>
  <si>
    <t>Nonhandheld 
Class I &amp; Class 2</t>
  </si>
  <si>
    <t>Total Standard and Enduring Phase 3 Credits you Received via a Credit Trade</t>
  </si>
  <si>
    <t>Phase 2 (Part 90) Credits you received via a Credit Trade</t>
  </si>
  <si>
    <t>Mfr(s) who provided you credits via a trade</t>
  </si>
  <si>
    <t>Apply Standard or Enduring Nonhandheld Phase 3 Credits</t>
  </si>
  <si>
    <t>Credits you Traded to Another Manufacturer</t>
  </si>
  <si>
    <t>Standard Handheld Phase 3 Credits</t>
  </si>
  <si>
    <t>Standard Handheld Phase 2 (Part 90) Credits</t>
  </si>
  <si>
    <t>Standard Nonhandheld Phase 3 Credits</t>
  </si>
  <si>
    <t>Mfr(s) to whom you provided credits via a trade</t>
  </si>
  <si>
    <t xml:space="preserve">Error Message: The total credits applied must equal or exceed the current year credits and any credits traded away.  </t>
  </si>
  <si>
    <t>Phase 2 (HH) Part 90 Credits</t>
  </si>
  <si>
    <t>Phase 2 HH (Part 90) Credits</t>
  </si>
  <si>
    <t>Comments:</t>
  </si>
  <si>
    <t>Standard Phase 3 Credits you received via a credit trade</t>
  </si>
  <si>
    <t>Standard Phase 3 Credits you traded to another manufacturer</t>
  </si>
  <si>
    <t>&lt;-calculation</t>
  </si>
  <si>
    <t>Useful Life 
(years)</t>
  </si>
  <si>
    <t>Standard Credits - Class I&amp;II (POSITIVE)</t>
  </si>
  <si>
    <t>Standard Credits - Class I&amp;II (NEGATIVE)</t>
  </si>
  <si>
    <t>Class I&amp;II</t>
  </si>
  <si>
    <t>N/A</t>
  </si>
  <si>
    <t>No Early</t>
  </si>
  <si>
    <t>Total Standard and Enduring Phase 3 Credits</t>
  </si>
  <si>
    <t>Apply Handheld Phase 2 (Part 90) Credits</t>
  </si>
  <si>
    <t>hh</t>
  </si>
  <si>
    <t>nhh</t>
  </si>
  <si>
    <t>Move later</t>
  </si>
  <si>
    <t>No P2</t>
  </si>
  <si>
    <t>P3 no P2</t>
  </si>
  <si>
    <t>Negative HH?</t>
  </si>
  <si>
    <t>D47+D53</t>
  </si>
  <si>
    <t>D18+D22</t>
  </si>
  <si>
    <t>D23+D27</t>
  </si>
  <si>
    <t xml:space="preserve"> D43+D46+D52</t>
  </si>
  <si>
    <t>w/ P2</t>
  </si>
  <si>
    <t>More or less credits</t>
  </si>
  <si>
    <t>&lt;= Too much</t>
  </si>
  <si>
    <t>&lt;= Not enough</t>
  </si>
  <si>
    <t>Do these need D52 and D53 also?</t>
  </si>
  <si>
    <t>Applied evaporative credits exceed available evaporative credits for the corresponding category.</t>
  </si>
  <si>
    <t>Last Revision: February 2018    Version Number: 2.3</t>
  </si>
  <si>
    <t>Last Revision: February 2018 Version Number: 2.3</t>
  </si>
  <si>
    <t xml:space="preserve">Select the applicable engine class from the drop-down menu.  For Nonhandheld (NHH) engines, select Class I or Class II.  For Handheld (HH) engines, select Class III, Class IV or Class V.  If the engine family includes handheld engines with a displacement at or below 80 cc that are used in Nonhandheld equipment (and thus, would generate or use NHH credits), select the option "HH Used in NHH Equip."  </t>
  </si>
  <si>
    <t>Select the applicable category from the drop-down menu:  NHH Class I, NHH Class II, NHH Equipment using HH Engine, HH Equip using NHH Engine, or HH (Other).</t>
  </si>
  <si>
    <t xml:space="preserve">Enter the applicable production volume for the engine family.  Include only the number of engines that are eligible to participate in the ABT program within the family during the model year, as described in 40 CFR 1054.701(i).  
If the Engine Class is HH Used in NHH Equip, the production volume should include only the engines in the family used in NHH equipment.  A separate line item must be entered for the HH engines used in HH equipment. </t>
  </si>
  <si>
    <t xml:space="preserve">Enter the applicable family emission limit in g/kW-hr.  If the FEL exceeds the applicable cap, an error message will be displayed in the far right column. </t>
  </si>
  <si>
    <t>Enter the applicable FEL for the engine family in g/m2/day.  Note that FEL caps for Small SI equipment are are 5.0 g/m2/day (for 28°C) and 8.3 g/m2/day (for 40°C).  For small volume emission families, the FEL caps are 8.0 g/m2/day (for 28°C) and 13.3 g/m2/day (for 40°C).</t>
  </si>
  <si>
    <t>This field will be automatically populated based on the test temperature selected as described above.  If the test temperature is 28° C, then the Adjustment Factor is 1.0; if the test temperature is 40° C, then the Adjustment Factor is 0.6.</t>
  </si>
  <si>
    <t>This field will be automatically populated based on the test temperature selected as described above.  If the test temperature is 28° C, then the Standard is 1.5 g/m2/day; if the test temperature is 40° C, then the Standard is 2.5.</t>
  </si>
  <si>
    <t>Banked:  Total Standard and Enduring Phase 3 Credits / Standard Phase 3 Credits</t>
  </si>
  <si>
    <t>Credits Applied to Current MY Balance for Standard Phase 3 Credits</t>
  </si>
  <si>
    <t>Handheld engines only - If you have a combination of Phase 2 and Phase 3 credits, then allocate how many Phase 2 and Phase 3 credits you will use to offset the negative credits in this model year.  You must allocate credits equal to the negative credits in this model year (value in Cell D19 of the Credit Summary tab).</t>
  </si>
  <si>
    <t>Field Descriptions (Credit Summary)</t>
  </si>
  <si>
    <t>Enter the sum of previous model years' banked Standard Phase 3 credits and Enduring Phase 3 credits.  Credits for handheld engines used in nonhandheld equipment are considered nonhandheld credits.</t>
  </si>
  <si>
    <t>Handheld engines only - Enter the sum of previous model years' banked Phase 2 credits.</t>
  </si>
  <si>
    <t>Enter the sum of Phase 3 Credits you received via a credit trade in this model year.  You will also be required to specify the manufacturer from whom you received these credits.</t>
  </si>
  <si>
    <t>Enter the sum of Phase 2 Credits you received via a credit trade in this model year (handheld only).  You will also be required to specify the manufacturer from whom you received these credits.</t>
  </si>
  <si>
    <t>Enter the sum of Phase 2 (handheld engines only) and Phase 3 credits you traded to another manufacturer.  You will also be required to specify the manufacturer(s) to whom you traded these credits.</t>
  </si>
  <si>
    <t>Enter the sum of previous model years' banked Standard Phase 3 credits, handheld and nonhandheld.</t>
  </si>
  <si>
    <t>Enter the sum of Phase 3 credits you traded to another manufacturer.  You will also be required to specify the manufacturer(s) to whom you traded these credits.</t>
  </si>
  <si>
    <t xml:space="preserve">Submission Date:    </t>
  </si>
  <si>
    <t>This collection of information is approved by OMB under the Paperwork Reduction Act, 44 U.S.C. 3501 et seq. (OMB Control No. 2060-0338). Responses to this collection of information are mandatory (40 CFR 1054). An agency may not conduct or sponsor, and a person is not required to respond to, a collection of information unless it displays a currently valid OMB control number. The public reporting and recordkeeping burden for this collection of information is estimated to be 26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</si>
</sst>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Red]#,##0"/>
    <numFmt numFmtId="167" formatCode="0;[Red]0"/>
  </numFmts>
  <fonts count="62" x14ac:knownFonts="1">
    <font>
      <sz val="10"/>
      <name val="Arial"/>
    </font>
    <font>
      <sz val="8"/>
      <name val="Arial"/>
      <family val="2"/>
    </font>
    <font>
      <b/>
      <sz val="9"/>
      <name val="Arial"/>
      <family val="2"/>
    </font>
    <font>
      <sz val="10"/>
      <name val="Arial"/>
      <family val="2"/>
    </font>
    <font>
      <sz val="9"/>
      <name val="Arial"/>
      <family val="2"/>
    </font>
    <font>
      <vertAlign val="superscript"/>
      <sz val="9"/>
      <name val="Arial"/>
      <family val="2"/>
    </font>
    <font>
      <sz val="9"/>
      <color indexed="8"/>
      <name val="Calibri"/>
      <family val="2"/>
    </font>
    <font>
      <b/>
      <sz val="9"/>
      <color indexed="10"/>
      <name val="Calibri"/>
      <family val="2"/>
    </font>
    <font>
      <b/>
      <vertAlign val="superscript"/>
      <sz val="9"/>
      <color indexed="10"/>
      <name val="Calibri"/>
      <family val="2"/>
    </font>
    <font>
      <sz val="9"/>
      <name val="Times New Roman"/>
      <family val="1"/>
    </font>
    <font>
      <b/>
      <sz val="9"/>
      <name val="Times New Roman"/>
      <family val="1"/>
    </font>
    <font>
      <sz val="9"/>
      <color indexed="10"/>
      <name val="Times New Roman"/>
      <family val="1"/>
    </font>
    <font>
      <sz val="9"/>
      <color indexed="12"/>
      <name val="Times New Roman"/>
      <family val="1"/>
    </font>
    <font>
      <b/>
      <sz val="9"/>
      <color indexed="10"/>
      <name val="Times New Roman"/>
      <family val="1"/>
    </font>
    <font>
      <sz val="9"/>
      <color indexed="48"/>
      <name val="Times New Roman"/>
      <family val="1"/>
    </font>
    <font>
      <i/>
      <sz val="9"/>
      <name val="Times New Roman"/>
      <family val="1"/>
    </font>
    <font>
      <b/>
      <vertAlign val="superscript"/>
      <sz val="9"/>
      <color indexed="10"/>
      <name val="Times New Roman"/>
      <family val="1"/>
    </font>
    <font>
      <b/>
      <sz val="10"/>
      <name val="Arial"/>
      <family val="2"/>
    </font>
    <font>
      <i/>
      <sz val="8"/>
      <color indexed="8"/>
      <name val="Arial"/>
      <family val="2"/>
    </font>
    <font>
      <sz val="9"/>
      <name val="Calibri"/>
      <family val="2"/>
    </font>
    <font>
      <b/>
      <vertAlign val="superscript"/>
      <sz val="10"/>
      <name val="Arial"/>
      <family val="2"/>
    </font>
    <font>
      <vertAlign val="superscript"/>
      <sz val="10"/>
      <name val="Arial"/>
      <family val="2"/>
    </font>
    <font>
      <b/>
      <sz val="10"/>
      <color indexed="8"/>
      <name val="Calibri"/>
      <family val="2"/>
    </font>
    <font>
      <b/>
      <i/>
      <sz val="8"/>
      <name val="Arial"/>
      <family val="2"/>
    </font>
    <font>
      <b/>
      <sz val="10"/>
      <name val="Arial"/>
    </font>
    <font>
      <sz val="10"/>
      <color indexed="8"/>
      <name val="Calibri"/>
      <family val="2"/>
    </font>
    <font>
      <sz val="8"/>
      <name val="Calibri"/>
      <family val="2"/>
    </font>
    <font>
      <b/>
      <sz val="10"/>
      <color indexed="8"/>
      <name val="Arial"/>
      <family val="2"/>
    </font>
    <font>
      <i/>
      <sz val="10"/>
      <color indexed="10"/>
      <name val="Calibri"/>
      <family val="2"/>
    </font>
    <font>
      <i/>
      <sz val="9"/>
      <color indexed="8"/>
      <name val="Calibri"/>
      <family val="2"/>
    </font>
    <font>
      <vertAlign val="superscript"/>
      <sz val="9"/>
      <name val="Times New Roman"/>
      <family val="1"/>
    </font>
    <font>
      <sz val="8"/>
      <name val="Arial"/>
    </font>
    <font>
      <b/>
      <sz val="12"/>
      <name val="Arial"/>
      <family val="2"/>
    </font>
    <font>
      <i/>
      <sz val="8"/>
      <name val="Calibri"/>
      <family val="2"/>
    </font>
    <font>
      <b/>
      <i/>
      <sz val="8"/>
      <color indexed="10"/>
      <name val="Arial"/>
      <family val="2"/>
    </font>
    <font>
      <i/>
      <vertAlign val="superscript"/>
      <sz val="8"/>
      <color indexed="8"/>
      <name val="Arial"/>
      <family val="2"/>
    </font>
    <font>
      <sz val="8"/>
      <color indexed="8"/>
      <name val="Arial"/>
      <family val="2"/>
    </font>
    <font>
      <sz val="8"/>
      <color indexed="10"/>
      <name val="Arial"/>
      <family val="2"/>
    </font>
    <font>
      <sz val="9"/>
      <color indexed="10"/>
      <name val="Arial"/>
      <family val="2"/>
    </font>
    <font>
      <sz val="10"/>
      <color indexed="10"/>
      <name val="Arial"/>
    </font>
    <font>
      <b/>
      <sz val="10"/>
      <color indexed="10"/>
      <name val="Arial"/>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8"/>
      <color indexed="9"/>
      <name val="Arial"/>
      <family val="2"/>
    </font>
    <font>
      <sz val="8"/>
      <color indexed="41"/>
      <name val="Arial"/>
      <family val="2"/>
    </font>
    <font>
      <vertAlign val="superscript"/>
      <sz val="8"/>
      <name val="Arial"/>
      <family val="2"/>
    </font>
    <font>
      <b/>
      <sz val="10"/>
      <color indexed="10"/>
      <name val="Arial"/>
      <family val="2"/>
    </font>
    <font>
      <b/>
      <vertAlign val="subscript"/>
      <sz val="10"/>
      <name val="Arial"/>
      <family val="2"/>
    </font>
    <font>
      <b/>
      <vertAlign val="superscript"/>
      <sz val="12"/>
      <name val="Arial"/>
      <family val="2"/>
    </font>
    <font>
      <b/>
      <sz val="8"/>
      <name val="Arial"/>
      <family val="2"/>
    </font>
    <font>
      <sz val="8"/>
      <color indexed="10"/>
      <name val="Arial"/>
    </font>
    <font>
      <b/>
      <sz val="12"/>
      <color indexed="8"/>
      <name val="Arial"/>
      <family val="2"/>
    </font>
    <font>
      <vertAlign val="superscript"/>
      <sz val="8"/>
      <color indexed="8"/>
      <name val="Arial"/>
      <family val="2"/>
    </font>
    <font>
      <sz val="8"/>
      <color indexed="10"/>
      <name val="Times New Roman"/>
      <family val="1"/>
    </font>
    <font>
      <b/>
      <sz val="10"/>
      <color indexed="9"/>
      <name val="Arial"/>
      <family val="2"/>
    </font>
    <font>
      <b/>
      <sz val="10"/>
      <color indexed="41"/>
      <name val="Arial"/>
      <family val="2"/>
    </font>
    <font>
      <sz val="8"/>
      <color theme="0"/>
      <name val="Arial"/>
      <family val="2"/>
    </font>
    <font>
      <sz val="11"/>
      <name val="Calibri"/>
      <family val="2"/>
    </font>
    <font>
      <b/>
      <sz val="8"/>
      <color rgb="FFFF0000"/>
      <name val="Arial"/>
      <family val="2"/>
    </font>
  </fonts>
  <fills count="2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65"/>
        <bgColor indexed="9"/>
      </patternFill>
    </fill>
    <fill>
      <patternFill patternType="solid">
        <fgColor indexed="47"/>
        <bgColor indexed="64"/>
      </patternFill>
    </fill>
    <fill>
      <patternFill patternType="solid">
        <fgColor indexed="52"/>
        <bgColor indexed="9"/>
      </patternFill>
    </fill>
    <fill>
      <patternFill patternType="solid">
        <fgColor indexed="47"/>
        <bgColor indexed="9"/>
      </patternFill>
    </fill>
    <fill>
      <patternFill patternType="solid">
        <fgColor indexed="9"/>
        <bgColor indexed="9"/>
      </patternFill>
    </fill>
    <fill>
      <patternFill patternType="solid">
        <fgColor indexed="43"/>
        <bgColor indexed="64"/>
      </patternFill>
    </fill>
    <fill>
      <patternFill patternType="solid">
        <fgColor indexed="43"/>
        <bgColor indexed="9"/>
      </patternFill>
    </fill>
    <fill>
      <patternFill patternType="solid">
        <fgColor indexed="40"/>
        <bgColor indexed="9"/>
      </patternFill>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indexed="42"/>
        <bgColor indexed="9"/>
      </patternFill>
    </fill>
    <fill>
      <patternFill patternType="solid">
        <fgColor indexed="44"/>
        <bgColor indexed="64"/>
      </patternFill>
    </fill>
    <fill>
      <patternFill patternType="solid">
        <fgColor indexed="44"/>
        <bgColor indexed="9"/>
      </patternFill>
    </fill>
    <fill>
      <patternFill patternType="darkDown">
        <bgColor indexed="55"/>
      </patternFill>
    </fill>
    <fill>
      <patternFill patternType="solid">
        <fgColor indexed="55"/>
        <bgColor indexed="9"/>
      </patternFill>
    </fill>
    <fill>
      <patternFill patternType="solid">
        <fgColor indexed="22"/>
        <bgColor indexed="9"/>
      </patternFill>
    </fill>
    <fill>
      <patternFill patternType="solid">
        <fgColor rgb="FFFFFF00"/>
        <bgColor indexed="9"/>
      </patternFill>
    </fill>
    <fill>
      <patternFill patternType="solid">
        <fgColor rgb="FFCCFFCC"/>
        <bgColor indexed="64"/>
      </patternFill>
    </fill>
    <fill>
      <patternFill patternType="solid">
        <fgColor rgb="FFCCFFCC"/>
        <bgColor indexed="9"/>
      </patternFill>
    </fill>
    <fill>
      <patternFill patternType="solid">
        <fgColor theme="9" tint="0.79998168889431442"/>
        <bgColor indexed="9"/>
      </patternFill>
    </fill>
    <fill>
      <patternFill patternType="solid">
        <fgColor theme="0"/>
        <bgColor indexed="9"/>
      </patternFill>
    </fill>
    <fill>
      <patternFill patternType="solid">
        <fgColor theme="0"/>
        <bgColor indexed="64"/>
      </patternFill>
    </fill>
    <fill>
      <patternFill patternType="solid">
        <fgColor theme="0" tint="-0.34998626667073579"/>
        <bgColor indexed="9"/>
      </patternFill>
    </fill>
  </fills>
  <borders count="6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s>
  <cellStyleXfs count="2">
    <xf numFmtId="0" fontId="0" fillId="0" borderId="0"/>
    <xf numFmtId="0" fontId="25" fillId="0" borderId="0"/>
  </cellStyleXfs>
  <cellXfs count="764">
    <xf numFmtId="0" fontId="0" fillId="0" borderId="0" xfId="0"/>
    <xf numFmtId="0" fontId="6" fillId="0" borderId="0" xfId="0" applyFont="1" applyAlignment="1" applyProtection="1">
      <alignment wrapText="1"/>
    </xf>
    <xf numFmtId="0" fontId="9" fillId="2" borderId="0" xfId="0" applyFont="1" applyFill="1" applyProtection="1"/>
    <xf numFmtId="0" fontId="9" fillId="2" borderId="0" xfId="0" applyFont="1" applyFill="1" applyAlignment="1" applyProtection="1">
      <alignment horizontal="center"/>
    </xf>
    <xf numFmtId="0" fontId="9" fillId="2" borderId="1" xfId="0" applyFont="1" applyFill="1" applyBorder="1" applyProtection="1"/>
    <xf numFmtId="0" fontId="9" fillId="2" borderId="2" xfId="0" applyFont="1" applyFill="1" applyBorder="1" applyProtection="1"/>
    <xf numFmtId="0" fontId="9" fillId="2" borderId="3" xfId="0" applyFont="1" applyFill="1" applyBorder="1" applyProtection="1"/>
    <xf numFmtId="0" fontId="9" fillId="2" borderId="0" xfId="0" applyFont="1" applyFill="1" applyBorder="1" applyProtection="1"/>
    <xf numFmtId="0" fontId="12" fillId="2" borderId="0" xfId="0" applyFont="1" applyFill="1" applyProtection="1"/>
    <xf numFmtId="0" fontId="13" fillId="2" borderId="0" xfId="0" applyFont="1" applyFill="1" applyProtection="1"/>
    <xf numFmtId="0" fontId="14" fillId="2" borderId="0" xfId="0" applyFont="1" applyFill="1" applyProtection="1"/>
    <xf numFmtId="0" fontId="10" fillId="3" borderId="4" xfId="0" applyFont="1" applyFill="1" applyBorder="1" applyAlignment="1" applyProtection="1">
      <alignment horizontal="center" wrapText="1"/>
    </xf>
    <xf numFmtId="0" fontId="9" fillId="2" borderId="4" xfId="0" applyFont="1" applyFill="1" applyBorder="1" applyAlignment="1" applyProtection="1">
      <alignment horizontal="center"/>
    </xf>
    <xf numFmtId="0" fontId="9" fillId="4" borderId="4" xfId="0" applyFont="1" applyFill="1" applyBorder="1" applyAlignment="1" applyProtection="1">
      <alignment horizontal="center"/>
    </xf>
    <xf numFmtId="0" fontId="9" fillId="2" borderId="5" xfId="0" applyFont="1" applyFill="1" applyBorder="1" applyAlignment="1" applyProtection="1">
      <alignment horizontal="center"/>
    </xf>
    <xf numFmtId="0" fontId="9" fillId="2" borderId="0" xfId="0" applyFont="1" applyFill="1" applyAlignment="1" applyProtection="1">
      <alignment horizontal="center"/>
      <protection locked="0"/>
    </xf>
    <xf numFmtId="0" fontId="4" fillId="5" borderId="0" xfId="0" applyFont="1" applyFill="1" applyAlignment="1" applyProtection="1">
      <alignment wrapText="1"/>
      <protection locked="0"/>
    </xf>
    <xf numFmtId="0" fontId="9" fillId="2" borderId="6" xfId="0" applyFont="1" applyFill="1" applyBorder="1" applyProtection="1"/>
    <xf numFmtId="0" fontId="15" fillId="2" borderId="6" xfId="0" applyFont="1" applyFill="1" applyBorder="1" applyProtection="1"/>
    <xf numFmtId="0" fontId="15" fillId="2" borderId="0" xfId="0" applyFont="1" applyFill="1" applyBorder="1" applyProtection="1"/>
    <xf numFmtId="0" fontId="9" fillId="2" borderId="7" xfId="0" applyFont="1" applyFill="1" applyBorder="1" applyProtection="1"/>
    <xf numFmtId="0" fontId="9" fillId="2" borderId="7" xfId="0" applyFont="1" applyFill="1" applyBorder="1" applyAlignment="1" applyProtection="1">
      <alignment horizontal="center"/>
    </xf>
    <xf numFmtId="0" fontId="9" fillId="2" borderId="5" xfId="0" applyFont="1" applyFill="1" applyBorder="1" applyProtection="1"/>
    <xf numFmtId="0" fontId="15" fillId="2" borderId="5" xfId="0" applyFont="1" applyFill="1" applyBorder="1" applyProtection="1"/>
    <xf numFmtId="0" fontId="9" fillId="2" borderId="6" xfId="0" applyFont="1" applyFill="1" applyBorder="1" applyAlignment="1" applyProtection="1">
      <alignment horizontal="center"/>
    </xf>
    <xf numFmtId="0" fontId="10" fillId="2" borderId="0" xfId="0" applyFont="1" applyFill="1" applyBorder="1" applyProtection="1"/>
    <xf numFmtId="0" fontId="9" fillId="2" borderId="0" xfId="0" applyFont="1" applyFill="1" applyBorder="1" applyAlignment="1" applyProtection="1">
      <alignment horizontal="center"/>
    </xf>
    <xf numFmtId="0" fontId="13" fillId="2" borderId="0" xfId="0" applyFont="1" applyFill="1" applyBorder="1" applyProtection="1"/>
    <xf numFmtId="0" fontId="9" fillId="6" borderId="5" xfId="0" applyFont="1" applyFill="1" applyBorder="1" applyProtection="1"/>
    <xf numFmtId="0" fontId="9" fillId="2" borderId="8" xfId="0" applyFont="1" applyFill="1" applyBorder="1" applyProtection="1"/>
    <xf numFmtId="0" fontId="9" fillId="6" borderId="0" xfId="0" applyFont="1" applyFill="1" applyProtection="1"/>
    <xf numFmtId="0" fontId="9" fillId="6" borderId="7" xfId="0" applyFont="1" applyFill="1" applyBorder="1" applyProtection="1"/>
    <xf numFmtId="0" fontId="9" fillId="6" borderId="6" xfId="0" applyFont="1" applyFill="1" applyBorder="1" applyProtection="1"/>
    <xf numFmtId="0" fontId="9" fillId="2" borderId="9" xfId="0" applyFont="1" applyFill="1" applyBorder="1" applyProtection="1"/>
    <xf numFmtId="0" fontId="11" fillId="2" borderId="0" xfId="0" applyFont="1" applyFill="1" applyAlignment="1" applyProtection="1"/>
    <xf numFmtId="0" fontId="4" fillId="5" borderId="0" xfId="0" applyFont="1" applyFill="1" applyProtection="1"/>
    <xf numFmtId="0" fontId="4" fillId="7" borderId="0" xfId="0" applyFont="1" applyFill="1" applyProtection="1"/>
    <xf numFmtId="164" fontId="4" fillId="7" borderId="0" xfId="0" applyNumberFormat="1" applyFont="1" applyFill="1" applyAlignment="1" applyProtection="1">
      <alignment horizontal="center" vertical="center"/>
    </xf>
    <xf numFmtId="0" fontId="4" fillId="7" borderId="0" xfId="0" applyFont="1" applyFill="1" applyAlignment="1" applyProtection="1">
      <alignment horizontal="center"/>
    </xf>
    <xf numFmtId="0" fontId="4" fillId="5" borderId="0" xfId="0" applyFont="1" applyFill="1" applyAlignment="1" applyProtection="1">
      <alignment horizontal="center"/>
    </xf>
    <xf numFmtId="0" fontId="7" fillId="5" borderId="0" xfId="0" applyFont="1" applyFill="1" applyProtection="1"/>
    <xf numFmtId="0" fontId="4" fillId="5" borderId="0" xfId="0" applyFont="1" applyFill="1" applyAlignment="1" applyProtection="1">
      <alignment wrapText="1"/>
    </xf>
    <xf numFmtId="0" fontId="4" fillId="5" borderId="0" xfId="0" applyFont="1" applyFill="1" applyAlignment="1" applyProtection="1">
      <alignment horizontal="center" vertical="center"/>
    </xf>
    <xf numFmtId="0" fontId="4" fillId="5" borderId="2" xfId="0" applyFont="1" applyFill="1" applyBorder="1" applyAlignment="1" applyProtection="1">
      <alignment horizontal="center" wrapText="1"/>
    </xf>
    <xf numFmtId="0" fontId="4" fillId="5" borderId="4" xfId="0" applyFont="1" applyFill="1" applyBorder="1" applyProtection="1"/>
    <xf numFmtId="0" fontId="4" fillId="5" borderId="4" xfId="0" applyFont="1" applyFill="1" applyBorder="1" applyAlignment="1" applyProtection="1">
      <alignment horizontal="center" vertical="center"/>
    </xf>
    <xf numFmtId="0" fontId="4" fillId="5" borderId="2" xfId="0" applyFont="1" applyFill="1" applyBorder="1" applyAlignment="1" applyProtection="1">
      <alignment wrapText="1"/>
    </xf>
    <xf numFmtId="0" fontId="9" fillId="2" borderId="0" xfId="0" applyFont="1" applyFill="1" applyProtection="1">
      <protection locked="0"/>
    </xf>
    <xf numFmtId="0" fontId="11" fillId="2" borderId="0" xfId="0" applyFont="1" applyFill="1" applyProtection="1">
      <protection locked="0"/>
    </xf>
    <xf numFmtId="0" fontId="4" fillId="5" borderId="0" xfId="0" applyFont="1" applyFill="1" applyProtection="1">
      <protection locked="0"/>
    </xf>
    <xf numFmtId="0" fontId="25" fillId="5" borderId="0" xfId="1" applyFill="1" applyProtection="1"/>
    <xf numFmtId="0" fontId="25" fillId="5" borderId="0" xfId="1" applyFill="1" applyAlignment="1" applyProtection="1">
      <alignment horizontal="center" vertical="center"/>
    </xf>
    <xf numFmtId="0" fontId="25" fillId="0" borderId="0" xfId="1" applyFill="1" applyProtection="1"/>
    <xf numFmtId="0" fontId="25" fillId="5" borderId="0" xfId="1" applyFill="1" applyAlignment="1" applyProtection="1">
      <alignment wrapText="1"/>
      <protection locked="0"/>
    </xf>
    <xf numFmtId="0" fontId="25" fillId="5" borderId="0" xfId="1" applyFill="1" applyAlignment="1" applyProtection="1">
      <alignment wrapText="1"/>
    </xf>
    <xf numFmtId="0" fontId="25" fillId="5" borderId="10" xfId="1" applyFill="1" applyBorder="1" applyAlignment="1" applyProtection="1">
      <alignment wrapText="1"/>
    </xf>
    <xf numFmtId="0" fontId="25" fillId="5" borderId="11" xfId="1" applyFill="1" applyBorder="1" applyAlignment="1" applyProtection="1">
      <alignment wrapText="1"/>
    </xf>
    <xf numFmtId="0" fontId="29" fillId="5" borderId="0" xfId="1" applyFont="1" applyFill="1" applyAlignment="1" applyProtection="1"/>
    <xf numFmtId="0" fontId="25" fillId="8" borderId="0" xfId="1" applyFill="1" applyProtection="1"/>
    <xf numFmtId="164" fontId="25" fillId="8" borderId="0" xfId="1" applyNumberFormat="1" applyFill="1" applyAlignment="1" applyProtection="1">
      <alignment horizontal="center" vertical="center"/>
    </xf>
    <xf numFmtId="0" fontId="25" fillId="5" borderId="0" xfId="1" applyFont="1" applyFill="1" applyProtection="1"/>
    <xf numFmtId="0" fontId="25" fillId="8" borderId="0" xfId="1" applyFont="1" applyFill="1" applyProtection="1"/>
    <xf numFmtId="0" fontId="25" fillId="5" borderId="12" xfId="1" applyFont="1" applyFill="1" applyBorder="1" applyProtection="1"/>
    <xf numFmtId="0" fontId="25" fillId="5" borderId="13" xfId="1" applyFont="1" applyFill="1" applyBorder="1" applyProtection="1"/>
    <xf numFmtId="0" fontId="25" fillId="5" borderId="14" xfId="1" applyFill="1" applyBorder="1" applyAlignment="1" applyProtection="1">
      <alignment wrapText="1"/>
    </xf>
    <xf numFmtId="0" fontId="25" fillId="5" borderId="15" xfId="1" applyFill="1" applyBorder="1" applyAlignment="1" applyProtection="1">
      <alignment wrapText="1"/>
    </xf>
    <xf numFmtId="0" fontId="25" fillId="9" borderId="0" xfId="1" applyFont="1" applyFill="1" applyProtection="1"/>
    <xf numFmtId="0" fontId="25" fillId="9" borderId="0" xfId="1" applyFont="1" applyFill="1" applyAlignment="1" applyProtection="1">
      <alignment horizontal="center" vertical="center"/>
    </xf>
    <xf numFmtId="0" fontId="6" fillId="2" borderId="0" xfId="0" applyFont="1" applyFill="1" applyAlignment="1" applyProtection="1">
      <alignment wrapText="1"/>
    </xf>
    <xf numFmtId="0" fontId="25" fillId="9" borderId="0" xfId="1" applyFill="1" applyProtection="1"/>
    <xf numFmtId="0" fontId="29" fillId="5" borderId="0" xfId="1" applyFont="1" applyFill="1" applyProtection="1"/>
    <xf numFmtId="0" fontId="4" fillId="5" borderId="16" xfId="0" applyFont="1" applyFill="1" applyBorder="1" applyAlignment="1" applyProtection="1">
      <alignment wrapText="1"/>
    </xf>
    <xf numFmtId="0" fontId="4" fillId="5" borderId="8" xfId="0" applyFont="1" applyFill="1" applyBorder="1" applyAlignment="1" applyProtection="1">
      <alignment wrapText="1"/>
    </xf>
    <xf numFmtId="0" fontId="4" fillId="5" borderId="9" xfId="0" applyFont="1" applyFill="1" applyBorder="1" applyAlignment="1" applyProtection="1">
      <alignment wrapText="1"/>
    </xf>
    <xf numFmtId="0" fontId="9" fillId="10" borderId="0" xfId="0" applyFont="1" applyFill="1" applyProtection="1"/>
    <xf numFmtId="3" fontId="9" fillId="10" borderId="0" xfId="0" applyNumberFormat="1" applyFont="1" applyFill="1" applyProtection="1"/>
    <xf numFmtId="2" fontId="9" fillId="10" borderId="0" xfId="0" applyNumberFormat="1" applyFont="1" applyFill="1" applyProtection="1"/>
    <xf numFmtId="0" fontId="4" fillId="11" borderId="0" xfId="0" applyFont="1" applyFill="1" applyProtection="1"/>
    <xf numFmtId="0" fontId="4" fillId="11" borderId="0" xfId="0" applyFont="1" applyFill="1" applyAlignment="1" applyProtection="1">
      <alignment horizontal="center"/>
    </xf>
    <xf numFmtId="164" fontId="4" fillId="11" borderId="0" xfId="0" applyNumberFormat="1" applyFont="1" applyFill="1" applyAlignment="1" applyProtection="1">
      <alignment horizontal="center" vertical="center"/>
    </xf>
    <xf numFmtId="0" fontId="7" fillId="11" borderId="0" xfId="0" applyFont="1" applyFill="1" applyProtection="1"/>
    <xf numFmtId="0" fontId="4" fillId="12" borderId="0" xfId="0" applyFont="1" applyFill="1" applyProtection="1"/>
    <xf numFmtId="164" fontId="4" fillId="12" borderId="0" xfId="0" applyNumberFormat="1" applyFont="1" applyFill="1" applyAlignment="1" applyProtection="1">
      <alignment horizontal="center" vertical="center"/>
    </xf>
    <xf numFmtId="0" fontId="4" fillId="12" borderId="0" xfId="0" applyFont="1" applyFill="1" applyAlignment="1" applyProtection="1">
      <alignment horizontal="center"/>
    </xf>
    <xf numFmtId="0" fontId="9" fillId="6" borderId="0" xfId="0" applyFont="1" applyFill="1" applyBorder="1" applyProtection="1"/>
    <xf numFmtId="0" fontId="9" fillId="2" borderId="17" xfId="0" applyFont="1" applyFill="1" applyBorder="1" applyProtection="1"/>
    <xf numFmtId="0" fontId="9" fillId="2" borderId="18" xfId="0" applyFont="1" applyFill="1" applyBorder="1" applyProtection="1"/>
    <xf numFmtId="0" fontId="9" fillId="2" borderId="19" xfId="0" applyFont="1" applyFill="1" applyBorder="1" applyProtection="1"/>
    <xf numFmtId="0" fontId="9" fillId="2" borderId="16" xfId="0" applyFont="1" applyFill="1" applyBorder="1" applyProtection="1"/>
    <xf numFmtId="0" fontId="9" fillId="2" borderId="0" xfId="0" applyFont="1" applyFill="1" applyBorder="1" applyProtection="1">
      <protection locked="0"/>
    </xf>
    <xf numFmtId="0" fontId="4" fillId="5" borderId="20" xfId="0" applyFont="1" applyFill="1" applyBorder="1" applyAlignment="1" applyProtection="1">
      <alignment horizontal="center"/>
    </xf>
    <xf numFmtId="0" fontId="4" fillId="5" borderId="0" xfId="0" applyFont="1" applyFill="1" applyBorder="1" applyAlignment="1" applyProtection="1">
      <alignment horizontal="center" wrapText="1"/>
    </xf>
    <xf numFmtId="0" fontId="4" fillId="5" borderId="0" xfId="0" applyFont="1" applyFill="1" applyBorder="1" applyAlignment="1" applyProtection="1">
      <alignment wrapText="1"/>
    </xf>
    <xf numFmtId="0" fontId="4" fillId="5" borderId="6" xfId="0" applyFont="1" applyFill="1" applyBorder="1" applyAlignment="1" applyProtection="1">
      <alignment wrapText="1"/>
    </xf>
    <xf numFmtId="0" fontId="4" fillId="5" borderId="7" xfId="0" applyFont="1" applyFill="1" applyBorder="1" applyAlignment="1" applyProtection="1">
      <alignment wrapText="1"/>
    </xf>
    <xf numFmtId="0" fontId="4" fillId="9" borderId="0" xfId="0" applyFont="1" applyFill="1" applyBorder="1" applyProtection="1"/>
    <xf numFmtId="0" fontId="4" fillId="5" borderId="6" xfId="0" applyFont="1" applyFill="1" applyBorder="1" applyAlignment="1" applyProtection="1">
      <alignment horizontal="center" wrapText="1"/>
    </xf>
    <xf numFmtId="0" fontId="4" fillId="5" borderId="7" xfId="0" applyFont="1" applyFill="1" applyBorder="1" applyAlignment="1" applyProtection="1">
      <alignment horizontal="center" wrapText="1"/>
    </xf>
    <xf numFmtId="0" fontId="15" fillId="5" borderId="0" xfId="0" applyFont="1" applyFill="1" applyAlignment="1" applyProtection="1">
      <alignment horizontal="left"/>
    </xf>
    <xf numFmtId="0" fontId="4" fillId="5" borderId="16" xfId="0" applyFont="1" applyFill="1" applyBorder="1" applyAlignment="1" applyProtection="1"/>
    <xf numFmtId="0" fontId="4" fillId="5" borderId="8" xfId="0" applyFont="1" applyFill="1" applyBorder="1" applyAlignment="1" applyProtection="1"/>
    <xf numFmtId="0" fontId="4" fillId="5" borderId="9" xfId="0" applyFont="1" applyFill="1" applyBorder="1" applyAlignment="1" applyProtection="1"/>
    <xf numFmtId="0" fontId="4" fillId="5" borderId="1" xfId="0" applyFont="1" applyFill="1" applyBorder="1" applyAlignment="1" applyProtection="1">
      <alignment wrapText="1"/>
    </xf>
    <xf numFmtId="0" fontId="4" fillId="5" borderId="3" xfId="0" applyFont="1" applyFill="1" applyBorder="1" applyAlignment="1" applyProtection="1">
      <alignment wrapText="1"/>
    </xf>
    <xf numFmtId="0" fontId="3" fillId="9" borderId="0" xfId="0" applyFont="1" applyFill="1" applyAlignment="1" applyProtection="1">
      <alignment horizontal="left"/>
    </xf>
    <xf numFmtId="0" fontId="1" fillId="0" borderId="0" xfId="0" applyFont="1" applyProtection="1"/>
    <xf numFmtId="0" fontId="41" fillId="13" borderId="0" xfId="0" applyFont="1" applyFill="1" applyProtection="1"/>
    <xf numFmtId="0" fontId="43" fillId="13" borderId="0" xfId="0" applyFont="1" applyFill="1" applyAlignment="1" applyProtection="1">
      <alignment horizontal="center"/>
    </xf>
    <xf numFmtId="0" fontId="42" fillId="13" borderId="0" xfId="0" applyFont="1" applyFill="1" applyAlignment="1" applyProtection="1">
      <alignment horizontal="center"/>
    </xf>
    <xf numFmtId="0" fontId="44" fillId="13" borderId="0" xfId="0" applyFont="1" applyFill="1" applyAlignment="1" applyProtection="1">
      <alignment horizontal="center"/>
    </xf>
    <xf numFmtId="0" fontId="1" fillId="0" borderId="0" xfId="0" applyFont="1" applyFill="1" applyProtection="1"/>
    <xf numFmtId="0" fontId="41" fillId="14" borderId="0" xfId="0" applyFont="1" applyFill="1" applyProtection="1"/>
    <xf numFmtId="0" fontId="45" fillId="15" borderId="0" xfId="0" applyFont="1" applyFill="1" applyProtection="1"/>
    <xf numFmtId="0" fontId="46" fillId="15" borderId="0" xfId="0" applyFont="1" applyFill="1" applyProtection="1"/>
    <xf numFmtId="0" fontId="41" fillId="15" borderId="0" xfId="0" applyFont="1" applyFill="1" applyProtection="1"/>
    <xf numFmtId="0" fontId="47" fillId="15" borderId="0" xfId="0" applyFont="1" applyFill="1" applyProtection="1"/>
    <xf numFmtId="22" fontId="47" fillId="15" borderId="0" xfId="0" applyNumberFormat="1" applyFont="1" applyFill="1" applyProtection="1"/>
    <xf numFmtId="0" fontId="25" fillId="16" borderId="0" xfId="1" applyFill="1" applyProtection="1"/>
    <xf numFmtId="164" fontId="25" fillId="16" borderId="0" xfId="1" applyNumberFormat="1" applyFill="1" applyAlignment="1" applyProtection="1">
      <alignment horizontal="center" vertical="center"/>
    </xf>
    <xf numFmtId="0" fontId="4" fillId="16" borderId="0" xfId="1" applyFont="1" applyFill="1" applyAlignment="1" applyProtection="1">
      <alignment wrapText="1"/>
    </xf>
    <xf numFmtId="0" fontId="2" fillId="16" borderId="0" xfId="1" applyFont="1" applyFill="1" applyBorder="1" applyAlignment="1" applyProtection="1">
      <alignment vertical="center" wrapText="1"/>
    </xf>
    <xf numFmtId="0" fontId="25" fillId="14" borderId="0" xfId="1" applyFill="1" applyBorder="1" applyAlignment="1" applyProtection="1">
      <alignment wrapText="1"/>
    </xf>
    <xf numFmtId="0" fontId="25" fillId="14" borderId="0" xfId="1" applyFill="1" applyProtection="1"/>
    <xf numFmtId="164" fontId="25" fillId="14" borderId="0" xfId="1" applyNumberFormat="1" applyFill="1" applyAlignment="1" applyProtection="1">
      <alignment horizontal="center" vertical="center"/>
    </xf>
    <xf numFmtId="0" fontId="2" fillId="14" borderId="0" xfId="1" applyFont="1" applyFill="1" applyBorder="1" applyAlignment="1" applyProtection="1">
      <alignment horizontal="center" vertical="center" wrapText="1"/>
    </xf>
    <xf numFmtId="0" fontId="2" fillId="14" borderId="0" xfId="1" applyFont="1" applyFill="1" applyBorder="1" applyAlignment="1" applyProtection="1">
      <alignment vertical="center" wrapText="1"/>
    </xf>
    <xf numFmtId="0" fontId="22" fillId="14" borderId="0" xfId="1" applyFont="1" applyFill="1" applyBorder="1" applyAlignment="1" applyProtection="1">
      <alignment horizontal="center" vertical="center"/>
    </xf>
    <xf numFmtId="0" fontId="17" fillId="14" borderId="0" xfId="1" applyFont="1" applyFill="1" applyBorder="1" applyAlignment="1" applyProtection="1">
      <alignment horizontal="center" vertical="center" wrapText="1"/>
    </xf>
    <xf numFmtId="0" fontId="25" fillId="14" borderId="0" xfId="1" applyFont="1" applyFill="1" applyAlignment="1" applyProtection="1">
      <alignment horizontal="left" wrapText="1"/>
    </xf>
    <xf numFmtId="0" fontId="25" fillId="16" borderId="0" xfId="1" applyFont="1" applyFill="1" applyAlignment="1" applyProtection="1">
      <alignment horizontal="left" wrapText="1"/>
    </xf>
    <xf numFmtId="0" fontId="25" fillId="16" borderId="0" xfId="1" applyFill="1" applyAlignment="1" applyProtection="1">
      <alignment horizontal="center" vertical="center"/>
    </xf>
    <xf numFmtId="0" fontId="25" fillId="16" borderId="0" xfId="1" applyFill="1" applyAlignment="1" applyProtection="1">
      <alignment horizontal="left" vertical="center"/>
    </xf>
    <xf numFmtId="0" fontId="25" fillId="16" borderId="0" xfId="1" applyFill="1" applyAlignment="1" applyProtection="1">
      <alignment horizontal="left"/>
    </xf>
    <xf numFmtId="0" fontId="25" fillId="16" borderId="0" xfId="1" applyFill="1" applyAlignment="1" applyProtection="1">
      <alignment wrapText="1"/>
    </xf>
    <xf numFmtId="0" fontId="41" fillId="0" borderId="0" xfId="0" applyFont="1" applyFill="1" applyProtection="1"/>
    <xf numFmtId="0" fontId="47" fillId="0" borderId="0" xfId="0" applyFont="1" applyFill="1" applyProtection="1"/>
    <xf numFmtId="0" fontId="44" fillId="0" borderId="0" xfId="0" applyFont="1" applyFill="1" applyAlignment="1" applyProtection="1"/>
    <xf numFmtId="0" fontId="42" fillId="0" borderId="0" xfId="0" applyFont="1" applyFill="1" applyAlignment="1" applyProtection="1"/>
    <xf numFmtId="0" fontId="43" fillId="0" borderId="0" xfId="0" applyFont="1" applyFill="1" applyAlignment="1" applyProtection="1"/>
    <xf numFmtId="0" fontId="9" fillId="14" borderId="0" xfId="0" applyFont="1" applyFill="1" applyProtection="1"/>
    <xf numFmtId="0" fontId="30" fillId="14" borderId="0" xfId="0" applyFont="1" applyFill="1" applyAlignment="1" applyProtection="1">
      <alignment horizontal="left" vertical="top" wrapText="1"/>
    </xf>
    <xf numFmtId="0" fontId="11" fillId="14" borderId="0" xfId="0" applyFont="1" applyFill="1" applyProtection="1"/>
    <xf numFmtId="0" fontId="12" fillId="14" borderId="0" xfId="0" applyFont="1" applyFill="1" applyProtection="1"/>
    <xf numFmtId="0" fontId="9" fillId="14" borderId="0" xfId="0" applyFont="1" applyFill="1" applyBorder="1" applyProtection="1"/>
    <xf numFmtId="0" fontId="9" fillId="14" borderId="0" xfId="0" applyFont="1" applyFill="1" applyAlignment="1" applyProtection="1">
      <alignment horizontal="center"/>
    </xf>
    <xf numFmtId="0" fontId="17" fillId="17" borderId="21" xfId="0" applyFont="1" applyFill="1" applyBorder="1" applyAlignment="1" applyProtection="1">
      <alignment horizontal="right" vertical="center"/>
    </xf>
    <xf numFmtId="0" fontId="3" fillId="14" borderId="0" xfId="0" applyFont="1" applyFill="1" applyProtection="1"/>
    <xf numFmtId="0" fontId="3" fillId="14" borderId="0" xfId="0" applyNumberFormat="1" applyFont="1" applyFill="1" applyProtection="1"/>
    <xf numFmtId="0" fontId="3" fillId="2" borderId="0" xfId="0" applyFont="1" applyFill="1" applyProtection="1"/>
    <xf numFmtId="0" fontId="3" fillId="14" borderId="0" xfId="0" applyFont="1" applyFill="1" applyAlignment="1" applyProtection="1">
      <alignment horizontal="center"/>
    </xf>
    <xf numFmtId="0" fontId="1" fillId="2" borderId="0" xfId="0" applyFont="1" applyFill="1" applyProtection="1"/>
    <xf numFmtId="0" fontId="1" fillId="2" borderId="20" xfId="0" applyFont="1" applyFill="1" applyBorder="1" applyAlignment="1" applyProtection="1">
      <alignment horizontal="center"/>
    </xf>
    <xf numFmtId="0" fontId="1" fillId="2" borderId="5" xfId="0" applyFont="1" applyFill="1" applyBorder="1" applyAlignment="1" applyProtection="1">
      <alignment horizontal="center"/>
    </xf>
    <xf numFmtId="0" fontId="1" fillId="2" borderId="16" xfId="0" applyFont="1" applyFill="1" applyBorder="1" applyAlignment="1" applyProtection="1"/>
    <xf numFmtId="0" fontId="1" fillId="2" borderId="6" xfId="0" applyFont="1" applyFill="1" applyBorder="1" applyAlignment="1" applyProtection="1"/>
    <xf numFmtId="0" fontId="1" fillId="2" borderId="20" xfId="0" applyFont="1" applyFill="1" applyBorder="1" applyAlignment="1" applyProtection="1"/>
    <xf numFmtId="0" fontId="1" fillId="2" borderId="5" xfId="0" applyFont="1" applyFill="1" applyBorder="1" applyAlignment="1" applyProtection="1"/>
    <xf numFmtId="0" fontId="1" fillId="2" borderId="20" xfId="0" applyFont="1" applyFill="1" applyBorder="1" applyProtection="1"/>
    <xf numFmtId="0" fontId="1" fillId="2" borderId="5" xfId="0" applyFont="1" applyFill="1" applyBorder="1" applyProtection="1"/>
    <xf numFmtId="0" fontId="1" fillId="2" borderId="4" xfId="0" applyFont="1" applyFill="1" applyBorder="1" applyProtection="1"/>
    <xf numFmtId="0" fontId="1" fillId="2" borderId="2" xfId="0" applyFont="1" applyFill="1" applyBorder="1" applyAlignment="1" applyProtection="1">
      <alignment wrapText="1"/>
    </xf>
    <xf numFmtId="0" fontId="1" fillId="2" borderId="2" xfId="0" applyFont="1" applyFill="1" applyBorder="1" applyProtection="1"/>
    <xf numFmtId="0" fontId="1" fillId="2" borderId="4" xfId="0" applyFont="1" applyFill="1" applyBorder="1" applyAlignment="1" applyProtection="1">
      <alignment wrapText="1"/>
    </xf>
    <xf numFmtId="0" fontId="1" fillId="2" borderId="3" xfId="0" applyFont="1" applyFill="1" applyBorder="1" applyProtection="1"/>
    <xf numFmtId="0" fontId="1" fillId="2" borderId="3" xfId="0" applyFont="1" applyFill="1" applyBorder="1" applyAlignment="1" applyProtection="1">
      <alignment horizontal="center" wrapText="1"/>
    </xf>
    <xf numFmtId="0" fontId="1" fillId="2" borderId="3" xfId="0" applyFont="1" applyFill="1" applyBorder="1" applyAlignment="1" applyProtection="1">
      <alignment wrapText="1"/>
    </xf>
    <xf numFmtId="0" fontId="1" fillId="0" borderId="4" xfId="0" applyFont="1" applyFill="1" applyBorder="1" applyProtection="1">
      <protection locked="0"/>
    </xf>
    <xf numFmtId="2" fontId="1" fillId="0" borderId="4" xfId="0" applyNumberFormat="1" applyFont="1" applyFill="1" applyBorder="1" applyProtection="1">
      <protection locked="0"/>
    </xf>
    <xf numFmtId="3" fontId="1" fillId="0" borderId="4" xfId="0" applyNumberFormat="1" applyFont="1" applyFill="1" applyBorder="1" applyProtection="1">
      <protection locked="0"/>
    </xf>
    <xf numFmtId="38" fontId="1" fillId="14" borderId="4" xfId="0" applyNumberFormat="1" applyFont="1" applyFill="1" applyBorder="1" applyAlignment="1" applyProtection="1">
      <alignment horizontal="right"/>
    </xf>
    <xf numFmtId="38" fontId="1" fillId="14" borderId="4" xfId="0" applyNumberFormat="1" applyFont="1" applyFill="1" applyBorder="1" applyProtection="1"/>
    <xf numFmtId="3" fontId="1" fillId="0" borderId="4" xfId="0" applyNumberFormat="1" applyFont="1" applyFill="1" applyBorder="1" applyAlignment="1" applyProtection="1">
      <alignment horizontal="right" vertical="center"/>
      <protection locked="0" hidden="1"/>
    </xf>
    <xf numFmtId="2" fontId="1" fillId="2" borderId="4" xfId="0" applyNumberFormat="1" applyFont="1" applyFill="1" applyBorder="1" applyProtection="1">
      <protection locked="0"/>
    </xf>
    <xf numFmtId="3" fontId="1" fillId="2" borderId="4" xfId="0" applyNumberFormat="1" applyFont="1" applyFill="1" applyBorder="1" applyProtection="1">
      <protection locked="0"/>
    </xf>
    <xf numFmtId="0" fontId="1" fillId="2" borderId="6" xfId="0" applyFont="1" applyFill="1" applyBorder="1" applyAlignment="1" applyProtection="1">
      <alignment horizontal="center"/>
    </xf>
    <xf numFmtId="0" fontId="1" fillId="2" borderId="17" xfId="0" applyFont="1" applyFill="1" applyBorder="1" applyAlignment="1" applyProtection="1">
      <alignment horizontal="center"/>
    </xf>
    <xf numFmtId="0" fontId="1" fillId="2" borderId="9" xfId="0" applyFont="1" applyFill="1" applyBorder="1" applyAlignment="1" applyProtection="1"/>
    <xf numFmtId="0" fontId="1" fillId="2" borderId="7" xfId="0" applyFont="1" applyFill="1" applyBorder="1" applyAlignment="1" applyProtection="1"/>
    <xf numFmtId="0" fontId="1" fillId="2" borderId="9" xfId="0" applyFont="1" applyFill="1" applyBorder="1" applyProtection="1"/>
    <xf numFmtId="0" fontId="1" fillId="2" borderId="7" xfId="0" applyFont="1" applyFill="1" applyBorder="1" applyProtection="1"/>
    <xf numFmtId="0" fontId="17" fillId="14" borderId="0" xfId="0" applyFont="1" applyFill="1" applyBorder="1" applyAlignment="1" applyProtection="1">
      <alignment horizontal="right" vertical="center"/>
    </xf>
    <xf numFmtId="0" fontId="1" fillId="13" borderId="0" xfId="0" applyFont="1" applyFill="1" applyProtection="1"/>
    <xf numFmtId="0" fontId="1" fillId="14" borderId="0" xfId="0" applyFont="1" applyFill="1" applyProtection="1"/>
    <xf numFmtId="0" fontId="1" fillId="15" borderId="0" xfId="0" applyFont="1" applyFill="1" applyProtection="1"/>
    <xf numFmtId="0" fontId="17" fillId="17" borderId="22" xfId="0" applyFont="1" applyFill="1" applyBorder="1" applyAlignment="1" applyProtection="1">
      <alignment horizontal="center" vertical="center" wrapText="1"/>
    </xf>
    <xf numFmtId="38" fontId="17" fillId="14" borderId="23" xfId="0" applyNumberFormat="1" applyFont="1" applyFill="1" applyBorder="1" applyAlignment="1" applyProtection="1">
      <alignment vertical="center" wrapText="1"/>
    </xf>
    <xf numFmtId="38" fontId="17" fillId="14" borderId="24" xfId="0" applyNumberFormat="1" applyFont="1" applyFill="1" applyBorder="1" applyAlignment="1" applyProtection="1">
      <alignment vertical="center" wrapText="1"/>
    </xf>
    <xf numFmtId="38" fontId="17" fillId="14" borderId="25" xfId="0" applyNumberFormat="1" applyFont="1" applyFill="1" applyBorder="1" applyAlignment="1" applyProtection="1">
      <alignment vertical="center" wrapText="1"/>
    </xf>
    <xf numFmtId="38" fontId="17" fillId="14" borderId="26" xfId="0" applyNumberFormat="1" applyFont="1" applyFill="1" applyBorder="1" applyAlignment="1" applyProtection="1">
      <alignment vertical="center" wrapText="1"/>
    </xf>
    <xf numFmtId="0" fontId="3" fillId="16" borderId="21" xfId="0" applyFont="1" applyFill="1" applyBorder="1" applyAlignment="1" applyProtection="1">
      <alignment vertical="center"/>
    </xf>
    <xf numFmtId="0" fontId="17" fillId="18" borderId="21" xfId="0" applyFont="1" applyFill="1" applyBorder="1" applyAlignment="1" applyProtection="1">
      <alignment horizontal="right" vertical="center"/>
    </xf>
    <xf numFmtId="0" fontId="17" fillId="16" borderId="0" xfId="0" applyFont="1" applyFill="1" applyBorder="1" applyAlignment="1" applyProtection="1">
      <alignment horizontal="right" vertical="center"/>
    </xf>
    <xf numFmtId="0" fontId="3" fillId="16" borderId="0" xfId="0" applyFont="1" applyFill="1" applyBorder="1" applyAlignment="1" applyProtection="1">
      <alignment vertical="center"/>
    </xf>
    <xf numFmtId="0" fontId="17" fillId="18" borderId="35" xfId="1" applyFont="1" applyFill="1" applyBorder="1" applyAlignment="1" applyProtection="1">
      <alignment horizontal="center" vertical="center" wrapText="1"/>
    </xf>
    <xf numFmtId="0" fontId="17" fillId="18" borderId="30" xfId="1" applyFont="1" applyFill="1" applyBorder="1" applyAlignment="1" applyProtection="1">
      <alignment horizontal="center" vertical="center" wrapText="1"/>
    </xf>
    <xf numFmtId="0" fontId="27" fillId="18" borderId="30" xfId="1" applyFont="1" applyFill="1" applyBorder="1" applyAlignment="1" applyProtection="1">
      <alignment horizontal="center" vertical="center" wrapText="1"/>
    </xf>
    <xf numFmtId="0" fontId="17" fillId="18" borderId="36" xfId="1" applyFont="1" applyFill="1" applyBorder="1" applyAlignment="1" applyProtection="1">
      <alignment horizontal="center" vertical="center" wrapText="1"/>
    </xf>
    <xf numFmtId="0" fontId="17" fillId="18" borderId="2" xfId="1" applyFont="1" applyFill="1" applyBorder="1" applyAlignment="1" applyProtection="1">
      <alignment horizontal="center" vertical="center" wrapText="1"/>
    </xf>
    <xf numFmtId="0" fontId="27" fillId="18" borderId="2" xfId="1" applyFont="1" applyFill="1" applyBorder="1" applyAlignment="1" applyProtection="1">
      <alignment horizontal="center" vertical="center" wrapText="1"/>
    </xf>
    <xf numFmtId="0" fontId="25" fillId="5" borderId="37" xfId="1" applyFont="1" applyFill="1" applyBorder="1" applyProtection="1"/>
    <xf numFmtId="0" fontId="17" fillId="17" borderId="31" xfId="1" applyFont="1" applyFill="1" applyBorder="1" applyAlignment="1" applyProtection="1">
      <alignment horizontal="center" vertical="center" wrapText="1"/>
    </xf>
    <xf numFmtId="0" fontId="17" fillId="18" borderId="21" xfId="1" applyFont="1" applyFill="1" applyBorder="1" applyAlignment="1" applyProtection="1">
      <alignment horizontal="right" vertical="center" wrapText="1"/>
    </xf>
    <xf numFmtId="0" fontId="17" fillId="16" borderId="22" xfId="1" applyFont="1" applyFill="1" applyBorder="1" applyAlignment="1" applyProtection="1">
      <alignment horizontal="center" vertical="center" wrapText="1"/>
    </xf>
    <xf numFmtId="0" fontId="3" fillId="16" borderId="0" xfId="1" applyFont="1" applyFill="1" applyAlignment="1" applyProtection="1">
      <alignment wrapText="1"/>
    </xf>
    <xf numFmtId="0" fontId="1" fillId="0" borderId="38" xfId="1" applyFont="1" applyFill="1" applyBorder="1" applyAlignment="1" applyProtection="1">
      <alignment horizontal="left" vertical="center" wrapText="1"/>
      <protection locked="0"/>
    </xf>
    <xf numFmtId="0" fontId="1" fillId="0" borderId="27" xfId="1" applyFont="1" applyFill="1" applyBorder="1" applyAlignment="1" applyProtection="1">
      <alignment horizontal="left" vertical="center" wrapText="1"/>
      <protection locked="0"/>
    </xf>
    <xf numFmtId="0" fontId="36" fillId="5" borderId="27" xfId="1" applyFont="1" applyFill="1" applyBorder="1" applyAlignment="1" applyProtection="1">
      <alignment wrapText="1"/>
      <protection locked="0"/>
    </xf>
    <xf numFmtId="0" fontId="1" fillId="0" borderId="39" xfId="1" applyFont="1" applyFill="1" applyBorder="1" applyAlignment="1" applyProtection="1">
      <alignment horizontal="left" vertical="center" wrapText="1"/>
      <protection locked="0"/>
    </xf>
    <xf numFmtId="0" fontId="1" fillId="0" borderId="40" xfId="1" applyFont="1" applyFill="1" applyBorder="1" applyAlignment="1" applyProtection="1">
      <alignment horizontal="left" vertical="center" wrapText="1"/>
      <protection locked="0"/>
    </xf>
    <xf numFmtId="0" fontId="1" fillId="0" borderId="4" xfId="1" applyFont="1" applyFill="1" applyBorder="1" applyAlignment="1" applyProtection="1">
      <alignment horizontal="left" vertical="center" wrapText="1"/>
      <protection locked="0"/>
    </xf>
    <xf numFmtId="0" fontId="36" fillId="5" borderId="4" xfId="1" applyFont="1" applyFill="1" applyBorder="1" applyAlignment="1" applyProtection="1">
      <alignment wrapText="1"/>
      <protection locked="0"/>
    </xf>
    <xf numFmtId="0" fontId="1" fillId="0" borderId="20" xfId="1" applyFont="1" applyFill="1" applyBorder="1" applyAlignment="1" applyProtection="1">
      <alignment horizontal="left" vertical="center" wrapText="1"/>
      <protection locked="0"/>
    </xf>
    <xf numFmtId="0" fontId="36" fillId="9" borderId="40" xfId="1" applyFont="1" applyFill="1" applyBorder="1" applyAlignment="1" applyProtection="1">
      <alignment horizontal="left" wrapText="1"/>
      <protection locked="0"/>
    </xf>
    <xf numFmtId="3" fontId="36" fillId="9" borderId="20" xfId="1" applyNumberFormat="1" applyFont="1" applyFill="1" applyBorder="1" applyAlignment="1" applyProtection="1">
      <alignment horizontal="left" wrapText="1"/>
      <protection locked="0"/>
    </xf>
    <xf numFmtId="0" fontId="36" fillId="9" borderId="35" xfId="1" applyFont="1" applyFill="1" applyBorder="1" applyAlignment="1" applyProtection="1">
      <alignment horizontal="left" wrapText="1"/>
      <protection locked="0"/>
    </xf>
    <xf numFmtId="0" fontId="1" fillId="0" borderId="30" xfId="1" applyFont="1" applyFill="1" applyBorder="1" applyAlignment="1" applyProtection="1">
      <alignment horizontal="left" vertical="center" wrapText="1"/>
      <protection locked="0"/>
    </xf>
    <xf numFmtId="0" fontId="36" fillId="5" borderId="30" xfId="1" applyFont="1" applyFill="1" applyBorder="1" applyAlignment="1" applyProtection="1">
      <alignment wrapText="1"/>
      <protection locked="0"/>
    </xf>
    <xf numFmtId="3" fontId="36" fillId="9" borderId="41" xfId="1" applyNumberFormat="1" applyFont="1" applyFill="1" applyBorder="1" applyAlignment="1" applyProtection="1">
      <alignment horizontal="left" wrapText="1"/>
      <protection locked="0"/>
    </xf>
    <xf numFmtId="0" fontId="1" fillId="0" borderId="10" xfId="1" applyFont="1" applyFill="1" applyBorder="1" applyAlignment="1" applyProtection="1">
      <alignment horizontal="left" vertical="center" wrapText="1"/>
      <protection locked="0"/>
    </xf>
    <xf numFmtId="0" fontId="1" fillId="0" borderId="3" xfId="1" applyFont="1" applyFill="1" applyBorder="1" applyAlignment="1" applyProtection="1">
      <alignment horizontal="left" vertical="center" wrapText="1"/>
      <protection locked="0"/>
    </xf>
    <xf numFmtId="0" fontId="1" fillId="0" borderId="9" xfId="1" applyFont="1" applyFill="1" applyBorder="1" applyAlignment="1" applyProtection="1">
      <alignment horizontal="left" vertical="center" wrapText="1"/>
      <protection locked="0"/>
    </xf>
    <xf numFmtId="0" fontId="1" fillId="0" borderId="33" xfId="1" applyFont="1" applyFill="1" applyBorder="1" applyAlignment="1" applyProtection="1">
      <alignment horizontal="left" vertical="center" wrapText="1"/>
      <protection locked="0"/>
    </xf>
    <xf numFmtId="0" fontId="36" fillId="9" borderId="4" xfId="1" applyFont="1" applyFill="1" applyBorder="1" applyAlignment="1" applyProtection="1">
      <alignment horizontal="left" wrapText="1"/>
      <protection locked="0"/>
    </xf>
    <xf numFmtId="0" fontId="36" fillId="9" borderId="30" xfId="1" applyFont="1" applyFill="1" applyBorder="1" applyAlignment="1" applyProtection="1">
      <alignment horizontal="left" wrapText="1"/>
      <protection locked="0"/>
    </xf>
    <xf numFmtId="0" fontId="37" fillId="14" borderId="42" xfId="1" applyFont="1" applyFill="1" applyBorder="1" applyAlignment="1" applyProtection="1">
      <alignment horizontal="left" vertical="center" wrapText="1"/>
    </xf>
    <xf numFmtId="0" fontId="37" fillId="14" borderId="24" xfId="1" applyFont="1" applyFill="1" applyBorder="1" applyAlignment="1" applyProtection="1">
      <alignment horizontal="left" vertical="center" wrapText="1"/>
    </xf>
    <xf numFmtId="0" fontId="37" fillId="14" borderId="25" xfId="1" applyFont="1" applyFill="1" applyBorder="1" applyAlignment="1" applyProtection="1">
      <alignment horizontal="left" vertical="center" wrapText="1"/>
    </xf>
    <xf numFmtId="0" fontId="41" fillId="13" borderId="0" xfId="0" applyFont="1" applyFill="1" applyAlignment="1" applyProtection="1"/>
    <xf numFmtId="0" fontId="47" fillId="15" borderId="0" xfId="0" applyFont="1" applyFill="1" applyAlignment="1" applyProtection="1"/>
    <xf numFmtId="0" fontId="41" fillId="14" borderId="0" xfId="0" applyFont="1" applyFill="1" applyAlignment="1" applyProtection="1"/>
    <xf numFmtId="0" fontId="41" fillId="2" borderId="0" xfId="0" applyFont="1" applyFill="1" applyAlignment="1" applyProtection="1"/>
    <xf numFmtId="0" fontId="42" fillId="2" borderId="0" xfId="0" applyFont="1" applyFill="1" applyAlignment="1" applyProtection="1"/>
    <xf numFmtId="0" fontId="43" fillId="2" borderId="0" xfId="0" applyFont="1" applyFill="1" applyAlignment="1" applyProtection="1"/>
    <xf numFmtId="0" fontId="44" fillId="2" borderId="0" xfId="0" applyFont="1" applyFill="1" applyAlignment="1" applyProtection="1"/>
    <xf numFmtId="0" fontId="47" fillId="2" borderId="0" xfId="0" applyFont="1" applyFill="1" applyAlignment="1" applyProtection="1"/>
    <xf numFmtId="0" fontId="3" fillId="16" borderId="35" xfId="1" applyFont="1" applyFill="1" applyBorder="1" applyAlignment="1" applyProtection="1">
      <alignment vertical="center" wrapText="1"/>
    </xf>
    <xf numFmtId="38" fontId="3" fillId="16" borderId="30" xfId="1" applyNumberFormat="1" applyFont="1" applyFill="1" applyBorder="1" applyAlignment="1" applyProtection="1">
      <alignment horizontal="center" vertical="center" wrapText="1"/>
    </xf>
    <xf numFmtId="0" fontId="3" fillId="16" borderId="10" xfId="1" applyFont="1" applyFill="1" applyBorder="1" applyAlignment="1" applyProtection="1">
      <alignment vertical="center" wrapText="1"/>
    </xf>
    <xf numFmtId="38" fontId="3" fillId="16" borderId="3" xfId="1" applyNumberFormat="1" applyFont="1" applyFill="1" applyBorder="1" applyAlignment="1" applyProtection="1">
      <alignment horizontal="center" vertical="center" wrapText="1"/>
    </xf>
    <xf numFmtId="0" fontId="17" fillId="18" borderId="35" xfId="1" applyFont="1" applyFill="1" applyBorder="1" applyAlignment="1" applyProtection="1">
      <alignment vertical="center" wrapText="1"/>
    </xf>
    <xf numFmtId="0" fontId="4" fillId="16" borderId="0" xfId="0" applyFont="1" applyFill="1" applyProtection="1"/>
    <xf numFmtId="0" fontId="33" fillId="16" borderId="0" xfId="0" applyFont="1" applyFill="1" applyAlignment="1" applyProtection="1">
      <alignment vertical="center" wrapText="1"/>
    </xf>
    <xf numFmtId="0" fontId="33" fillId="16" borderId="0" xfId="0" applyFont="1" applyFill="1" applyAlignment="1" applyProtection="1">
      <alignment horizontal="left" vertical="center" wrapText="1"/>
    </xf>
    <xf numFmtId="0" fontId="4" fillId="16" borderId="0" xfId="0" applyFont="1" applyFill="1" applyBorder="1" applyProtection="1"/>
    <xf numFmtId="0" fontId="4" fillId="16" borderId="0" xfId="0" applyFont="1" applyFill="1" applyAlignment="1" applyProtection="1">
      <alignment horizontal="center"/>
    </xf>
    <xf numFmtId="0" fontId="2" fillId="14" borderId="0" xfId="0" applyFont="1" applyFill="1" applyBorder="1" applyAlignment="1" applyProtection="1">
      <alignment horizontal="center" vertical="center"/>
    </xf>
    <xf numFmtId="0" fontId="11" fillId="14" borderId="0" xfId="0" applyFont="1" applyFill="1" applyBorder="1" applyAlignment="1" applyProtection="1">
      <alignment wrapText="1"/>
    </xf>
    <xf numFmtId="0" fontId="35" fillId="16" borderId="0" xfId="0" applyFont="1" applyFill="1" applyBorder="1" applyAlignment="1" applyProtection="1">
      <alignment horizontal="left" vertical="top" wrapText="1"/>
    </xf>
    <xf numFmtId="0" fontId="35" fillId="16" borderId="0" xfId="0" applyFont="1" applyFill="1" applyAlignment="1" applyProtection="1">
      <alignment horizontal="left" vertical="top" wrapText="1"/>
    </xf>
    <xf numFmtId="0" fontId="4" fillId="16" borderId="0" xfId="0" applyFont="1" applyFill="1" applyAlignment="1" applyProtection="1">
      <alignment wrapText="1"/>
    </xf>
    <xf numFmtId="0" fontId="4" fillId="16" borderId="0" xfId="0" applyFont="1" applyFill="1" applyAlignment="1" applyProtection="1">
      <alignment horizontal="center" vertical="center"/>
    </xf>
    <xf numFmtId="0" fontId="9" fillId="14" borderId="0" xfId="0" applyFont="1" applyFill="1" applyBorder="1" applyAlignment="1" applyProtection="1">
      <alignment horizontal="center" vertical="center"/>
    </xf>
    <xf numFmtId="0" fontId="4" fillId="5" borderId="16" xfId="0" applyFont="1" applyFill="1" applyBorder="1" applyAlignment="1" applyProtection="1">
      <alignment horizontal="center"/>
    </xf>
    <xf numFmtId="0" fontId="4" fillId="5" borderId="6" xfId="0" applyFont="1" applyFill="1" applyBorder="1" applyAlignment="1" applyProtection="1">
      <alignment horizontal="center"/>
    </xf>
    <xf numFmtId="0" fontId="4" fillId="5" borderId="17" xfId="0" applyFont="1" applyFill="1" applyBorder="1" applyAlignment="1" applyProtection="1">
      <alignment horizontal="center"/>
    </xf>
    <xf numFmtId="0" fontId="2" fillId="14" borderId="0" xfId="0" applyFont="1" applyFill="1" applyBorder="1" applyAlignment="1" applyProtection="1">
      <alignment horizontal="right" vertical="center"/>
    </xf>
    <xf numFmtId="0" fontId="1" fillId="0" borderId="40" xfId="0" applyFont="1" applyFill="1" applyBorder="1" applyProtection="1">
      <protection locked="0"/>
    </xf>
    <xf numFmtId="0" fontId="1" fillId="2" borderId="40" xfId="0" applyFont="1" applyFill="1" applyBorder="1" applyProtection="1">
      <protection locked="0"/>
    </xf>
    <xf numFmtId="0" fontId="1" fillId="2" borderId="35" xfId="0" applyFont="1" applyFill="1" applyBorder="1" applyProtection="1">
      <protection locked="0"/>
    </xf>
    <xf numFmtId="0" fontId="1" fillId="0" borderId="30" xfId="0" applyFont="1" applyFill="1" applyBorder="1" applyProtection="1">
      <protection locked="0"/>
    </xf>
    <xf numFmtId="2" fontId="1" fillId="2" borderId="30" xfId="0" applyNumberFormat="1" applyFont="1" applyFill="1" applyBorder="1" applyProtection="1">
      <protection locked="0"/>
    </xf>
    <xf numFmtId="3" fontId="1" fillId="0" borderId="30" xfId="0" applyNumberFormat="1" applyFont="1" applyFill="1" applyBorder="1" applyAlignment="1" applyProtection="1">
      <alignment horizontal="right" vertical="center"/>
      <protection locked="0" hidden="1"/>
    </xf>
    <xf numFmtId="2" fontId="1" fillId="0" borderId="30" xfId="0" applyNumberFormat="1" applyFont="1" applyFill="1" applyBorder="1" applyProtection="1">
      <protection locked="0"/>
    </xf>
    <xf numFmtId="3" fontId="1" fillId="2" borderId="30" xfId="0" applyNumberFormat="1" applyFont="1" applyFill="1" applyBorder="1" applyProtection="1">
      <protection locked="0"/>
    </xf>
    <xf numFmtId="38" fontId="1" fillId="14" borderId="30" xfId="0" applyNumberFormat="1" applyFont="1" applyFill="1" applyBorder="1" applyAlignment="1" applyProtection="1">
      <alignment horizontal="right"/>
    </xf>
    <xf numFmtId="38" fontId="1" fillId="14" borderId="30" xfId="0" applyNumberFormat="1" applyFont="1" applyFill="1" applyBorder="1" applyProtection="1"/>
    <xf numFmtId="0" fontId="1" fillId="0" borderId="10" xfId="0" applyFont="1" applyFill="1" applyBorder="1" applyProtection="1">
      <protection locked="0"/>
    </xf>
    <xf numFmtId="0" fontId="1" fillId="0" borderId="3" xfId="0" applyFont="1" applyFill="1" applyBorder="1" applyProtection="1">
      <protection locked="0"/>
    </xf>
    <xf numFmtId="2" fontId="1" fillId="0" borderId="3" xfId="0" applyNumberFormat="1" applyFont="1" applyFill="1" applyBorder="1" applyProtection="1">
      <protection locked="0"/>
    </xf>
    <xf numFmtId="3" fontId="1" fillId="0" borderId="3" xfId="0" applyNumberFormat="1" applyFont="1" applyFill="1" applyBorder="1" applyAlignment="1" applyProtection="1">
      <alignment horizontal="right" vertical="center"/>
      <protection locked="0"/>
    </xf>
    <xf numFmtId="3" fontId="1" fillId="0" borderId="3" xfId="0" applyNumberFormat="1" applyFont="1" applyFill="1" applyBorder="1" applyProtection="1">
      <protection locked="0"/>
    </xf>
    <xf numFmtId="38" fontId="1" fillId="14" borderId="3" xfId="0" applyNumberFormat="1" applyFont="1" applyFill="1" applyBorder="1" applyProtection="1"/>
    <xf numFmtId="0" fontId="17" fillId="17" borderId="12" xfId="0" applyFont="1" applyFill="1" applyBorder="1" applyAlignment="1" applyProtection="1">
      <alignment horizontal="center" vertical="center" wrapText="1"/>
    </xf>
    <xf numFmtId="0" fontId="17" fillId="17" borderId="34" xfId="0" applyFont="1" applyFill="1" applyBorder="1" applyAlignment="1" applyProtection="1">
      <alignment horizontal="center" vertical="center" wrapText="1"/>
    </xf>
    <xf numFmtId="0" fontId="17" fillId="17" borderId="13" xfId="0" applyFont="1" applyFill="1" applyBorder="1" applyAlignment="1" applyProtection="1">
      <alignment horizontal="center"/>
    </xf>
    <xf numFmtId="0" fontId="1" fillId="2" borderId="21" xfId="0" applyFont="1" applyFill="1" applyBorder="1" applyAlignment="1" applyProtection="1">
      <alignment horizontal="center" vertical="center"/>
      <protection locked="0"/>
    </xf>
    <xf numFmtId="0" fontId="1" fillId="2" borderId="21" xfId="0" applyFont="1" applyFill="1" applyBorder="1" applyAlignment="1" applyProtection="1">
      <alignment horizontal="left" vertical="center"/>
      <protection locked="0"/>
    </xf>
    <xf numFmtId="0" fontId="1" fillId="2" borderId="21" xfId="0" applyFont="1" applyFill="1" applyBorder="1" applyProtection="1">
      <protection locked="0"/>
    </xf>
    <xf numFmtId="0" fontId="1" fillId="9" borderId="10" xfId="0" applyFont="1" applyFill="1" applyBorder="1" applyAlignment="1" applyProtection="1">
      <alignment wrapText="1"/>
      <protection locked="0"/>
    </xf>
    <xf numFmtId="0" fontId="1" fillId="9" borderId="3" xfId="0" applyFont="1" applyFill="1" applyBorder="1" applyAlignment="1" applyProtection="1">
      <alignment wrapText="1"/>
      <protection locked="0"/>
    </xf>
    <xf numFmtId="0" fontId="1" fillId="9" borderId="3" xfId="0" applyFont="1" applyFill="1" applyBorder="1" applyProtection="1">
      <protection locked="0"/>
    </xf>
    <xf numFmtId="4" fontId="1" fillId="9" borderId="3" xfId="0" applyNumberFormat="1" applyFont="1" applyFill="1" applyBorder="1" applyAlignment="1" applyProtection="1">
      <alignment horizontal="left" wrapText="1"/>
      <protection locked="0"/>
    </xf>
    <xf numFmtId="3" fontId="1" fillId="9" borderId="3" xfId="0" applyNumberFormat="1" applyFont="1" applyFill="1" applyBorder="1" applyAlignment="1" applyProtection="1">
      <alignment horizontal="center" vertical="center" wrapText="1"/>
      <protection locked="0"/>
    </xf>
    <xf numFmtId="3" fontId="1" fillId="5" borderId="3" xfId="0" applyNumberFormat="1" applyFont="1" applyFill="1" applyBorder="1" applyAlignment="1" applyProtection="1">
      <alignment horizontal="center" wrapText="1"/>
      <protection locked="0"/>
    </xf>
    <xf numFmtId="165" fontId="1" fillId="16" borderId="3" xfId="0" applyNumberFormat="1" applyFont="1" applyFill="1" applyBorder="1" applyAlignment="1" applyProtection="1">
      <alignment horizontal="center" vertical="center" wrapText="1"/>
    </xf>
    <xf numFmtId="38" fontId="1" fillId="16" borderId="3" xfId="0" applyNumberFormat="1" applyFont="1" applyFill="1" applyBorder="1" applyAlignment="1" applyProtection="1">
      <alignment wrapText="1"/>
    </xf>
    <xf numFmtId="0" fontId="56" fillId="14" borderId="11" xfId="0" applyFont="1" applyFill="1" applyBorder="1" applyAlignment="1" applyProtection="1">
      <alignment wrapText="1"/>
    </xf>
    <xf numFmtId="0" fontId="1" fillId="9" borderId="40" xfId="0" applyFont="1" applyFill="1" applyBorder="1" applyAlignment="1" applyProtection="1">
      <alignment wrapText="1"/>
      <protection locked="0"/>
    </xf>
    <xf numFmtId="0" fontId="1" fillId="9" borderId="4" xfId="0" applyFont="1" applyFill="1" applyBorder="1" applyAlignment="1" applyProtection="1">
      <alignment wrapText="1"/>
      <protection locked="0"/>
    </xf>
    <xf numFmtId="0" fontId="1" fillId="9" borderId="4" xfId="0" applyFont="1" applyFill="1" applyBorder="1" applyProtection="1">
      <protection locked="0"/>
    </xf>
    <xf numFmtId="4" fontId="1" fillId="9" borderId="4" xfId="0" applyNumberFormat="1" applyFont="1" applyFill="1" applyBorder="1" applyAlignment="1" applyProtection="1">
      <alignment horizontal="left" wrapText="1"/>
      <protection locked="0"/>
    </xf>
    <xf numFmtId="3" fontId="1" fillId="9" borderId="4" xfId="0" applyNumberFormat="1" applyFont="1" applyFill="1" applyBorder="1" applyAlignment="1" applyProtection="1">
      <alignment horizontal="center" vertical="center" wrapText="1"/>
      <protection locked="0"/>
    </xf>
    <xf numFmtId="3" fontId="1" fillId="5" borderId="4" xfId="0" applyNumberFormat="1" applyFont="1" applyFill="1" applyBorder="1" applyAlignment="1" applyProtection="1">
      <alignment horizontal="center" wrapText="1"/>
      <protection locked="0"/>
    </xf>
    <xf numFmtId="165" fontId="1" fillId="16" borderId="4" xfId="0" applyNumberFormat="1" applyFont="1" applyFill="1" applyBorder="1" applyAlignment="1" applyProtection="1">
      <alignment horizontal="center" vertical="center" wrapText="1"/>
    </xf>
    <xf numFmtId="38" fontId="1" fillId="16" borderId="4" xfId="0" applyNumberFormat="1" applyFont="1" applyFill="1" applyBorder="1" applyAlignment="1" applyProtection="1">
      <alignment wrapText="1"/>
    </xf>
    <xf numFmtId="0" fontId="56" fillId="14" borderId="29" xfId="0" applyFont="1" applyFill="1" applyBorder="1" applyAlignment="1" applyProtection="1">
      <alignment wrapText="1"/>
    </xf>
    <xf numFmtId="0" fontId="1" fillId="9" borderId="35" xfId="0" applyFont="1" applyFill="1" applyBorder="1" applyAlignment="1" applyProtection="1">
      <alignment wrapText="1"/>
      <protection locked="0"/>
    </xf>
    <xf numFmtId="0" fontId="1" fillId="9" borderId="30" xfId="0" applyFont="1" applyFill="1" applyBorder="1" applyAlignment="1" applyProtection="1">
      <alignment wrapText="1"/>
      <protection locked="0"/>
    </xf>
    <xf numFmtId="0" fontId="1" fillId="9" borderId="30" xfId="0" applyFont="1" applyFill="1" applyBorder="1" applyProtection="1">
      <protection locked="0"/>
    </xf>
    <xf numFmtId="4" fontId="1" fillId="9" borderId="30" xfId="0" applyNumberFormat="1" applyFont="1" applyFill="1" applyBorder="1" applyAlignment="1" applyProtection="1">
      <alignment horizontal="left" wrapText="1"/>
      <protection locked="0"/>
    </xf>
    <xf numFmtId="3" fontId="1" fillId="9" borderId="30" xfId="0" applyNumberFormat="1" applyFont="1" applyFill="1" applyBorder="1" applyAlignment="1" applyProtection="1">
      <alignment horizontal="center" vertical="center" wrapText="1"/>
      <protection locked="0"/>
    </xf>
    <xf numFmtId="3" fontId="1" fillId="5" borderId="30" xfId="0" applyNumberFormat="1" applyFont="1" applyFill="1" applyBorder="1" applyAlignment="1" applyProtection="1">
      <alignment horizontal="center" wrapText="1"/>
      <protection locked="0"/>
    </xf>
    <xf numFmtId="165" fontId="1" fillId="16" borderId="30" xfId="0" applyNumberFormat="1" applyFont="1" applyFill="1" applyBorder="1" applyAlignment="1" applyProtection="1">
      <alignment horizontal="center" vertical="center" wrapText="1"/>
    </xf>
    <xf numFmtId="38" fontId="1" fillId="16" borderId="30" xfId="0" applyNumberFormat="1" applyFont="1" applyFill="1" applyBorder="1" applyAlignment="1" applyProtection="1">
      <alignment wrapText="1"/>
    </xf>
    <xf numFmtId="0" fontId="56" fillId="14" borderId="31" xfId="0" applyFont="1" applyFill="1" applyBorder="1" applyAlignment="1" applyProtection="1">
      <alignment wrapText="1"/>
    </xf>
    <xf numFmtId="0" fontId="1" fillId="14" borderId="22" xfId="0" applyFont="1" applyFill="1" applyBorder="1" applyAlignment="1" applyProtection="1">
      <alignment horizontal="center" vertical="center"/>
    </xf>
    <xf numFmtId="0" fontId="4" fillId="16" borderId="0" xfId="0" applyFont="1" applyFill="1" applyBorder="1" applyAlignment="1" applyProtection="1">
      <alignment horizontal="center"/>
    </xf>
    <xf numFmtId="0" fontId="2" fillId="18" borderId="21" xfId="0" applyFont="1" applyFill="1" applyBorder="1" applyAlignment="1" applyProtection="1">
      <alignment horizontal="center" vertical="center" wrapText="1"/>
    </xf>
    <xf numFmtId="0" fontId="32" fillId="16" borderId="0" xfId="0" applyFont="1" applyFill="1" applyBorder="1" applyAlignment="1" applyProtection="1"/>
    <xf numFmtId="38" fontId="2" fillId="16" borderId="23" xfId="0" applyNumberFormat="1" applyFont="1" applyFill="1" applyBorder="1" applyAlignment="1" applyProtection="1">
      <alignment horizontal="center" vertical="center" wrapText="1"/>
    </xf>
    <xf numFmtId="38" fontId="2" fillId="16" borderId="25" xfId="0" applyNumberFormat="1" applyFont="1" applyFill="1" applyBorder="1" applyAlignment="1" applyProtection="1">
      <alignment horizontal="center" vertical="center" wrapText="1"/>
    </xf>
    <xf numFmtId="38" fontId="2" fillId="16" borderId="21" xfId="0" applyNumberFormat="1" applyFont="1" applyFill="1" applyBorder="1" applyAlignment="1" applyProtection="1">
      <alignment horizontal="center" vertical="center" wrapText="1"/>
    </xf>
    <xf numFmtId="0" fontId="17" fillId="18" borderId="31" xfId="1" applyFont="1" applyFill="1" applyBorder="1" applyAlignment="1" applyProtection="1">
      <alignment horizontal="center" vertical="center" wrapText="1"/>
    </xf>
    <xf numFmtId="38" fontId="17" fillId="16" borderId="11" xfId="1" applyNumberFormat="1" applyFont="1" applyFill="1" applyBorder="1" applyAlignment="1" applyProtection="1">
      <alignment horizontal="center" vertical="center" wrapText="1"/>
    </xf>
    <xf numFmtId="38" fontId="17" fillId="16" borderId="31" xfId="1" applyNumberFormat="1" applyFont="1" applyFill="1" applyBorder="1" applyAlignment="1" applyProtection="1">
      <alignment horizontal="center" vertical="center" wrapText="1"/>
    </xf>
    <xf numFmtId="0" fontId="54" fillId="16" borderId="0" xfId="1" applyFont="1" applyFill="1" applyBorder="1" applyAlignment="1" applyProtection="1"/>
    <xf numFmtId="0" fontId="58" fillId="15" borderId="0" xfId="0" applyFont="1" applyFill="1" applyAlignment="1" applyProtection="1">
      <alignment horizontal="center"/>
    </xf>
    <xf numFmtId="0" fontId="58" fillId="15" borderId="0" xfId="0" applyFont="1" applyFill="1" applyAlignment="1" applyProtection="1">
      <alignment horizontal="right"/>
    </xf>
    <xf numFmtId="0" fontId="45" fillId="2" borderId="0" xfId="0" applyFont="1" applyFill="1" applyBorder="1" applyAlignment="1" applyProtection="1"/>
    <xf numFmtId="0" fontId="17" fillId="18" borderId="12" xfId="0" applyFont="1" applyFill="1" applyBorder="1" applyAlignment="1" applyProtection="1">
      <alignment horizontal="center" vertical="center" wrapText="1"/>
    </xf>
    <xf numFmtId="0" fontId="17" fillId="18" borderId="34" xfId="0" applyFont="1" applyFill="1" applyBorder="1" applyAlignment="1" applyProtection="1">
      <alignment horizontal="center" vertical="center" wrapText="1"/>
    </xf>
    <xf numFmtId="0" fontId="17" fillId="17" borderId="13" xfId="0" applyFont="1" applyFill="1" applyBorder="1" applyAlignment="1" applyProtection="1">
      <alignment horizontal="center" vertical="center"/>
    </xf>
    <xf numFmtId="0" fontId="27" fillId="16" borderId="43" xfId="1" applyFont="1" applyFill="1" applyBorder="1" applyAlignment="1" applyProtection="1"/>
    <xf numFmtId="0" fontId="27" fillId="16" borderId="44" xfId="1" applyFont="1" applyFill="1" applyBorder="1" applyAlignment="1" applyProtection="1"/>
    <xf numFmtId="0" fontId="23" fillId="16" borderId="0" xfId="1" applyFont="1" applyFill="1" applyAlignment="1" applyProtection="1"/>
    <xf numFmtId="0" fontId="4" fillId="5" borderId="2" xfId="0" applyFont="1" applyFill="1" applyBorder="1" applyAlignment="1" applyProtection="1"/>
    <xf numFmtId="0" fontId="4" fillId="5" borderId="1" xfId="0" applyFont="1" applyFill="1" applyBorder="1" applyAlignment="1" applyProtection="1"/>
    <xf numFmtId="0" fontId="4" fillId="5" borderId="3" xfId="0" applyFont="1" applyFill="1" applyBorder="1" applyAlignment="1" applyProtection="1"/>
    <xf numFmtId="0" fontId="3" fillId="2" borderId="21" xfId="0" applyFont="1" applyFill="1" applyBorder="1" applyProtection="1">
      <protection locked="0"/>
    </xf>
    <xf numFmtId="0" fontId="52" fillId="16" borderId="0" xfId="1" applyFont="1" applyFill="1" applyAlignment="1" applyProtection="1"/>
    <xf numFmtId="0" fontId="1" fillId="13" borderId="0" xfId="0" applyFont="1" applyFill="1" applyProtection="1">
      <protection locked="0"/>
    </xf>
    <xf numFmtId="0" fontId="41" fillId="13" borderId="0" xfId="0" applyFont="1" applyFill="1" applyProtection="1">
      <protection locked="0"/>
    </xf>
    <xf numFmtId="0" fontId="41" fillId="13" borderId="0" xfId="0" applyFont="1" applyFill="1" applyAlignment="1" applyProtection="1">
      <protection locked="0"/>
    </xf>
    <xf numFmtId="0" fontId="25" fillId="9" borderId="0" xfId="1" applyFill="1" applyProtection="1">
      <protection locked="0"/>
    </xf>
    <xf numFmtId="0" fontId="25" fillId="9" borderId="0" xfId="1" applyFill="1" applyAlignment="1" applyProtection="1">
      <alignment horizontal="center" vertical="center"/>
      <protection locked="0"/>
    </xf>
    <xf numFmtId="0" fontId="25" fillId="5" borderId="0" xfId="1" applyFill="1" applyProtection="1">
      <protection locked="0"/>
    </xf>
    <xf numFmtId="0" fontId="1" fillId="0" borderId="0" xfId="0" applyFont="1" applyProtection="1">
      <protection locked="0"/>
    </xf>
    <xf numFmtId="0" fontId="1" fillId="0" borderId="0" xfId="0" applyFont="1" applyFill="1" applyProtection="1">
      <protection locked="0"/>
    </xf>
    <xf numFmtId="0" fontId="25" fillId="0" borderId="0" xfId="1" applyFill="1" applyProtection="1">
      <protection locked="0"/>
    </xf>
    <xf numFmtId="0" fontId="0" fillId="14" borderId="0" xfId="0" applyFill="1" applyProtection="1"/>
    <xf numFmtId="0" fontId="3" fillId="16" borderId="0" xfId="0" applyFont="1" applyFill="1" applyProtection="1"/>
    <xf numFmtId="0" fontId="0" fillId="2" borderId="0" xfId="0" applyFill="1" applyProtection="1"/>
    <xf numFmtId="0" fontId="3" fillId="16" borderId="21" xfId="0" applyFont="1" applyFill="1" applyBorder="1" applyAlignment="1" applyProtection="1">
      <alignment horizontal="center" vertical="center"/>
    </xf>
    <xf numFmtId="0" fontId="0" fillId="14" borderId="0" xfId="0" applyFill="1" applyBorder="1" applyProtection="1"/>
    <xf numFmtId="0" fontId="3" fillId="16" borderId="0" xfId="0" applyFont="1" applyFill="1" applyBorder="1" applyProtection="1"/>
    <xf numFmtId="0" fontId="17" fillId="14" borderId="0" xfId="0" applyFont="1" applyFill="1" applyBorder="1" applyAlignment="1" applyProtection="1">
      <alignment vertical="center" wrapText="1"/>
    </xf>
    <xf numFmtId="0" fontId="0" fillId="2" borderId="0" xfId="0" applyFill="1" applyBorder="1" applyProtection="1"/>
    <xf numFmtId="0" fontId="17" fillId="20" borderId="45" xfId="0" applyFont="1" applyFill="1" applyBorder="1" applyAlignment="1" applyProtection="1">
      <alignment vertical="center"/>
    </xf>
    <xf numFmtId="0" fontId="3" fillId="20" borderId="46" xfId="0" applyFont="1" applyFill="1" applyBorder="1" applyAlignment="1" applyProtection="1">
      <alignment vertical="center"/>
    </xf>
    <xf numFmtId="0" fontId="3" fillId="14" borderId="0" xfId="0" applyFont="1" applyFill="1" applyBorder="1" applyAlignment="1" applyProtection="1">
      <alignment vertical="center" wrapText="1"/>
    </xf>
    <xf numFmtId="0" fontId="3" fillId="20" borderId="43" xfId="0" applyFont="1" applyFill="1" applyBorder="1" applyAlignment="1" applyProtection="1">
      <alignment vertical="center"/>
    </xf>
    <xf numFmtId="0" fontId="3" fillId="20" borderId="48" xfId="0" applyFont="1" applyFill="1" applyBorder="1" applyAlignment="1" applyProtection="1">
      <alignment vertical="center"/>
    </xf>
    <xf numFmtId="0" fontId="17" fillId="14" borderId="0" xfId="0" applyFont="1" applyFill="1" applyBorder="1" applyAlignment="1" applyProtection="1">
      <alignment horizontal="center" vertical="center" wrapText="1"/>
    </xf>
    <xf numFmtId="0" fontId="17" fillId="14" borderId="0" xfId="0" applyFont="1" applyFill="1" applyBorder="1" applyAlignment="1" applyProtection="1"/>
    <xf numFmtId="0" fontId="17" fillId="2" borderId="0" xfId="0" applyFont="1" applyFill="1" applyBorder="1" applyAlignment="1" applyProtection="1"/>
    <xf numFmtId="0" fontId="1" fillId="16" borderId="27" xfId="0" applyFont="1" applyFill="1" applyBorder="1" applyAlignment="1" applyProtection="1"/>
    <xf numFmtId="0" fontId="53" fillId="14" borderId="0" xfId="0" applyFont="1" applyFill="1" applyProtection="1"/>
    <xf numFmtId="0" fontId="39" fillId="14" borderId="0" xfId="0" applyFont="1" applyFill="1" applyProtection="1"/>
    <xf numFmtId="0" fontId="39" fillId="14" borderId="0" xfId="0" applyFont="1" applyFill="1" applyBorder="1" applyProtection="1"/>
    <xf numFmtId="0" fontId="1" fillId="16" borderId="4" xfId="0" applyFont="1" applyFill="1" applyBorder="1" applyAlignment="1" applyProtection="1"/>
    <xf numFmtId="0" fontId="1" fillId="16" borderId="30" xfId="0" applyFont="1" applyFill="1" applyBorder="1" applyAlignment="1" applyProtection="1"/>
    <xf numFmtId="0" fontId="1" fillId="16" borderId="3" xfId="0" applyFont="1" applyFill="1" applyBorder="1" applyAlignment="1" applyProtection="1"/>
    <xf numFmtId="0" fontId="1" fillId="16" borderId="2" xfId="0" applyFont="1" applyFill="1" applyBorder="1" applyAlignment="1" applyProtection="1"/>
    <xf numFmtId="0" fontId="36" fillId="16" borderId="0" xfId="0" applyFont="1" applyFill="1" applyProtection="1"/>
    <xf numFmtId="0" fontId="17" fillId="16" borderId="0" xfId="0" applyFont="1" applyFill="1" applyBorder="1" applyAlignment="1" applyProtection="1">
      <alignment horizontal="center" vertical="center" wrapText="1"/>
    </xf>
    <xf numFmtId="0" fontId="17" fillId="20" borderId="43" xfId="0" applyFont="1" applyFill="1" applyBorder="1" applyAlignment="1" applyProtection="1">
      <alignment vertical="center"/>
    </xf>
    <xf numFmtId="0" fontId="40" fillId="14" borderId="0" xfId="0" applyFont="1" applyFill="1" applyBorder="1" applyAlignment="1" applyProtection="1">
      <alignment vertical="center" wrapText="1"/>
    </xf>
    <xf numFmtId="0" fontId="17" fillId="18" borderId="50" xfId="0" applyFont="1" applyFill="1" applyBorder="1" applyAlignment="1" applyProtection="1">
      <alignment vertical="center"/>
    </xf>
    <xf numFmtId="0" fontId="17" fillId="18" borderId="51" xfId="0" applyFont="1" applyFill="1" applyBorder="1" applyAlignment="1" applyProtection="1">
      <alignment vertical="center"/>
    </xf>
    <xf numFmtId="0" fontId="17" fillId="18" borderId="52" xfId="0" applyFont="1" applyFill="1" applyBorder="1" applyAlignment="1" applyProtection="1">
      <alignment vertical="center"/>
    </xf>
    <xf numFmtId="0" fontId="37" fillId="14" borderId="0" xfId="0" applyFont="1" applyFill="1" applyProtection="1"/>
    <xf numFmtId="0" fontId="18" fillId="16" borderId="0" xfId="0" applyFont="1" applyFill="1" applyProtection="1"/>
    <xf numFmtId="0" fontId="31" fillId="14" borderId="0" xfId="0" applyFont="1" applyFill="1" applyBorder="1" applyAlignment="1" applyProtection="1">
      <alignment vertical="top" wrapText="1"/>
    </xf>
    <xf numFmtId="0" fontId="31" fillId="2" borderId="0" xfId="0" applyFont="1" applyFill="1" applyBorder="1" applyAlignment="1" applyProtection="1">
      <alignment vertical="top" wrapText="1"/>
    </xf>
    <xf numFmtId="0" fontId="3" fillId="9" borderId="0" xfId="0" applyFont="1" applyFill="1" applyProtection="1"/>
    <xf numFmtId="0" fontId="0" fillId="2" borderId="0" xfId="0" applyFill="1" applyProtection="1">
      <protection locked="0"/>
    </xf>
    <xf numFmtId="0" fontId="18" fillId="5" borderId="0" xfId="0" applyFont="1" applyFill="1" applyProtection="1">
      <protection locked="0"/>
    </xf>
    <xf numFmtId="0" fontId="31" fillId="2" borderId="0" xfId="0" applyFont="1" applyFill="1" applyBorder="1" applyAlignment="1" applyProtection="1">
      <alignment vertical="top" wrapText="1"/>
      <protection locked="0"/>
    </xf>
    <xf numFmtId="0" fontId="0" fillId="2" borderId="0" xfId="0" applyFill="1" applyBorder="1" applyProtection="1">
      <protection locked="0"/>
    </xf>
    <xf numFmtId="0" fontId="17" fillId="2" borderId="0" xfId="0" applyFont="1" applyFill="1" applyBorder="1" applyAlignment="1" applyProtection="1">
      <protection locked="0"/>
    </xf>
    <xf numFmtId="0" fontId="25" fillId="16" borderId="0" xfId="1" applyFill="1" applyBorder="1" applyAlignment="1" applyProtection="1">
      <alignment wrapText="1"/>
    </xf>
    <xf numFmtId="0" fontId="2" fillId="18" borderId="56" xfId="1" applyFont="1" applyFill="1" applyBorder="1" applyAlignment="1" applyProtection="1">
      <alignment horizontal="center" vertical="center" wrapText="1"/>
    </xf>
    <xf numFmtId="0" fontId="2" fillId="18" borderId="31" xfId="1" applyFont="1" applyFill="1" applyBorder="1" applyAlignment="1" applyProtection="1">
      <alignment horizontal="center" vertical="center" wrapText="1"/>
    </xf>
    <xf numFmtId="0" fontId="4" fillId="5" borderId="19" xfId="1" applyFont="1" applyFill="1" applyBorder="1" applyAlignment="1" applyProtection="1">
      <alignment vertical="center" wrapText="1"/>
    </xf>
    <xf numFmtId="0" fontId="4" fillId="5" borderId="11" xfId="1" applyFont="1" applyFill="1" applyBorder="1" applyAlignment="1" applyProtection="1">
      <alignment vertical="center" wrapText="1"/>
    </xf>
    <xf numFmtId="0" fontId="4" fillId="5" borderId="57" xfId="1" applyFont="1" applyFill="1" applyBorder="1" applyAlignment="1" applyProtection="1">
      <alignment vertical="center" wrapText="1"/>
    </xf>
    <xf numFmtId="0" fontId="4" fillId="5" borderId="29" xfId="1" applyFont="1" applyFill="1" applyBorder="1" applyAlignment="1" applyProtection="1">
      <alignment vertical="center" wrapText="1"/>
    </xf>
    <xf numFmtId="0" fontId="4" fillId="2" borderId="4" xfId="0" applyFont="1" applyFill="1" applyBorder="1" applyAlignment="1" applyProtection="1">
      <alignment vertical="center" wrapText="1"/>
    </xf>
    <xf numFmtId="0" fontId="4" fillId="2" borderId="29" xfId="0" applyFont="1" applyFill="1" applyBorder="1" applyAlignment="1" applyProtection="1">
      <alignment vertical="center" wrapText="1"/>
    </xf>
    <xf numFmtId="0" fontId="4" fillId="14" borderId="29" xfId="0" applyFont="1" applyFill="1" applyBorder="1" applyAlignment="1" applyProtection="1">
      <alignment vertical="center" wrapText="1"/>
    </xf>
    <xf numFmtId="0" fontId="4" fillId="14" borderId="4" xfId="0" applyFont="1" applyFill="1" applyBorder="1" applyAlignment="1" applyProtection="1">
      <alignment vertical="center" wrapText="1"/>
    </xf>
    <xf numFmtId="0" fontId="4" fillId="14" borderId="30" xfId="0" applyFont="1" applyFill="1" applyBorder="1" applyAlignment="1" applyProtection="1">
      <alignment vertical="center" wrapText="1"/>
    </xf>
    <xf numFmtId="0" fontId="4" fillId="14" borderId="31" xfId="0" applyFont="1" applyFill="1" applyBorder="1" applyAlignment="1" applyProtection="1">
      <alignment vertical="center" wrapText="1"/>
    </xf>
    <xf numFmtId="0" fontId="7" fillId="16" borderId="0" xfId="0" applyFont="1" applyFill="1" applyProtection="1"/>
    <xf numFmtId="0" fontId="0" fillId="14" borderId="0" xfId="0" applyFill="1" applyBorder="1" applyAlignment="1" applyProtection="1">
      <alignment horizontal="left" wrapText="1"/>
    </xf>
    <xf numFmtId="0" fontId="0" fillId="14" borderId="0" xfId="0" applyFill="1" applyBorder="1" applyAlignment="1" applyProtection="1">
      <alignment horizontal="right" wrapText="1"/>
    </xf>
    <xf numFmtId="0" fontId="38" fillId="14" borderId="0" xfId="0" applyFont="1" applyFill="1" applyBorder="1" applyAlignment="1" applyProtection="1"/>
    <xf numFmtId="0" fontId="37" fillId="14" borderId="0" xfId="0" applyFont="1" applyFill="1" applyBorder="1" applyAlignment="1" applyProtection="1">
      <alignment wrapText="1"/>
    </xf>
    <xf numFmtId="0" fontId="0" fillId="2" borderId="0" xfId="0" applyFill="1" applyBorder="1" applyAlignment="1" applyProtection="1">
      <alignment horizontal="left" wrapText="1"/>
    </xf>
    <xf numFmtId="0" fontId="0" fillId="2" borderId="0" xfId="0" applyFill="1" applyBorder="1" applyAlignment="1" applyProtection="1">
      <alignment horizontal="right" wrapText="1"/>
    </xf>
    <xf numFmtId="0" fontId="33" fillId="5" borderId="0" xfId="0" applyFont="1" applyFill="1" applyAlignment="1" applyProtection="1">
      <alignment vertical="center" wrapText="1"/>
      <protection locked="0"/>
    </xf>
    <xf numFmtId="0" fontId="0" fillId="2" borderId="0" xfId="0" applyFill="1" applyBorder="1" applyAlignment="1" applyProtection="1">
      <alignment horizontal="left" wrapText="1"/>
      <protection locked="0"/>
    </xf>
    <xf numFmtId="0" fontId="0" fillId="2" borderId="0" xfId="0" applyFill="1" applyBorder="1" applyAlignment="1" applyProtection="1">
      <alignment horizontal="right" wrapText="1"/>
      <protection locked="0"/>
    </xf>
    <xf numFmtId="0" fontId="4" fillId="9" borderId="0" xfId="0" applyFont="1" applyFill="1" applyBorder="1" applyProtection="1">
      <protection locked="0"/>
    </xf>
    <xf numFmtId="0" fontId="4" fillId="5" borderId="0" xfId="0" applyFont="1" applyFill="1" applyAlignment="1" applyProtection="1">
      <alignment horizontal="center"/>
      <protection locked="0"/>
    </xf>
    <xf numFmtId="0" fontId="41" fillId="0" borderId="0" xfId="0" applyFont="1" applyFill="1" applyProtection="1">
      <protection locked="0"/>
    </xf>
    <xf numFmtId="0" fontId="42" fillId="0" borderId="0" xfId="0" applyFont="1" applyFill="1" applyAlignment="1" applyProtection="1">
      <protection locked="0"/>
    </xf>
    <xf numFmtId="0" fontId="43" fillId="0" borderId="0" xfId="0" applyFont="1" applyFill="1" applyAlignment="1" applyProtection="1">
      <protection locked="0"/>
    </xf>
    <xf numFmtId="0" fontId="44" fillId="0" borderId="0" xfId="0" applyFont="1" applyFill="1" applyAlignment="1" applyProtection="1">
      <protection locked="0"/>
    </xf>
    <xf numFmtId="0" fontId="47" fillId="0" borderId="0" xfId="0" applyFont="1" applyFill="1" applyProtection="1">
      <protection locked="0"/>
    </xf>
    <xf numFmtId="0" fontId="1" fillId="2" borderId="6" xfId="0" applyFont="1" applyFill="1" applyBorder="1" applyProtection="1"/>
    <xf numFmtId="0" fontId="1" fillId="2" borderId="8" xfId="0" applyFont="1" applyFill="1" applyBorder="1" applyProtection="1"/>
    <xf numFmtId="0" fontId="1" fillId="2" borderId="17" xfId="0" applyFont="1" applyFill="1" applyBorder="1" applyProtection="1"/>
    <xf numFmtId="0" fontId="1" fillId="2" borderId="57" xfId="0" applyFont="1" applyFill="1" applyBorder="1" applyProtection="1"/>
    <xf numFmtId="0" fontId="3" fillId="14" borderId="0" xfId="0" applyFont="1" applyFill="1" applyBorder="1" applyAlignment="1" applyProtection="1">
      <alignment horizontal="left" vertical="center"/>
    </xf>
    <xf numFmtId="0" fontId="3" fillId="14" borderId="0" xfId="0" applyFont="1" applyFill="1" applyBorder="1" applyProtection="1"/>
    <xf numFmtId="0" fontId="1" fillId="2" borderId="19" xfId="0" applyFont="1" applyFill="1" applyBorder="1" applyProtection="1"/>
    <xf numFmtId="0" fontId="9" fillId="2" borderId="4" xfId="0" applyFont="1" applyFill="1" applyBorder="1" applyProtection="1"/>
    <xf numFmtId="0" fontId="24" fillId="14" borderId="0" xfId="0" applyFont="1" applyFill="1" applyBorder="1" applyAlignment="1" applyProtection="1">
      <alignment horizontal="center" vertical="center" wrapText="1"/>
    </xf>
    <xf numFmtId="0" fontId="0" fillId="14" borderId="0" xfId="0" applyFill="1" applyBorder="1" applyAlignment="1" applyProtection="1"/>
    <xf numFmtId="0" fontId="24" fillId="2" borderId="0" xfId="0" applyFont="1" applyFill="1" applyBorder="1" applyAlignment="1" applyProtection="1">
      <alignment horizontal="center" vertical="center" wrapText="1"/>
    </xf>
    <xf numFmtId="0" fontId="9" fillId="2" borderId="0" xfId="0" applyNumberFormat="1" applyFont="1" applyFill="1" applyProtection="1"/>
    <xf numFmtId="0" fontId="37" fillId="14" borderId="11" xfId="0" applyFont="1" applyFill="1" applyBorder="1" applyAlignment="1" applyProtection="1">
      <alignment wrapText="1"/>
    </xf>
    <xf numFmtId="0" fontId="37" fillId="14" borderId="29" xfId="0" applyFont="1" applyFill="1" applyBorder="1" applyAlignment="1" applyProtection="1">
      <alignment wrapText="1"/>
    </xf>
    <xf numFmtId="0" fontId="37" fillId="14" borderId="31" xfId="0" applyFont="1" applyFill="1" applyBorder="1" applyAlignment="1" applyProtection="1">
      <alignment wrapText="1"/>
    </xf>
    <xf numFmtId="0" fontId="41" fillId="2" borderId="0" xfId="0" applyFont="1" applyFill="1" applyProtection="1">
      <protection locked="0"/>
    </xf>
    <xf numFmtId="0" fontId="42" fillId="2" borderId="0" xfId="0" applyFont="1" applyFill="1" applyAlignment="1" applyProtection="1">
      <alignment horizontal="center"/>
      <protection locked="0"/>
    </xf>
    <xf numFmtId="0" fontId="43" fillId="2" borderId="0" xfId="0" applyFont="1" applyFill="1" applyAlignment="1" applyProtection="1">
      <alignment horizontal="center"/>
      <protection locked="0"/>
    </xf>
    <xf numFmtId="0" fontId="44" fillId="2" borderId="0" xfId="0" applyFont="1" applyFill="1" applyAlignment="1" applyProtection="1">
      <alignment horizontal="center"/>
      <protection locked="0"/>
    </xf>
    <xf numFmtId="0" fontId="47" fillId="2" borderId="0" xfId="0" applyFont="1" applyFill="1" applyProtection="1">
      <protection locked="0"/>
    </xf>
    <xf numFmtId="0" fontId="3" fillId="2" borderId="0" xfId="0" applyFont="1" applyFill="1" applyProtection="1">
      <protection locked="0"/>
    </xf>
    <xf numFmtId="0" fontId="3" fillId="2" borderId="0" xfId="0" applyFont="1" applyFill="1" applyAlignment="1" applyProtection="1">
      <alignment horizontal="center"/>
      <protection locked="0"/>
    </xf>
    <xf numFmtId="38" fontId="3" fillId="5" borderId="3" xfId="1" applyNumberFormat="1" applyFont="1" applyFill="1" applyBorder="1" applyAlignment="1" applyProtection="1">
      <alignment horizontal="center" vertical="center" wrapText="1"/>
      <protection locked="0"/>
    </xf>
    <xf numFmtId="38" fontId="3" fillId="5" borderId="30" xfId="1" applyNumberFormat="1" applyFont="1" applyFill="1" applyBorder="1" applyAlignment="1" applyProtection="1">
      <alignment horizontal="center" vertical="center" wrapText="1"/>
      <protection locked="0"/>
    </xf>
    <xf numFmtId="0" fontId="4" fillId="5" borderId="42" xfId="1" applyFont="1" applyFill="1" applyBorder="1" applyAlignment="1" applyProtection="1">
      <alignment horizontal="left" vertical="center" wrapText="1"/>
    </xf>
    <xf numFmtId="0" fontId="4" fillId="5" borderId="24" xfId="1" applyFont="1" applyFill="1" applyBorder="1" applyAlignment="1" applyProtection="1">
      <alignment horizontal="left" vertical="center" wrapText="1"/>
    </xf>
    <xf numFmtId="0" fontId="4" fillId="5" borderId="57" xfId="0" applyFont="1" applyFill="1" applyBorder="1" applyAlignment="1" applyProtection="1">
      <alignment vertical="center" wrapText="1"/>
    </xf>
    <xf numFmtId="0" fontId="4" fillId="5" borderId="29" xfId="0" applyFont="1" applyFill="1" applyBorder="1" applyAlignment="1" applyProtection="1">
      <alignment vertical="center" wrapText="1"/>
    </xf>
    <xf numFmtId="0" fontId="4" fillId="16" borderId="24" xfId="1" applyFont="1" applyFill="1" applyBorder="1" applyAlignment="1" applyProtection="1">
      <alignment horizontal="left" vertical="center" wrapText="1"/>
    </xf>
    <xf numFmtId="0" fontId="4" fillId="16" borderId="57" xfId="1" applyFont="1" applyFill="1" applyBorder="1" applyAlignment="1" applyProtection="1">
      <alignment vertical="center" wrapText="1"/>
    </xf>
    <xf numFmtId="0" fontId="4" fillId="16" borderId="25" xfId="1" applyFont="1" applyFill="1" applyBorder="1" applyAlignment="1" applyProtection="1">
      <alignment horizontal="left" vertical="center" wrapText="1"/>
    </xf>
    <xf numFmtId="38" fontId="1" fillId="23" borderId="3" xfId="0" applyNumberFormat="1" applyFont="1" applyFill="1" applyBorder="1" applyAlignment="1" applyProtection="1">
      <alignment horizontal="right"/>
    </xf>
    <xf numFmtId="4" fontId="1" fillId="0" borderId="3" xfId="0" applyNumberFormat="1" applyFont="1" applyFill="1" applyBorder="1" applyProtection="1">
      <protection locked="0"/>
    </xf>
    <xf numFmtId="4" fontId="1" fillId="0" borderId="4" xfId="0" applyNumberFormat="1" applyFont="1" applyFill="1" applyBorder="1" applyProtection="1">
      <protection locked="0"/>
    </xf>
    <xf numFmtId="4" fontId="1" fillId="2" borderId="4" xfId="0" applyNumberFormat="1" applyFont="1" applyFill="1" applyBorder="1" applyProtection="1">
      <protection locked="0"/>
    </xf>
    <xf numFmtId="4" fontId="1" fillId="2" borderId="30" xfId="0" applyNumberFormat="1" applyFont="1" applyFill="1" applyBorder="1" applyProtection="1">
      <protection locked="0"/>
    </xf>
    <xf numFmtId="166" fontId="1" fillId="16" borderId="27" xfId="0" applyNumberFormat="1" applyFont="1" applyFill="1" applyBorder="1" applyAlignment="1" applyProtection="1">
      <alignment horizontal="center" vertical="center" wrapText="1"/>
    </xf>
    <xf numFmtId="166" fontId="1" fillId="16" borderId="28" xfId="0" applyNumberFormat="1" applyFont="1" applyFill="1" applyBorder="1" applyAlignment="1" applyProtection="1">
      <alignment horizontal="center" vertical="center" wrapText="1"/>
    </xf>
    <xf numFmtId="166" fontId="1" fillId="16" borderId="4" xfId="0" applyNumberFormat="1" applyFont="1" applyFill="1" applyBorder="1" applyAlignment="1" applyProtection="1">
      <alignment horizontal="center" vertical="center" wrapText="1"/>
    </xf>
    <xf numFmtId="166" fontId="1" fillId="16" borderId="29" xfId="0" applyNumberFormat="1" applyFont="1" applyFill="1" applyBorder="1" applyAlignment="1" applyProtection="1">
      <alignment horizontal="center" vertical="center" wrapText="1"/>
    </xf>
    <xf numFmtId="166" fontId="1" fillId="19" borderId="4" xfId="0" applyNumberFormat="1" applyFont="1" applyFill="1" applyBorder="1" applyAlignment="1" applyProtection="1">
      <alignment horizontal="center"/>
    </xf>
    <xf numFmtId="166" fontId="1" fillId="19" borderId="29" xfId="0" applyNumberFormat="1" applyFont="1" applyFill="1" applyBorder="1" applyAlignment="1" applyProtection="1">
      <alignment horizontal="center"/>
    </xf>
    <xf numFmtId="166" fontId="1" fillId="19" borderId="30" xfId="0" applyNumberFormat="1" applyFont="1" applyFill="1" applyBorder="1" applyAlignment="1" applyProtection="1">
      <alignment horizontal="center"/>
    </xf>
    <xf numFmtId="166" fontId="1" fillId="16" borderId="30" xfId="0" applyNumberFormat="1" applyFont="1" applyFill="1" applyBorder="1" applyAlignment="1" applyProtection="1">
      <alignment horizontal="center" vertical="center" wrapText="1"/>
    </xf>
    <xf numFmtId="166" fontId="1" fillId="19" borderId="31" xfId="0" applyNumberFormat="1" applyFont="1" applyFill="1" applyBorder="1" applyAlignment="1" applyProtection="1">
      <alignment horizontal="center"/>
    </xf>
    <xf numFmtId="166" fontId="1" fillId="5" borderId="27" xfId="0" applyNumberFormat="1" applyFont="1" applyFill="1" applyBorder="1" applyAlignment="1" applyProtection="1">
      <alignment horizontal="center"/>
      <protection locked="0"/>
    </xf>
    <xf numFmtId="166" fontId="1" fillId="5" borderId="4" xfId="0" applyNumberFormat="1" applyFont="1" applyFill="1" applyBorder="1" applyAlignment="1" applyProtection="1">
      <alignment horizontal="center"/>
      <protection locked="0"/>
    </xf>
    <xf numFmtId="166" fontId="1" fillId="22" borderId="4" xfId="0" applyNumberFormat="1" applyFont="1" applyFill="1" applyBorder="1" applyAlignment="1" applyProtection="1">
      <alignment horizontal="center"/>
      <protection locked="0"/>
    </xf>
    <xf numFmtId="166" fontId="1" fillId="22" borderId="30" xfId="0" applyNumberFormat="1" applyFont="1" applyFill="1" applyBorder="1" applyAlignment="1" applyProtection="1">
      <alignment horizontal="center"/>
      <protection locked="0"/>
    </xf>
    <xf numFmtId="166" fontId="1" fillId="5" borderId="30" xfId="0" applyNumberFormat="1" applyFont="1" applyFill="1" applyBorder="1" applyAlignment="1" applyProtection="1">
      <alignment horizontal="center"/>
      <protection locked="0"/>
    </xf>
    <xf numFmtId="166" fontId="1" fillId="19" borderId="27" xfId="0" applyNumberFormat="1" applyFont="1" applyFill="1" applyBorder="1" applyAlignment="1" applyProtection="1">
      <alignment horizontal="center"/>
    </xf>
    <xf numFmtId="166" fontId="1" fillId="22" borderId="27" xfId="0" applyNumberFormat="1" applyFont="1" applyFill="1" applyBorder="1" applyAlignment="1" applyProtection="1">
      <alignment horizontal="center"/>
      <protection locked="0"/>
    </xf>
    <xf numFmtId="166" fontId="1" fillId="19" borderId="32" xfId="0" applyNumberFormat="1" applyFont="1" applyFill="1" applyBorder="1" applyAlignment="1" applyProtection="1">
      <alignment horizontal="center"/>
    </xf>
    <xf numFmtId="166" fontId="1" fillId="22" borderId="20" xfId="0" applyNumberFormat="1" applyFont="1" applyFill="1" applyBorder="1" applyAlignment="1" applyProtection="1">
      <alignment horizontal="center"/>
      <protection locked="0"/>
    </xf>
    <xf numFmtId="166" fontId="1" fillId="19" borderId="3" xfId="0" applyNumberFormat="1" applyFont="1" applyFill="1" applyBorder="1" applyAlignment="1" applyProtection="1">
      <alignment horizontal="center"/>
    </xf>
    <xf numFmtId="166" fontId="1" fillId="22" borderId="3" xfId="0" applyNumberFormat="1" applyFont="1" applyFill="1" applyBorder="1" applyAlignment="1" applyProtection="1">
      <alignment horizontal="center"/>
      <protection locked="0"/>
    </xf>
    <xf numFmtId="166" fontId="1" fillId="19" borderId="11" xfId="0" applyNumberFormat="1" applyFont="1" applyFill="1" applyBorder="1" applyAlignment="1" applyProtection="1">
      <alignment horizontal="center"/>
    </xf>
    <xf numFmtId="166" fontId="1" fillId="5" borderId="2" xfId="0" applyNumberFormat="1" applyFont="1" applyFill="1" applyBorder="1" applyAlignment="1" applyProtection="1">
      <alignment horizontal="center"/>
      <protection locked="0"/>
    </xf>
    <xf numFmtId="166" fontId="52" fillId="16" borderId="34" xfId="0" applyNumberFormat="1" applyFont="1" applyFill="1" applyBorder="1" applyAlignment="1" applyProtection="1">
      <alignment horizontal="center" vertical="center"/>
    </xf>
    <xf numFmtId="166" fontId="52" fillId="16" borderId="13" xfId="0" applyNumberFormat="1" applyFont="1" applyFill="1" applyBorder="1" applyAlignment="1" applyProtection="1">
      <alignment horizontal="center" vertical="center"/>
    </xf>
    <xf numFmtId="166" fontId="1" fillId="9" borderId="30" xfId="0" applyNumberFormat="1" applyFont="1" applyFill="1" applyBorder="1" applyAlignment="1" applyProtection="1">
      <alignment horizontal="center"/>
      <protection locked="0"/>
    </xf>
    <xf numFmtId="166" fontId="17" fillId="16" borderId="27" xfId="0" applyNumberFormat="1" applyFont="1" applyFill="1" applyBorder="1" applyAlignment="1" applyProtection="1">
      <alignment horizontal="center" vertical="center"/>
    </xf>
    <xf numFmtId="166" fontId="17" fillId="16" borderId="4" xfId="0" applyNumberFormat="1" applyFont="1" applyFill="1" applyBorder="1" applyAlignment="1" applyProtection="1">
      <alignment horizontal="center"/>
    </xf>
    <xf numFmtId="166" fontId="17" fillId="16" borderId="29" xfId="0" applyNumberFormat="1" applyFont="1" applyFill="1" applyBorder="1" applyAlignment="1" applyProtection="1">
      <alignment horizontal="center"/>
    </xf>
    <xf numFmtId="166" fontId="17" fillId="19" borderId="4" xfId="0" applyNumberFormat="1" applyFont="1" applyFill="1" applyBorder="1" applyAlignment="1" applyProtection="1">
      <alignment horizontal="center"/>
    </xf>
    <xf numFmtId="166" fontId="17" fillId="19" borderId="29" xfId="0" applyNumberFormat="1" applyFont="1" applyFill="1" applyBorder="1" applyAlignment="1" applyProtection="1">
      <alignment horizontal="center"/>
    </xf>
    <xf numFmtId="166" fontId="17" fillId="16" borderId="30" xfId="0" applyNumberFormat="1" applyFont="1" applyFill="1" applyBorder="1" applyAlignment="1" applyProtection="1">
      <alignment horizontal="center"/>
    </xf>
    <xf numFmtId="166" fontId="17" fillId="19" borderId="31" xfId="0" applyNumberFormat="1" applyFont="1" applyFill="1" applyBorder="1" applyAlignment="1" applyProtection="1">
      <alignment horizontal="center"/>
    </xf>
    <xf numFmtId="167" fontId="1" fillId="16" borderId="27" xfId="0" applyNumberFormat="1" applyFont="1" applyFill="1" applyBorder="1" applyAlignment="1" applyProtection="1">
      <alignment horizontal="center" vertical="center" wrapText="1"/>
    </xf>
    <xf numFmtId="167" fontId="1" fillId="16" borderId="28" xfId="0" applyNumberFormat="1" applyFont="1" applyFill="1" applyBorder="1" applyAlignment="1" applyProtection="1">
      <alignment horizontal="center" vertical="center" wrapText="1"/>
    </xf>
    <xf numFmtId="167" fontId="1" fillId="16" borderId="30" xfId="0" applyNumberFormat="1" applyFont="1" applyFill="1" applyBorder="1" applyAlignment="1" applyProtection="1">
      <alignment horizontal="center" vertical="center" wrapText="1"/>
    </xf>
    <xf numFmtId="167" fontId="1" fillId="9" borderId="27" xfId="0" applyNumberFormat="1" applyFont="1" applyFill="1" applyBorder="1" applyAlignment="1" applyProtection="1">
      <alignment horizontal="center"/>
      <protection locked="0"/>
    </xf>
    <xf numFmtId="167" fontId="1" fillId="9" borderId="30" xfId="0" applyNumberFormat="1" applyFont="1" applyFill="1" applyBorder="1" applyAlignment="1" applyProtection="1">
      <alignment horizontal="center"/>
      <protection locked="0"/>
    </xf>
    <xf numFmtId="167" fontId="17" fillId="16" borderId="30" xfId="0" applyNumberFormat="1" applyFont="1" applyFill="1" applyBorder="1" applyAlignment="1" applyProtection="1">
      <alignment horizontal="center"/>
    </xf>
    <xf numFmtId="0" fontId="17" fillId="3" borderId="21" xfId="0" applyFont="1" applyFill="1" applyBorder="1" applyAlignment="1" applyProtection="1">
      <alignment horizontal="center"/>
    </xf>
    <xf numFmtId="49" fontId="1" fillId="23" borderId="3" xfId="0" applyNumberFormat="1" applyFont="1" applyFill="1" applyBorder="1" applyProtection="1"/>
    <xf numFmtId="49" fontId="1" fillId="23" borderId="4" xfId="0" applyNumberFormat="1" applyFont="1" applyFill="1" applyBorder="1" applyProtection="1"/>
    <xf numFmtId="49" fontId="1" fillId="23" borderId="30" xfId="0" applyNumberFormat="1" applyFont="1" applyFill="1" applyBorder="1" applyProtection="1"/>
    <xf numFmtId="0" fontId="4" fillId="24" borderId="24" xfId="1" applyFont="1" applyFill="1" applyBorder="1" applyAlignment="1" applyProtection="1">
      <alignment horizontal="left" vertical="center" wrapText="1"/>
    </xf>
    <xf numFmtId="0" fontId="4" fillId="23" borderId="4" xfId="0" applyFont="1" applyFill="1" applyBorder="1" applyAlignment="1" applyProtection="1">
      <alignment vertical="center" wrapText="1"/>
    </xf>
    <xf numFmtId="166" fontId="1" fillId="25" borderId="4" xfId="0" applyNumberFormat="1" applyFont="1" applyFill="1" applyBorder="1" applyAlignment="1" applyProtection="1">
      <alignment horizontal="center" vertical="center" wrapText="1"/>
    </xf>
    <xf numFmtId="166" fontId="1" fillId="25" borderId="30" xfId="0" applyNumberFormat="1" applyFont="1" applyFill="1" applyBorder="1" applyAlignment="1" applyProtection="1">
      <alignment horizontal="center" vertical="center" wrapText="1"/>
    </xf>
    <xf numFmtId="166" fontId="1" fillId="25" borderId="4" xfId="0" applyNumberFormat="1" applyFont="1" applyFill="1" applyBorder="1" applyAlignment="1" applyProtection="1">
      <alignment horizontal="center"/>
      <protection locked="0"/>
    </xf>
    <xf numFmtId="166" fontId="1" fillId="25" borderId="30" xfId="0" applyNumberFormat="1" applyFont="1" applyFill="1" applyBorder="1" applyAlignment="1" applyProtection="1">
      <alignment horizontal="center"/>
      <protection locked="0"/>
    </xf>
    <xf numFmtId="0" fontId="1" fillId="16" borderId="41" xfId="0" applyFont="1" applyFill="1" applyBorder="1" applyAlignment="1" applyProtection="1"/>
    <xf numFmtId="166" fontId="1" fillId="19" borderId="28" xfId="0" applyNumberFormat="1" applyFont="1" applyFill="1" applyBorder="1" applyAlignment="1" applyProtection="1">
      <alignment horizontal="center"/>
    </xf>
    <xf numFmtId="166" fontId="1" fillId="19" borderId="35" xfId="0" applyNumberFormat="1" applyFont="1" applyFill="1" applyBorder="1" applyAlignment="1" applyProtection="1">
      <alignment horizontal="center"/>
    </xf>
    <xf numFmtId="0" fontId="1" fillId="16" borderId="39" xfId="0" applyFont="1" applyFill="1" applyBorder="1" applyAlignment="1" applyProtection="1"/>
    <xf numFmtId="0" fontId="1" fillId="16" borderId="7" xfId="0" applyFont="1" applyFill="1" applyBorder="1" applyAlignment="1" applyProtection="1"/>
    <xf numFmtId="0" fontId="60" fillId="27" borderId="0" xfId="0" applyFont="1" applyFill="1"/>
    <xf numFmtId="0" fontId="17" fillId="16" borderId="56" xfId="0" applyFont="1" applyFill="1" applyBorder="1" applyAlignment="1" applyProtection="1"/>
    <xf numFmtId="0" fontId="17" fillId="21" borderId="21" xfId="0" applyFont="1" applyFill="1" applyBorder="1" applyAlignment="1" applyProtection="1">
      <alignment horizontal="center" vertical="center" wrapText="1"/>
    </xf>
    <xf numFmtId="167" fontId="17" fillId="19" borderId="63" xfId="0" applyNumberFormat="1" applyFont="1" applyFill="1" applyBorder="1" applyAlignment="1" applyProtection="1">
      <alignment horizontal="center"/>
    </xf>
    <xf numFmtId="167" fontId="17" fillId="19" borderId="62" xfId="0" applyNumberFormat="1" applyFont="1" applyFill="1" applyBorder="1" applyAlignment="1" applyProtection="1">
      <alignment horizontal="center"/>
    </xf>
    <xf numFmtId="167" fontId="1" fillId="16" borderId="31" xfId="0" applyNumberFormat="1" applyFont="1" applyFill="1" applyBorder="1" applyAlignment="1" applyProtection="1">
      <alignment horizontal="center" vertical="center" wrapText="1"/>
    </xf>
    <xf numFmtId="167" fontId="1" fillId="9" borderId="28" xfId="0" applyNumberFormat="1" applyFont="1" applyFill="1" applyBorder="1" applyAlignment="1" applyProtection="1">
      <alignment horizontal="center"/>
      <protection locked="0"/>
    </xf>
    <xf numFmtId="167" fontId="1" fillId="9" borderId="31" xfId="0" applyNumberFormat="1" applyFont="1" applyFill="1" applyBorder="1" applyAlignment="1" applyProtection="1">
      <alignment horizontal="center"/>
      <protection locked="0"/>
    </xf>
    <xf numFmtId="167" fontId="17" fillId="16" borderId="31" xfId="0" applyNumberFormat="1" applyFont="1" applyFill="1" applyBorder="1" applyAlignment="1" applyProtection="1">
      <alignment horizontal="center"/>
    </xf>
    <xf numFmtId="0" fontId="1" fillId="16" borderId="14" xfId="0" applyFont="1" applyFill="1" applyBorder="1" applyAlignment="1" applyProtection="1">
      <alignment horizontal="center" vertical="center" wrapText="1"/>
    </xf>
    <xf numFmtId="0" fontId="1" fillId="16" borderId="21" xfId="0" applyFont="1" applyFill="1" applyBorder="1" applyAlignment="1" applyProtection="1">
      <alignment horizontal="center" vertical="center" wrapText="1"/>
    </xf>
    <xf numFmtId="0" fontId="1" fillId="16" borderId="64" xfId="0" applyFont="1" applyFill="1" applyBorder="1" applyAlignment="1" applyProtection="1">
      <alignment horizontal="center" vertical="center"/>
    </xf>
    <xf numFmtId="0" fontId="17" fillId="16" borderId="25" xfId="0" applyFont="1" applyFill="1" applyBorder="1" applyAlignment="1" applyProtection="1">
      <alignment vertical="center"/>
    </xf>
    <xf numFmtId="0" fontId="17" fillId="16" borderId="42" xfId="0" applyFont="1" applyFill="1" applyBorder="1" applyAlignment="1" applyProtection="1">
      <alignment vertical="center"/>
    </xf>
    <xf numFmtId="0" fontId="17" fillId="16" borderId="21" xfId="0" applyFont="1" applyFill="1" applyBorder="1" applyAlignment="1" applyProtection="1">
      <alignment horizontal="center" vertical="center"/>
    </xf>
    <xf numFmtId="0" fontId="17" fillId="16" borderId="19" xfId="0" applyFont="1" applyFill="1" applyBorder="1" applyAlignment="1" applyProtection="1"/>
    <xf numFmtId="167" fontId="17" fillId="16" borderId="3" xfId="0" applyNumberFormat="1" applyFont="1" applyFill="1" applyBorder="1" applyAlignment="1" applyProtection="1">
      <alignment horizontal="center"/>
    </xf>
    <xf numFmtId="167" fontId="17" fillId="16" borderId="11" xfId="0" applyNumberFormat="1" applyFont="1" applyFill="1" applyBorder="1" applyAlignment="1" applyProtection="1">
      <alignment horizontal="center"/>
    </xf>
    <xf numFmtId="0" fontId="17" fillId="16" borderId="37" xfId="0" applyFont="1" applyFill="1" applyBorder="1" applyAlignment="1" applyProtection="1">
      <alignment vertical="center"/>
    </xf>
    <xf numFmtId="0" fontId="0" fillId="14" borderId="21" xfId="0" applyFill="1" applyBorder="1" applyProtection="1"/>
    <xf numFmtId="0" fontId="3" fillId="27" borderId="21" xfId="0" applyFont="1" applyFill="1" applyBorder="1" applyProtection="1"/>
    <xf numFmtId="0" fontId="17" fillId="21" borderId="49" xfId="0" applyFont="1" applyFill="1" applyBorder="1" applyAlignment="1" applyProtection="1">
      <alignment horizontal="center" vertical="center" wrapText="1"/>
    </xf>
    <xf numFmtId="0" fontId="17" fillId="21" borderId="49" xfId="0" applyFont="1" applyFill="1" applyBorder="1" applyAlignment="1" applyProtection="1">
      <alignment horizontal="center" vertical="center" wrapText="1"/>
    </xf>
    <xf numFmtId="166" fontId="1" fillId="19" borderId="25" xfId="0" applyNumberFormat="1" applyFont="1" applyFill="1" applyBorder="1" applyAlignment="1" applyProtection="1">
      <alignment horizontal="center"/>
    </xf>
    <xf numFmtId="1" fontId="1" fillId="26" borderId="3" xfId="0" applyNumberFormat="1" applyFont="1" applyFill="1" applyBorder="1" applyProtection="1">
      <protection locked="0"/>
    </xf>
    <xf numFmtId="1" fontId="1" fillId="26" borderId="4" xfId="0" applyNumberFormat="1" applyFont="1" applyFill="1" applyBorder="1" applyProtection="1">
      <protection locked="0"/>
    </xf>
    <xf numFmtId="1" fontId="1" fillId="26" borderId="30" xfId="0" applyNumberFormat="1" applyFont="1" applyFill="1" applyBorder="1" applyProtection="1">
      <protection locked="0"/>
    </xf>
    <xf numFmtId="166" fontId="52" fillId="16" borderId="4" xfId="0" applyNumberFormat="1" applyFont="1" applyFill="1" applyBorder="1" applyAlignment="1" applyProtection="1">
      <alignment horizontal="center" vertical="center" wrapText="1"/>
    </xf>
    <xf numFmtId="0" fontId="4" fillId="22" borderId="0" xfId="0" applyFont="1" applyFill="1" applyProtection="1"/>
    <xf numFmtId="0" fontId="4" fillId="28" borderId="2" xfId="0" applyFont="1" applyFill="1" applyBorder="1" applyAlignment="1" applyProtection="1">
      <alignment horizontal="center" wrapText="1"/>
    </xf>
    <xf numFmtId="0" fontId="4" fillId="28" borderId="6" xfId="0" applyFont="1" applyFill="1" applyBorder="1" applyAlignment="1" applyProtection="1">
      <alignment horizontal="center" wrapText="1"/>
    </xf>
    <xf numFmtId="0" fontId="4" fillId="28" borderId="0" xfId="0" applyFont="1" applyFill="1" applyBorder="1" applyAlignment="1" applyProtection="1">
      <alignment horizontal="center" wrapText="1"/>
    </xf>
    <xf numFmtId="0" fontId="4" fillId="28" borderId="7" xfId="0" applyFont="1" applyFill="1" applyBorder="1" applyAlignment="1" applyProtection="1">
      <alignment horizontal="center" wrapText="1"/>
    </xf>
    <xf numFmtId="0" fontId="4" fillId="28" borderId="6" xfId="0" applyFont="1" applyFill="1" applyBorder="1" applyAlignment="1" applyProtection="1">
      <alignment wrapText="1"/>
    </xf>
    <xf numFmtId="0" fontId="4" fillId="28" borderId="0" xfId="0" applyFont="1" applyFill="1" applyBorder="1" applyAlignment="1" applyProtection="1">
      <alignment wrapText="1"/>
    </xf>
    <xf numFmtId="0" fontId="4" fillId="28" borderId="7" xfId="0" applyFont="1" applyFill="1" applyBorder="1" applyAlignment="1" applyProtection="1">
      <alignment wrapText="1"/>
    </xf>
    <xf numFmtId="0" fontId="4" fillId="28" borderId="2" xfId="0" applyFont="1" applyFill="1" applyBorder="1" applyAlignment="1" applyProtection="1">
      <alignment wrapText="1"/>
    </xf>
    <xf numFmtId="0" fontId="4" fillId="28" borderId="1" xfId="0" applyFont="1" applyFill="1" applyBorder="1" applyAlignment="1" applyProtection="1">
      <alignment wrapText="1"/>
    </xf>
    <xf numFmtId="0" fontId="4" fillId="28" borderId="3" xfId="0" applyFont="1" applyFill="1" applyBorder="1" applyAlignment="1" applyProtection="1">
      <alignment wrapText="1"/>
    </xf>
    <xf numFmtId="166" fontId="17" fillId="16" borderId="34" xfId="0" applyNumberFormat="1" applyFont="1" applyFill="1" applyBorder="1" applyAlignment="1" applyProtection="1">
      <alignment horizontal="center" vertical="center"/>
    </xf>
    <xf numFmtId="166" fontId="17" fillId="16" borderId="13" xfId="0" applyNumberFormat="1" applyFont="1" applyFill="1" applyBorder="1" applyAlignment="1" applyProtection="1">
      <alignment horizontal="center" vertical="center"/>
    </xf>
    <xf numFmtId="0" fontId="1" fillId="16" borderId="5" xfId="0" applyFont="1" applyFill="1" applyBorder="1" applyAlignment="1" applyProtection="1"/>
    <xf numFmtId="166" fontId="61" fillId="5" borderId="4" xfId="0" applyNumberFormat="1" applyFont="1" applyFill="1" applyBorder="1" applyAlignment="1" applyProtection="1">
      <alignment horizontal="center"/>
      <protection locked="0"/>
    </xf>
    <xf numFmtId="166" fontId="61" fillId="5" borderId="27" xfId="0" applyNumberFormat="1" applyFont="1" applyFill="1" applyBorder="1" applyAlignment="1" applyProtection="1">
      <alignment horizontal="center"/>
      <protection locked="0"/>
    </xf>
    <xf numFmtId="0" fontId="1" fillId="16" borderId="58" xfId="0" applyFont="1" applyFill="1" applyBorder="1" applyAlignment="1" applyProtection="1"/>
    <xf numFmtId="0" fontId="1" fillId="16" borderId="44" xfId="0" applyFont="1" applyFill="1" applyBorder="1" applyAlignment="1" applyProtection="1"/>
    <xf numFmtId="166" fontId="17" fillId="19" borderId="28" xfId="0" applyNumberFormat="1" applyFont="1" applyFill="1" applyBorder="1" applyAlignment="1" applyProtection="1">
      <alignment horizontal="center"/>
    </xf>
    <xf numFmtId="166" fontId="17" fillId="19" borderId="30" xfId="0" applyNumberFormat="1" applyFont="1" applyFill="1" applyBorder="1" applyAlignment="1" applyProtection="1">
      <alignment horizontal="center"/>
    </xf>
    <xf numFmtId="0" fontId="1" fillId="16" borderId="65" xfId="0" applyFont="1" applyFill="1" applyBorder="1" applyAlignment="1" applyProtection="1"/>
    <xf numFmtId="0" fontId="17" fillId="16" borderId="66" xfId="0" applyFont="1" applyFill="1" applyBorder="1" applyAlignment="1" applyProtection="1">
      <alignment vertical="center"/>
    </xf>
    <xf numFmtId="0" fontId="17" fillId="16" borderId="57" xfId="0" applyFont="1" applyFill="1" applyBorder="1" applyAlignment="1" applyProtection="1"/>
    <xf numFmtId="0" fontId="0" fillId="14" borderId="51" xfId="0" applyFill="1" applyBorder="1" applyProtection="1"/>
    <xf numFmtId="0" fontId="0" fillId="14" borderId="52" xfId="0" applyFill="1" applyBorder="1" applyProtection="1"/>
    <xf numFmtId="0" fontId="39" fillId="14" borderId="43" xfId="0" applyFont="1" applyFill="1" applyBorder="1" applyProtection="1"/>
    <xf numFmtId="0" fontId="39" fillId="14" borderId="44" xfId="0" applyFont="1" applyFill="1" applyBorder="1" applyProtection="1"/>
    <xf numFmtId="0" fontId="39" fillId="14" borderId="48" xfId="0" applyFont="1" applyFill="1" applyBorder="1" applyProtection="1"/>
    <xf numFmtId="166" fontId="0" fillId="14" borderId="46" xfId="0" applyNumberFormat="1" applyFill="1" applyBorder="1" applyProtection="1"/>
    <xf numFmtId="0" fontId="3" fillId="14" borderId="21" xfId="0" applyFont="1" applyFill="1" applyBorder="1" applyProtection="1"/>
    <xf numFmtId="0" fontId="3" fillId="14" borderId="45" xfId="0" applyFont="1" applyFill="1" applyBorder="1" applyProtection="1"/>
    <xf numFmtId="1" fontId="0" fillId="14" borderId="0" xfId="0" applyNumberFormat="1" applyFill="1" applyProtection="1"/>
    <xf numFmtId="166" fontId="0" fillId="14" borderId="0" xfId="0" applyNumberFormat="1" applyFill="1" applyProtection="1"/>
    <xf numFmtId="166" fontId="0" fillId="14" borderId="0" xfId="0" applyNumberFormat="1" applyFill="1" applyBorder="1" applyProtection="1"/>
    <xf numFmtId="0" fontId="0" fillId="14" borderId="0" xfId="0" applyFill="1" applyAlignment="1" applyProtection="1">
      <alignment wrapText="1"/>
    </xf>
    <xf numFmtId="1" fontId="0" fillId="14" borderId="21" xfId="0" applyNumberFormat="1" applyFill="1" applyBorder="1" applyProtection="1"/>
    <xf numFmtId="0" fontId="1" fillId="26" borderId="30" xfId="0" applyFont="1" applyFill="1" applyBorder="1" applyAlignment="1" applyProtection="1">
      <alignment horizontal="left" vertical="top"/>
    </xf>
    <xf numFmtId="0" fontId="1" fillId="26" borderId="21" xfId="0" applyFont="1" applyFill="1" applyBorder="1" applyAlignment="1" applyProtection="1">
      <alignment horizontal="left" vertical="top"/>
    </xf>
    <xf numFmtId="0" fontId="4" fillId="16" borderId="0" xfId="1" applyFont="1" applyFill="1" applyBorder="1" applyAlignment="1" applyProtection="1">
      <alignment horizontal="left" vertical="center" wrapText="1"/>
    </xf>
    <xf numFmtId="0" fontId="4" fillId="14" borderId="0" xfId="0" applyFont="1" applyFill="1" applyBorder="1" applyAlignment="1" applyProtection="1">
      <alignment vertical="center" wrapText="1"/>
    </xf>
    <xf numFmtId="0" fontId="2" fillId="18" borderId="4" xfId="1" applyFont="1" applyFill="1" applyBorder="1" applyAlignment="1" applyProtection="1">
      <alignment horizontal="center" vertical="center" wrapText="1"/>
    </xf>
    <xf numFmtId="0" fontId="2" fillId="18" borderId="29" xfId="1" applyFont="1" applyFill="1" applyBorder="1" applyAlignment="1" applyProtection="1">
      <alignment horizontal="center" vertical="center" wrapText="1"/>
    </xf>
    <xf numFmtId="0" fontId="4" fillId="26" borderId="40" xfId="1" applyFont="1" applyFill="1" applyBorder="1" applyAlignment="1" applyProtection="1">
      <alignment horizontal="left" vertical="center" wrapText="1"/>
    </xf>
    <xf numFmtId="0" fontId="4" fillId="27" borderId="4" xfId="0" applyFont="1" applyFill="1" applyBorder="1" applyAlignment="1" applyProtection="1">
      <alignment vertical="center" wrapText="1"/>
    </xf>
    <xf numFmtId="0" fontId="4" fillId="27" borderId="29" xfId="0" applyFont="1" applyFill="1" applyBorder="1" applyAlignment="1" applyProtection="1">
      <alignment vertical="center" wrapText="1"/>
    </xf>
    <xf numFmtId="0" fontId="4" fillId="26" borderId="35" xfId="1" applyFont="1" applyFill="1" applyBorder="1" applyAlignment="1" applyProtection="1">
      <alignment horizontal="left" vertical="center" wrapText="1"/>
    </xf>
    <xf numFmtId="0" fontId="4" fillId="27" borderId="30" xfId="0" applyFont="1" applyFill="1" applyBorder="1" applyAlignment="1" applyProtection="1">
      <alignment vertical="center" wrapText="1"/>
    </xf>
    <xf numFmtId="0" fontId="4" fillId="27" borderId="31" xfId="0" applyFont="1" applyFill="1" applyBorder="1" applyAlignment="1" applyProtection="1">
      <alignment vertical="center" wrapText="1"/>
    </xf>
    <xf numFmtId="0" fontId="47" fillId="27" borderId="21" xfId="0" applyFont="1" applyFill="1" applyBorder="1" applyProtection="1">
      <protection locked="0"/>
    </xf>
    <xf numFmtId="0" fontId="49" fillId="14" borderId="0" xfId="0" applyFont="1" applyFill="1" applyBorder="1" applyAlignment="1" applyProtection="1">
      <alignment horizontal="left" vertical="center" wrapText="1"/>
    </xf>
    <xf numFmtId="0" fontId="57" fillId="2" borderId="0" xfId="0" applyFont="1" applyFill="1" applyBorder="1" applyAlignment="1" applyProtection="1">
      <alignment horizontal="center"/>
    </xf>
    <xf numFmtId="0" fontId="3" fillId="14" borderId="4" xfId="0" applyFont="1" applyFill="1" applyBorder="1" applyAlignment="1" applyProtection="1">
      <alignment horizontal="left" vertical="center" wrapText="1"/>
    </xf>
    <xf numFmtId="0" fontId="3" fillId="14" borderId="20" xfId="0" applyFont="1" applyFill="1" applyBorder="1" applyAlignment="1" applyProtection="1">
      <alignment horizontal="left" vertical="center" wrapText="1"/>
    </xf>
    <xf numFmtId="0" fontId="3" fillId="14" borderId="5" xfId="0" applyFont="1" applyFill="1" applyBorder="1" applyAlignment="1" applyProtection="1">
      <alignment horizontal="left" vertical="center" wrapText="1"/>
    </xf>
    <xf numFmtId="0" fontId="3" fillId="14" borderId="63" xfId="0" applyFont="1" applyFill="1" applyBorder="1" applyAlignment="1" applyProtection="1">
      <alignment horizontal="left" vertical="center" wrapText="1"/>
    </xf>
    <xf numFmtId="0" fontId="48" fillId="14" borderId="0" xfId="0" applyFont="1" applyFill="1" applyAlignment="1" applyProtection="1">
      <alignment horizontal="left" vertical="top" wrapText="1"/>
    </xf>
    <xf numFmtId="0" fontId="1" fillId="14" borderId="0" xfId="0" applyFont="1" applyFill="1" applyAlignment="1" applyProtection="1">
      <alignment horizontal="left" vertical="top" wrapText="1"/>
    </xf>
    <xf numFmtId="0" fontId="1" fillId="2" borderId="20" xfId="0" applyFont="1" applyFill="1" applyBorder="1" applyAlignment="1" applyProtection="1">
      <alignment horizontal="center"/>
    </xf>
    <xf numFmtId="0" fontId="1" fillId="2" borderId="5" xfId="0" applyFont="1" applyFill="1" applyBorder="1" applyAlignment="1" applyProtection="1">
      <alignment horizontal="center"/>
    </xf>
    <xf numFmtId="0" fontId="1" fillId="2" borderId="57" xfId="0" applyFont="1" applyFill="1" applyBorder="1" applyAlignment="1" applyProtection="1">
      <alignment horizontal="center"/>
    </xf>
    <xf numFmtId="0" fontId="3" fillId="14" borderId="30" xfId="0" applyFont="1" applyFill="1" applyBorder="1" applyAlignment="1" applyProtection="1">
      <alignment horizontal="left" vertical="center" wrapText="1"/>
    </xf>
    <xf numFmtId="0" fontId="3" fillId="14" borderId="41" xfId="0" applyFont="1" applyFill="1" applyBorder="1" applyAlignment="1" applyProtection="1">
      <alignment horizontal="left" vertical="center" wrapText="1"/>
    </xf>
    <xf numFmtId="0" fontId="32" fillId="17" borderId="53" xfId="0" applyFont="1" applyFill="1" applyBorder="1" applyAlignment="1" applyProtection="1">
      <alignment horizontal="center" vertical="top" wrapText="1"/>
    </xf>
    <xf numFmtId="0" fontId="51" fillId="17" borderId="54" xfId="0" applyFont="1" applyFill="1" applyBorder="1" applyAlignment="1" applyProtection="1">
      <alignment horizontal="center" vertical="top" wrapText="1"/>
    </xf>
    <xf numFmtId="0" fontId="51" fillId="17" borderId="55" xfId="0" applyFont="1" applyFill="1" applyBorder="1" applyAlignment="1" applyProtection="1">
      <alignment horizontal="center" vertical="top" wrapText="1"/>
    </xf>
    <xf numFmtId="0" fontId="42" fillId="13" borderId="0" xfId="0" applyFont="1" applyFill="1" applyAlignment="1" applyProtection="1">
      <alignment horizontal="center"/>
    </xf>
    <xf numFmtId="0" fontId="43" fillId="13" borderId="0" xfId="0" applyFont="1" applyFill="1" applyAlignment="1" applyProtection="1">
      <alignment horizontal="center"/>
    </xf>
    <xf numFmtId="0" fontId="44" fillId="13" borderId="0" xfId="0" applyFont="1" applyFill="1" applyAlignment="1" applyProtection="1">
      <alignment horizontal="center"/>
    </xf>
    <xf numFmtId="0" fontId="4" fillId="14" borderId="0" xfId="0" applyFont="1" applyFill="1" applyAlignment="1" applyProtection="1">
      <alignment horizontal="left" wrapText="1"/>
    </xf>
    <xf numFmtId="0" fontId="4" fillId="14" borderId="44" xfId="0" applyFont="1" applyFill="1" applyBorder="1" applyAlignment="1" applyProtection="1">
      <alignment horizontal="left" wrapText="1"/>
    </xf>
    <xf numFmtId="0" fontId="17" fillId="17" borderId="53" xfId="0" applyFont="1" applyFill="1" applyBorder="1" applyAlignment="1" applyProtection="1">
      <alignment horizontal="right"/>
    </xf>
    <xf numFmtId="0" fontId="17" fillId="17" borderId="55" xfId="0" applyFont="1" applyFill="1" applyBorder="1" applyAlignment="1" applyProtection="1">
      <alignment horizontal="right"/>
    </xf>
    <xf numFmtId="0" fontId="41" fillId="13" borderId="0" xfId="0" applyFont="1" applyFill="1" applyAlignment="1" applyProtection="1">
      <alignment horizontal="center"/>
    </xf>
    <xf numFmtId="0" fontId="3" fillId="14" borderId="2" xfId="0" applyFont="1" applyFill="1" applyBorder="1" applyAlignment="1" applyProtection="1">
      <alignment horizontal="left" vertical="center" wrapText="1"/>
    </xf>
    <xf numFmtId="0" fontId="3" fillId="14" borderId="16" xfId="0" applyFont="1" applyFill="1" applyBorder="1" applyAlignment="1" applyProtection="1">
      <alignment horizontal="left" vertical="center" wrapText="1"/>
    </xf>
    <xf numFmtId="0" fontId="3" fillId="14" borderId="27" xfId="0" applyFont="1" applyFill="1" applyBorder="1" applyAlignment="1" applyProtection="1">
      <alignment horizontal="left" vertical="center" wrapText="1"/>
    </xf>
    <xf numFmtId="0" fontId="3" fillId="14" borderId="39" xfId="0" applyFont="1" applyFill="1" applyBorder="1" applyAlignment="1" applyProtection="1">
      <alignment horizontal="left" vertical="center" wrapText="1"/>
    </xf>
    <xf numFmtId="0" fontId="1" fillId="2" borderId="20" xfId="0" applyFont="1" applyFill="1" applyBorder="1" applyAlignment="1" applyProtection="1">
      <alignment horizontal="center" wrapText="1"/>
    </xf>
    <xf numFmtId="0" fontId="1" fillId="2" borderId="57" xfId="0" applyFont="1" applyFill="1" applyBorder="1" applyAlignment="1" applyProtection="1">
      <alignment horizontal="center" wrapText="1"/>
    </xf>
    <xf numFmtId="0" fontId="48" fillId="14" borderId="0" xfId="0" applyFont="1" applyFill="1" applyBorder="1" applyAlignment="1" applyProtection="1">
      <alignment horizontal="left"/>
    </xf>
    <xf numFmtId="0" fontId="24" fillId="14" borderId="0"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protection locked="0"/>
    </xf>
    <xf numFmtId="0" fontId="3" fillId="14" borderId="38" xfId="0" applyFont="1" applyFill="1" applyBorder="1" applyAlignment="1" applyProtection="1">
      <alignment horizontal="center" vertical="center" wrapText="1"/>
    </xf>
    <xf numFmtId="0" fontId="3" fillId="14" borderId="35" xfId="0" applyFont="1" applyFill="1" applyBorder="1" applyAlignment="1" applyProtection="1">
      <alignment horizontal="center" vertical="center" wrapText="1"/>
    </xf>
    <xf numFmtId="0" fontId="31" fillId="3" borderId="22" xfId="0" applyFont="1" applyFill="1" applyBorder="1" applyAlignment="1" applyProtection="1">
      <alignment horizontal="left" vertical="top" wrapText="1"/>
    </xf>
    <xf numFmtId="0" fontId="31" fillId="3" borderId="47" xfId="0" applyFont="1" applyFill="1" applyBorder="1" applyAlignment="1" applyProtection="1">
      <alignment horizontal="left" vertical="top" wrapText="1"/>
    </xf>
    <xf numFmtId="0" fontId="31" fillId="3" borderId="49" xfId="0" applyFont="1" applyFill="1" applyBorder="1" applyAlignment="1" applyProtection="1">
      <alignment horizontal="left" vertical="top" wrapText="1"/>
    </xf>
    <xf numFmtId="0" fontId="17" fillId="17" borderId="50" xfId="0" applyFont="1" applyFill="1" applyBorder="1" applyAlignment="1" applyProtection="1">
      <alignment horizontal="center" vertical="center" wrapText="1"/>
    </xf>
    <xf numFmtId="0" fontId="17" fillId="17" borderId="51" xfId="0" applyFont="1" applyFill="1" applyBorder="1" applyAlignment="1" applyProtection="1">
      <alignment horizontal="center" vertical="center" wrapText="1"/>
    </xf>
    <xf numFmtId="0" fontId="17" fillId="17" borderId="52" xfId="0" applyFont="1" applyFill="1" applyBorder="1" applyAlignment="1" applyProtection="1">
      <alignment horizontal="center" vertical="center" wrapText="1"/>
    </xf>
    <xf numFmtId="0" fontId="3" fillId="14" borderId="40" xfId="0" applyFont="1" applyFill="1" applyBorder="1" applyAlignment="1" applyProtection="1">
      <alignment horizontal="center" vertical="center" wrapText="1"/>
    </xf>
    <xf numFmtId="0" fontId="3" fillId="14" borderId="36" xfId="0" applyFont="1" applyFill="1" applyBorder="1" applyAlignment="1" applyProtection="1">
      <alignment horizontal="center" vertical="center" wrapText="1"/>
    </xf>
    <xf numFmtId="0" fontId="32" fillId="18" borderId="53" xfId="0" applyFont="1" applyFill="1" applyBorder="1" applyAlignment="1" applyProtection="1">
      <alignment horizontal="center"/>
    </xf>
    <xf numFmtId="0" fontId="32" fillId="18" borderId="54" xfId="0" applyFont="1" applyFill="1" applyBorder="1" applyAlignment="1" applyProtection="1">
      <alignment horizontal="center"/>
    </xf>
    <xf numFmtId="0" fontId="32" fillId="18" borderId="55" xfId="0" applyFont="1" applyFill="1" applyBorder="1" applyAlignment="1" applyProtection="1">
      <alignment horizontal="center"/>
    </xf>
    <xf numFmtId="0" fontId="34" fillId="5" borderId="0" xfId="0" applyFont="1" applyFill="1" applyAlignment="1" applyProtection="1">
      <alignment horizontal="left" vertical="center" wrapText="1"/>
      <protection locked="0"/>
    </xf>
    <xf numFmtId="0" fontId="55" fillId="16" borderId="0" xfId="0" applyFont="1" applyFill="1" applyBorder="1" applyAlignment="1" applyProtection="1">
      <alignment horizontal="left" vertical="top" wrapText="1"/>
    </xf>
    <xf numFmtId="0" fontId="55" fillId="16" borderId="0" xfId="0" applyFont="1" applyFill="1" applyAlignment="1" applyProtection="1">
      <alignment horizontal="left" vertical="top" wrapText="1"/>
    </xf>
    <xf numFmtId="0" fontId="48" fillId="14" borderId="0" xfId="0" applyFont="1" applyFill="1" applyBorder="1" applyAlignment="1" applyProtection="1">
      <alignment horizontal="left" vertical="top" wrapText="1"/>
    </xf>
    <xf numFmtId="0" fontId="1" fillId="14" borderId="0" xfId="0" applyFont="1" applyFill="1" applyBorder="1" applyAlignment="1" applyProtection="1">
      <alignment horizontal="left" vertical="top" wrapText="1"/>
    </xf>
    <xf numFmtId="0" fontId="4" fillId="16" borderId="12" xfId="0" applyFont="1" applyFill="1" applyBorder="1" applyAlignment="1" applyProtection="1">
      <alignment horizontal="left" vertical="center" wrapText="1"/>
    </xf>
    <xf numFmtId="0" fontId="4" fillId="16" borderId="13" xfId="0" applyFont="1" applyFill="1" applyBorder="1" applyAlignment="1" applyProtection="1">
      <alignment horizontal="left" vertical="center" wrapText="1"/>
    </xf>
    <xf numFmtId="0" fontId="2" fillId="18" borderId="53" xfId="0" applyFont="1" applyFill="1" applyBorder="1" applyAlignment="1" applyProtection="1">
      <alignment horizontal="center" vertical="center" wrapText="1"/>
    </xf>
    <xf numFmtId="0" fontId="2" fillId="18" borderId="55" xfId="0" applyFont="1" applyFill="1" applyBorder="1" applyAlignment="1" applyProtection="1">
      <alignment horizontal="center" vertical="center" wrapText="1"/>
    </xf>
    <xf numFmtId="0" fontId="24" fillId="14" borderId="43" xfId="0" applyFont="1" applyFill="1" applyBorder="1" applyAlignment="1" applyProtection="1">
      <alignment horizontal="center" wrapText="1"/>
    </xf>
    <xf numFmtId="0" fontId="24" fillId="14" borderId="44" xfId="0" applyFont="1" applyFill="1" applyBorder="1" applyAlignment="1" applyProtection="1">
      <alignment horizontal="center" wrapText="1"/>
    </xf>
    <xf numFmtId="0" fontId="4" fillId="16" borderId="35" xfId="0" applyFont="1" applyFill="1" applyBorder="1" applyAlignment="1" applyProtection="1">
      <alignment horizontal="left" vertical="center" wrapText="1"/>
    </xf>
    <xf numFmtId="0" fontId="4" fillId="16" borderId="31" xfId="0" applyFont="1" applyFill="1" applyBorder="1" applyAlignment="1" applyProtection="1">
      <alignment horizontal="left" vertical="center" wrapText="1"/>
    </xf>
    <xf numFmtId="0" fontId="4" fillId="16" borderId="35" xfId="0" applyFont="1" applyFill="1" applyBorder="1" applyAlignment="1" applyProtection="1">
      <alignment vertical="center" wrapText="1"/>
    </xf>
    <xf numFmtId="0" fontId="4" fillId="16" borderId="31" xfId="0" applyFont="1" applyFill="1" applyBorder="1" applyAlignment="1" applyProtection="1">
      <alignment vertical="center" wrapText="1"/>
    </xf>
    <xf numFmtId="0" fontId="4" fillId="16" borderId="38" xfId="0" applyFont="1" applyFill="1" applyBorder="1" applyAlignment="1" applyProtection="1">
      <alignment vertical="center" wrapText="1"/>
    </xf>
    <xf numFmtId="0" fontId="4" fillId="16" borderId="28" xfId="0" applyFont="1" applyFill="1" applyBorder="1" applyAlignment="1" applyProtection="1">
      <alignment vertical="center" wrapText="1"/>
    </xf>
    <xf numFmtId="0" fontId="4" fillId="16" borderId="38" xfId="0" applyFont="1" applyFill="1" applyBorder="1" applyAlignment="1" applyProtection="1">
      <alignment horizontal="left" vertical="center" wrapText="1"/>
    </xf>
    <xf numFmtId="0" fontId="4" fillId="16" borderId="28" xfId="0" applyFont="1" applyFill="1" applyBorder="1" applyAlignment="1" applyProtection="1">
      <alignment horizontal="left" vertical="center" wrapText="1"/>
    </xf>
    <xf numFmtId="0" fontId="17" fillId="3" borderId="53" xfId="0" applyFont="1" applyFill="1" applyBorder="1" applyAlignment="1" applyProtection="1">
      <alignment horizontal="center"/>
    </xf>
    <xf numFmtId="0" fontId="17" fillId="3" borderId="55" xfId="0" applyFont="1" applyFill="1" applyBorder="1" applyAlignment="1" applyProtection="1">
      <alignment horizontal="center"/>
    </xf>
    <xf numFmtId="0" fontId="31" fillId="3" borderId="50" xfId="0" applyFont="1" applyFill="1" applyBorder="1" applyAlignment="1" applyProtection="1">
      <alignment horizontal="left" vertical="top" wrapText="1"/>
    </xf>
    <xf numFmtId="0" fontId="31" fillId="3" borderId="52" xfId="0" applyFont="1" applyFill="1" applyBorder="1" applyAlignment="1" applyProtection="1">
      <alignment horizontal="left" vertical="top" wrapText="1"/>
    </xf>
    <xf numFmtId="0" fontId="31" fillId="3" borderId="45" xfId="0" applyFont="1" applyFill="1" applyBorder="1" applyAlignment="1" applyProtection="1">
      <alignment horizontal="left" vertical="top" wrapText="1"/>
    </xf>
    <xf numFmtId="0" fontId="31" fillId="3" borderId="46" xfId="0" applyFont="1" applyFill="1" applyBorder="1" applyAlignment="1" applyProtection="1">
      <alignment horizontal="left" vertical="top" wrapText="1"/>
    </xf>
    <xf numFmtId="0" fontId="31" fillId="3" borderId="43" xfId="0" applyFont="1" applyFill="1" applyBorder="1" applyAlignment="1" applyProtection="1">
      <alignment horizontal="left" vertical="top" wrapText="1"/>
    </xf>
    <xf numFmtId="0" fontId="31" fillId="3" borderId="48" xfId="0" applyFont="1" applyFill="1" applyBorder="1" applyAlignment="1" applyProtection="1">
      <alignment horizontal="left" vertical="top" wrapText="1"/>
    </xf>
    <xf numFmtId="0" fontId="4" fillId="5" borderId="20" xfId="0" applyFont="1" applyFill="1" applyBorder="1" applyAlignment="1" applyProtection="1">
      <alignment horizontal="center"/>
    </xf>
    <xf numFmtId="0" fontId="4" fillId="5" borderId="57" xfId="0" applyFont="1" applyFill="1" applyBorder="1" applyAlignment="1" applyProtection="1">
      <alignment horizontal="center"/>
    </xf>
    <xf numFmtId="0" fontId="4" fillId="5" borderId="5" xfId="0" applyFont="1" applyFill="1" applyBorder="1" applyAlignment="1" applyProtection="1">
      <alignment horizontal="center"/>
    </xf>
    <xf numFmtId="0" fontId="1" fillId="14" borderId="12" xfId="0" applyFont="1" applyFill="1" applyBorder="1" applyAlignment="1" applyProtection="1">
      <alignment horizontal="center" vertical="center"/>
    </xf>
    <xf numFmtId="0" fontId="1" fillId="14" borderId="13" xfId="0" applyFont="1" applyFill="1" applyBorder="1" applyAlignment="1" applyProtection="1">
      <alignment horizontal="center" vertical="center"/>
    </xf>
    <xf numFmtId="0" fontId="36" fillId="21" borderId="20" xfId="1" applyNumberFormat="1" applyFont="1" applyFill="1" applyBorder="1" applyAlignment="1" applyProtection="1">
      <alignment horizontal="left" wrapText="1"/>
    </xf>
    <xf numFmtId="0" fontId="36" fillId="21" borderId="57" xfId="1" applyNumberFormat="1" applyFont="1" applyFill="1" applyBorder="1" applyAlignment="1" applyProtection="1">
      <alignment horizontal="left" wrapText="1"/>
    </xf>
    <xf numFmtId="0" fontId="27" fillId="21" borderId="20" xfId="1" applyFont="1" applyFill="1" applyBorder="1" applyAlignment="1" applyProtection="1">
      <alignment horizontal="center" wrapText="1"/>
    </xf>
    <xf numFmtId="0" fontId="27" fillId="21" borderId="57" xfId="1" applyFont="1" applyFill="1" applyBorder="1" applyAlignment="1" applyProtection="1">
      <alignment horizontal="center" wrapText="1"/>
    </xf>
    <xf numFmtId="0" fontId="22" fillId="16" borderId="0" xfId="1" applyFont="1" applyFill="1" applyBorder="1" applyAlignment="1" applyProtection="1">
      <alignment horizontal="center"/>
    </xf>
    <xf numFmtId="0" fontId="22" fillId="16" borderId="44" xfId="1" applyFont="1" applyFill="1" applyBorder="1" applyAlignment="1" applyProtection="1">
      <alignment horizontal="center"/>
    </xf>
    <xf numFmtId="0" fontId="2" fillId="18" borderId="22" xfId="1" applyFont="1" applyFill="1" applyBorder="1" applyAlignment="1" applyProtection="1">
      <alignment horizontal="center" vertical="center" wrapText="1"/>
    </xf>
    <xf numFmtId="0" fontId="2" fillId="18" borderId="49" xfId="1" applyFont="1" applyFill="1" applyBorder="1" applyAlignment="1" applyProtection="1">
      <alignment horizontal="center" vertical="center" wrapText="1"/>
    </xf>
    <xf numFmtId="0" fontId="2" fillId="18" borderId="58" xfId="1" applyFont="1" applyFill="1" applyBorder="1" applyAlignment="1" applyProtection="1">
      <alignment horizontal="center" vertical="center" wrapText="1"/>
    </xf>
    <xf numFmtId="0" fontId="2" fillId="18" borderId="59" xfId="1" applyFont="1" applyFill="1" applyBorder="1" applyAlignment="1" applyProtection="1">
      <alignment horizontal="center" vertical="center" wrapText="1"/>
    </xf>
    <xf numFmtId="0" fontId="2" fillId="18" borderId="38" xfId="1" applyFont="1" applyFill="1" applyBorder="1" applyAlignment="1" applyProtection="1">
      <alignment horizontal="center" vertical="center" wrapText="1"/>
    </xf>
    <xf numFmtId="0" fontId="2" fillId="18" borderId="40" xfId="1" applyFont="1" applyFill="1" applyBorder="1" applyAlignment="1" applyProtection="1">
      <alignment horizontal="center" vertical="center" wrapText="1"/>
    </xf>
    <xf numFmtId="0" fontId="2" fillId="18" borderId="27" xfId="1" applyFont="1" applyFill="1" applyBorder="1" applyAlignment="1" applyProtection="1">
      <alignment horizontal="center" vertical="center" wrapText="1"/>
    </xf>
    <xf numFmtId="0" fontId="2" fillId="18" borderId="28" xfId="1" applyFont="1" applyFill="1" applyBorder="1" applyAlignment="1" applyProtection="1">
      <alignment horizontal="center" vertical="center" wrapText="1"/>
    </xf>
    <xf numFmtId="0" fontId="53" fillId="14" borderId="45" xfId="0" applyFont="1" applyFill="1" applyBorder="1" applyAlignment="1" applyProtection="1">
      <alignment horizontal="left"/>
    </xf>
    <xf numFmtId="0" fontId="53" fillId="14" borderId="0" xfId="0" applyFont="1" applyFill="1" applyAlignment="1" applyProtection="1">
      <alignment horizontal="left"/>
    </xf>
    <xf numFmtId="0" fontId="0" fillId="2" borderId="0" xfId="0" applyFill="1" applyAlignment="1" applyProtection="1">
      <alignment horizontal="center" wrapText="1"/>
    </xf>
    <xf numFmtId="0" fontId="17" fillId="3" borderId="20" xfId="0" applyFont="1" applyFill="1" applyBorder="1" applyAlignment="1" applyProtection="1">
      <alignment horizontal="center"/>
    </xf>
    <xf numFmtId="0" fontId="17" fillId="3" borderId="5" xfId="0" applyFont="1" applyFill="1" applyBorder="1" applyAlignment="1" applyProtection="1">
      <alignment horizontal="center"/>
    </xf>
    <xf numFmtId="0" fontId="17" fillId="3" borderId="57" xfId="0" applyFont="1" applyFill="1" applyBorder="1" applyAlignment="1" applyProtection="1">
      <alignment horizontal="center"/>
    </xf>
    <xf numFmtId="0" fontId="31" fillId="3" borderId="16" xfId="0" applyFont="1" applyFill="1" applyBorder="1" applyAlignment="1" applyProtection="1">
      <alignment horizontal="left" vertical="top" wrapText="1"/>
    </xf>
    <xf numFmtId="0" fontId="31" fillId="3" borderId="6" xfId="0" applyFont="1" applyFill="1" applyBorder="1" applyAlignment="1" applyProtection="1">
      <alignment horizontal="left" vertical="top" wrapText="1"/>
    </xf>
    <xf numFmtId="0" fontId="31" fillId="3" borderId="17" xfId="0" applyFont="1" applyFill="1" applyBorder="1" applyAlignment="1" applyProtection="1">
      <alignment horizontal="left" vertical="top" wrapText="1"/>
    </xf>
    <xf numFmtId="0" fontId="31" fillId="3" borderId="8" xfId="0" applyFont="1" applyFill="1" applyBorder="1" applyAlignment="1" applyProtection="1">
      <alignment horizontal="left" vertical="top" wrapText="1"/>
    </xf>
    <xf numFmtId="0" fontId="31" fillId="3" borderId="0" xfId="0" applyFont="1" applyFill="1" applyBorder="1" applyAlignment="1" applyProtection="1">
      <alignment horizontal="left" vertical="top" wrapText="1"/>
    </xf>
    <xf numFmtId="0" fontId="31" fillId="3" borderId="18" xfId="0" applyFont="1" applyFill="1" applyBorder="1" applyAlignment="1" applyProtection="1">
      <alignment horizontal="left" vertical="top" wrapText="1"/>
    </xf>
    <xf numFmtId="0" fontId="31" fillId="3" borderId="9" xfId="0" applyFont="1" applyFill="1" applyBorder="1" applyAlignment="1" applyProtection="1">
      <alignment horizontal="left" vertical="top" wrapText="1"/>
    </xf>
    <xf numFmtId="0" fontId="31" fillId="3" borderId="7" xfId="0" applyFont="1" applyFill="1" applyBorder="1" applyAlignment="1" applyProtection="1">
      <alignment horizontal="left" vertical="top" wrapText="1"/>
    </xf>
    <xf numFmtId="0" fontId="31" fillId="3" borderId="19" xfId="0" applyFont="1" applyFill="1" applyBorder="1" applyAlignment="1" applyProtection="1">
      <alignment horizontal="left" vertical="top" wrapText="1"/>
    </xf>
    <xf numFmtId="0" fontId="53" fillId="14" borderId="0" xfId="0" applyFont="1" applyFill="1" applyBorder="1" applyAlignment="1" applyProtection="1">
      <alignment horizontal="left"/>
    </xf>
    <xf numFmtId="0" fontId="1" fillId="16" borderId="23" xfId="0" applyFont="1" applyFill="1" applyBorder="1" applyAlignment="1" applyProtection="1">
      <alignment horizontal="center" vertical="center"/>
    </xf>
    <xf numFmtId="0" fontId="1" fillId="16" borderId="42" xfId="0" applyFont="1" applyFill="1" applyBorder="1" applyAlignment="1" applyProtection="1">
      <alignment horizontal="center" vertical="center"/>
    </xf>
    <xf numFmtId="0" fontId="1" fillId="16" borderId="24" xfId="0" applyFont="1" applyFill="1" applyBorder="1" applyAlignment="1" applyProtection="1">
      <alignment horizontal="center" vertical="center"/>
    </xf>
    <xf numFmtId="0" fontId="1" fillId="16" borderId="25" xfId="0" applyFont="1" applyFill="1" applyBorder="1" applyAlignment="1" applyProtection="1">
      <alignment horizontal="center" vertical="center"/>
    </xf>
    <xf numFmtId="0" fontId="17" fillId="16" borderId="23" xfId="0" applyFont="1" applyFill="1" applyBorder="1" applyAlignment="1" applyProtection="1">
      <alignment horizontal="center" vertical="center"/>
    </xf>
    <xf numFmtId="0" fontId="17" fillId="16" borderId="24" xfId="0" applyFont="1" applyFill="1" applyBorder="1" applyAlignment="1" applyProtection="1">
      <alignment horizontal="center" vertical="center"/>
    </xf>
    <xf numFmtId="0" fontId="17" fillId="16" borderId="25" xfId="0" applyFont="1" applyFill="1" applyBorder="1" applyAlignment="1" applyProtection="1">
      <alignment horizontal="center" vertical="center"/>
    </xf>
    <xf numFmtId="0" fontId="1" fillId="16" borderId="22" xfId="0" applyFont="1" applyFill="1" applyBorder="1" applyAlignment="1" applyProtection="1">
      <alignment horizontal="center" vertical="center" wrapText="1"/>
    </xf>
    <xf numFmtId="0" fontId="1" fillId="16" borderId="47" xfId="0" applyFont="1" applyFill="1" applyBorder="1" applyAlignment="1" applyProtection="1">
      <alignment horizontal="center" vertical="center" wrapText="1"/>
    </xf>
    <xf numFmtId="0" fontId="1" fillId="16" borderId="49" xfId="0" applyFont="1" applyFill="1" applyBorder="1" applyAlignment="1" applyProtection="1">
      <alignment horizontal="center" vertical="center" wrapText="1"/>
    </xf>
    <xf numFmtId="0" fontId="32" fillId="18" borderId="53" xfId="0" applyFont="1" applyFill="1" applyBorder="1" applyAlignment="1" applyProtection="1">
      <alignment horizontal="center" vertical="center" wrapText="1"/>
    </xf>
    <xf numFmtId="0" fontId="32" fillId="18" borderId="54" xfId="0" applyFont="1" applyFill="1" applyBorder="1" applyAlignment="1" applyProtection="1">
      <alignment horizontal="center" vertical="center" wrapText="1"/>
    </xf>
    <xf numFmtId="0" fontId="32" fillId="18" borderId="55" xfId="0" applyFont="1" applyFill="1" applyBorder="1" applyAlignment="1" applyProtection="1">
      <alignment horizontal="center" vertical="center" wrapText="1"/>
    </xf>
    <xf numFmtId="0" fontId="17" fillId="16" borderId="42" xfId="0" applyFont="1" applyFill="1" applyBorder="1" applyAlignment="1" applyProtection="1">
      <alignment horizontal="center" vertical="center"/>
    </xf>
    <xf numFmtId="0" fontId="17" fillId="18" borderId="45" xfId="0" applyFont="1" applyFill="1" applyBorder="1" applyAlignment="1" applyProtection="1">
      <alignment horizontal="left" vertical="center"/>
    </xf>
    <xf numFmtId="0" fontId="17" fillId="18" borderId="0" xfId="0" applyFont="1" applyFill="1" applyBorder="1" applyAlignment="1" applyProtection="1">
      <alignment horizontal="left" vertical="center"/>
    </xf>
    <xf numFmtId="0" fontId="17" fillId="18" borderId="46" xfId="0" applyFont="1" applyFill="1" applyBorder="1" applyAlignment="1" applyProtection="1">
      <alignment horizontal="left" vertical="center"/>
    </xf>
    <xf numFmtId="0" fontId="1" fillId="26" borderId="51" xfId="0" applyFont="1" applyFill="1" applyBorder="1" applyAlignment="1" applyProtection="1">
      <alignment horizontal="left" vertical="top" wrapText="1"/>
    </xf>
    <xf numFmtId="0" fontId="1" fillId="26" borderId="44" xfId="0" applyFont="1" applyFill="1" applyBorder="1" applyAlignment="1" applyProtection="1">
      <alignment horizontal="left" vertical="top" wrapText="1"/>
    </xf>
    <xf numFmtId="0" fontId="40" fillId="14" borderId="0" xfId="0" applyFont="1" applyFill="1" applyBorder="1" applyAlignment="1" applyProtection="1">
      <alignment horizontal="center" vertical="center" wrapText="1"/>
    </xf>
    <xf numFmtId="0" fontId="39" fillId="14" borderId="0" xfId="0" applyFont="1" applyFill="1" applyBorder="1" applyAlignment="1" applyProtection="1">
      <alignment horizontal="center" vertical="center" wrapText="1"/>
    </xf>
    <xf numFmtId="0" fontId="1" fillId="16" borderId="38" xfId="0" applyFont="1" applyFill="1" applyBorder="1" applyAlignment="1" applyProtection="1">
      <alignment horizontal="center" vertical="center"/>
    </xf>
    <xf numFmtId="0" fontId="1" fillId="16" borderId="35" xfId="0" applyFont="1" applyFill="1" applyBorder="1" applyAlignment="1" applyProtection="1">
      <alignment horizontal="center" vertical="center"/>
    </xf>
    <xf numFmtId="0" fontId="17" fillId="16" borderId="43" xfId="0" applyFont="1" applyFill="1" applyBorder="1" applyAlignment="1" applyProtection="1">
      <alignment horizontal="center" vertical="center"/>
    </xf>
    <xf numFmtId="0" fontId="17" fillId="16" borderId="44" xfId="0" applyFont="1" applyFill="1" applyBorder="1" applyAlignment="1" applyProtection="1">
      <alignment horizontal="center" vertical="center"/>
    </xf>
    <xf numFmtId="0" fontId="17" fillId="21" borderId="22" xfId="0" applyFont="1" applyFill="1" applyBorder="1" applyAlignment="1" applyProtection="1">
      <alignment horizontal="center" vertical="center" wrapText="1"/>
    </xf>
    <xf numFmtId="0" fontId="17" fillId="21" borderId="49" xfId="0" applyFont="1" applyFill="1" applyBorder="1" applyAlignment="1" applyProtection="1">
      <alignment horizontal="center" vertical="center" wrapText="1"/>
    </xf>
    <xf numFmtId="0" fontId="1" fillId="26" borderId="50" xfId="0" applyFont="1" applyFill="1" applyBorder="1" applyAlignment="1" applyProtection="1">
      <alignment horizontal="left" vertical="top" wrapText="1"/>
      <protection locked="0"/>
    </xf>
    <xf numFmtId="0" fontId="1" fillId="26" borderId="43" xfId="0" applyFont="1" applyFill="1" applyBorder="1" applyAlignment="1" applyProtection="1">
      <alignment horizontal="left" vertical="top" wrapText="1"/>
      <protection locked="0"/>
    </xf>
    <xf numFmtId="0" fontId="17" fillId="21" borderId="53" xfId="0" applyFont="1" applyFill="1" applyBorder="1" applyAlignment="1" applyProtection="1">
      <alignment horizontal="center" vertical="center" wrapText="1"/>
    </xf>
    <xf numFmtId="0" fontId="17" fillId="21" borderId="55" xfId="0" applyFont="1" applyFill="1" applyBorder="1" applyAlignment="1" applyProtection="1">
      <alignment horizontal="center" vertical="center" wrapText="1"/>
    </xf>
    <xf numFmtId="0" fontId="17" fillId="18" borderId="50" xfId="0" applyFont="1" applyFill="1" applyBorder="1" applyAlignment="1" applyProtection="1">
      <alignment horizontal="left" vertical="center"/>
    </xf>
    <xf numFmtId="0" fontId="17" fillId="18" borderId="51" xfId="0" applyFont="1" applyFill="1" applyBorder="1" applyAlignment="1" applyProtection="1">
      <alignment horizontal="left" vertical="center"/>
    </xf>
    <xf numFmtId="0" fontId="17" fillId="18" borderId="52" xfId="0" applyFont="1" applyFill="1" applyBorder="1" applyAlignment="1" applyProtection="1">
      <alignment horizontal="left" vertical="center"/>
    </xf>
    <xf numFmtId="0" fontId="1" fillId="16" borderId="49" xfId="0" applyFont="1" applyFill="1" applyBorder="1" applyAlignment="1" applyProtection="1">
      <alignment horizontal="center" vertical="center"/>
    </xf>
    <xf numFmtId="0" fontId="1" fillId="16" borderId="40" xfId="0" applyFont="1" applyFill="1" applyBorder="1" applyAlignment="1" applyProtection="1">
      <alignment horizontal="center" vertical="center"/>
    </xf>
    <xf numFmtId="0" fontId="1" fillId="16" borderId="10" xfId="0" applyFont="1" applyFill="1" applyBorder="1" applyAlignment="1" applyProtection="1">
      <alignment horizontal="center" vertical="center"/>
    </xf>
    <xf numFmtId="0" fontId="1" fillId="16" borderId="36" xfId="0" applyFont="1" applyFill="1" applyBorder="1" applyAlignment="1" applyProtection="1">
      <alignment horizontal="center" vertical="center"/>
    </xf>
    <xf numFmtId="0" fontId="17" fillId="16" borderId="12" xfId="0" applyFont="1" applyFill="1" applyBorder="1" applyAlignment="1" applyProtection="1">
      <alignment vertical="center"/>
    </xf>
    <xf numFmtId="0" fontId="3" fillId="16" borderId="34" xfId="0" applyFont="1" applyFill="1" applyBorder="1" applyAlignment="1" applyProtection="1">
      <alignment vertical="center"/>
    </xf>
    <xf numFmtId="0" fontId="17" fillId="21" borderId="47" xfId="0" applyFont="1" applyFill="1" applyBorder="1" applyAlignment="1" applyProtection="1">
      <alignment horizontal="center" vertical="center" wrapText="1"/>
    </xf>
    <xf numFmtId="0" fontId="3" fillId="21" borderId="47" xfId="0" applyFont="1" applyFill="1" applyBorder="1" applyAlignment="1" applyProtection="1">
      <alignment horizontal="center" vertical="center" wrapText="1"/>
    </xf>
    <xf numFmtId="0" fontId="17" fillId="14" borderId="43" xfId="0" applyFont="1" applyFill="1" applyBorder="1" applyAlignment="1" applyProtection="1">
      <alignment horizontal="center"/>
    </xf>
    <xf numFmtId="0" fontId="17" fillId="14" borderId="44" xfId="0" applyFont="1" applyFill="1" applyBorder="1" applyAlignment="1" applyProtection="1">
      <alignment horizontal="center"/>
    </xf>
    <xf numFmtId="0" fontId="37" fillId="14" borderId="0" xfId="0" applyFont="1" applyFill="1" applyAlignment="1" applyProtection="1">
      <alignment horizontal="left" vertical="center"/>
    </xf>
    <xf numFmtId="0" fontId="17" fillId="18" borderId="53" xfId="0" applyFont="1" applyFill="1" applyBorder="1" applyAlignment="1" applyProtection="1">
      <alignment horizontal="left" vertical="center"/>
    </xf>
    <xf numFmtId="0" fontId="17" fillId="18" borderId="54" xfId="0" applyFont="1" applyFill="1" applyBorder="1" applyAlignment="1" applyProtection="1">
      <alignment horizontal="left" vertical="center"/>
    </xf>
    <xf numFmtId="0" fontId="17" fillId="18" borderId="55" xfId="0" applyFont="1" applyFill="1" applyBorder="1" applyAlignment="1" applyProtection="1">
      <alignment horizontal="left" vertical="center"/>
    </xf>
    <xf numFmtId="0" fontId="0" fillId="14" borderId="45" xfId="0" applyFill="1" applyBorder="1" applyAlignment="1" applyProtection="1">
      <alignment horizontal="left"/>
    </xf>
    <xf numFmtId="0" fontId="0" fillId="14" borderId="0" xfId="0" applyFill="1" applyBorder="1" applyAlignment="1" applyProtection="1">
      <alignment horizontal="left"/>
    </xf>
    <xf numFmtId="0" fontId="37" fillId="14" borderId="51" xfId="0" applyFont="1" applyFill="1" applyBorder="1" applyAlignment="1" applyProtection="1">
      <alignment horizontal="left"/>
    </xf>
    <xf numFmtId="0" fontId="37" fillId="14" borderId="0" xfId="0" applyFont="1" applyFill="1" applyAlignment="1" applyProtection="1">
      <alignment horizontal="left"/>
    </xf>
    <xf numFmtId="0" fontId="0" fillId="27" borderId="45" xfId="0" applyFill="1" applyBorder="1" applyAlignment="1" applyProtection="1">
      <alignment horizontal="center"/>
    </xf>
    <xf numFmtId="0" fontId="0" fillId="27" borderId="0" xfId="0" applyFill="1" applyBorder="1" applyAlignment="1" applyProtection="1">
      <alignment horizontal="center"/>
    </xf>
    <xf numFmtId="0" fontId="0" fillId="27" borderId="46" xfId="0" applyFill="1" applyBorder="1" applyAlignment="1" applyProtection="1">
      <alignment horizontal="center"/>
    </xf>
    <xf numFmtId="0" fontId="0" fillId="27" borderId="43" xfId="0" applyFill="1" applyBorder="1" applyAlignment="1" applyProtection="1">
      <alignment horizontal="center"/>
    </xf>
    <xf numFmtId="0" fontId="0" fillId="27" borderId="44" xfId="0" applyFill="1" applyBorder="1" applyAlignment="1" applyProtection="1">
      <alignment horizontal="center"/>
    </xf>
    <xf numFmtId="0" fontId="0" fillId="27" borderId="48" xfId="0" applyFill="1" applyBorder="1" applyAlignment="1" applyProtection="1">
      <alignment horizontal="center"/>
    </xf>
    <xf numFmtId="0" fontId="28" fillId="16" borderId="0" xfId="1" applyFont="1" applyFill="1" applyBorder="1" applyAlignment="1" applyProtection="1">
      <alignment horizontal="left"/>
    </xf>
    <xf numFmtId="0" fontId="37" fillId="14" borderId="40" xfId="1" applyFont="1" applyFill="1" applyBorder="1" applyAlignment="1" applyProtection="1">
      <alignment horizontal="left" vertical="center" wrapText="1"/>
    </xf>
    <xf numFmtId="0" fontId="37" fillId="14" borderId="29" xfId="1" applyFont="1" applyFill="1" applyBorder="1" applyAlignment="1" applyProtection="1">
      <alignment horizontal="left" vertical="center" wrapText="1"/>
    </xf>
    <xf numFmtId="0" fontId="17" fillId="16" borderId="53" xfId="1" applyFont="1" applyFill="1" applyBorder="1" applyAlignment="1" applyProtection="1">
      <alignment horizontal="center" vertical="center" wrapText="1"/>
    </xf>
    <xf numFmtId="0" fontId="17" fillId="16" borderId="55" xfId="1" applyFont="1" applyFill="1" applyBorder="1" applyAlignment="1" applyProtection="1">
      <alignment horizontal="center" vertical="center" wrapText="1"/>
    </xf>
    <xf numFmtId="0" fontId="37" fillId="14" borderId="35" xfId="1" applyFont="1" applyFill="1" applyBorder="1" applyAlignment="1" applyProtection="1">
      <alignment horizontal="left" vertical="center" wrapText="1"/>
    </xf>
    <xf numFmtId="0" fontId="37" fillId="14" borderId="31" xfId="1" applyFont="1" applyFill="1" applyBorder="1" applyAlignment="1" applyProtection="1">
      <alignment horizontal="left" vertical="center" wrapText="1"/>
    </xf>
    <xf numFmtId="0" fontId="54" fillId="18" borderId="61" xfId="1" applyFont="1" applyFill="1" applyBorder="1" applyAlignment="1" applyProtection="1">
      <alignment horizontal="center"/>
    </xf>
    <xf numFmtId="0" fontId="54" fillId="18" borderId="58" xfId="1" applyFont="1" applyFill="1" applyBorder="1" applyAlignment="1" applyProtection="1">
      <alignment horizontal="center"/>
    </xf>
    <xf numFmtId="0" fontId="54" fillId="18" borderId="59" xfId="1" applyFont="1" applyFill="1" applyBorder="1" applyAlignment="1" applyProtection="1">
      <alignment horizontal="center"/>
    </xf>
    <xf numFmtId="0" fontId="25" fillId="0" borderId="53" xfId="1" applyFill="1" applyBorder="1" applyAlignment="1" applyProtection="1">
      <alignment horizontal="center"/>
    </xf>
    <xf numFmtId="0" fontId="25" fillId="0" borderId="55" xfId="1" applyFill="1" applyBorder="1" applyAlignment="1" applyProtection="1">
      <alignment horizontal="center"/>
    </xf>
    <xf numFmtId="0" fontId="25" fillId="0" borderId="51" xfId="1" applyFill="1" applyBorder="1" applyAlignment="1" applyProtection="1">
      <alignment horizontal="center"/>
    </xf>
    <xf numFmtId="0" fontId="25" fillId="0" borderId="52" xfId="1" applyFill="1" applyBorder="1" applyAlignment="1" applyProtection="1">
      <alignment horizontal="center"/>
    </xf>
    <xf numFmtId="0" fontId="37" fillId="14" borderId="38" xfId="1" applyFont="1" applyFill="1" applyBorder="1" applyAlignment="1" applyProtection="1">
      <alignment horizontal="left" vertical="center" wrapText="1"/>
    </xf>
    <xf numFmtId="0" fontId="37" fillId="14" borderId="28" xfId="1" applyFont="1" applyFill="1" applyBorder="1" applyAlignment="1" applyProtection="1">
      <alignment horizontal="left" vertical="center" wrapText="1"/>
    </xf>
    <xf numFmtId="0" fontId="17" fillId="17" borderId="2" xfId="1" applyFont="1" applyFill="1" applyBorder="1" applyAlignment="1" applyProtection="1">
      <alignment horizontal="center" vertical="center" wrapText="1"/>
    </xf>
    <xf numFmtId="0" fontId="17" fillId="17" borderId="60" xfId="1" applyFont="1" applyFill="1" applyBorder="1" applyAlignment="1" applyProtection="1">
      <alignment horizontal="center" vertical="center" wrapText="1"/>
    </xf>
    <xf numFmtId="0" fontId="54" fillId="18" borderId="38" xfId="1" applyFont="1" applyFill="1" applyBorder="1" applyAlignment="1" applyProtection="1">
      <alignment horizontal="center" vertical="center"/>
    </xf>
    <xf numFmtId="0" fontId="54" fillId="18" borderId="27" xfId="1" applyFont="1" applyFill="1" applyBorder="1" applyAlignment="1" applyProtection="1">
      <alignment horizontal="center" vertical="center"/>
    </xf>
    <xf numFmtId="0" fontId="54" fillId="18" borderId="28" xfId="1" applyFont="1" applyFill="1" applyBorder="1" applyAlignment="1" applyProtection="1">
      <alignment horizontal="center" vertical="center"/>
    </xf>
    <xf numFmtId="0" fontId="59" fillId="13" borderId="0" xfId="0" applyFont="1" applyFill="1" applyAlignment="1" applyProtection="1">
      <alignment horizontal="center"/>
    </xf>
  </cellXfs>
  <cellStyles count="2">
    <cellStyle name="Normal" xfId="0" builtinId="0"/>
    <cellStyle name="Normal_Marine SI Template_DRAFT_9-8-09_UNLOCKED" xfId="1" xr:uid="{00000000-0005-0000-0000-000001000000}"/>
  </cellStyles>
  <dxfs count="13">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fill>
        <patternFill>
          <bgColor rgb="FFFFFF00"/>
        </patternFill>
      </fill>
    </dxf>
    <dxf>
      <font>
        <b/>
        <i val="0"/>
        <color rgb="FFFF0000"/>
      </font>
      <fill>
        <patternFill>
          <bgColor rgb="FFFFFF00"/>
        </patternFill>
      </fill>
    </dxf>
    <dxf>
      <font>
        <b/>
        <i val="0"/>
      </font>
      <fill>
        <patternFill>
          <bgColor rgb="FFFFFF00"/>
        </patternFill>
      </fill>
    </dxf>
    <dxf>
      <fill>
        <patternFill patternType="solid">
          <fgColor theme="0"/>
          <bgColor theme="0"/>
        </patternFill>
      </fill>
    </dxf>
    <dxf>
      <font>
        <b/>
        <i val="0"/>
        <strike val="0"/>
      </font>
      <fill>
        <patternFill>
          <bgColor rgb="FFFFFF00"/>
        </patternFill>
      </fill>
    </dxf>
    <dxf>
      <font>
        <b/>
        <i val="0"/>
        <color rgb="FFFF0000"/>
      </font>
      <fill>
        <patternFill>
          <bgColor rgb="FFFFFF00"/>
        </patternFill>
      </fill>
      <border>
        <left style="thin">
          <color auto="1"/>
        </left>
        <right style="thin">
          <color auto="1"/>
        </right>
        <top style="thin">
          <color auto="1"/>
        </top>
        <bottom style="thin">
          <color auto="1"/>
        </bottom>
        <vertical/>
        <horizontal/>
      </border>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3</xdr:col>
      <xdr:colOff>165735</xdr:colOff>
      <xdr:row>6</xdr:row>
      <xdr:rowOff>127635</xdr:rowOff>
    </xdr:to>
    <xdr:pic>
      <xdr:nvPicPr>
        <xdr:cNvPr id="2005" name="Picture 1" descr="epa_seal_small_trim">
          <a:extLst>
            <a:ext uri="{FF2B5EF4-FFF2-40B4-BE49-F238E27FC236}">
              <a16:creationId xmlns:a16="http://schemas.microsoft.com/office/drawing/2014/main" id="{00000000-0008-0000-0000-0000D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0" y="85725"/>
          <a:ext cx="1280160" cy="1280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5514975</xdr:colOff>
      <xdr:row>86</xdr:row>
      <xdr:rowOff>142875</xdr:rowOff>
    </xdr:from>
    <xdr:to>
      <xdr:col>12</xdr:col>
      <xdr:colOff>6781800</xdr:colOff>
      <xdr:row>89</xdr:row>
      <xdr:rowOff>219075</xdr:rowOff>
    </xdr:to>
    <xdr:sp macro="" textlink="">
      <xdr:nvSpPr>
        <xdr:cNvPr id="1979" name="Text Box 922">
          <a:extLst>
            <a:ext uri="{FF2B5EF4-FFF2-40B4-BE49-F238E27FC236}">
              <a16:creationId xmlns:a16="http://schemas.microsoft.com/office/drawing/2014/main" id="{00000000-0008-0000-0000-0000BB070000}"/>
            </a:ext>
          </a:extLst>
        </xdr:cNvPr>
        <xdr:cNvSpPr txBox="1">
          <a:spLocks noChangeArrowheads="1"/>
        </xdr:cNvSpPr>
      </xdr:nvSpPr>
      <xdr:spPr bwMode="auto">
        <a:xfrm>
          <a:off x="16440150" y="14182725"/>
          <a:ext cx="1266825" cy="6762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1/31/2022</a:t>
          </a:r>
        </a:p>
        <a:p>
          <a:pPr algn="ctr" rtl="0">
            <a:defRPr sz="1000"/>
          </a:pPr>
          <a:r>
            <a:rPr lang="en-US" sz="800" b="0" i="0" u="none" strike="noStrike" baseline="0">
              <a:solidFill>
                <a:srgbClr val="000000"/>
              </a:solidFill>
              <a:latin typeface="Arial"/>
              <a:cs typeface="Arial"/>
            </a:rPr>
            <a:t>EPA Form 5900-131</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428625</xdr:colOff>
      <xdr:row>0</xdr:row>
      <xdr:rowOff>123826</xdr:rowOff>
    </xdr:from>
    <xdr:to>
      <xdr:col>2</xdr:col>
      <xdr:colOff>156210</xdr:colOff>
      <xdr:row>6</xdr:row>
      <xdr:rowOff>165736</xdr:rowOff>
    </xdr:to>
    <xdr:pic>
      <xdr:nvPicPr>
        <xdr:cNvPr id="2165" name="Picture 1" descr="epa_seal_small_trim">
          <a:extLst>
            <a:ext uri="{FF2B5EF4-FFF2-40B4-BE49-F238E27FC236}">
              <a16:creationId xmlns:a16="http://schemas.microsoft.com/office/drawing/2014/main" id="{00000000-0008-0000-0100-00007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09600" y="123826"/>
          <a:ext cx="1280160" cy="1280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200025</xdr:colOff>
      <xdr:row>98</xdr:row>
      <xdr:rowOff>9524</xdr:rowOff>
    </xdr:from>
    <xdr:to>
      <xdr:col>12</xdr:col>
      <xdr:colOff>666750</xdr:colOff>
      <xdr:row>100</xdr:row>
      <xdr:rowOff>171449</xdr:rowOff>
    </xdr:to>
    <xdr:sp macro="" textlink="">
      <xdr:nvSpPr>
        <xdr:cNvPr id="2140" name="Text Box 65">
          <a:extLst>
            <a:ext uri="{FF2B5EF4-FFF2-40B4-BE49-F238E27FC236}">
              <a16:creationId xmlns:a16="http://schemas.microsoft.com/office/drawing/2014/main" id="{00000000-0008-0000-0100-00005C080000}"/>
            </a:ext>
          </a:extLst>
        </xdr:cNvPr>
        <xdr:cNvSpPr txBox="1">
          <a:spLocks noChangeArrowheads="1"/>
        </xdr:cNvSpPr>
      </xdr:nvSpPr>
      <xdr:spPr bwMode="auto">
        <a:xfrm>
          <a:off x="11001375" y="15811499"/>
          <a:ext cx="1266825" cy="58102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1/31/2022</a:t>
          </a:r>
        </a:p>
        <a:p>
          <a:pPr algn="ctr" rtl="0">
            <a:defRPr sz="1000"/>
          </a:pPr>
          <a:r>
            <a:rPr lang="en-US" sz="800" b="0" i="0" u="none" strike="noStrike" baseline="0">
              <a:solidFill>
                <a:srgbClr val="000000"/>
              </a:solidFill>
              <a:latin typeface="Arial"/>
              <a:cs typeface="Arial"/>
            </a:rPr>
            <a:t>EPA Form 5900-131</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1</xdr:col>
      <xdr:colOff>876300</xdr:colOff>
      <xdr:row>5</xdr:row>
      <xdr:rowOff>19050</xdr:rowOff>
    </xdr:to>
    <xdr:pic>
      <xdr:nvPicPr>
        <xdr:cNvPr id="9251" name="Picture 1" descr="epa_seal_small_trim">
          <a:extLst>
            <a:ext uri="{FF2B5EF4-FFF2-40B4-BE49-F238E27FC236}">
              <a16:creationId xmlns:a16="http://schemas.microsoft.com/office/drawing/2014/main" id="{00000000-0008-0000-0200-000023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38100"/>
          <a:ext cx="10096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41</xdr:row>
      <xdr:rowOff>123825</xdr:rowOff>
    </xdr:from>
    <xdr:to>
      <xdr:col>1</xdr:col>
      <xdr:colOff>1628775</xdr:colOff>
      <xdr:row>43</xdr:row>
      <xdr:rowOff>0</xdr:rowOff>
    </xdr:to>
    <xdr:sp macro="" textlink="">
      <xdr:nvSpPr>
        <xdr:cNvPr id="9234" name="Text Box 2">
          <a:extLst>
            <a:ext uri="{FF2B5EF4-FFF2-40B4-BE49-F238E27FC236}">
              <a16:creationId xmlns:a16="http://schemas.microsoft.com/office/drawing/2014/main" id="{00000000-0008-0000-0200-000012240000}"/>
            </a:ext>
          </a:extLst>
        </xdr:cNvPr>
        <xdr:cNvSpPr txBox="1">
          <a:spLocks noChangeArrowheads="1"/>
        </xdr:cNvSpPr>
      </xdr:nvSpPr>
      <xdr:spPr bwMode="auto">
        <a:xfrm>
          <a:off x="209550" y="15401925"/>
          <a:ext cx="1628775" cy="61912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1/31/2022</a:t>
          </a:r>
        </a:p>
        <a:p>
          <a:pPr algn="ctr" rtl="0">
            <a:defRPr sz="1000"/>
          </a:pPr>
          <a:r>
            <a:rPr lang="en-US" sz="800" b="0" i="0" u="none" strike="noStrike" baseline="0">
              <a:solidFill>
                <a:srgbClr val="000000"/>
              </a:solidFill>
              <a:latin typeface="Arial"/>
              <a:cs typeface="Arial"/>
            </a:rPr>
            <a:t>EPA Form 5900-131</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1000125</xdr:colOff>
      <xdr:row>0</xdr:row>
      <xdr:rowOff>38100</xdr:rowOff>
    </xdr:from>
    <xdr:to>
      <xdr:col>2</xdr:col>
      <xdr:colOff>2381250</xdr:colOff>
      <xdr:row>6</xdr:row>
      <xdr:rowOff>133350</xdr:rowOff>
    </xdr:to>
    <xdr:pic>
      <xdr:nvPicPr>
        <xdr:cNvPr id="8236" name="Picture 1" descr="epa_seal_small_trim">
          <a:extLst>
            <a:ext uri="{FF2B5EF4-FFF2-40B4-BE49-F238E27FC236}">
              <a16:creationId xmlns:a16="http://schemas.microsoft.com/office/drawing/2014/main" id="{00000000-0008-0000-0300-00002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6950" y="38100"/>
          <a:ext cx="138112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647700</xdr:colOff>
      <xdr:row>87</xdr:row>
      <xdr:rowOff>142875</xdr:rowOff>
    </xdr:from>
    <xdr:to>
      <xdr:col>7</xdr:col>
      <xdr:colOff>466725</xdr:colOff>
      <xdr:row>91</xdr:row>
      <xdr:rowOff>0</xdr:rowOff>
    </xdr:to>
    <xdr:sp macro="" textlink="">
      <xdr:nvSpPr>
        <xdr:cNvPr id="8219" name="Text Box 11">
          <a:extLst>
            <a:ext uri="{FF2B5EF4-FFF2-40B4-BE49-F238E27FC236}">
              <a16:creationId xmlns:a16="http://schemas.microsoft.com/office/drawing/2014/main" id="{00000000-0008-0000-0300-00001B200000}"/>
            </a:ext>
          </a:extLst>
        </xdr:cNvPr>
        <xdr:cNvSpPr txBox="1">
          <a:spLocks noChangeArrowheads="1"/>
        </xdr:cNvSpPr>
      </xdr:nvSpPr>
      <xdr:spPr bwMode="auto">
        <a:xfrm>
          <a:off x="9934575" y="15621000"/>
          <a:ext cx="1266825" cy="58102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1/31/2022</a:t>
          </a:r>
        </a:p>
        <a:p>
          <a:pPr algn="ctr" rtl="0">
            <a:defRPr sz="1000"/>
          </a:pPr>
          <a:r>
            <a:rPr lang="en-US" sz="800" b="0" i="0" u="none" strike="noStrike" baseline="0">
              <a:solidFill>
                <a:srgbClr val="000000"/>
              </a:solidFill>
              <a:latin typeface="Arial"/>
              <a:cs typeface="Arial"/>
            </a:rPr>
            <a:t>EPA Form 5900-131</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314325</xdr:colOff>
      <xdr:row>0</xdr:row>
      <xdr:rowOff>0</xdr:rowOff>
    </xdr:from>
    <xdr:to>
      <xdr:col>3</xdr:col>
      <xdr:colOff>457200</xdr:colOff>
      <xdr:row>6</xdr:row>
      <xdr:rowOff>95250</xdr:rowOff>
    </xdr:to>
    <xdr:pic>
      <xdr:nvPicPr>
        <xdr:cNvPr id="7280" name="Picture 1" descr="epa_seal_small_trim">
          <a:extLst>
            <a:ext uri="{FF2B5EF4-FFF2-40B4-BE49-F238E27FC236}">
              <a16:creationId xmlns:a16="http://schemas.microsoft.com/office/drawing/2014/main" id="{00000000-0008-0000-0400-000070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3550" y="0"/>
          <a:ext cx="138112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2371725</xdr:colOff>
      <xdr:row>7</xdr:row>
      <xdr:rowOff>66675</xdr:rowOff>
    </xdr:from>
    <xdr:to>
      <xdr:col>13</xdr:col>
      <xdr:colOff>9525</xdr:colOff>
      <xdr:row>9</xdr:row>
      <xdr:rowOff>9525</xdr:rowOff>
    </xdr:to>
    <xdr:sp macro="" textlink="">
      <xdr:nvSpPr>
        <xdr:cNvPr id="7281" name="Text Box 58">
          <a:extLst>
            <a:ext uri="{FF2B5EF4-FFF2-40B4-BE49-F238E27FC236}">
              <a16:creationId xmlns:a16="http://schemas.microsoft.com/office/drawing/2014/main" id="{00000000-0008-0000-0400-0000711C0000}"/>
            </a:ext>
          </a:extLst>
        </xdr:cNvPr>
        <xdr:cNvSpPr txBox="1">
          <a:spLocks noChangeArrowheads="1"/>
        </xdr:cNvSpPr>
      </xdr:nvSpPr>
      <xdr:spPr bwMode="auto">
        <a:xfrm>
          <a:off x="16735425" y="1552575"/>
          <a:ext cx="1333500" cy="247650"/>
        </a:xfrm>
        <a:prstGeom prst="rect">
          <a:avLst/>
        </a:prstGeom>
        <a:solidFill>
          <a:srgbClr val="FFFFFF"/>
        </a:solidFill>
        <a:ln w="9525">
          <a:solidFill>
            <a:srgbClr val="000000"/>
          </a:solidFill>
          <a:miter lim="800000"/>
          <a:headEnd/>
          <a:tailEnd/>
        </a:ln>
      </xdr:spPr>
    </xdr:sp>
    <xdr:clientData/>
  </xdr:twoCellAnchor>
  <xdr:twoCellAnchor>
    <xdr:from>
      <xdr:col>12</xdr:col>
      <xdr:colOff>2428875</xdr:colOff>
      <xdr:row>65</xdr:row>
      <xdr:rowOff>123825</xdr:rowOff>
    </xdr:from>
    <xdr:to>
      <xdr:col>13</xdr:col>
      <xdr:colOff>0</xdr:colOff>
      <xdr:row>67</xdr:row>
      <xdr:rowOff>333375</xdr:rowOff>
    </xdr:to>
    <xdr:sp macro="" textlink="">
      <xdr:nvSpPr>
        <xdr:cNvPr id="7254" name="Text Box 60">
          <a:extLst>
            <a:ext uri="{FF2B5EF4-FFF2-40B4-BE49-F238E27FC236}">
              <a16:creationId xmlns:a16="http://schemas.microsoft.com/office/drawing/2014/main" id="{00000000-0008-0000-0400-0000561C0000}"/>
            </a:ext>
          </a:extLst>
        </xdr:cNvPr>
        <xdr:cNvSpPr txBox="1">
          <a:spLocks noChangeArrowheads="1"/>
        </xdr:cNvSpPr>
      </xdr:nvSpPr>
      <xdr:spPr bwMode="auto">
        <a:xfrm>
          <a:off x="16792575" y="11410950"/>
          <a:ext cx="1266825" cy="58102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8/31/2012</a:t>
          </a:r>
        </a:p>
        <a:p>
          <a:pPr algn="ctr" rtl="0">
            <a:defRPr sz="1000"/>
          </a:pPr>
          <a:r>
            <a:rPr lang="en-US" sz="800" b="0" i="0" u="none" strike="noStrike" baseline="0">
              <a:solidFill>
                <a:srgbClr val="000000"/>
              </a:solidFill>
              <a:latin typeface="Arial"/>
              <a:cs typeface="Arial"/>
            </a:rPr>
            <a:t>EPA Form 5900-131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E215"/>
  <sheetViews>
    <sheetView tabSelected="1" topLeftCell="F73" zoomScaleNormal="100" workbookViewId="0">
      <selection activeCell="M92" sqref="M92:M102"/>
    </sheetView>
  </sheetViews>
  <sheetFormatPr defaultColWidth="9.125" defaultRowHeight="11.55" x14ac:dyDescent="0.2"/>
  <cols>
    <col min="1" max="1" width="3.25" style="2" customWidth="1"/>
    <col min="2" max="4" width="18.875" style="2" customWidth="1"/>
    <col min="5" max="12" width="13" style="2" customWidth="1"/>
    <col min="13" max="13" width="102.25" style="2" bestFit="1" customWidth="1"/>
    <col min="14" max="14" width="14.5" style="3" customWidth="1"/>
    <col min="15" max="15" width="11.25" style="3" customWidth="1"/>
    <col min="16" max="16" width="9.25" style="2" hidden="1" customWidth="1"/>
    <col min="17" max="17" width="1.875" style="2" hidden="1" customWidth="1"/>
    <col min="18" max="18" width="6.75" style="2" hidden="1" customWidth="1"/>
    <col min="19" max="19" width="3.5" style="2" hidden="1" customWidth="1"/>
    <col min="20" max="20" width="6" style="2" hidden="1" customWidth="1"/>
    <col min="21" max="22" width="3.5" style="2" hidden="1" customWidth="1"/>
    <col min="23" max="23" width="8.25" style="2" hidden="1" customWidth="1"/>
    <col min="24" max="24" width="9.5" style="2" hidden="1" customWidth="1"/>
    <col min="25" max="25" width="3.25" style="2" hidden="1" customWidth="1"/>
    <col min="26" max="26" width="7.5" style="2" hidden="1" customWidth="1"/>
    <col min="27" max="27" width="7.75" style="2" hidden="1" customWidth="1"/>
    <col min="28" max="29" width="4" style="2" hidden="1" customWidth="1"/>
    <col min="30" max="30" width="2.875" style="2" hidden="1" customWidth="1"/>
    <col min="31" max="31" width="7.125" style="2" hidden="1" customWidth="1"/>
    <col min="32" max="32" width="9.875" style="2" hidden="1" customWidth="1"/>
    <col min="33" max="33" width="6.875" style="2" hidden="1" customWidth="1"/>
    <col min="34" max="34" width="6" style="2" hidden="1" customWidth="1"/>
    <col min="35" max="35" width="6.5" style="2" hidden="1" customWidth="1"/>
    <col min="36" max="36" width="6.25" style="2" hidden="1" customWidth="1"/>
    <col min="37" max="37" width="5.25" style="2" hidden="1" customWidth="1"/>
    <col min="38" max="38" width="4.25" style="2" hidden="1" customWidth="1"/>
    <col min="39" max="39" width="5.5" style="2" hidden="1" customWidth="1"/>
    <col min="40" max="41" width="4.5" style="2" hidden="1" customWidth="1"/>
    <col min="42" max="42" width="5" style="2" hidden="1" customWidth="1"/>
    <col min="43" max="43" width="7.5" style="2" hidden="1" customWidth="1"/>
    <col min="44" max="44" width="8.5" style="2" hidden="1" customWidth="1"/>
    <col min="45" max="45" width="6" style="2" hidden="1" customWidth="1"/>
    <col min="46" max="46" width="10.125" style="2" hidden="1" customWidth="1"/>
    <col min="47" max="47" width="8.5" style="2" hidden="1" customWidth="1"/>
    <col min="48" max="48" width="8.25" style="2" hidden="1" customWidth="1"/>
    <col min="49" max="49" width="8.5" style="2" hidden="1" customWidth="1"/>
    <col min="50" max="50" width="6.75" style="2" hidden="1" customWidth="1"/>
    <col min="51" max="51" width="9" style="2" hidden="1" customWidth="1"/>
    <col min="52" max="52" width="9.125" style="2" hidden="1" customWidth="1"/>
    <col min="53" max="53" width="7.75" style="2" hidden="1" customWidth="1"/>
    <col min="54" max="54" width="6.75" style="2" hidden="1" customWidth="1"/>
    <col min="55" max="56" width="0" style="2" hidden="1" customWidth="1"/>
    <col min="57" max="16384" width="9.125" style="2"/>
  </cols>
  <sheetData>
    <row r="1" spans="1:57" s="105" customFormat="1" ht="10.9" x14ac:dyDescent="0.2">
      <c r="A1" s="330"/>
      <c r="B1" s="331"/>
      <c r="C1" s="331"/>
      <c r="D1" s="331"/>
      <c r="E1" s="331"/>
      <c r="F1" s="331"/>
      <c r="G1" s="331"/>
      <c r="H1" s="331"/>
      <c r="I1" s="331"/>
      <c r="J1" s="331"/>
      <c r="K1" s="331"/>
      <c r="L1" s="331"/>
      <c r="M1" s="331"/>
      <c r="N1" s="331"/>
      <c r="O1" s="425"/>
      <c r="P1" s="134"/>
      <c r="Q1" s="134"/>
      <c r="R1" s="134"/>
      <c r="S1" s="134"/>
    </row>
    <row r="2" spans="1:57" s="105" customFormat="1" ht="17.350000000000001" customHeight="1" x14ac:dyDescent="0.3">
      <c r="A2" s="181"/>
      <c r="B2" s="592" t="s">
        <v>289</v>
      </c>
      <c r="C2" s="592"/>
      <c r="D2" s="592"/>
      <c r="E2" s="592"/>
      <c r="F2" s="592"/>
      <c r="G2" s="592"/>
      <c r="H2" s="592"/>
      <c r="I2" s="592"/>
      <c r="J2" s="592"/>
      <c r="K2" s="592"/>
      <c r="L2" s="592"/>
      <c r="M2" s="592"/>
      <c r="N2" s="592"/>
      <c r="O2" s="426"/>
      <c r="P2" s="137"/>
      <c r="Q2" s="137"/>
      <c r="R2" s="137"/>
      <c r="S2" s="137"/>
    </row>
    <row r="3" spans="1:57" s="105" customFormat="1" ht="21.1" x14ac:dyDescent="0.35">
      <c r="A3" s="181"/>
      <c r="B3" s="593" t="s">
        <v>312</v>
      </c>
      <c r="C3" s="593"/>
      <c r="D3" s="593"/>
      <c r="E3" s="593"/>
      <c r="F3" s="593"/>
      <c r="G3" s="593"/>
      <c r="H3" s="593"/>
      <c r="I3" s="593"/>
      <c r="J3" s="593"/>
      <c r="K3" s="593"/>
      <c r="L3" s="593"/>
      <c r="M3" s="593"/>
      <c r="N3" s="593"/>
      <c r="O3" s="427"/>
      <c r="P3" s="138"/>
      <c r="Q3" s="138"/>
      <c r="R3" s="138"/>
      <c r="S3" s="138"/>
      <c r="BC3" s="577"/>
      <c r="BD3" s="577"/>
      <c r="BE3" s="318"/>
    </row>
    <row r="4" spans="1:57" s="105" customFormat="1" ht="19.55" customHeight="1" x14ac:dyDescent="0.3">
      <c r="A4" s="181"/>
      <c r="B4" s="592" t="s">
        <v>290</v>
      </c>
      <c r="C4" s="592"/>
      <c r="D4" s="592"/>
      <c r="E4" s="592"/>
      <c r="F4" s="592"/>
      <c r="G4" s="592"/>
      <c r="H4" s="592"/>
      <c r="I4" s="592"/>
      <c r="J4" s="592"/>
      <c r="K4" s="592"/>
      <c r="L4" s="592"/>
      <c r="M4" s="592"/>
      <c r="N4" s="592"/>
      <c r="O4" s="426"/>
      <c r="P4" s="137"/>
      <c r="Q4" s="137"/>
      <c r="R4" s="137"/>
      <c r="S4" s="137"/>
    </row>
    <row r="5" spans="1:57" s="105" customFormat="1" ht="10.050000000000001" customHeight="1" x14ac:dyDescent="0.2">
      <c r="A5" s="181"/>
      <c r="B5" s="106"/>
      <c r="C5" s="106"/>
      <c r="D5" s="106"/>
      <c r="E5" s="106"/>
      <c r="F5" s="106"/>
      <c r="G5" s="106"/>
      <c r="H5" s="106"/>
      <c r="I5" s="106"/>
      <c r="J5" s="106"/>
      <c r="K5" s="106"/>
      <c r="L5" s="106"/>
      <c r="M5" s="106"/>
      <c r="N5" s="106"/>
      <c r="O5" s="425"/>
      <c r="P5" s="134"/>
      <c r="Q5" s="134"/>
      <c r="R5" s="134"/>
      <c r="S5" s="134"/>
    </row>
    <row r="6" spans="1:57" s="105" customFormat="1" ht="19.55" customHeight="1" x14ac:dyDescent="0.35">
      <c r="A6" s="181"/>
      <c r="B6" s="594" t="s">
        <v>291</v>
      </c>
      <c r="C6" s="594"/>
      <c r="D6" s="594"/>
      <c r="E6" s="594"/>
      <c r="F6" s="594"/>
      <c r="G6" s="594"/>
      <c r="H6" s="594"/>
      <c r="I6" s="594"/>
      <c r="J6" s="594"/>
      <c r="K6" s="594"/>
      <c r="L6" s="594"/>
      <c r="M6" s="594"/>
      <c r="N6" s="594"/>
      <c r="O6" s="428"/>
      <c r="P6" s="136"/>
      <c r="Q6" s="136"/>
      <c r="R6" s="136"/>
      <c r="S6" s="136"/>
    </row>
    <row r="7" spans="1:57" s="105" customFormat="1" ht="19.55" customHeight="1" x14ac:dyDescent="0.2">
      <c r="A7" s="181"/>
      <c r="B7" s="599" t="s">
        <v>360</v>
      </c>
      <c r="C7" s="599"/>
      <c r="D7" s="599"/>
      <c r="E7" s="599"/>
      <c r="F7" s="599"/>
      <c r="G7" s="599"/>
      <c r="H7" s="599"/>
      <c r="I7" s="599"/>
      <c r="J7" s="599"/>
      <c r="K7" s="599"/>
      <c r="L7" s="599"/>
      <c r="M7" s="599"/>
      <c r="N7" s="599"/>
      <c r="O7" s="425"/>
      <c r="P7" s="134"/>
      <c r="Q7" s="134"/>
      <c r="R7" s="134"/>
      <c r="S7" s="134"/>
    </row>
    <row r="8" spans="1:57" s="110" customFormat="1" ht="5.95" customHeight="1" thickBot="1" x14ac:dyDescent="0.25">
      <c r="A8" s="182"/>
      <c r="B8" s="111"/>
      <c r="C8" s="111"/>
      <c r="D8" s="111"/>
      <c r="E8" s="111"/>
      <c r="F8" s="111"/>
      <c r="G8" s="111"/>
      <c r="H8" s="111"/>
      <c r="I8" s="111"/>
      <c r="J8" s="111"/>
      <c r="K8" s="111"/>
      <c r="L8" s="111"/>
      <c r="M8" s="111"/>
      <c r="N8" s="111"/>
      <c r="O8" s="425"/>
      <c r="P8" s="134"/>
      <c r="Q8" s="134"/>
      <c r="R8" s="134"/>
      <c r="S8" s="134"/>
    </row>
    <row r="9" spans="1:57" s="105" customFormat="1" ht="19.05" thickBot="1" x14ac:dyDescent="0.35">
      <c r="A9" s="112" t="s">
        <v>293</v>
      </c>
      <c r="B9" s="112"/>
      <c r="C9" s="113"/>
      <c r="D9" s="113"/>
      <c r="E9" s="114"/>
      <c r="F9" s="115"/>
      <c r="G9" s="115"/>
      <c r="H9" s="116"/>
      <c r="I9" s="115"/>
      <c r="J9" s="115"/>
      <c r="K9" s="115"/>
      <c r="L9" s="115"/>
      <c r="M9" s="317" t="s">
        <v>380</v>
      </c>
      <c r="N9" s="575"/>
      <c r="O9" s="429"/>
      <c r="P9" s="135"/>
      <c r="Q9" s="135"/>
      <c r="R9" s="135"/>
      <c r="S9" s="135"/>
    </row>
    <row r="10" spans="1:57" ht="13.6" customHeight="1" thickBot="1" x14ac:dyDescent="0.25">
      <c r="A10" s="139"/>
      <c r="B10" s="139"/>
      <c r="C10" s="139"/>
      <c r="D10" s="139"/>
      <c r="E10" s="139"/>
      <c r="F10" s="139"/>
      <c r="G10" s="139"/>
      <c r="H10" s="139"/>
      <c r="I10" s="595" t="str">
        <f>IF(H12=E108,F116,"")</f>
        <v/>
      </c>
      <c r="J10" s="595"/>
      <c r="K10" s="595"/>
      <c r="L10" s="595"/>
      <c r="M10" s="595"/>
      <c r="N10" s="139"/>
      <c r="O10" s="47"/>
    </row>
    <row r="11" spans="1:57" s="148" customFormat="1" ht="13.6" customHeight="1" thickBot="1" x14ac:dyDescent="0.25">
      <c r="A11" s="146"/>
      <c r="B11" s="145" t="s">
        <v>94</v>
      </c>
      <c r="C11" s="275"/>
      <c r="D11" s="146"/>
      <c r="E11" s="146"/>
      <c r="F11" s="146"/>
      <c r="G11" s="147"/>
      <c r="H11" s="146"/>
      <c r="I11" s="595"/>
      <c r="J11" s="595"/>
      <c r="K11" s="595"/>
      <c r="L11" s="595"/>
      <c r="M11" s="595"/>
      <c r="N11" s="146"/>
      <c r="O11" s="430"/>
      <c r="P11" s="150"/>
      <c r="Q11" s="584" t="s">
        <v>140</v>
      </c>
      <c r="R11" s="585"/>
      <c r="S11" s="585"/>
      <c r="T11" s="585"/>
      <c r="U11" s="585"/>
      <c r="V11" s="585"/>
      <c r="W11" s="585"/>
      <c r="X11" s="586"/>
      <c r="Y11" s="584" t="s">
        <v>141</v>
      </c>
      <c r="Z11" s="585"/>
      <c r="AA11" s="585"/>
      <c r="AB11" s="585"/>
      <c r="AC11" s="585"/>
      <c r="AD11" s="585"/>
      <c r="AE11" s="585"/>
      <c r="AF11" s="585"/>
      <c r="AG11" s="153" t="s">
        <v>239</v>
      </c>
      <c r="AH11" s="154"/>
      <c r="AI11" s="154"/>
      <c r="AJ11" s="154"/>
      <c r="AK11" s="154"/>
      <c r="AL11" s="154"/>
      <c r="AM11" s="154"/>
      <c r="AN11" s="410"/>
      <c r="AO11" s="410"/>
      <c r="AP11" s="410"/>
      <c r="AQ11" s="410"/>
      <c r="AR11" s="410"/>
      <c r="AS11" s="411"/>
      <c r="AT11" s="153" t="s">
        <v>147</v>
      </c>
      <c r="AU11" s="154"/>
      <c r="AV11" s="154"/>
      <c r="AW11" s="154"/>
      <c r="AX11" s="154"/>
      <c r="AY11" s="154"/>
      <c r="AZ11" s="154"/>
      <c r="BA11" s="154"/>
      <c r="BB11" s="412"/>
      <c r="BC11" s="150"/>
    </row>
    <row r="12" spans="1:57" s="148" customFormat="1" ht="14.3" thickBot="1" x14ac:dyDescent="0.3">
      <c r="A12" s="146"/>
      <c r="B12" s="145" t="s">
        <v>115</v>
      </c>
      <c r="C12" s="276"/>
      <c r="D12" s="145" t="s">
        <v>188</v>
      </c>
      <c r="E12" s="277"/>
      <c r="F12" s="597" t="s">
        <v>303</v>
      </c>
      <c r="G12" s="598"/>
      <c r="H12" s="328"/>
      <c r="I12" s="595"/>
      <c r="J12" s="595"/>
      <c r="K12" s="595"/>
      <c r="L12" s="595"/>
      <c r="M12" s="595"/>
      <c r="N12" s="146"/>
      <c r="O12" s="430"/>
      <c r="P12" s="150"/>
      <c r="Q12" s="584"/>
      <c r="R12" s="585"/>
      <c r="S12" s="585"/>
      <c r="T12" s="585"/>
      <c r="U12" s="585"/>
      <c r="V12" s="585"/>
      <c r="W12" s="585"/>
      <c r="X12" s="586"/>
      <c r="Y12" s="584"/>
      <c r="Z12" s="585"/>
      <c r="AA12" s="585"/>
      <c r="AB12" s="585"/>
      <c r="AC12" s="585"/>
      <c r="AD12" s="585"/>
      <c r="AE12" s="585"/>
      <c r="AF12" s="585"/>
      <c r="AG12" s="155"/>
      <c r="AH12" s="156"/>
      <c r="AI12" s="156"/>
      <c r="AJ12" s="156"/>
      <c r="AK12" s="156"/>
      <c r="AL12" s="156"/>
      <c r="AM12" s="156"/>
      <c r="AN12" s="158"/>
      <c r="AO12" s="158"/>
      <c r="AP12" s="158"/>
      <c r="AQ12" s="158"/>
      <c r="AR12" s="158"/>
      <c r="AS12" s="178"/>
      <c r="AT12" s="157"/>
      <c r="AU12" s="158"/>
      <c r="AV12" s="158"/>
      <c r="AW12" s="158"/>
      <c r="AX12" s="158"/>
      <c r="AY12" s="158"/>
      <c r="AZ12" s="158"/>
      <c r="BA12" s="158"/>
      <c r="BB12" s="413"/>
      <c r="BC12" s="150"/>
    </row>
    <row r="13" spans="1:57" s="148" customFormat="1" ht="14.3" thickBot="1" x14ac:dyDescent="0.25">
      <c r="A13" s="146"/>
      <c r="B13" s="180"/>
      <c r="C13" s="414"/>
      <c r="D13" s="180"/>
      <c r="E13" s="415"/>
      <c r="F13" s="146"/>
      <c r="G13" s="146"/>
      <c r="H13" s="146"/>
      <c r="I13" s="596"/>
      <c r="J13" s="596"/>
      <c r="K13" s="596"/>
      <c r="L13" s="596"/>
      <c r="M13" s="596"/>
      <c r="N13" s="146"/>
      <c r="O13" s="430"/>
      <c r="P13" s="150"/>
      <c r="Q13" s="151"/>
      <c r="R13" s="152"/>
      <c r="S13" s="152"/>
      <c r="T13" s="174"/>
      <c r="U13" s="152"/>
      <c r="V13" s="152"/>
      <c r="W13" s="174"/>
      <c r="X13" s="175"/>
      <c r="Y13" s="151"/>
      <c r="Z13" s="174"/>
      <c r="AA13" s="174"/>
      <c r="AB13" s="152"/>
      <c r="AC13" s="152"/>
      <c r="AD13" s="152"/>
      <c r="AE13" s="152"/>
      <c r="AF13" s="174"/>
      <c r="AG13" s="176"/>
      <c r="AH13" s="177"/>
      <c r="AI13" s="177"/>
      <c r="AJ13" s="177"/>
      <c r="AK13" s="177"/>
      <c r="AL13" s="177"/>
      <c r="AM13" s="177"/>
      <c r="AN13" s="179"/>
      <c r="AO13" s="158"/>
      <c r="AP13" s="158"/>
      <c r="AQ13" s="179"/>
      <c r="AR13" s="179"/>
      <c r="AS13" s="178"/>
      <c r="AT13" s="178"/>
      <c r="AU13" s="179"/>
      <c r="AV13" s="179"/>
      <c r="AW13" s="179"/>
      <c r="AX13" s="179"/>
      <c r="AY13" s="179"/>
      <c r="AZ13" s="179"/>
      <c r="BA13" s="179"/>
      <c r="BB13" s="416"/>
      <c r="BC13" s="150"/>
    </row>
    <row r="14" spans="1:57" s="148" customFormat="1" ht="44.85" thickBot="1" x14ac:dyDescent="0.3">
      <c r="A14" s="146"/>
      <c r="B14" s="272" t="s">
        <v>82</v>
      </c>
      <c r="C14" s="273" t="s">
        <v>116</v>
      </c>
      <c r="D14" s="273" t="s">
        <v>91</v>
      </c>
      <c r="E14" s="273" t="s">
        <v>117</v>
      </c>
      <c r="F14" s="273" t="s">
        <v>294</v>
      </c>
      <c r="G14" s="273" t="s">
        <v>77</v>
      </c>
      <c r="H14" s="273" t="s">
        <v>233</v>
      </c>
      <c r="I14" s="273" t="s">
        <v>295</v>
      </c>
      <c r="J14" s="273" t="s">
        <v>62</v>
      </c>
      <c r="K14" s="273" t="s">
        <v>8</v>
      </c>
      <c r="L14" s="273" t="s">
        <v>9</v>
      </c>
      <c r="M14" s="274" t="s">
        <v>269</v>
      </c>
      <c r="N14" s="149"/>
      <c r="O14" s="431"/>
      <c r="P14" s="159" t="s">
        <v>106</v>
      </c>
      <c r="Q14" s="604" t="s">
        <v>214</v>
      </c>
      <c r="R14" s="605"/>
      <c r="S14" s="159" t="s">
        <v>85</v>
      </c>
      <c r="T14" s="160" t="s">
        <v>247</v>
      </c>
      <c r="U14" s="159" t="s">
        <v>85</v>
      </c>
      <c r="V14" s="159" t="s">
        <v>85</v>
      </c>
      <c r="W14" s="160" t="s">
        <v>215</v>
      </c>
      <c r="X14" s="161" t="s">
        <v>142</v>
      </c>
      <c r="Y14" s="162" t="s">
        <v>216</v>
      </c>
      <c r="Z14" s="160" t="s">
        <v>217</v>
      </c>
      <c r="AA14" s="160" t="s">
        <v>218</v>
      </c>
      <c r="AB14" s="162" t="s">
        <v>219</v>
      </c>
      <c r="AC14" s="162" t="s">
        <v>220</v>
      </c>
      <c r="AD14" s="162" t="s">
        <v>225</v>
      </c>
      <c r="AE14" s="162" t="s">
        <v>226</v>
      </c>
      <c r="AF14" s="161" t="s">
        <v>142</v>
      </c>
      <c r="AG14" s="163" t="s">
        <v>171</v>
      </c>
      <c r="AH14" s="163" t="s">
        <v>172</v>
      </c>
      <c r="AI14" s="163" t="s">
        <v>173</v>
      </c>
      <c r="AJ14" s="163" t="s">
        <v>174</v>
      </c>
      <c r="AK14" s="164" t="s">
        <v>107</v>
      </c>
      <c r="AL14" s="164" t="s">
        <v>109</v>
      </c>
      <c r="AM14" s="164" t="s">
        <v>108</v>
      </c>
      <c r="AN14" s="163" t="s">
        <v>110</v>
      </c>
      <c r="AO14" s="162" t="s">
        <v>248</v>
      </c>
      <c r="AP14" s="162" t="s">
        <v>249</v>
      </c>
      <c r="AQ14" s="165" t="s">
        <v>176</v>
      </c>
      <c r="AR14" s="165" t="s">
        <v>175</v>
      </c>
      <c r="AS14" s="165" t="s">
        <v>143</v>
      </c>
      <c r="AT14" s="165" t="s">
        <v>241</v>
      </c>
      <c r="AU14" s="165" t="s">
        <v>240</v>
      </c>
      <c r="AV14" s="165" t="s">
        <v>242</v>
      </c>
      <c r="AW14" s="165" t="s">
        <v>243</v>
      </c>
      <c r="AX14" s="163" t="s">
        <v>148</v>
      </c>
      <c r="AY14" s="165" t="s">
        <v>245</v>
      </c>
      <c r="AZ14" s="165" t="s">
        <v>244</v>
      </c>
      <c r="BA14" s="165" t="s">
        <v>246</v>
      </c>
      <c r="BB14" s="163" t="s">
        <v>149</v>
      </c>
      <c r="BC14" s="150"/>
    </row>
    <row r="15" spans="1:57" x14ac:dyDescent="0.2">
      <c r="A15" s="139"/>
      <c r="B15" s="266"/>
      <c r="C15" s="267"/>
      <c r="D15" s="485" t="str">
        <f>IF(AND(B15&lt;&gt;"",C15&lt;&gt;""),$E$111,"")</f>
        <v/>
      </c>
      <c r="E15" s="269"/>
      <c r="F15" s="268"/>
      <c r="G15" s="442"/>
      <c r="H15" s="270"/>
      <c r="I15" s="270"/>
      <c r="J15" s="268"/>
      <c r="K15" s="441" t="str">
        <f t="shared" ref="K15:K46" si="0">IF(NOT(OR(ISBLANK(C15),ISBLANK(D15))), IF(NOT(AX15=""),AX15,IF(NOT(BB15=""),BB15,"")),"")</f>
        <v/>
      </c>
      <c r="L15" s="271" t="str">
        <f>IF(NOT(OR(M15="",M15=$AA$121, M15=$AA$132)),"", IF(P15=1,(K15-J15)*I15*G15*H15*F15*10^-3,""))</f>
        <v/>
      </c>
      <c r="M15" s="422" t="str">
        <f t="shared" ref="M15:M46" si="1">IF(I125=0,$AA$121,IF(P15=1,IF(NOT(X15=""),X15, IF(NOT(AF15=""),AF15, "")),""))</f>
        <v/>
      </c>
      <c r="N15" s="144"/>
      <c r="O15" s="15"/>
      <c r="P15" s="29">
        <f t="shared" ref="P15:P46" si="2" xml:space="preserve"> IF(NOT(OR(ISBLANK($C$11), ISBLANK(B15),ISBLANK(C15),ISBLANK(J15),ISBLANK(D15),ISBLANK(E15),ISBLANK(F15),ISBLANK(G15),ISBLANK(H15),ISBLANK(I15))),1,0)</f>
        <v>0</v>
      </c>
      <c r="Q15" s="88">
        <f t="shared" ref="Q15:Q46" si="3">IF(AND(C15=$C$108, OR(AND($E$12=$E$109, $C$11&gt;=2012), AND($E$12=$E$108, $C$11&gt;=2014)), OR(D15=$E$112,D15=$E$113)),1,0)</f>
        <v>0</v>
      </c>
      <c r="R15" s="5">
        <f t="shared" ref="R15:R46" si="4">IF(AND(C15=$C$109, OR(AND($C$11&gt;=2011,$E$12=$E$109), AND($C$11&gt;=2013,$E$12=$E$108)), OR(D15=$E$112,D15=$E$113)),1,0)</f>
        <v>0</v>
      </c>
      <c r="S15" s="7">
        <f>IF(OR(AND(D15=$E$113, C15=$C$108, J15&gt;10), AND(D15=$E$113,C15=$C$109,J15&gt;8)), 1, IF(AND(C15=$C$108, E15&lt;100, J15&gt;$D$115), 1, IF(AND(C15=$C$108, E15&gt;=100, J15&gt;$D$116), 1, IF(AND(C15=$C$109, J15&gt;$D$117),1, IF(AND(C15=$C$110, J15&gt;$D$118),1, IF(AND(C15=$C$111, J15&gt;$D$119),1, IF(AND(C15=$C$112, J15&gt;$D$120),1, 0)))))))</f>
        <v>0</v>
      </c>
      <c r="T15" s="17">
        <f>IF(C15=$C$113, IF(OR(AND(E15&lt;20,J15&gt;336),AND(E15&gt;=20, E15&lt;50,J15&gt;275),AND(E15&gt;=50, J15&gt;186)),1,0),0)</f>
        <v>0</v>
      </c>
      <c r="U15" s="85">
        <f t="shared" ref="U15:U46" si="5">IF(AND(C15=$C$108, D15=$E$112,NOT(J15=10)),1, 0)</f>
        <v>0</v>
      </c>
      <c r="V15" s="88">
        <f t="shared" ref="V15:V46" si="6">IF(AND(C15=$C$109, D15=$E$112,NOT(J15=8)),1,0)</f>
        <v>0</v>
      </c>
      <c r="W15" s="88">
        <f>IF(AND(OR(C15=$C$110,C15=$C$111,C15=$C$112, C15=$C$113),NOT(D15=$E$111)),1,0)</f>
        <v>0</v>
      </c>
      <c r="X15" s="5" t="str">
        <f>IF(Q15=1,$AA$115, IF(R15=1,$AA$116, IF(W15=1,$AA$120, IF(Y15=1,$AA$122, IF(Z15=1,$AA$124, IF(AD15=1,$AA$135,""))))))</f>
        <v/>
      </c>
      <c r="Y15" s="85">
        <f t="shared" ref="Y15:Y46" si="7">IF(AND(OR($C$11=2008,$C$11=2009),OR(C15=$C$110,C15=$C$111,C15=$C$112, C15=$C$113)),1,0)</f>
        <v>0</v>
      </c>
      <c r="Z15" s="17">
        <f t="shared" ref="Z15:Z46" si="8">IF(AND(C15=$C$108, D15=$E$111, OR(AND($C$11&lt;2012, $E$12=$E$109), AND($C$11&lt;2014, $E$12=$E$108))),1,0)</f>
        <v>0</v>
      </c>
      <c r="AA15" s="88">
        <f t="shared" ref="AA15:AA46" si="9">IF(AND(C15=$C$109, D15=$E$111, OR(AND($C$11&lt;2011, $E$12=$E$109), AND($C$11&lt;2013, $E$12=$E$108))),1,0)</f>
        <v>0</v>
      </c>
      <c r="AB15" s="17">
        <f>IF(OR(AND(C15=$C$108, OR(E15&gt;=225, E15&lt;=80)), AND(C15=$C$109, E15&lt;225), AND(C15=$C$110, E15&gt;=20), AND(C15=$C$111, OR(E15&lt;20, E15&gt;=50)), AND(C15=$C$112, E15&lt;50), AND(C15=$C$113, E15&gt;80)),1,0)</f>
        <v>0</v>
      </c>
      <c r="AC15" s="85">
        <f>IF(OR(AND(OR(C15=$C$110,C15=$C$111,C15=$C$112),NOT(F15=$G$112)), AND(OR(C15=$C$108, C15=$C$109), NOT(F15=$G$111))),1,0)</f>
        <v>0</v>
      </c>
      <c r="AD15" s="5">
        <f t="shared" ref="AD15:AD46" si="10">IF(AND(OR(C15=$C$110, C15=$C$111, C15=$C$112),H15&gt;300),1,0)</f>
        <v>0</v>
      </c>
      <c r="AE15" s="88">
        <f t="shared" ref="AE15:AE46" si="11">IF(B15=B14, IF(AND(E15=E14,F15=F14,G15=G14,H15=H14),0,1), 0)</f>
        <v>0</v>
      </c>
      <c r="AF15" s="5" t="str">
        <f t="shared" ref="AF15:AF46" si="12">IF(AA15=1,$AA$125, IF(OR(S15=1,T15=1),$AA$117, IF(U15=1,$AA$118, IF(V15=1,$AA$119, IF(AB15=1,$AA$126,IF(AE15=1,$AA$134,IF(AC15=1,$AA$132, "")))))))</f>
        <v/>
      </c>
      <c r="AG15" s="86">
        <f t="shared" ref="AG15:AG46" si="13">IF(AND(OR(C15=$C$108),D15=$E$111, L15&gt;=0),L15, 0)</f>
        <v>0</v>
      </c>
      <c r="AH15" s="4">
        <f t="shared" ref="AH15:AH46" si="14">IF(AND(OR(C15=$C$108),D15=$E$111, L15&lt;0),L15, 0)</f>
        <v>0</v>
      </c>
      <c r="AI15" s="4">
        <f t="shared" ref="AI15:AI46" si="15">IF(AND(OR(C15=$C$109),D15=$E$111, L15&gt;=0),L15, 0)</f>
        <v>0</v>
      </c>
      <c r="AJ15" s="4">
        <f t="shared" ref="AJ15:AJ46" si="16">IF(AND(OR(C15=$C$109),D15=$E$111, L15&lt;0),L15, 0)</f>
        <v>0</v>
      </c>
      <c r="AK15" s="4">
        <f t="shared" ref="AK15:AK46" si="17">IF(AND(C15=$C$108,D15=$E$112),L15,0)</f>
        <v>0</v>
      </c>
      <c r="AL15" s="4">
        <f t="shared" ref="AL15:AL46" si="18">IF(AND(C15=$C$108,D15=$E$113),L15,0)</f>
        <v>0</v>
      </c>
      <c r="AM15" s="4">
        <f t="shared" ref="AM15:AM46" si="19">IF(AND(C15=$C$109,D15=$E$112),L15,0)</f>
        <v>0</v>
      </c>
      <c r="AN15" s="4">
        <f t="shared" ref="AN15:AN46" si="20">IF(AND(C15=$C$109,D15=$E$113),L15,0)</f>
        <v>0</v>
      </c>
      <c r="AO15" s="5">
        <f>IF(AND(C15=$C$113,L15&gt;0),L15,0)</f>
        <v>0</v>
      </c>
      <c r="AP15" s="5">
        <f>IF(AND(C15=$C$113,L15&lt;0),L15,0)</f>
        <v>0</v>
      </c>
      <c r="AQ15" s="29">
        <f t="shared" ref="AQ15:AQ46" si="21">IF(AND(OR(C15=$C$110,C15=$C$111,C15=$C$112),L15&gt;=0),L15,0)</f>
        <v>0</v>
      </c>
      <c r="AR15" s="29">
        <f t="shared" ref="AR15:AR46" si="22">IF(AND(OR(C15=$C$110,C15=$C$111,C15=$C$112),L15&lt;0),L15,0)</f>
        <v>0</v>
      </c>
      <c r="AS15" s="5">
        <f>IF(NOT(M15=""),1,0)</f>
        <v>0</v>
      </c>
      <c r="AT15" s="5" t="str">
        <f t="shared" ref="AT15:AT46" si="23">IF(AND(C15=$C$108,OR(D15=$E$111,D15=$E$113)),$C$115, "")</f>
        <v/>
      </c>
      <c r="AU15" s="5" t="str">
        <f t="shared" ref="AU15:AU46" si="24">IF(AND(C15=$C$108,D15=$E$112),15,"")</f>
        <v/>
      </c>
      <c r="AV15" s="5" t="str">
        <f t="shared" ref="AV15:AV46" si="25">IF(AND(C15=$C$109,OR(D15=$E$111,D15=$E$113)),$C$117, "")</f>
        <v/>
      </c>
      <c r="AW15" s="5" t="str">
        <f t="shared" ref="AW15:AW46" si="26">IF(AND(C15=$C$109,D15=$E$112),11,"")</f>
        <v/>
      </c>
      <c r="AX15" s="5" t="str">
        <f>IF(NOT(AT15=""),AT15,IF(NOT(AU15=""),AU15,IF(NOT(AV15=""),AV15,IF(NOT(AW15=""),AW15,""))))</f>
        <v/>
      </c>
      <c r="AY15" s="5" t="str">
        <f t="shared" ref="AY15:AY46" si="27">IF(OR(C15=$C$110, AND(C15=$C$113, E15&lt;50)), $C$118, "")</f>
        <v/>
      </c>
      <c r="AZ15" s="5" t="str">
        <f>IF(C15=$C$111,$C$119, "")</f>
        <v/>
      </c>
      <c r="BA15" s="5" t="str">
        <f t="shared" ref="BA15:BA46" si="28">IF(OR(C15=$C$112, AND(C15=$C$113, E15&gt;=50)),$C$120, "")</f>
        <v/>
      </c>
      <c r="BB15" s="5" t="str">
        <f>IF(NOT(AY15=""), AY15, IF(NOT(AZ15=""), AZ15, IF(NOT(BA15=""), BA15, "")))</f>
        <v/>
      </c>
    </row>
    <row r="16" spans="1:57" x14ac:dyDescent="0.2">
      <c r="A16" s="139"/>
      <c r="B16" s="266"/>
      <c r="C16" s="166"/>
      <c r="D16" s="486" t="str">
        <f t="shared" ref="D16:D79" si="29">IF(AND(B16&lt;&gt;"",C16&lt;&gt;""),$E$111,"")</f>
        <v/>
      </c>
      <c r="E16" s="171"/>
      <c r="F16" s="167"/>
      <c r="G16" s="443"/>
      <c r="H16" s="168"/>
      <c r="I16" s="168"/>
      <c r="J16" s="167"/>
      <c r="K16" s="169" t="str">
        <f t="shared" si="0"/>
        <v/>
      </c>
      <c r="L16" s="170" t="str">
        <f t="shared" ref="L16:L46" si="30">IF(NOT(OR(M16="",M16=$AA$121, M16=$AA$132)),"", IF(P16=1,(K16-J16)*I16*G16*H16*F16*10^-3,""))</f>
        <v/>
      </c>
      <c r="M16" s="423" t="str">
        <f t="shared" si="1"/>
        <v/>
      </c>
      <c r="N16" s="144"/>
      <c r="O16" s="15"/>
      <c r="P16" s="29">
        <f t="shared" si="2"/>
        <v>0</v>
      </c>
      <c r="Q16" s="29">
        <f t="shared" si="3"/>
        <v>0</v>
      </c>
      <c r="R16" s="4">
        <f t="shared" si="4"/>
        <v>0</v>
      </c>
      <c r="S16" s="7">
        <f t="shared" ref="S16:S46" si="31">IF(OR(AND(D16=$E$113, C16=$C$108, J16&gt;10), AND(D16=$E$113,C16=$C$109,J16&gt;8)), 1, IF(AND(C16=$C$108, E16&lt;100, J16&gt;$D$115), 1, IF(AND(C16=$C$108, E16&gt;=100, J16&gt;$D$116), 1, IF(AND(C16=$C$109, J16&gt;$D$117),1, IF(AND(C16=$C$110, J16&gt;$D$118),1, IF(AND(C16=$C$111, J16&gt;$D$119),1, IF(AND(C16=$C$112, J16&gt;$D$120),1, 0)))))))</f>
        <v>0</v>
      </c>
      <c r="T16" s="7">
        <f t="shared" ref="T16:T79" si="32">IF(C16=$C$113, IF(OR(AND(E16&lt;20,J16&gt;336),AND(E16&gt;=20, E16&lt;50,J16&gt;275),AND(E16&gt;=50, J16&gt;186)),1,0),0)</f>
        <v>0</v>
      </c>
      <c r="U16" s="86">
        <f t="shared" si="5"/>
        <v>0</v>
      </c>
      <c r="V16" s="29">
        <f t="shared" si="6"/>
        <v>0</v>
      </c>
      <c r="W16" s="29">
        <f t="shared" ref="W16:W79" si="33">IF(AND(OR(C16=$C$110,C16=$C$111,C16=$C$112, C16=$C$113),NOT(D16=$E$111)),1,0)</f>
        <v>0</v>
      </c>
      <c r="X16" s="4" t="str">
        <f t="shared" ref="X16:X79" si="34">IF(Q16=1,$AA$115, IF(R16=1,$AA$116, IF(W16=1,$AA$120, IF(Y16=1,$AA$122, IF(Z16=1,$AA$124, IF(AD16=1,$AA$135,""))))))</f>
        <v/>
      </c>
      <c r="Y16" s="86">
        <f t="shared" si="7"/>
        <v>0</v>
      </c>
      <c r="Z16" s="7">
        <f t="shared" si="8"/>
        <v>0</v>
      </c>
      <c r="AA16" s="29">
        <f t="shared" si="9"/>
        <v>0</v>
      </c>
      <c r="AB16" s="7">
        <f t="shared" ref="AB16:AB79" si="35">IF(OR(AND(C16=$C$108, OR(E16&gt;=225, E16&lt;=80)), AND(C16=$C$109, E16&lt;225), AND(C16=$C$110, E16&gt;=20), AND(C16=$C$111, OR(E16&lt;20, E16&gt;=50)), AND(C16=$C$112, E16&lt;50), AND(C16=$C$113, E16&gt;80)),1,0)</f>
        <v>0</v>
      </c>
      <c r="AC16" s="86">
        <f t="shared" ref="AC16:AC47" si="36">IF(AND(OR(C16=$C$108, C16=$C$109), NOT(F16=$G$111)),1,0)</f>
        <v>0</v>
      </c>
      <c r="AD16" s="4">
        <f t="shared" si="10"/>
        <v>0</v>
      </c>
      <c r="AE16" s="29">
        <f t="shared" si="11"/>
        <v>0</v>
      </c>
      <c r="AF16" s="4" t="str">
        <f t="shared" si="12"/>
        <v/>
      </c>
      <c r="AG16" s="86">
        <f t="shared" si="13"/>
        <v>0</v>
      </c>
      <c r="AH16" s="4">
        <f t="shared" si="14"/>
        <v>0</v>
      </c>
      <c r="AI16" s="4">
        <f t="shared" si="15"/>
        <v>0</v>
      </c>
      <c r="AJ16" s="4">
        <f t="shared" si="16"/>
        <v>0</v>
      </c>
      <c r="AK16" s="4">
        <f t="shared" si="17"/>
        <v>0</v>
      </c>
      <c r="AL16" s="4">
        <f t="shared" si="18"/>
        <v>0</v>
      </c>
      <c r="AM16" s="4">
        <f t="shared" si="19"/>
        <v>0</v>
      </c>
      <c r="AN16" s="4">
        <f t="shared" si="20"/>
        <v>0</v>
      </c>
      <c r="AO16" s="4">
        <f t="shared" ref="AO16:AO79" si="37">IF(AND(C16=$C$113,L16&gt;0),L16,0)</f>
        <v>0</v>
      </c>
      <c r="AP16" s="4">
        <f t="shared" ref="AP16:AP79" si="38">IF(AND(C16=$C$113,L16&lt;0),L16,0)</f>
        <v>0</v>
      </c>
      <c r="AQ16" s="29">
        <f t="shared" si="21"/>
        <v>0</v>
      </c>
      <c r="AR16" s="29">
        <f t="shared" si="22"/>
        <v>0</v>
      </c>
      <c r="AS16" s="4">
        <f t="shared" ref="AS16:AS79" si="39">IF(NOT(M16=""),1,0)</f>
        <v>0</v>
      </c>
      <c r="AT16" s="4" t="str">
        <f t="shared" si="23"/>
        <v/>
      </c>
      <c r="AU16" s="4" t="str">
        <f t="shared" si="24"/>
        <v/>
      </c>
      <c r="AV16" s="4" t="str">
        <f t="shared" si="25"/>
        <v/>
      </c>
      <c r="AW16" s="4" t="str">
        <f t="shared" si="26"/>
        <v/>
      </c>
      <c r="AX16" s="4" t="str">
        <f t="shared" ref="AX16:AX79" si="40">IF(NOT(AT16=""),AT16,IF(NOT(AU16=""),AU16,IF(NOT(AV16=""),AV16,IF(NOT(AW16=""),AW16,""))))</f>
        <v/>
      </c>
      <c r="AY16" s="4" t="str">
        <f t="shared" si="27"/>
        <v/>
      </c>
      <c r="AZ16" s="4" t="str">
        <f t="shared" ref="AZ16:AZ46" si="41">IF(C16=$C$111,$C$119, "")</f>
        <v/>
      </c>
      <c r="BA16" s="4" t="str">
        <f t="shared" si="28"/>
        <v/>
      </c>
      <c r="BB16" s="4" t="str">
        <f t="shared" ref="BB16:BB79" si="42">IF(NOT(AY16=""), AY16, IF(NOT(AZ16=""), AZ16, IF(NOT(BA16=""), BA16, "")))</f>
        <v/>
      </c>
    </row>
    <row r="17" spans="1:54" x14ac:dyDescent="0.2">
      <c r="A17" s="139"/>
      <c r="B17" s="256"/>
      <c r="C17" s="166"/>
      <c r="D17" s="486" t="str">
        <f t="shared" si="29"/>
        <v/>
      </c>
      <c r="E17" s="171"/>
      <c r="F17" s="167"/>
      <c r="G17" s="443"/>
      <c r="H17" s="168"/>
      <c r="I17" s="168"/>
      <c r="J17" s="167"/>
      <c r="K17" s="169" t="str">
        <f t="shared" si="0"/>
        <v/>
      </c>
      <c r="L17" s="170" t="str">
        <f t="shared" si="30"/>
        <v/>
      </c>
      <c r="M17" s="423" t="str">
        <f t="shared" si="1"/>
        <v/>
      </c>
      <c r="N17" s="144"/>
      <c r="O17" s="15"/>
      <c r="P17" s="29">
        <f t="shared" si="2"/>
        <v>0</v>
      </c>
      <c r="Q17" s="29">
        <f t="shared" si="3"/>
        <v>0</v>
      </c>
      <c r="R17" s="4">
        <f t="shared" si="4"/>
        <v>0</v>
      </c>
      <c r="S17" s="7">
        <f t="shared" si="31"/>
        <v>0</v>
      </c>
      <c r="T17" s="7">
        <f t="shared" si="32"/>
        <v>0</v>
      </c>
      <c r="U17" s="86">
        <f t="shared" si="5"/>
        <v>0</v>
      </c>
      <c r="V17" s="29">
        <f t="shared" si="6"/>
        <v>0</v>
      </c>
      <c r="W17" s="29">
        <f t="shared" si="33"/>
        <v>0</v>
      </c>
      <c r="X17" s="4" t="str">
        <f t="shared" si="34"/>
        <v/>
      </c>
      <c r="Y17" s="86">
        <f t="shared" si="7"/>
        <v>0</v>
      </c>
      <c r="Z17" s="7">
        <f t="shared" si="8"/>
        <v>0</v>
      </c>
      <c r="AA17" s="29">
        <f t="shared" si="9"/>
        <v>0</v>
      </c>
      <c r="AB17" s="7">
        <f t="shared" si="35"/>
        <v>0</v>
      </c>
      <c r="AC17" s="86">
        <f t="shared" si="36"/>
        <v>0</v>
      </c>
      <c r="AD17" s="4">
        <f t="shared" si="10"/>
        <v>0</v>
      </c>
      <c r="AE17" s="29">
        <f t="shared" si="11"/>
        <v>0</v>
      </c>
      <c r="AF17" s="4" t="str">
        <f t="shared" si="12"/>
        <v/>
      </c>
      <c r="AG17" s="86">
        <f t="shared" si="13"/>
        <v>0</v>
      </c>
      <c r="AH17" s="4">
        <f t="shared" si="14"/>
        <v>0</v>
      </c>
      <c r="AI17" s="4">
        <f t="shared" si="15"/>
        <v>0</v>
      </c>
      <c r="AJ17" s="4">
        <f t="shared" si="16"/>
        <v>0</v>
      </c>
      <c r="AK17" s="4">
        <f t="shared" si="17"/>
        <v>0</v>
      </c>
      <c r="AL17" s="4">
        <f t="shared" si="18"/>
        <v>0</v>
      </c>
      <c r="AM17" s="4">
        <f t="shared" si="19"/>
        <v>0</v>
      </c>
      <c r="AN17" s="4">
        <f t="shared" si="20"/>
        <v>0</v>
      </c>
      <c r="AO17" s="4">
        <f t="shared" si="37"/>
        <v>0</v>
      </c>
      <c r="AP17" s="4">
        <f t="shared" si="38"/>
        <v>0</v>
      </c>
      <c r="AQ17" s="29">
        <f t="shared" si="21"/>
        <v>0</v>
      </c>
      <c r="AR17" s="29">
        <f t="shared" si="22"/>
        <v>0</v>
      </c>
      <c r="AS17" s="4">
        <f t="shared" si="39"/>
        <v>0</v>
      </c>
      <c r="AT17" s="4" t="str">
        <f t="shared" si="23"/>
        <v/>
      </c>
      <c r="AU17" s="4" t="str">
        <f t="shared" si="24"/>
        <v/>
      </c>
      <c r="AV17" s="4" t="str">
        <f t="shared" si="25"/>
        <v/>
      </c>
      <c r="AW17" s="4" t="str">
        <f t="shared" si="26"/>
        <v/>
      </c>
      <c r="AX17" s="4" t="str">
        <f t="shared" si="40"/>
        <v/>
      </c>
      <c r="AY17" s="4" t="str">
        <f t="shared" si="27"/>
        <v/>
      </c>
      <c r="AZ17" s="4" t="str">
        <f t="shared" si="41"/>
        <v/>
      </c>
      <c r="BA17" s="4" t="str">
        <f t="shared" si="28"/>
        <v/>
      </c>
      <c r="BB17" s="4" t="str">
        <f t="shared" si="42"/>
        <v/>
      </c>
    </row>
    <row r="18" spans="1:54" x14ac:dyDescent="0.2">
      <c r="A18" s="139"/>
      <c r="B18" s="256"/>
      <c r="C18" s="166"/>
      <c r="D18" s="486" t="str">
        <f t="shared" si="29"/>
        <v/>
      </c>
      <c r="E18" s="171"/>
      <c r="F18" s="167"/>
      <c r="G18" s="443"/>
      <c r="H18" s="168"/>
      <c r="I18" s="168"/>
      <c r="J18" s="167"/>
      <c r="K18" s="169" t="str">
        <f t="shared" si="0"/>
        <v/>
      </c>
      <c r="L18" s="170" t="str">
        <f t="shared" si="30"/>
        <v/>
      </c>
      <c r="M18" s="423" t="str">
        <f t="shared" si="1"/>
        <v/>
      </c>
      <c r="N18" s="144"/>
      <c r="O18" s="15"/>
      <c r="P18" s="29">
        <f t="shared" si="2"/>
        <v>0</v>
      </c>
      <c r="Q18" s="29">
        <f t="shared" si="3"/>
        <v>0</v>
      </c>
      <c r="R18" s="4">
        <f t="shared" si="4"/>
        <v>0</v>
      </c>
      <c r="S18" s="7">
        <f t="shared" si="31"/>
        <v>0</v>
      </c>
      <c r="T18" s="7">
        <f t="shared" si="32"/>
        <v>0</v>
      </c>
      <c r="U18" s="86">
        <f t="shared" si="5"/>
        <v>0</v>
      </c>
      <c r="V18" s="29">
        <f t="shared" si="6"/>
        <v>0</v>
      </c>
      <c r="W18" s="29">
        <f t="shared" si="33"/>
        <v>0</v>
      </c>
      <c r="X18" s="4" t="str">
        <f t="shared" si="34"/>
        <v/>
      </c>
      <c r="Y18" s="86">
        <f t="shared" si="7"/>
        <v>0</v>
      </c>
      <c r="Z18" s="7">
        <f t="shared" si="8"/>
        <v>0</v>
      </c>
      <c r="AA18" s="29">
        <f t="shared" si="9"/>
        <v>0</v>
      </c>
      <c r="AB18" s="7">
        <f t="shared" si="35"/>
        <v>0</v>
      </c>
      <c r="AC18" s="86">
        <f t="shared" si="36"/>
        <v>0</v>
      </c>
      <c r="AD18" s="4">
        <f t="shared" si="10"/>
        <v>0</v>
      </c>
      <c r="AE18" s="29">
        <f t="shared" si="11"/>
        <v>0</v>
      </c>
      <c r="AF18" s="4" t="str">
        <f t="shared" si="12"/>
        <v/>
      </c>
      <c r="AG18" s="86">
        <f t="shared" si="13"/>
        <v>0</v>
      </c>
      <c r="AH18" s="4">
        <f t="shared" si="14"/>
        <v>0</v>
      </c>
      <c r="AI18" s="4">
        <f t="shared" si="15"/>
        <v>0</v>
      </c>
      <c r="AJ18" s="4">
        <f t="shared" si="16"/>
        <v>0</v>
      </c>
      <c r="AK18" s="4">
        <f t="shared" si="17"/>
        <v>0</v>
      </c>
      <c r="AL18" s="4">
        <f t="shared" si="18"/>
        <v>0</v>
      </c>
      <c r="AM18" s="4">
        <f t="shared" si="19"/>
        <v>0</v>
      </c>
      <c r="AN18" s="4">
        <f t="shared" si="20"/>
        <v>0</v>
      </c>
      <c r="AO18" s="4">
        <f t="shared" si="37"/>
        <v>0</v>
      </c>
      <c r="AP18" s="4">
        <f t="shared" si="38"/>
        <v>0</v>
      </c>
      <c r="AQ18" s="29">
        <f t="shared" si="21"/>
        <v>0</v>
      </c>
      <c r="AR18" s="29">
        <f t="shared" si="22"/>
        <v>0</v>
      </c>
      <c r="AS18" s="4">
        <f t="shared" si="39"/>
        <v>0</v>
      </c>
      <c r="AT18" s="4" t="str">
        <f t="shared" si="23"/>
        <v/>
      </c>
      <c r="AU18" s="4" t="str">
        <f t="shared" si="24"/>
        <v/>
      </c>
      <c r="AV18" s="4" t="str">
        <f t="shared" si="25"/>
        <v/>
      </c>
      <c r="AW18" s="4" t="str">
        <f t="shared" si="26"/>
        <v/>
      </c>
      <c r="AX18" s="4" t="str">
        <f t="shared" si="40"/>
        <v/>
      </c>
      <c r="AY18" s="4" t="str">
        <f t="shared" si="27"/>
        <v/>
      </c>
      <c r="AZ18" s="4" t="str">
        <f t="shared" si="41"/>
        <v/>
      </c>
      <c r="BA18" s="4" t="str">
        <f t="shared" si="28"/>
        <v/>
      </c>
      <c r="BB18" s="4" t="str">
        <f t="shared" si="42"/>
        <v/>
      </c>
    </row>
    <row r="19" spans="1:54" x14ac:dyDescent="0.2">
      <c r="A19" s="139"/>
      <c r="B19" s="256"/>
      <c r="C19" s="166"/>
      <c r="D19" s="486" t="str">
        <f t="shared" si="29"/>
        <v/>
      </c>
      <c r="E19" s="171"/>
      <c r="F19" s="167"/>
      <c r="G19" s="443"/>
      <c r="H19" s="168"/>
      <c r="I19" s="168"/>
      <c r="J19" s="167"/>
      <c r="K19" s="169" t="str">
        <f t="shared" si="0"/>
        <v/>
      </c>
      <c r="L19" s="170" t="str">
        <f t="shared" si="30"/>
        <v/>
      </c>
      <c r="M19" s="423" t="str">
        <f t="shared" si="1"/>
        <v/>
      </c>
      <c r="N19" s="144"/>
      <c r="O19" s="15"/>
      <c r="P19" s="29">
        <f t="shared" si="2"/>
        <v>0</v>
      </c>
      <c r="Q19" s="29">
        <f t="shared" si="3"/>
        <v>0</v>
      </c>
      <c r="R19" s="4">
        <f t="shared" si="4"/>
        <v>0</v>
      </c>
      <c r="S19" s="7">
        <f t="shared" si="31"/>
        <v>0</v>
      </c>
      <c r="T19" s="7">
        <f t="shared" si="32"/>
        <v>0</v>
      </c>
      <c r="U19" s="86">
        <f t="shared" si="5"/>
        <v>0</v>
      </c>
      <c r="V19" s="29">
        <f t="shared" si="6"/>
        <v>0</v>
      </c>
      <c r="W19" s="29">
        <f t="shared" si="33"/>
        <v>0</v>
      </c>
      <c r="X19" s="4" t="str">
        <f t="shared" si="34"/>
        <v/>
      </c>
      <c r="Y19" s="86">
        <f t="shared" si="7"/>
        <v>0</v>
      </c>
      <c r="Z19" s="7">
        <f t="shared" si="8"/>
        <v>0</v>
      </c>
      <c r="AA19" s="29">
        <f t="shared" si="9"/>
        <v>0</v>
      </c>
      <c r="AB19" s="7">
        <f t="shared" si="35"/>
        <v>0</v>
      </c>
      <c r="AC19" s="86">
        <f t="shared" si="36"/>
        <v>0</v>
      </c>
      <c r="AD19" s="4">
        <f t="shared" si="10"/>
        <v>0</v>
      </c>
      <c r="AE19" s="29">
        <f t="shared" si="11"/>
        <v>0</v>
      </c>
      <c r="AF19" s="4" t="str">
        <f t="shared" si="12"/>
        <v/>
      </c>
      <c r="AG19" s="86">
        <f t="shared" si="13"/>
        <v>0</v>
      </c>
      <c r="AH19" s="4">
        <f t="shared" si="14"/>
        <v>0</v>
      </c>
      <c r="AI19" s="4">
        <f t="shared" si="15"/>
        <v>0</v>
      </c>
      <c r="AJ19" s="4">
        <f t="shared" si="16"/>
        <v>0</v>
      </c>
      <c r="AK19" s="4">
        <f t="shared" si="17"/>
        <v>0</v>
      </c>
      <c r="AL19" s="4">
        <f t="shared" si="18"/>
        <v>0</v>
      </c>
      <c r="AM19" s="4">
        <f t="shared" si="19"/>
        <v>0</v>
      </c>
      <c r="AN19" s="4">
        <f t="shared" si="20"/>
        <v>0</v>
      </c>
      <c r="AO19" s="4">
        <f t="shared" si="37"/>
        <v>0</v>
      </c>
      <c r="AP19" s="4">
        <f t="shared" si="38"/>
        <v>0</v>
      </c>
      <c r="AQ19" s="29">
        <f t="shared" si="21"/>
        <v>0</v>
      </c>
      <c r="AR19" s="29">
        <f t="shared" si="22"/>
        <v>0</v>
      </c>
      <c r="AS19" s="4">
        <f t="shared" si="39"/>
        <v>0</v>
      </c>
      <c r="AT19" s="4" t="str">
        <f t="shared" si="23"/>
        <v/>
      </c>
      <c r="AU19" s="4" t="str">
        <f t="shared" si="24"/>
        <v/>
      </c>
      <c r="AV19" s="4" t="str">
        <f t="shared" si="25"/>
        <v/>
      </c>
      <c r="AW19" s="4" t="str">
        <f t="shared" si="26"/>
        <v/>
      </c>
      <c r="AX19" s="4" t="str">
        <f t="shared" si="40"/>
        <v/>
      </c>
      <c r="AY19" s="4" t="str">
        <f t="shared" si="27"/>
        <v/>
      </c>
      <c r="AZ19" s="4" t="str">
        <f t="shared" si="41"/>
        <v/>
      </c>
      <c r="BA19" s="4" t="str">
        <f t="shared" si="28"/>
        <v/>
      </c>
      <c r="BB19" s="4" t="str">
        <f t="shared" si="42"/>
        <v/>
      </c>
    </row>
    <row r="20" spans="1:54" x14ac:dyDescent="0.2">
      <c r="A20" s="139"/>
      <c r="B20" s="256"/>
      <c r="C20" s="166"/>
      <c r="D20" s="486" t="str">
        <f t="shared" si="29"/>
        <v/>
      </c>
      <c r="E20" s="171"/>
      <c r="F20" s="167"/>
      <c r="G20" s="443"/>
      <c r="H20" s="168"/>
      <c r="I20" s="168"/>
      <c r="J20" s="167"/>
      <c r="K20" s="169" t="str">
        <f t="shared" si="0"/>
        <v/>
      </c>
      <c r="L20" s="170" t="str">
        <f t="shared" si="30"/>
        <v/>
      </c>
      <c r="M20" s="423" t="str">
        <f t="shared" si="1"/>
        <v/>
      </c>
      <c r="N20" s="144"/>
      <c r="O20" s="15"/>
      <c r="P20" s="29">
        <f t="shared" si="2"/>
        <v>0</v>
      </c>
      <c r="Q20" s="29">
        <f t="shared" si="3"/>
        <v>0</v>
      </c>
      <c r="R20" s="4">
        <f t="shared" si="4"/>
        <v>0</v>
      </c>
      <c r="S20" s="7">
        <f t="shared" si="31"/>
        <v>0</v>
      </c>
      <c r="T20" s="7">
        <f t="shared" si="32"/>
        <v>0</v>
      </c>
      <c r="U20" s="86">
        <f t="shared" si="5"/>
        <v>0</v>
      </c>
      <c r="V20" s="29">
        <f t="shared" si="6"/>
        <v>0</v>
      </c>
      <c r="W20" s="29">
        <f t="shared" si="33"/>
        <v>0</v>
      </c>
      <c r="X20" s="4" t="str">
        <f t="shared" si="34"/>
        <v/>
      </c>
      <c r="Y20" s="86">
        <f t="shared" si="7"/>
        <v>0</v>
      </c>
      <c r="Z20" s="7">
        <f t="shared" si="8"/>
        <v>0</v>
      </c>
      <c r="AA20" s="29">
        <f t="shared" si="9"/>
        <v>0</v>
      </c>
      <c r="AB20" s="7">
        <f t="shared" si="35"/>
        <v>0</v>
      </c>
      <c r="AC20" s="86">
        <f t="shared" si="36"/>
        <v>0</v>
      </c>
      <c r="AD20" s="4">
        <f t="shared" si="10"/>
        <v>0</v>
      </c>
      <c r="AE20" s="29">
        <f t="shared" si="11"/>
        <v>0</v>
      </c>
      <c r="AF20" s="4" t="str">
        <f t="shared" si="12"/>
        <v/>
      </c>
      <c r="AG20" s="86">
        <f t="shared" si="13"/>
        <v>0</v>
      </c>
      <c r="AH20" s="4">
        <f t="shared" si="14"/>
        <v>0</v>
      </c>
      <c r="AI20" s="4">
        <f t="shared" si="15"/>
        <v>0</v>
      </c>
      <c r="AJ20" s="4">
        <f t="shared" si="16"/>
        <v>0</v>
      </c>
      <c r="AK20" s="4">
        <f t="shared" si="17"/>
        <v>0</v>
      </c>
      <c r="AL20" s="4">
        <f t="shared" si="18"/>
        <v>0</v>
      </c>
      <c r="AM20" s="4">
        <f t="shared" si="19"/>
        <v>0</v>
      </c>
      <c r="AN20" s="4">
        <f t="shared" si="20"/>
        <v>0</v>
      </c>
      <c r="AO20" s="4">
        <f t="shared" si="37"/>
        <v>0</v>
      </c>
      <c r="AP20" s="4">
        <f t="shared" si="38"/>
        <v>0</v>
      </c>
      <c r="AQ20" s="29">
        <f t="shared" si="21"/>
        <v>0</v>
      </c>
      <c r="AR20" s="29">
        <f t="shared" si="22"/>
        <v>0</v>
      </c>
      <c r="AS20" s="4">
        <f t="shared" si="39"/>
        <v>0</v>
      </c>
      <c r="AT20" s="4" t="str">
        <f t="shared" si="23"/>
        <v/>
      </c>
      <c r="AU20" s="4" t="str">
        <f t="shared" si="24"/>
        <v/>
      </c>
      <c r="AV20" s="4" t="str">
        <f t="shared" si="25"/>
        <v/>
      </c>
      <c r="AW20" s="4" t="str">
        <f t="shared" si="26"/>
        <v/>
      </c>
      <c r="AX20" s="4" t="str">
        <f t="shared" si="40"/>
        <v/>
      </c>
      <c r="AY20" s="4" t="str">
        <f t="shared" si="27"/>
        <v/>
      </c>
      <c r="AZ20" s="4" t="str">
        <f t="shared" si="41"/>
        <v/>
      </c>
      <c r="BA20" s="4" t="str">
        <f t="shared" si="28"/>
        <v/>
      </c>
      <c r="BB20" s="4" t="str">
        <f t="shared" si="42"/>
        <v/>
      </c>
    </row>
    <row r="21" spans="1:54" x14ac:dyDescent="0.2">
      <c r="A21" s="139"/>
      <c r="B21" s="256"/>
      <c r="C21" s="166"/>
      <c r="D21" s="486" t="str">
        <f t="shared" si="29"/>
        <v/>
      </c>
      <c r="E21" s="171"/>
      <c r="F21" s="167"/>
      <c r="G21" s="443"/>
      <c r="H21" s="168"/>
      <c r="I21" s="168"/>
      <c r="J21" s="167"/>
      <c r="K21" s="169" t="str">
        <f t="shared" si="0"/>
        <v/>
      </c>
      <c r="L21" s="170" t="str">
        <f t="shared" si="30"/>
        <v/>
      </c>
      <c r="M21" s="423" t="str">
        <f t="shared" si="1"/>
        <v/>
      </c>
      <c r="N21" s="144"/>
      <c r="O21" s="15"/>
      <c r="P21" s="29">
        <f t="shared" si="2"/>
        <v>0</v>
      </c>
      <c r="Q21" s="29">
        <f t="shared" si="3"/>
        <v>0</v>
      </c>
      <c r="R21" s="4">
        <f t="shared" si="4"/>
        <v>0</v>
      </c>
      <c r="S21" s="7">
        <f t="shared" si="31"/>
        <v>0</v>
      </c>
      <c r="T21" s="7">
        <f t="shared" si="32"/>
        <v>0</v>
      </c>
      <c r="U21" s="86">
        <f t="shared" si="5"/>
        <v>0</v>
      </c>
      <c r="V21" s="29">
        <f t="shared" si="6"/>
        <v>0</v>
      </c>
      <c r="W21" s="29">
        <f t="shared" si="33"/>
        <v>0</v>
      </c>
      <c r="X21" s="4" t="str">
        <f t="shared" si="34"/>
        <v/>
      </c>
      <c r="Y21" s="86">
        <f t="shared" si="7"/>
        <v>0</v>
      </c>
      <c r="Z21" s="7">
        <f t="shared" si="8"/>
        <v>0</v>
      </c>
      <c r="AA21" s="29">
        <f t="shared" si="9"/>
        <v>0</v>
      </c>
      <c r="AB21" s="7">
        <f t="shared" si="35"/>
        <v>0</v>
      </c>
      <c r="AC21" s="86">
        <f t="shared" si="36"/>
        <v>0</v>
      </c>
      <c r="AD21" s="4">
        <f t="shared" si="10"/>
        <v>0</v>
      </c>
      <c r="AE21" s="29">
        <f t="shared" si="11"/>
        <v>0</v>
      </c>
      <c r="AF21" s="4" t="str">
        <f t="shared" si="12"/>
        <v/>
      </c>
      <c r="AG21" s="86">
        <f t="shared" si="13"/>
        <v>0</v>
      </c>
      <c r="AH21" s="4">
        <f t="shared" si="14"/>
        <v>0</v>
      </c>
      <c r="AI21" s="4">
        <f t="shared" si="15"/>
        <v>0</v>
      </c>
      <c r="AJ21" s="4">
        <f t="shared" si="16"/>
        <v>0</v>
      </c>
      <c r="AK21" s="4">
        <f t="shared" si="17"/>
        <v>0</v>
      </c>
      <c r="AL21" s="4">
        <f t="shared" si="18"/>
        <v>0</v>
      </c>
      <c r="AM21" s="4">
        <f t="shared" si="19"/>
        <v>0</v>
      </c>
      <c r="AN21" s="4">
        <f t="shared" si="20"/>
        <v>0</v>
      </c>
      <c r="AO21" s="4">
        <f t="shared" si="37"/>
        <v>0</v>
      </c>
      <c r="AP21" s="4">
        <f t="shared" si="38"/>
        <v>0</v>
      </c>
      <c r="AQ21" s="29">
        <f t="shared" si="21"/>
        <v>0</v>
      </c>
      <c r="AR21" s="29">
        <f t="shared" si="22"/>
        <v>0</v>
      </c>
      <c r="AS21" s="4">
        <f t="shared" si="39"/>
        <v>0</v>
      </c>
      <c r="AT21" s="4" t="str">
        <f t="shared" si="23"/>
        <v/>
      </c>
      <c r="AU21" s="4" t="str">
        <f t="shared" si="24"/>
        <v/>
      </c>
      <c r="AV21" s="4" t="str">
        <f t="shared" si="25"/>
        <v/>
      </c>
      <c r="AW21" s="4" t="str">
        <f t="shared" si="26"/>
        <v/>
      </c>
      <c r="AX21" s="4" t="str">
        <f t="shared" si="40"/>
        <v/>
      </c>
      <c r="AY21" s="4" t="str">
        <f t="shared" si="27"/>
        <v/>
      </c>
      <c r="AZ21" s="4" t="str">
        <f t="shared" si="41"/>
        <v/>
      </c>
      <c r="BA21" s="4" t="str">
        <f t="shared" si="28"/>
        <v/>
      </c>
      <c r="BB21" s="4" t="str">
        <f t="shared" si="42"/>
        <v/>
      </c>
    </row>
    <row r="22" spans="1:54" x14ac:dyDescent="0.2">
      <c r="A22" s="139"/>
      <c r="B22" s="256"/>
      <c r="C22" s="166"/>
      <c r="D22" s="486" t="str">
        <f t="shared" si="29"/>
        <v/>
      </c>
      <c r="E22" s="171"/>
      <c r="F22" s="167"/>
      <c r="G22" s="443"/>
      <c r="H22" s="168"/>
      <c r="I22" s="168"/>
      <c r="J22" s="167"/>
      <c r="K22" s="169" t="str">
        <f t="shared" si="0"/>
        <v/>
      </c>
      <c r="L22" s="170" t="str">
        <f t="shared" si="30"/>
        <v/>
      </c>
      <c r="M22" s="423" t="str">
        <f t="shared" si="1"/>
        <v/>
      </c>
      <c r="N22" s="144"/>
      <c r="O22" s="15"/>
      <c r="P22" s="29">
        <f t="shared" si="2"/>
        <v>0</v>
      </c>
      <c r="Q22" s="29">
        <f t="shared" si="3"/>
        <v>0</v>
      </c>
      <c r="R22" s="4">
        <f t="shared" si="4"/>
        <v>0</v>
      </c>
      <c r="S22" s="7">
        <f t="shared" si="31"/>
        <v>0</v>
      </c>
      <c r="T22" s="7">
        <f t="shared" si="32"/>
        <v>0</v>
      </c>
      <c r="U22" s="86">
        <f t="shared" si="5"/>
        <v>0</v>
      </c>
      <c r="V22" s="29">
        <f t="shared" si="6"/>
        <v>0</v>
      </c>
      <c r="W22" s="29">
        <f t="shared" si="33"/>
        <v>0</v>
      </c>
      <c r="X22" s="4" t="str">
        <f t="shared" si="34"/>
        <v/>
      </c>
      <c r="Y22" s="86">
        <f t="shared" si="7"/>
        <v>0</v>
      </c>
      <c r="Z22" s="7">
        <f t="shared" si="8"/>
        <v>0</v>
      </c>
      <c r="AA22" s="29">
        <f t="shared" si="9"/>
        <v>0</v>
      </c>
      <c r="AB22" s="7">
        <f t="shared" si="35"/>
        <v>0</v>
      </c>
      <c r="AC22" s="86">
        <f t="shared" si="36"/>
        <v>0</v>
      </c>
      <c r="AD22" s="4">
        <f t="shared" si="10"/>
        <v>0</v>
      </c>
      <c r="AE22" s="29">
        <f t="shared" si="11"/>
        <v>0</v>
      </c>
      <c r="AF22" s="4" t="str">
        <f t="shared" si="12"/>
        <v/>
      </c>
      <c r="AG22" s="86">
        <f t="shared" si="13"/>
        <v>0</v>
      </c>
      <c r="AH22" s="4">
        <f t="shared" si="14"/>
        <v>0</v>
      </c>
      <c r="AI22" s="4">
        <f t="shared" si="15"/>
        <v>0</v>
      </c>
      <c r="AJ22" s="4">
        <f t="shared" si="16"/>
        <v>0</v>
      </c>
      <c r="AK22" s="4">
        <f t="shared" si="17"/>
        <v>0</v>
      </c>
      <c r="AL22" s="4">
        <f t="shared" si="18"/>
        <v>0</v>
      </c>
      <c r="AM22" s="4">
        <f t="shared" si="19"/>
        <v>0</v>
      </c>
      <c r="AN22" s="4">
        <f t="shared" si="20"/>
        <v>0</v>
      </c>
      <c r="AO22" s="4">
        <f t="shared" si="37"/>
        <v>0</v>
      </c>
      <c r="AP22" s="4">
        <f t="shared" si="38"/>
        <v>0</v>
      </c>
      <c r="AQ22" s="29">
        <f t="shared" si="21"/>
        <v>0</v>
      </c>
      <c r="AR22" s="29">
        <f t="shared" si="22"/>
        <v>0</v>
      </c>
      <c r="AS22" s="4">
        <f t="shared" si="39"/>
        <v>0</v>
      </c>
      <c r="AT22" s="4" t="str">
        <f t="shared" si="23"/>
        <v/>
      </c>
      <c r="AU22" s="4" t="str">
        <f t="shared" si="24"/>
        <v/>
      </c>
      <c r="AV22" s="4" t="str">
        <f t="shared" si="25"/>
        <v/>
      </c>
      <c r="AW22" s="4" t="str">
        <f t="shared" si="26"/>
        <v/>
      </c>
      <c r="AX22" s="4" t="str">
        <f t="shared" si="40"/>
        <v/>
      </c>
      <c r="AY22" s="4" t="str">
        <f t="shared" si="27"/>
        <v/>
      </c>
      <c r="AZ22" s="4" t="str">
        <f t="shared" si="41"/>
        <v/>
      </c>
      <c r="BA22" s="4" t="str">
        <f t="shared" si="28"/>
        <v/>
      </c>
      <c r="BB22" s="4" t="str">
        <f t="shared" si="42"/>
        <v/>
      </c>
    </row>
    <row r="23" spans="1:54" x14ac:dyDescent="0.2">
      <c r="A23" s="139"/>
      <c r="B23" s="256"/>
      <c r="C23" s="166"/>
      <c r="D23" s="486" t="str">
        <f t="shared" si="29"/>
        <v/>
      </c>
      <c r="E23" s="171"/>
      <c r="F23" s="167"/>
      <c r="G23" s="443"/>
      <c r="H23" s="168"/>
      <c r="I23" s="168"/>
      <c r="J23" s="167"/>
      <c r="K23" s="169" t="str">
        <f t="shared" si="0"/>
        <v/>
      </c>
      <c r="L23" s="170" t="str">
        <f t="shared" si="30"/>
        <v/>
      </c>
      <c r="M23" s="423" t="str">
        <f t="shared" si="1"/>
        <v/>
      </c>
      <c r="N23" s="144"/>
      <c r="O23" s="15"/>
      <c r="P23" s="29">
        <f t="shared" si="2"/>
        <v>0</v>
      </c>
      <c r="Q23" s="29">
        <f t="shared" si="3"/>
        <v>0</v>
      </c>
      <c r="R23" s="4">
        <f t="shared" si="4"/>
        <v>0</v>
      </c>
      <c r="S23" s="7">
        <f t="shared" si="31"/>
        <v>0</v>
      </c>
      <c r="T23" s="7">
        <f t="shared" si="32"/>
        <v>0</v>
      </c>
      <c r="U23" s="86">
        <f t="shared" si="5"/>
        <v>0</v>
      </c>
      <c r="V23" s="29">
        <f t="shared" si="6"/>
        <v>0</v>
      </c>
      <c r="W23" s="29">
        <f t="shared" si="33"/>
        <v>0</v>
      </c>
      <c r="X23" s="4" t="str">
        <f t="shared" si="34"/>
        <v/>
      </c>
      <c r="Y23" s="86">
        <f t="shared" si="7"/>
        <v>0</v>
      </c>
      <c r="Z23" s="7">
        <f t="shared" si="8"/>
        <v>0</v>
      </c>
      <c r="AA23" s="29">
        <f t="shared" si="9"/>
        <v>0</v>
      </c>
      <c r="AB23" s="7">
        <f t="shared" si="35"/>
        <v>0</v>
      </c>
      <c r="AC23" s="86">
        <f t="shared" si="36"/>
        <v>0</v>
      </c>
      <c r="AD23" s="4">
        <f t="shared" si="10"/>
        <v>0</v>
      </c>
      <c r="AE23" s="29">
        <f t="shared" si="11"/>
        <v>0</v>
      </c>
      <c r="AF23" s="4" t="str">
        <f t="shared" si="12"/>
        <v/>
      </c>
      <c r="AG23" s="86">
        <f t="shared" si="13"/>
        <v>0</v>
      </c>
      <c r="AH23" s="4">
        <f t="shared" si="14"/>
        <v>0</v>
      </c>
      <c r="AI23" s="4">
        <f t="shared" si="15"/>
        <v>0</v>
      </c>
      <c r="AJ23" s="4">
        <f t="shared" si="16"/>
        <v>0</v>
      </c>
      <c r="AK23" s="4">
        <f t="shared" si="17"/>
        <v>0</v>
      </c>
      <c r="AL23" s="4">
        <f t="shared" si="18"/>
        <v>0</v>
      </c>
      <c r="AM23" s="4">
        <f t="shared" si="19"/>
        <v>0</v>
      </c>
      <c r="AN23" s="4">
        <f t="shared" si="20"/>
        <v>0</v>
      </c>
      <c r="AO23" s="4">
        <f t="shared" si="37"/>
        <v>0</v>
      </c>
      <c r="AP23" s="4">
        <f t="shared" si="38"/>
        <v>0</v>
      </c>
      <c r="AQ23" s="29">
        <f t="shared" si="21"/>
        <v>0</v>
      </c>
      <c r="AR23" s="29">
        <f t="shared" si="22"/>
        <v>0</v>
      </c>
      <c r="AS23" s="4">
        <f t="shared" si="39"/>
        <v>0</v>
      </c>
      <c r="AT23" s="4" t="str">
        <f t="shared" si="23"/>
        <v/>
      </c>
      <c r="AU23" s="4" t="str">
        <f t="shared" si="24"/>
        <v/>
      </c>
      <c r="AV23" s="4" t="str">
        <f t="shared" si="25"/>
        <v/>
      </c>
      <c r="AW23" s="4" t="str">
        <f t="shared" si="26"/>
        <v/>
      </c>
      <c r="AX23" s="4" t="str">
        <f t="shared" si="40"/>
        <v/>
      </c>
      <c r="AY23" s="4" t="str">
        <f t="shared" si="27"/>
        <v/>
      </c>
      <c r="AZ23" s="4" t="str">
        <f t="shared" si="41"/>
        <v/>
      </c>
      <c r="BA23" s="4" t="str">
        <f t="shared" si="28"/>
        <v/>
      </c>
      <c r="BB23" s="4" t="str">
        <f t="shared" si="42"/>
        <v/>
      </c>
    </row>
    <row r="24" spans="1:54" x14ac:dyDescent="0.2">
      <c r="A24" s="139"/>
      <c r="B24" s="256"/>
      <c r="C24" s="166"/>
      <c r="D24" s="486" t="str">
        <f t="shared" si="29"/>
        <v/>
      </c>
      <c r="E24" s="171"/>
      <c r="F24" s="167"/>
      <c r="G24" s="443"/>
      <c r="H24" s="168"/>
      <c r="I24" s="168"/>
      <c r="J24" s="167"/>
      <c r="K24" s="169" t="str">
        <f t="shared" si="0"/>
        <v/>
      </c>
      <c r="L24" s="170" t="str">
        <f t="shared" si="30"/>
        <v/>
      </c>
      <c r="M24" s="423" t="str">
        <f t="shared" si="1"/>
        <v/>
      </c>
      <c r="N24" s="144"/>
      <c r="O24" s="15"/>
      <c r="P24" s="29">
        <f t="shared" si="2"/>
        <v>0</v>
      </c>
      <c r="Q24" s="29">
        <f t="shared" si="3"/>
        <v>0</v>
      </c>
      <c r="R24" s="4">
        <f t="shared" si="4"/>
        <v>0</v>
      </c>
      <c r="S24" s="7">
        <f t="shared" si="31"/>
        <v>0</v>
      </c>
      <c r="T24" s="7">
        <f t="shared" si="32"/>
        <v>0</v>
      </c>
      <c r="U24" s="86">
        <f t="shared" si="5"/>
        <v>0</v>
      </c>
      <c r="V24" s="29">
        <f t="shared" si="6"/>
        <v>0</v>
      </c>
      <c r="W24" s="29">
        <f t="shared" si="33"/>
        <v>0</v>
      </c>
      <c r="X24" s="4" t="str">
        <f t="shared" si="34"/>
        <v/>
      </c>
      <c r="Y24" s="86">
        <f t="shared" si="7"/>
        <v>0</v>
      </c>
      <c r="Z24" s="7">
        <f t="shared" si="8"/>
        <v>0</v>
      </c>
      <c r="AA24" s="29">
        <f t="shared" si="9"/>
        <v>0</v>
      </c>
      <c r="AB24" s="7">
        <f t="shared" si="35"/>
        <v>0</v>
      </c>
      <c r="AC24" s="86">
        <f t="shared" si="36"/>
        <v>0</v>
      </c>
      <c r="AD24" s="4">
        <f t="shared" si="10"/>
        <v>0</v>
      </c>
      <c r="AE24" s="29">
        <f t="shared" si="11"/>
        <v>0</v>
      </c>
      <c r="AF24" s="4" t="str">
        <f t="shared" si="12"/>
        <v/>
      </c>
      <c r="AG24" s="86">
        <f t="shared" si="13"/>
        <v>0</v>
      </c>
      <c r="AH24" s="4">
        <f t="shared" si="14"/>
        <v>0</v>
      </c>
      <c r="AI24" s="4">
        <f t="shared" si="15"/>
        <v>0</v>
      </c>
      <c r="AJ24" s="4">
        <f t="shared" si="16"/>
        <v>0</v>
      </c>
      <c r="AK24" s="4">
        <f t="shared" si="17"/>
        <v>0</v>
      </c>
      <c r="AL24" s="4">
        <f t="shared" si="18"/>
        <v>0</v>
      </c>
      <c r="AM24" s="4">
        <f t="shared" si="19"/>
        <v>0</v>
      </c>
      <c r="AN24" s="4">
        <f t="shared" si="20"/>
        <v>0</v>
      </c>
      <c r="AO24" s="4">
        <f t="shared" si="37"/>
        <v>0</v>
      </c>
      <c r="AP24" s="4">
        <f t="shared" si="38"/>
        <v>0</v>
      </c>
      <c r="AQ24" s="29">
        <f t="shared" si="21"/>
        <v>0</v>
      </c>
      <c r="AR24" s="29">
        <f t="shared" si="22"/>
        <v>0</v>
      </c>
      <c r="AS24" s="4">
        <f t="shared" si="39"/>
        <v>0</v>
      </c>
      <c r="AT24" s="4" t="str">
        <f t="shared" si="23"/>
        <v/>
      </c>
      <c r="AU24" s="4" t="str">
        <f t="shared" si="24"/>
        <v/>
      </c>
      <c r="AV24" s="4" t="str">
        <f t="shared" si="25"/>
        <v/>
      </c>
      <c r="AW24" s="4" t="str">
        <f t="shared" si="26"/>
        <v/>
      </c>
      <c r="AX24" s="4" t="str">
        <f t="shared" si="40"/>
        <v/>
      </c>
      <c r="AY24" s="4" t="str">
        <f t="shared" si="27"/>
        <v/>
      </c>
      <c r="AZ24" s="4" t="str">
        <f t="shared" si="41"/>
        <v/>
      </c>
      <c r="BA24" s="4" t="str">
        <f t="shared" si="28"/>
        <v/>
      </c>
      <c r="BB24" s="4" t="str">
        <f t="shared" si="42"/>
        <v/>
      </c>
    </row>
    <row r="25" spans="1:54" x14ac:dyDescent="0.2">
      <c r="A25" s="139"/>
      <c r="B25" s="256"/>
      <c r="C25" s="166"/>
      <c r="D25" s="486" t="str">
        <f t="shared" si="29"/>
        <v/>
      </c>
      <c r="E25" s="171"/>
      <c r="F25" s="167"/>
      <c r="G25" s="443"/>
      <c r="H25" s="168"/>
      <c r="I25" s="168"/>
      <c r="J25" s="167"/>
      <c r="K25" s="169" t="str">
        <f t="shared" si="0"/>
        <v/>
      </c>
      <c r="L25" s="170" t="str">
        <f t="shared" si="30"/>
        <v/>
      </c>
      <c r="M25" s="423" t="str">
        <f t="shared" si="1"/>
        <v/>
      </c>
      <c r="N25" s="144"/>
      <c r="O25" s="15"/>
      <c r="P25" s="29">
        <f t="shared" si="2"/>
        <v>0</v>
      </c>
      <c r="Q25" s="29">
        <f t="shared" si="3"/>
        <v>0</v>
      </c>
      <c r="R25" s="4">
        <f t="shared" si="4"/>
        <v>0</v>
      </c>
      <c r="S25" s="7">
        <f t="shared" si="31"/>
        <v>0</v>
      </c>
      <c r="T25" s="7">
        <f t="shared" si="32"/>
        <v>0</v>
      </c>
      <c r="U25" s="86">
        <f t="shared" si="5"/>
        <v>0</v>
      </c>
      <c r="V25" s="29">
        <f t="shared" si="6"/>
        <v>0</v>
      </c>
      <c r="W25" s="29">
        <f t="shared" si="33"/>
        <v>0</v>
      </c>
      <c r="X25" s="4" t="str">
        <f t="shared" si="34"/>
        <v/>
      </c>
      <c r="Y25" s="86">
        <f t="shared" si="7"/>
        <v>0</v>
      </c>
      <c r="Z25" s="7">
        <f t="shared" si="8"/>
        <v>0</v>
      </c>
      <c r="AA25" s="29">
        <f t="shared" si="9"/>
        <v>0</v>
      </c>
      <c r="AB25" s="7">
        <f t="shared" si="35"/>
        <v>0</v>
      </c>
      <c r="AC25" s="86">
        <f t="shared" si="36"/>
        <v>0</v>
      </c>
      <c r="AD25" s="4">
        <f t="shared" si="10"/>
        <v>0</v>
      </c>
      <c r="AE25" s="29">
        <f t="shared" si="11"/>
        <v>0</v>
      </c>
      <c r="AF25" s="4" t="str">
        <f t="shared" si="12"/>
        <v/>
      </c>
      <c r="AG25" s="86">
        <f t="shared" si="13"/>
        <v>0</v>
      </c>
      <c r="AH25" s="4">
        <f t="shared" si="14"/>
        <v>0</v>
      </c>
      <c r="AI25" s="4">
        <f t="shared" si="15"/>
        <v>0</v>
      </c>
      <c r="AJ25" s="4">
        <f t="shared" si="16"/>
        <v>0</v>
      </c>
      <c r="AK25" s="4">
        <f t="shared" si="17"/>
        <v>0</v>
      </c>
      <c r="AL25" s="4">
        <f t="shared" si="18"/>
        <v>0</v>
      </c>
      <c r="AM25" s="4">
        <f t="shared" si="19"/>
        <v>0</v>
      </c>
      <c r="AN25" s="4">
        <f t="shared" si="20"/>
        <v>0</v>
      </c>
      <c r="AO25" s="4">
        <f t="shared" si="37"/>
        <v>0</v>
      </c>
      <c r="AP25" s="4">
        <f t="shared" si="38"/>
        <v>0</v>
      </c>
      <c r="AQ25" s="29">
        <f t="shared" si="21"/>
        <v>0</v>
      </c>
      <c r="AR25" s="29">
        <f t="shared" si="22"/>
        <v>0</v>
      </c>
      <c r="AS25" s="4">
        <f t="shared" si="39"/>
        <v>0</v>
      </c>
      <c r="AT25" s="4" t="str">
        <f t="shared" si="23"/>
        <v/>
      </c>
      <c r="AU25" s="4" t="str">
        <f t="shared" si="24"/>
        <v/>
      </c>
      <c r="AV25" s="4" t="str">
        <f t="shared" si="25"/>
        <v/>
      </c>
      <c r="AW25" s="4" t="str">
        <f t="shared" si="26"/>
        <v/>
      </c>
      <c r="AX25" s="4" t="str">
        <f t="shared" si="40"/>
        <v/>
      </c>
      <c r="AY25" s="4" t="str">
        <f t="shared" si="27"/>
        <v/>
      </c>
      <c r="AZ25" s="4" t="str">
        <f t="shared" si="41"/>
        <v/>
      </c>
      <c r="BA25" s="4" t="str">
        <f t="shared" si="28"/>
        <v/>
      </c>
      <c r="BB25" s="4" t="str">
        <f t="shared" si="42"/>
        <v/>
      </c>
    </row>
    <row r="26" spans="1:54" x14ac:dyDescent="0.2">
      <c r="A26" s="139"/>
      <c r="B26" s="256"/>
      <c r="C26" s="166"/>
      <c r="D26" s="486" t="str">
        <f t="shared" si="29"/>
        <v/>
      </c>
      <c r="E26" s="171"/>
      <c r="F26" s="167"/>
      <c r="G26" s="443"/>
      <c r="H26" s="168"/>
      <c r="I26" s="168"/>
      <c r="J26" s="167"/>
      <c r="K26" s="169" t="str">
        <f t="shared" si="0"/>
        <v/>
      </c>
      <c r="L26" s="170" t="str">
        <f t="shared" si="30"/>
        <v/>
      </c>
      <c r="M26" s="423" t="str">
        <f t="shared" si="1"/>
        <v/>
      </c>
      <c r="N26" s="144"/>
      <c r="O26" s="15"/>
      <c r="P26" s="29">
        <f t="shared" si="2"/>
        <v>0</v>
      </c>
      <c r="Q26" s="29">
        <f t="shared" si="3"/>
        <v>0</v>
      </c>
      <c r="R26" s="4">
        <f t="shared" si="4"/>
        <v>0</v>
      </c>
      <c r="S26" s="7">
        <f t="shared" si="31"/>
        <v>0</v>
      </c>
      <c r="T26" s="7">
        <f t="shared" si="32"/>
        <v>0</v>
      </c>
      <c r="U26" s="86">
        <f t="shared" si="5"/>
        <v>0</v>
      </c>
      <c r="V26" s="29">
        <f t="shared" si="6"/>
        <v>0</v>
      </c>
      <c r="W26" s="29">
        <f t="shared" si="33"/>
        <v>0</v>
      </c>
      <c r="X26" s="4" t="str">
        <f t="shared" si="34"/>
        <v/>
      </c>
      <c r="Y26" s="86">
        <f t="shared" si="7"/>
        <v>0</v>
      </c>
      <c r="Z26" s="7">
        <f t="shared" si="8"/>
        <v>0</v>
      </c>
      <c r="AA26" s="29">
        <f t="shared" si="9"/>
        <v>0</v>
      </c>
      <c r="AB26" s="7">
        <f t="shared" si="35"/>
        <v>0</v>
      </c>
      <c r="AC26" s="86">
        <f t="shared" si="36"/>
        <v>0</v>
      </c>
      <c r="AD26" s="4">
        <f t="shared" si="10"/>
        <v>0</v>
      </c>
      <c r="AE26" s="29">
        <f t="shared" si="11"/>
        <v>0</v>
      </c>
      <c r="AF26" s="4" t="str">
        <f t="shared" si="12"/>
        <v/>
      </c>
      <c r="AG26" s="86">
        <f t="shared" si="13"/>
        <v>0</v>
      </c>
      <c r="AH26" s="4">
        <f t="shared" si="14"/>
        <v>0</v>
      </c>
      <c r="AI26" s="4">
        <f t="shared" si="15"/>
        <v>0</v>
      </c>
      <c r="AJ26" s="4">
        <f t="shared" si="16"/>
        <v>0</v>
      </c>
      <c r="AK26" s="4">
        <f t="shared" si="17"/>
        <v>0</v>
      </c>
      <c r="AL26" s="4">
        <f t="shared" si="18"/>
        <v>0</v>
      </c>
      <c r="AM26" s="4">
        <f t="shared" si="19"/>
        <v>0</v>
      </c>
      <c r="AN26" s="4">
        <f t="shared" si="20"/>
        <v>0</v>
      </c>
      <c r="AO26" s="4">
        <f t="shared" si="37"/>
        <v>0</v>
      </c>
      <c r="AP26" s="4">
        <f t="shared" si="38"/>
        <v>0</v>
      </c>
      <c r="AQ26" s="29">
        <f t="shared" si="21"/>
        <v>0</v>
      </c>
      <c r="AR26" s="29">
        <f t="shared" si="22"/>
        <v>0</v>
      </c>
      <c r="AS26" s="4">
        <f t="shared" si="39"/>
        <v>0</v>
      </c>
      <c r="AT26" s="4" t="str">
        <f t="shared" si="23"/>
        <v/>
      </c>
      <c r="AU26" s="4" t="str">
        <f t="shared" si="24"/>
        <v/>
      </c>
      <c r="AV26" s="4" t="str">
        <f t="shared" si="25"/>
        <v/>
      </c>
      <c r="AW26" s="4" t="str">
        <f t="shared" si="26"/>
        <v/>
      </c>
      <c r="AX26" s="4" t="str">
        <f t="shared" si="40"/>
        <v/>
      </c>
      <c r="AY26" s="4" t="str">
        <f t="shared" si="27"/>
        <v/>
      </c>
      <c r="AZ26" s="4" t="str">
        <f t="shared" si="41"/>
        <v/>
      </c>
      <c r="BA26" s="4" t="str">
        <f t="shared" si="28"/>
        <v/>
      </c>
      <c r="BB26" s="4" t="str">
        <f t="shared" si="42"/>
        <v/>
      </c>
    </row>
    <row r="27" spans="1:54" x14ac:dyDescent="0.2">
      <c r="A27" s="139"/>
      <c r="B27" s="256"/>
      <c r="C27" s="166"/>
      <c r="D27" s="486" t="str">
        <f t="shared" si="29"/>
        <v/>
      </c>
      <c r="E27" s="171"/>
      <c r="F27" s="167"/>
      <c r="G27" s="443"/>
      <c r="H27" s="168"/>
      <c r="I27" s="168"/>
      <c r="J27" s="167"/>
      <c r="K27" s="169" t="str">
        <f t="shared" si="0"/>
        <v/>
      </c>
      <c r="L27" s="170" t="str">
        <f t="shared" si="30"/>
        <v/>
      </c>
      <c r="M27" s="423" t="str">
        <f t="shared" si="1"/>
        <v/>
      </c>
      <c r="N27" s="144"/>
      <c r="O27" s="15"/>
      <c r="P27" s="29">
        <f t="shared" si="2"/>
        <v>0</v>
      </c>
      <c r="Q27" s="29">
        <f t="shared" si="3"/>
        <v>0</v>
      </c>
      <c r="R27" s="4">
        <f t="shared" si="4"/>
        <v>0</v>
      </c>
      <c r="S27" s="7">
        <f t="shared" si="31"/>
        <v>0</v>
      </c>
      <c r="T27" s="7">
        <f t="shared" si="32"/>
        <v>0</v>
      </c>
      <c r="U27" s="86">
        <f t="shared" si="5"/>
        <v>0</v>
      </c>
      <c r="V27" s="29">
        <f t="shared" si="6"/>
        <v>0</v>
      </c>
      <c r="W27" s="29">
        <f t="shared" si="33"/>
        <v>0</v>
      </c>
      <c r="X27" s="4" t="str">
        <f t="shared" si="34"/>
        <v/>
      </c>
      <c r="Y27" s="86">
        <f t="shared" si="7"/>
        <v>0</v>
      </c>
      <c r="Z27" s="7">
        <f t="shared" si="8"/>
        <v>0</v>
      </c>
      <c r="AA27" s="29">
        <f t="shared" si="9"/>
        <v>0</v>
      </c>
      <c r="AB27" s="7">
        <f t="shared" si="35"/>
        <v>0</v>
      </c>
      <c r="AC27" s="86">
        <f t="shared" si="36"/>
        <v>0</v>
      </c>
      <c r="AD27" s="4">
        <f t="shared" si="10"/>
        <v>0</v>
      </c>
      <c r="AE27" s="29">
        <f t="shared" si="11"/>
        <v>0</v>
      </c>
      <c r="AF27" s="4" t="str">
        <f t="shared" si="12"/>
        <v/>
      </c>
      <c r="AG27" s="86">
        <f t="shared" si="13"/>
        <v>0</v>
      </c>
      <c r="AH27" s="4">
        <f t="shared" si="14"/>
        <v>0</v>
      </c>
      <c r="AI27" s="4">
        <f t="shared" si="15"/>
        <v>0</v>
      </c>
      <c r="AJ27" s="4">
        <f t="shared" si="16"/>
        <v>0</v>
      </c>
      <c r="AK27" s="4">
        <f t="shared" si="17"/>
        <v>0</v>
      </c>
      <c r="AL27" s="4">
        <f t="shared" si="18"/>
        <v>0</v>
      </c>
      <c r="AM27" s="4">
        <f t="shared" si="19"/>
        <v>0</v>
      </c>
      <c r="AN27" s="4">
        <f t="shared" si="20"/>
        <v>0</v>
      </c>
      <c r="AO27" s="4">
        <f t="shared" si="37"/>
        <v>0</v>
      </c>
      <c r="AP27" s="4">
        <f t="shared" si="38"/>
        <v>0</v>
      </c>
      <c r="AQ27" s="29">
        <f t="shared" si="21"/>
        <v>0</v>
      </c>
      <c r="AR27" s="29">
        <f t="shared" si="22"/>
        <v>0</v>
      </c>
      <c r="AS27" s="4">
        <f t="shared" si="39"/>
        <v>0</v>
      </c>
      <c r="AT27" s="4" t="str">
        <f t="shared" si="23"/>
        <v/>
      </c>
      <c r="AU27" s="4" t="str">
        <f t="shared" si="24"/>
        <v/>
      </c>
      <c r="AV27" s="4" t="str">
        <f t="shared" si="25"/>
        <v/>
      </c>
      <c r="AW27" s="4" t="str">
        <f t="shared" si="26"/>
        <v/>
      </c>
      <c r="AX27" s="4" t="str">
        <f t="shared" si="40"/>
        <v/>
      </c>
      <c r="AY27" s="4" t="str">
        <f t="shared" si="27"/>
        <v/>
      </c>
      <c r="AZ27" s="4" t="str">
        <f t="shared" si="41"/>
        <v/>
      </c>
      <c r="BA27" s="4" t="str">
        <f t="shared" si="28"/>
        <v/>
      </c>
      <c r="BB27" s="4" t="str">
        <f t="shared" si="42"/>
        <v/>
      </c>
    </row>
    <row r="28" spans="1:54" x14ac:dyDescent="0.2">
      <c r="A28" s="139"/>
      <c r="B28" s="256"/>
      <c r="C28" s="166"/>
      <c r="D28" s="486" t="str">
        <f t="shared" si="29"/>
        <v/>
      </c>
      <c r="E28" s="171"/>
      <c r="F28" s="167"/>
      <c r="G28" s="443"/>
      <c r="H28" s="168"/>
      <c r="I28" s="168"/>
      <c r="J28" s="167"/>
      <c r="K28" s="169" t="str">
        <f t="shared" si="0"/>
        <v/>
      </c>
      <c r="L28" s="170" t="str">
        <f t="shared" si="30"/>
        <v/>
      </c>
      <c r="M28" s="423" t="str">
        <f t="shared" si="1"/>
        <v/>
      </c>
      <c r="N28" s="144"/>
      <c r="O28" s="15"/>
      <c r="P28" s="29">
        <f t="shared" si="2"/>
        <v>0</v>
      </c>
      <c r="Q28" s="29">
        <f t="shared" si="3"/>
        <v>0</v>
      </c>
      <c r="R28" s="4">
        <f t="shared" si="4"/>
        <v>0</v>
      </c>
      <c r="S28" s="7">
        <f t="shared" si="31"/>
        <v>0</v>
      </c>
      <c r="T28" s="7">
        <f t="shared" si="32"/>
        <v>0</v>
      </c>
      <c r="U28" s="86">
        <f t="shared" si="5"/>
        <v>0</v>
      </c>
      <c r="V28" s="29">
        <f t="shared" si="6"/>
        <v>0</v>
      </c>
      <c r="W28" s="29">
        <f t="shared" si="33"/>
        <v>0</v>
      </c>
      <c r="X28" s="4" t="str">
        <f t="shared" si="34"/>
        <v/>
      </c>
      <c r="Y28" s="86">
        <f t="shared" si="7"/>
        <v>0</v>
      </c>
      <c r="Z28" s="7">
        <f t="shared" si="8"/>
        <v>0</v>
      </c>
      <c r="AA28" s="29">
        <f t="shared" si="9"/>
        <v>0</v>
      </c>
      <c r="AB28" s="7">
        <f t="shared" si="35"/>
        <v>0</v>
      </c>
      <c r="AC28" s="86">
        <f t="shared" si="36"/>
        <v>0</v>
      </c>
      <c r="AD28" s="4">
        <f t="shared" si="10"/>
        <v>0</v>
      </c>
      <c r="AE28" s="29">
        <f t="shared" si="11"/>
        <v>0</v>
      </c>
      <c r="AF28" s="4" t="str">
        <f t="shared" si="12"/>
        <v/>
      </c>
      <c r="AG28" s="86">
        <f t="shared" si="13"/>
        <v>0</v>
      </c>
      <c r="AH28" s="4">
        <f t="shared" si="14"/>
        <v>0</v>
      </c>
      <c r="AI28" s="4">
        <f t="shared" si="15"/>
        <v>0</v>
      </c>
      <c r="AJ28" s="4">
        <f t="shared" si="16"/>
        <v>0</v>
      </c>
      <c r="AK28" s="4">
        <f t="shared" si="17"/>
        <v>0</v>
      </c>
      <c r="AL28" s="4">
        <f t="shared" si="18"/>
        <v>0</v>
      </c>
      <c r="AM28" s="4">
        <f t="shared" si="19"/>
        <v>0</v>
      </c>
      <c r="AN28" s="4">
        <f t="shared" si="20"/>
        <v>0</v>
      </c>
      <c r="AO28" s="4">
        <f t="shared" si="37"/>
        <v>0</v>
      </c>
      <c r="AP28" s="4">
        <f t="shared" si="38"/>
        <v>0</v>
      </c>
      <c r="AQ28" s="29">
        <f t="shared" si="21"/>
        <v>0</v>
      </c>
      <c r="AR28" s="29">
        <f t="shared" si="22"/>
        <v>0</v>
      </c>
      <c r="AS28" s="4">
        <f t="shared" si="39"/>
        <v>0</v>
      </c>
      <c r="AT28" s="4" t="str">
        <f t="shared" si="23"/>
        <v/>
      </c>
      <c r="AU28" s="4" t="str">
        <f t="shared" si="24"/>
        <v/>
      </c>
      <c r="AV28" s="4" t="str">
        <f t="shared" si="25"/>
        <v/>
      </c>
      <c r="AW28" s="4" t="str">
        <f t="shared" si="26"/>
        <v/>
      </c>
      <c r="AX28" s="4" t="str">
        <f t="shared" si="40"/>
        <v/>
      </c>
      <c r="AY28" s="4" t="str">
        <f t="shared" si="27"/>
        <v/>
      </c>
      <c r="AZ28" s="4" t="str">
        <f t="shared" si="41"/>
        <v/>
      </c>
      <c r="BA28" s="4" t="str">
        <f t="shared" si="28"/>
        <v/>
      </c>
      <c r="BB28" s="4" t="str">
        <f t="shared" si="42"/>
        <v/>
      </c>
    </row>
    <row r="29" spans="1:54" x14ac:dyDescent="0.2">
      <c r="A29" s="139"/>
      <c r="B29" s="256"/>
      <c r="C29" s="166"/>
      <c r="D29" s="486" t="str">
        <f t="shared" si="29"/>
        <v/>
      </c>
      <c r="E29" s="171"/>
      <c r="F29" s="167"/>
      <c r="G29" s="443"/>
      <c r="H29" s="168"/>
      <c r="I29" s="168"/>
      <c r="J29" s="167"/>
      <c r="K29" s="169" t="str">
        <f t="shared" si="0"/>
        <v/>
      </c>
      <c r="L29" s="170" t="str">
        <f t="shared" si="30"/>
        <v/>
      </c>
      <c r="M29" s="423" t="str">
        <f t="shared" si="1"/>
        <v/>
      </c>
      <c r="N29" s="144"/>
      <c r="O29" s="15"/>
      <c r="P29" s="29">
        <f t="shared" si="2"/>
        <v>0</v>
      </c>
      <c r="Q29" s="29">
        <f t="shared" si="3"/>
        <v>0</v>
      </c>
      <c r="R29" s="4">
        <f t="shared" si="4"/>
        <v>0</v>
      </c>
      <c r="S29" s="7">
        <f t="shared" si="31"/>
        <v>0</v>
      </c>
      <c r="T29" s="7">
        <f t="shared" si="32"/>
        <v>0</v>
      </c>
      <c r="U29" s="86">
        <f t="shared" si="5"/>
        <v>0</v>
      </c>
      <c r="V29" s="29">
        <f t="shared" si="6"/>
        <v>0</v>
      </c>
      <c r="W29" s="29">
        <f t="shared" si="33"/>
        <v>0</v>
      </c>
      <c r="X29" s="4" t="str">
        <f t="shared" si="34"/>
        <v/>
      </c>
      <c r="Y29" s="86">
        <f t="shared" si="7"/>
        <v>0</v>
      </c>
      <c r="Z29" s="7">
        <f t="shared" si="8"/>
        <v>0</v>
      </c>
      <c r="AA29" s="29">
        <f t="shared" si="9"/>
        <v>0</v>
      </c>
      <c r="AB29" s="7">
        <f t="shared" si="35"/>
        <v>0</v>
      </c>
      <c r="AC29" s="86">
        <f t="shared" si="36"/>
        <v>0</v>
      </c>
      <c r="AD29" s="4">
        <f t="shared" si="10"/>
        <v>0</v>
      </c>
      <c r="AE29" s="29">
        <f t="shared" si="11"/>
        <v>0</v>
      </c>
      <c r="AF29" s="4" t="str">
        <f t="shared" si="12"/>
        <v/>
      </c>
      <c r="AG29" s="86">
        <f t="shared" si="13"/>
        <v>0</v>
      </c>
      <c r="AH29" s="4">
        <f t="shared" si="14"/>
        <v>0</v>
      </c>
      <c r="AI29" s="4">
        <f t="shared" si="15"/>
        <v>0</v>
      </c>
      <c r="AJ29" s="4">
        <f t="shared" si="16"/>
        <v>0</v>
      </c>
      <c r="AK29" s="4">
        <f t="shared" si="17"/>
        <v>0</v>
      </c>
      <c r="AL29" s="4">
        <f t="shared" si="18"/>
        <v>0</v>
      </c>
      <c r="AM29" s="4">
        <f t="shared" si="19"/>
        <v>0</v>
      </c>
      <c r="AN29" s="4">
        <f t="shared" si="20"/>
        <v>0</v>
      </c>
      <c r="AO29" s="4">
        <f t="shared" si="37"/>
        <v>0</v>
      </c>
      <c r="AP29" s="4">
        <f t="shared" si="38"/>
        <v>0</v>
      </c>
      <c r="AQ29" s="29">
        <f t="shared" si="21"/>
        <v>0</v>
      </c>
      <c r="AR29" s="29">
        <f t="shared" si="22"/>
        <v>0</v>
      </c>
      <c r="AS29" s="4">
        <f t="shared" si="39"/>
        <v>0</v>
      </c>
      <c r="AT29" s="4" t="str">
        <f t="shared" si="23"/>
        <v/>
      </c>
      <c r="AU29" s="4" t="str">
        <f t="shared" si="24"/>
        <v/>
      </c>
      <c r="AV29" s="4" t="str">
        <f t="shared" si="25"/>
        <v/>
      </c>
      <c r="AW29" s="4" t="str">
        <f t="shared" si="26"/>
        <v/>
      </c>
      <c r="AX29" s="4" t="str">
        <f t="shared" si="40"/>
        <v/>
      </c>
      <c r="AY29" s="4" t="str">
        <f t="shared" si="27"/>
        <v/>
      </c>
      <c r="AZ29" s="4" t="str">
        <f t="shared" si="41"/>
        <v/>
      </c>
      <c r="BA29" s="4" t="str">
        <f t="shared" si="28"/>
        <v/>
      </c>
      <c r="BB29" s="4" t="str">
        <f t="shared" si="42"/>
        <v/>
      </c>
    </row>
    <row r="30" spans="1:54" x14ac:dyDescent="0.2">
      <c r="A30" s="139"/>
      <c r="B30" s="256"/>
      <c r="C30" s="166"/>
      <c r="D30" s="486" t="str">
        <f t="shared" si="29"/>
        <v/>
      </c>
      <c r="E30" s="171"/>
      <c r="F30" s="167"/>
      <c r="G30" s="443"/>
      <c r="H30" s="168"/>
      <c r="I30" s="168"/>
      <c r="J30" s="167"/>
      <c r="K30" s="169" t="str">
        <f t="shared" si="0"/>
        <v/>
      </c>
      <c r="L30" s="170" t="str">
        <f t="shared" si="30"/>
        <v/>
      </c>
      <c r="M30" s="423" t="str">
        <f t="shared" si="1"/>
        <v/>
      </c>
      <c r="N30" s="144"/>
      <c r="O30" s="15"/>
      <c r="P30" s="29">
        <f t="shared" si="2"/>
        <v>0</v>
      </c>
      <c r="Q30" s="29">
        <f t="shared" si="3"/>
        <v>0</v>
      </c>
      <c r="R30" s="4">
        <f t="shared" si="4"/>
        <v>0</v>
      </c>
      <c r="S30" s="7">
        <f t="shared" si="31"/>
        <v>0</v>
      </c>
      <c r="T30" s="7">
        <f t="shared" si="32"/>
        <v>0</v>
      </c>
      <c r="U30" s="86">
        <f t="shared" si="5"/>
        <v>0</v>
      </c>
      <c r="V30" s="29">
        <f t="shared" si="6"/>
        <v>0</v>
      </c>
      <c r="W30" s="29">
        <f t="shared" si="33"/>
        <v>0</v>
      </c>
      <c r="X30" s="4" t="str">
        <f t="shared" si="34"/>
        <v/>
      </c>
      <c r="Y30" s="86">
        <f t="shared" si="7"/>
        <v>0</v>
      </c>
      <c r="Z30" s="7">
        <f t="shared" si="8"/>
        <v>0</v>
      </c>
      <c r="AA30" s="29">
        <f t="shared" si="9"/>
        <v>0</v>
      </c>
      <c r="AB30" s="7">
        <f t="shared" si="35"/>
        <v>0</v>
      </c>
      <c r="AC30" s="86">
        <f t="shared" si="36"/>
        <v>0</v>
      </c>
      <c r="AD30" s="4">
        <f t="shared" si="10"/>
        <v>0</v>
      </c>
      <c r="AE30" s="29">
        <f t="shared" si="11"/>
        <v>0</v>
      </c>
      <c r="AF30" s="4" t="str">
        <f t="shared" si="12"/>
        <v/>
      </c>
      <c r="AG30" s="86">
        <f t="shared" si="13"/>
        <v>0</v>
      </c>
      <c r="AH30" s="4">
        <f t="shared" si="14"/>
        <v>0</v>
      </c>
      <c r="AI30" s="4">
        <f t="shared" si="15"/>
        <v>0</v>
      </c>
      <c r="AJ30" s="4">
        <f t="shared" si="16"/>
        <v>0</v>
      </c>
      <c r="AK30" s="4">
        <f t="shared" si="17"/>
        <v>0</v>
      </c>
      <c r="AL30" s="4">
        <f t="shared" si="18"/>
        <v>0</v>
      </c>
      <c r="AM30" s="4">
        <f t="shared" si="19"/>
        <v>0</v>
      </c>
      <c r="AN30" s="4">
        <f t="shared" si="20"/>
        <v>0</v>
      </c>
      <c r="AO30" s="4">
        <f t="shared" si="37"/>
        <v>0</v>
      </c>
      <c r="AP30" s="4">
        <f t="shared" si="38"/>
        <v>0</v>
      </c>
      <c r="AQ30" s="29">
        <f t="shared" si="21"/>
        <v>0</v>
      </c>
      <c r="AR30" s="29">
        <f t="shared" si="22"/>
        <v>0</v>
      </c>
      <c r="AS30" s="4">
        <f t="shared" si="39"/>
        <v>0</v>
      </c>
      <c r="AT30" s="4" t="str">
        <f t="shared" si="23"/>
        <v/>
      </c>
      <c r="AU30" s="4" t="str">
        <f t="shared" si="24"/>
        <v/>
      </c>
      <c r="AV30" s="4" t="str">
        <f t="shared" si="25"/>
        <v/>
      </c>
      <c r="AW30" s="4" t="str">
        <f t="shared" si="26"/>
        <v/>
      </c>
      <c r="AX30" s="4" t="str">
        <f t="shared" si="40"/>
        <v/>
      </c>
      <c r="AY30" s="4" t="str">
        <f t="shared" si="27"/>
        <v/>
      </c>
      <c r="AZ30" s="4" t="str">
        <f t="shared" si="41"/>
        <v/>
      </c>
      <c r="BA30" s="4" t="str">
        <f t="shared" si="28"/>
        <v/>
      </c>
      <c r="BB30" s="4" t="str">
        <f t="shared" si="42"/>
        <v/>
      </c>
    </row>
    <row r="31" spans="1:54" x14ac:dyDescent="0.2">
      <c r="A31" s="139"/>
      <c r="B31" s="256"/>
      <c r="C31" s="166"/>
      <c r="D31" s="486" t="str">
        <f t="shared" si="29"/>
        <v/>
      </c>
      <c r="E31" s="171"/>
      <c r="F31" s="167"/>
      <c r="G31" s="443"/>
      <c r="H31" s="168"/>
      <c r="I31" s="168"/>
      <c r="J31" s="167"/>
      <c r="K31" s="169" t="str">
        <f t="shared" si="0"/>
        <v/>
      </c>
      <c r="L31" s="170" t="str">
        <f t="shared" si="30"/>
        <v/>
      </c>
      <c r="M31" s="423" t="str">
        <f t="shared" si="1"/>
        <v/>
      </c>
      <c r="N31" s="144"/>
      <c r="O31" s="15"/>
      <c r="P31" s="29">
        <f t="shared" si="2"/>
        <v>0</v>
      </c>
      <c r="Q31" s="29">
        <f t="shared" si="3"/>
        <v>0</v>
      </c>
      <c r="R31" s="4">
        <f t="shared" si="4"/>
        <v>0</v>
      </c>
      <c r="S31" s="7">
        <f t="shared" si="31"/>
        <v>0</v>
      </c>
      <c r="T31" s="7">
        <f t="shared" si="32"/>
        <v>0</v>
      </c>
      <c r="U31" s="86">
        <f t="shared" si="5"/>
        <v>0</v>
      </c>
      <c r="V31" s="29">
        <f t="shared" si="6"/>
        <v>0</v>
      </c>
      <c r="W31" s="29">
        <f t="shared" si="33"/>
        <v>0</v>
      </c>
      <c r="X31" s="4" t="str">
        <f t="shared" si="34"/>
        <v/>
      </c>
      <c r="Y31" s="86">
        <f t="shared" si="7"/>
        <v>0</v>
      </c>
      <c r="Z31" s="7">
        <f t="shared" si="8"/>
        <v>0</v>
      </c>
      <c r="AA31" s="29">
        <f t="shared" si="9"/>
        <v>0</v>
      </c>
      <c r="AB31" s="7">
        <f t="shared" si="35"/>
        <v>0</v>
      </c>
      <c r="AC31" s="86">
        <f t="shared" si="36"/>
        <v>0</v>
      </c>
      <c r="AD31" s="4">
        <f t="shared" si="10"/>
        <v>0</v>
      </c>
      <c r="AE31" s="29">
        <f t="shared" si="11"/>
        <v>0</v>
      </c>
      <c r="AF31" s="4" t="str">
        <f t="shared" si="12"/>
        <v/>
      </c>
      <c r="AG31" s="86">
        <f t="shared" si="13"/>
        <v>0</v>
      </c>
      <c r="AH31" s="4">
        <f t="shared" si="14"/>
        <v>0</v>
      </c>
      <c r="AI31" s="4">
        <f t="shared" si="15"/>
        <v>0</v>
      </c>
      <c r="AJ31" s="4">
        <f t="shared" si="16"/>
        <v>0</v>
      </c>
      <c r="AK31" s="4">
        <f t="shared" si="17"/>
        <v>0</v>
      </c>
      <c r="AL31" s="4">
        <f t="shared" si="18"/>
        <v>0</v>
      </c>
      <c r="AM31" s="4">
        <f t="shared" si="19"/>
        <v>0</v>
      </c>
      <c r="AN31" s="4">
        <f t="shared" si="20"/>
        <v>0</v>
      </c>
      <c r="AO31" s="4">
        <f t="shared" si="37"/>
        <v>0</v>
      </c>
      <c r="AP31" s="4">
        <f t="shared" si="38"/>
        <v>0</v>
      </c>
      <c r="AQ31" s="29">
        <f t="shared" si="21"/>
        <v>0</v>
      </c>
      <c r="AR31" s="29">
        <f t="shared" si="22"/>
        <v>0</v>
      </c>
      <c r="AS31" s="4">
        <f t="shared" si="39"/>
        <v>0</v>
      </c>
      <c r="AT31" s="4" t="str">
        <f t="shared" si="23"/>
        <v/>
      </c>
      <c r="AU31" s="4" t="str">
        <f t="shared" si="24"/>
        <v/>
      </c>
      <c r="AV31" s="4" t="str">
        <f t="shared" si="25"/>
        <v/>
      </c>
      <c r="AW31" s="4" t="str">
        <f t="shared" si="26"/>
        <v/>
      </c>
      <c r="AX31" s="4" t="str">
        <f t="shared" si="40"/>
        <v/>
      </c>
      <c r="AY31" s="4" t="str">
        <f t="shared" si="27"/>
        <v/>
      </c>
      <c r="AZ31" s="4" t="str">
        <f t="shared" si="41"/>
        <v/>
      </c>
      <c r="BA31" s="4" t="str">
        <f t="shared" si="28"/>
        <v/>
      </c>
      <c r="BB31" s="4" t="str">
        <f t="shared" si="42"/>
        <v/>
      </c>
    </row>
    <row r="32" spans="1:54" x14ac:dyDescent="0.2">
      <c r="A32" s="139"/>
      <c r="B32" s="256"/>
      <c r="C32" s="166"/>
      <c r="D32" s="486" t="str">
        <f t="shared" si="29"/>
        <v/>
      </c>
      <c r="E32" s="171"/>
      <c r="F32" s="167"/>
      <c r="G32" s="443"/>
      <c r="H32" s="168"/>
      <c r="I32" s="168"/>
      <c r="J32" s="167"/>
      <c r="K32" s="169" t="str">
        <f t="shared" si="0"/>
        <v/>
      </c>
      <c r="L32" s="170" t="str">
        <f t="shared" si="30"/>
        <v/>
      </c>
      <c r="M32" s="423" t="str">
        <f t="shared" si="1"/>
        <v/>
      </c>
      <c r="N32" s="144"/>
      <c r="O32" s="15"/>
      <c r="P32" s="29">
        <f t="shared" si="2"/>
        <v>0</v>
      </c>
      <c r="Q32" s="29">
        <f t="shared" si="3"/>
        <v>0</v>
      </c>
      <c r="R32" s="4">
        <f t="shared" si="4"/>
        <v>0</v>
      </c>
      <c r="S32" s="7">
        <f t="shared" si="31"/>
        <v>0</v>
      </c>
      <c r="T32" s="7">
        <f t="shared" si="32"/>
        <v>0</v>
      </c>
      <c r="U32" s="86">
        <f t="shared" si="5"/>
        <v>0</v>
      </c>
      <c r="V32" s="29">
        <f t="shared" si="6"/>
        <v>0</v>
      </c>
      <c r="W32" s="29">
        <f t="shared" si="33"/>
        <v>0</v>
      </c>
      <c r="X32" s="4" t="str">
        <f t="shared" si="34"/>
        <v/>
      </c>
      <c r="Y32" s="86">
        <f t="shared" si="7"/>
        <v>0</v>
      </c>
      <c r="Z32" s="7">
        <f t="shared" si="8"/>
        <v>0</v>
      </c>
      <c r="AA32" s="29">
        <f t="shared" si="9"/>
        <v>0</v>
      </c>
      <c r="AB32" s="7">
        <f t="shared" si="35"/>
        <v>0</v>
      </c>
      <c r="AC32" s="86">
        <f t="shared" si="36"/>
        <v>0</v>
      </c>
      <c r="AD32" s="4">
        <f t="shared" si="10"/>
        <v>0</v>
      </c>
      <c r="AE32" s="29">
        <f t="shared" si="11"/>
        <v>0</v>
      </c>
      <c r="AF32" s="4" t="str">
        <f t="shared" si="12"/>
        <v/>
      </c>
      <c r="AG32" s="86">
        <f t="shared" si="13"/>
        <v>0</v>
      </c>
      <c r="AH32" s="4">
        <f t="shared" si="14"/>
        <v>0</v>
      </c>
      <c r="AI32" s="4">
        <f t="shared" si="15"/>
        <v>0</v>
      </c>
      <c r="AJ32" s="4">
        <f t="shared" si="16"/>
        <v>0</v>
      </c>
      <c r="AK32" s="4">
        <f t="shared" si="17"/>
        <v>0</v>
      </c>
      <c r="AL32" s="4">
        <f t="shared" si="18"/>
        <v>0</v>
      </c>
      <c r="AM32" s="4">
        <f t="shared" si="19"/>
        <v>0</v>
      </c>
      <c r="AN32" s="4">
        <f t="shared" si="20"/>
        <v>0</v>
      </c>
      <c r="AO32" s="4">
        <f t="shared" si="37"/>
        <v>0</v>
      </c>
      <c r="AP32" s="4">
        <f t="shared" si="38"/>
        <v>0</v>
      </c>
      <c r="AQ32" s="29">
        <f t="shared" si="21"/>
        <v>0</v>
      </c>
      <c r="AR32" s="29">
        <f t="shared" si="22"/>
        <v>0</v>
      </c>
      <c r="AS32" s="4">
        <f t="shared" si="39"/>
        <v>0</v>
      </c>
      <c r="AT32" s="4" t="str">
        <f t="shared" si="23"/>
        <v/>
      </c>
      <c r="AU32" s="4" t="str">
        <f t="shared" si="24"/>
        <v/>
      </c>
      <c r="AV32" s="4" t="str">
        <f t="shared" si="25"/>
        <v/>
      </c>
      <c r="AW32" s="4" t="str">
        <f t="shared" si="26"/>
        <v/>
      </c>
      <c r="AX32" s="4" t="str">
        <f t="shared" si="40"/>
        <v/>
      </c>
      <c r="AY32" s="4" t="str">
        <f t="shared" si="27"/>
        <v/>
      </c>
      <c r="AZ32" s="4" t="str">
        <f t="shared" si="41"/>
        <v/>
      </c>
      <c r="BA32" s="4" t="str">
        <f t="shared" si="28"/>
        <v/>
      </c>
      <c r="BB32" s="4" t="str">
        <f t="shared" si="42"/>
        <v/>
      </c>
    </row>
    <row r="33" spans="1:54" x14ac:dyDescent="0.2">
      <c r="A33" s="139"/>
      <c r="B33" s="256"/>
      <c r="C33" s="166"/>
      <c r="D33" s="486" t="str">
        <f t="shared" si="29"/>
        <v/>
      </c>
      <c r="E33" s="171"/>
      <c r="F33" s="167"/>
      <c r="G33" s="443"/>
      <c r="H33" s="168"/>
      <c r="I33" s="168"/>
      <c r="J33" s="167"/>
      <c r="K33" s="169" t="str">
        <f t="shared" si="0"/>
        <v/>
      </c>
      <c r="L33" s="170" t="str">
        <f t="shared" si="30"/>
        <v/>
      </c>
      <c r="M33" s="423" t="str">
        <f t="shared" si="1"/>
        <v/>
      </c>
      <c r="N33" s="144"/>
      <c r="O33" s="15"/>
      <c r="P33" s="29">
        <f t="shared" si="2"/>
        <v>0</v>
      </c>
      <c r="Q33" s="29">
        <f t="shared" si="3"/>
        <v>0</v>
      </c>
      <c r="R33" s="4">
        <f t="shared" si="4"/>
        <v>0</v>
      </c>
      <c r="S33" s="7">
        <f t="shared" si="31"/>
        <v>0</v>
      </c>
      <c r="T33" s="7">
        <f t="shared" si="32"/>
        <v>0</v>
      </c>
      <c r="U33" s="86">
        <f t="shared" si="5"/>
        <v>0</v>
      </c>
      <c r="V33" s="29">
        <f t="shared" si="6"/>
        <v>0</v>
      </c>
      <c r="W33" s="29">
        <f t="shared" si="33"/>
        <v>0</v>
      </c>
      <c r="X33" s="4" t="str">
        <f t="shared" si="34"/>
        <v/>
      </c>
      <c r="Y33" s="86">
        <f t="shared" si="7"/>
        <v>0</v>
      </c>
      <c r="Z33" s="7">
        <f t="shared" si="8"/>
        <v>0</v>
      </c>
      <c r="AA33" s="29">
        <f t="shared" si="9"/>
        <v>0</v>
      </c>
      <c r="AB33" s="7">
        <f t="shared" si="35"/>
        <v>0</v>
      </c>
      <c r="AC33" s="86">
        <f t="shared" si="36"/>
        <v>0</v>
      </c>
      <c r="AD33" s="4">
        <f t="shared" si="10"/>
        <v>0</v>
      </c>
      <c r="AE33" s="29">
        <f t="shared" si="11"/>
        <v>0</v>
      </c>
      <c r="AF33" s="4" t="str">
        <f t="shared" si="12"/>
        <v/>
      </c>
      <c r="AG33" s="86">
        <f t="shared" si="13"/>
        <v>0</v>
      </c>
      <c r="AH33" s="4">
        <f t="shared" si="14"/>
        <v>0</v>
      </c>
      <c r="AI33" s="4">
        <f t="shared" si="15"/>
        <v>0</v>
      </c>
      <c r="AJ33" s="4">
        <f t="shared" si="16"/>
        <v>0</v>
      </c>
      <c r="AK33" s="4">
        <f t="shared" si="17"/>
        <v>0</v>
      </c>
      <c r="AL33" s="4">
        <f t="shared" si="18"/>
        <v>0</v>
      </c>
      <c r="AM33" s="4">
        <f t="shared" si="19"/>
        <v>0</v>
      </c>
      <c r="AN33" s="4">
        <f t="shared" si="20"/>
        <v>0</v>
      </c>
      <c r="AO33" s="4">
        <f t="shared" si="37"/>
        <v>0</v>
      </c>
      <c r="AP33" s="4">
        <f t="shared" si="38"/>
        <v>0</v>
      </c>
      <c r="AQ33" s="29">
        <f t="shared" si="21"/>
        <v>0</v>
      </c>
      <c r="AR33" s="29">
        <f t="shared" si="22"/>
        <v>0</v>
      </c>
      <c r="AS33" s="4">
        <f t="shared" si="39"/>
        <v>0</v>
      </c>
      <c r="AT33" s="4" t="str">
        <f t="shared" si="23"/>
        <v/>
      </c>
      <c r="AU33" s="4" t="str">
        <f t="shared" si="24"/>
        <v/>
      </c>
      <c r="AV33" s="4" t="str">
        <f t="shared" si="25"/>
        <v/>
      </c>
      <c r="AW33" s="4" t="str">
        <f t="shared" si="26"/>
        <v/>
      </c>
      <c r="AX33" s="4" t="str">
        <f t="shared" si="40"/>
        <v/>
      </c>
      <c r="AY33" s="4" t="str">
        <f t="shared" si="27"/>
        <v/>
      </c>
      <c r="AZ33" s="4" t="str">
        <f t="shared" si="41"/>
        <v/>
      </c>
      <c r="BA33" s="4" t="str">
        <f t="shared" si="28"/>
        <v/>
      </c>
      <c r="BB33" s="4" t="str">
        <f t="shared" si="42"/>
        <v/>
      </c>
    </row>
    <row r="34" spans="1:54" x14ac:dyDescent="0.2">
      <c r="A34" s="139"/>
      <c r="B34" s="256"/>
      <c r="C34" s="166"/>
      <c r="D34" s="486" t="str">
        <f t="shared" si="29"/>
        <v/>
      </c>
      <c r="E34" s="171"/>
      <c r="F34" s="167"/>
      <c r="G34" s="443"/>
      <c r="H34" s="168"/>
      <c r="I34" s="168"/>
      <c r="J34" s="167"/>
      <c r="K34" s="169" t="str">
        <f t="shared" si="0"/>
        <v/>
      </c>
      <c r="L34" s="170" t="str">
        <f t="shared" si="30"/>
        <v/>
      </c>
      <c r="M34" s="423" t="str">
        <f t="shared" si="1"/>
        <v/>
      </c>
      <c r="N34" s="144"/>
      <c r="O34" s="15"/>
      <c r="P34" s="29">
        <f t="shared" si="2"/>
        <v>0</v>
      </c>
      <c r="Q34" s="29">
        <f t="shared" si="3"/>
        <v>0</v>
      </c>
      <c r="R34" s="4">
        <f t="shared" si="4"/>
        <v>0</v>
      </c>
      <c r="S34" s="7">
        <f t="shared" si="31"/>
        <v>0</v>
      </c>
      <c r="T34" s="7">
        <f t="shared" si="32"/>
        <v>0</v>
      </c>
      <c r="U34" s="86">
        <f t="shared" si="5"/>
        <v>0</v>
      </c>
      <c r="V34" s="29">
        <f t="shared" si="6"/>
        <v>0</v>
      </c>
      <c r="W34" s="29">
        <f t="shared" si="33"/>
        <v>0</v>
      </c>
      <c r="X34" s="4" t="str">
        <f t="shared" si="34"/>
        <v/>
      </c>
      <c r="Y34" s="86">
        <f t="shared" si="7"/>
        <v>0</v>
      </c>
      <c r="Z34" s="7">
        <f t="shared" si="8"/>
        <v>0</v>
      </c>
      <c r="AA34" s="29">
        <f t="shared" si="9"/>
        <v>0</v>
      </c>
      <c r="AB34" s="7">
        <f t="shared" si="35"/>
        <v>0</v>
      </c>
      <c r="AC34" s="86">
        <f t="shared" si="36"/>
        <v>0</v>
      </c>
      <c r="AD34" s="4">
        <f t="shared" si="10"/>
        <v>0</v>
      </c>
      <c r="AE34" s="29">
        <f t="shared" si="11"/>
        <v>0</v>
      </c>
      <c r="AF34" s="4" t="str">
        <f t="shared" si="12"/>
        <v/>
      </c>
      <c r="AG34" s="86">
        <f t="shared" si="13"/>
        <v>0</v>
      </c>
      <c r="AH34" s="4">
        <f t="shared" si="14"/>
        <v>0</v>
      </c>
      <c r="AI34" s="4">
        <f t="shared" si="15"/>
        <v>0</v>
      </c>
      <c r="AJ34" s="4">
        <f t="shared" si="16"/>
        <v>0</v>
      </c>
      <c r="AK34" s="4">
        <f t="shared" si="17"/>
        <v>0</v>
      </c>
      <c r="AL34" s="4">
        <f t="shared" si="18"/>
        <v>0</v>
      </c>
      <c r="AM34" s="4">
        <f t="shared" si="19"/>
        <v>0</v>
      </c>
      <c r="AN34" s="4">
        <f t="shared" si="20"/>
        <v>0</v>
      </c>
      <c r="AO34" s="4">
        <f t="shared" si="37"/>
        <v>0</v>
      </c>
      <c r="AP34" s="4">
        <f t="shared" si="38"/>
        <v>0</v>
      </c>
      <c r="AQ34" s="29">
        <f t="shared" si="21"/>
        <v>0</v>
      </c>
      <c r="AR34" s="29">
        <f t="shared" si="22"/>
        <v>0</v>
      </c>
      <c r="AS34" s="4">
        <f t="shared" si="39"/>
        <v>0</v>
      </c>
      <c r="AT34" s="4" t="str">
        <f t="shared" si="23"/>
        <v/>
      </c>
      <c r="AU34" s="4" t="str">
        <f t="shared" si="24"/>
        <v/>
      </c>
      <c r="AV34" s="4" t="str">
        <f t="shared" si="25"/>
        <v/>
      </c>
      <c r="AW34" s="4" t="str">
        <f t="shared" si="26"/>
        <v/>
      </c>
      <c r="AX34" s="4" t="str">
        <f t="shared" si="40"/>
        <v/>
      </c>
      <c r="AY34" s="4" t="str">
        <f t="shared" si="27"/>
        <v/>
      </c>
      <c r="AZ34" s="4" t="str">
        <f t="shared" si="41"/>
        <v/>
      </c>
      <c r="BA34" s="4" t="str">
        <f t="shared" si="28"/>
        <v/>
      </c>
      <c r="BB34" s="4" t="str">
        <f t="shared" si="42"/>
        <v/>
      </c>
    </row>
    <row r="35" spans="1:54" x14ac:dyDescent="0.2">
      <c r="A35" s="139"/>
      <c r="B35" s="256"/>
      <c r="C35" s="166"/>
      <c r="D35" s="486" t="str">
        <f t="shared" si="29"/>
        <v/>
      </c>
      <c r="E35" s="171"/>
      <c r="F35" s="167"/>
      <c r="G35" s="443"/>
      <c r="H35" s="168"/>
      <c r="I35" s="168"/>
      <c r="J35" s="167"/>
      <c r="K35" s="169" t="str">
        <f t="shared" si="0"/>
        <v/>
      </c>
      <c r="L35" s="170" t="str">
        <f t="shared" si="30"/>
        <v/>
      </c>
      <c r="M35" s="423" t="str">
        <f t="shared" si="1"/>
        <v/>
      </c>
      <c r="N35" s="144"/>
      <c r="O35" s="15"/>
      <c r="P35" s="29">
        <f t="shared" si="2"/>
        <v>0</v>
      </c>
      <c r="Q35" s="29">
        <f t="shared" si="3"/>
        <v>0</v>
      </c>
      <c r="R35" s="4">
        <f t="shared" si="4"/>
        <v>0</v>
      </c>
      <c r="S35" s="7">
        <f t="shared" si="31"/>
        <v>0</v>
      </c>
      <c r="T35" s="7">
        <f t="shared" si="32"/>
        <v>0</v>
      </c>
      <c r="U35" s="86">
        <f t="shared" si="5"/>
        <v>0</v>
      </c>
      <c r="V35" s="29">
        <f t="shared" si="6"/>
        <v>0</v>
      </c>
      <c r="W35" s="29">
        <f t="shared" si="33"/>
        <v>0</v>
      </c>
      <c r="X35" s="4" t="str">
        <f t="shared" si="34"/>
        <v/>
      </c>
      <c r="Y35" s="86">
        <f t="shared" si="7"/>
        <v>0</v>
      </c>
      <c r="Z35" s="7">
        <f t="shared" si="8"/>
        <v>0</v>
      </c>
      <c r="AA35" s="29">
        <f t="shared" si="9"/>
        <v>0</v>
      </c>
      <c r="AB35" s="7">
        <f t="shared" si="35"/>
        <v>0</v>
      </c>
      <c r="AC35" s="86">
        <f t="shared" si="36"/>
        <v>0</v>
      </c>
      <c r="AD35" s="4">
        <f t="shared" si="10"/>
        <v>0</v>
      </c>
      <c r="AE35" s="29">
        <f t="shared" si="11"/>
        <v>0</v>
      </c>
      <c r="AF35" s="4" t="str">
        <f t="shared" si="12"/>
        <v/>
      </c>
      <c r="AG35" s="86">
        <f t="shared" si="13"/>
        <v>0</v>
      </c>
      <c r="AH35" s="4">
        <f t="shared" si="14"/>
        <v>0</v>
      </c>
      <c r="AI35" s="4">
        <f t="shared" si="15"/>
        <v>0</v>
      </c>
      <c r="AJ35" s="4">
        <f t="shared" si="16"/>
        <v>0</v>
      </c>
      <c r="AK35" s="4">
        <f t="shared" si="17"/>
        <v>0</v>
      </c>
      <c r="AL35" s="4">
        <f t="shared" si="18"/>
        <v>0</v>
      </c>
      <c r="AM35" s="4">
        <f t="shared" si="19"/>
        <v>0</v>
      </c>
      <c r="AN35" s="4">
        <f t="shared" si="20"/>
        <v>0</v>
      </c>
      <c r="AO35" s="4">
        <f t="shared" si="37"/>
        <v>0</v>
      </c>
      <c r="AP35" s="4">
        <f t="shared" si="38"/>
        <v>0</v>
      </c>
      <c r="AQ35" s="29">
        <f t="shared" si="21"/>
        <v>0</v>
      </c>
      <c r="AR35" s="29">
        <f t="shared" si="22"/>
        <v>0</v>
      </c>
      <c r="AS35" s="4">
        <f t="shared" si="39"/>
        <v>0</v>
      </c>
      <c r="AT35" s="4" t="str">
        <f t="shared" si="23"/>
        <v/>
      </c>
      <c r="AU35" s="4" t="str">
        <f t="shared" si="24"/>
        <v/>
      </c>
      <c r="AV35" s="4" t="str">
        <f t="shared" si="25"/>
        <v/>
      </c>
      <c r="AW35" s="4" t="str">
        <f t="shared" si="26"/>
        <v/>
      </c>
      <c r="AX35" s="4" t="str">
        <f t="shared" si="40"/>
        <v/>
      </c>
      <c r="AY35" s="4" t="str">
        <f t="shared" si="27"/>
        <v/>
      </c>
      <c r="AZ35" s="4" t="str">
        <f t="shared" si="41"/>
        <v/>
      </c>
      <c r="BA35" s="4" t="str">
        <f t="shared" si="28"/>
        <v/>
      </c>
      <c r="BB35" s="4" t="str">
        <f t="shared" si="42"/>
        <v/>
      </c>
    </row>
    <row r="36" spans="1:54" x14ac:dyDescent="0.2">
      <c r="A36" s="139"/>
      <c r="B36" s="256"/>
      <c r="C36" s="166"/>
      <c r="D36" s="486" t="str">
        <f t="shared" si="29"/>
        <v/>
      </c>
      <c r="E36" s="171"/>
      <c r="F36" s="167"/>
      <c r="G36" s="443"/>
      <c r="H36" s="168"/>
      <c r="I36" s="168"/>
      <c r="J36" s="167"/>
      <c r="K36" s="169" t="str">
        <f t="shared" si="0"/>
        <v/>
      </c>
      <c r="L36" s="170" t="str">
        <f t="shared" si="30"/>
        <v/>
      </c>
      <c r="M36" s="423" t="str">
        <f t="shared" si="1"/>
        <v/>
      </c>
      <c r="N36" s="144"/>
      <c r="O36" s="15"/>
      <c r="P36" s="29">
        <f t="shared" si="2"/>
        <v>0</v>
      </c>
      <c r="Q36" s="29">
        <f t="shared" si="3"/>
        <v>0</v>
      </c>
      <c r="R36" s="4">
        <f t="shared" si="4"/>
        <v>0</v>
      </c>
      <c r="S36" s="7">
        <f t="shared" si="31"/>
        <v>0</v>
      </c>
      <c r="T36" s="7">
        <f t="shared" si="32"/>
        <v>0</v>
      </c>
      <c r="U36" s="86">
        <f t="shared" si="5"/>
        <v>0</v>
      </c>
      <c r="V36" s="29">
        <f t="shared" si="6"/>
        <v>0</v>
      </c>
      <c r="W36" s="29">
        <f t="shared" si="33"/>
        <v>0</v>
      </c>
      <c r="X36" s="4" t="str">
        <f t="shared" si="34"/>
        <v/>
      </c>
      <c r="Y36" s="86">
        <f t="shared" si="7"/>
        <v>0</v>
      </c>
      <c r="Z36" s="7">
        <f t="shared" si="8"/>
        <v>0</v>
      </c>
      <c r="AA36" s="29">
        <f t="shared" si="9"/>
        <v>0</v>
      </c>
      <c r="AB36" s="7">
        <f t="shared" si="35"/>
        <v>0</v>
      </c>
      <c r="AC36" s="86">
        <f t="shared" si="36"/>
        <v>0</v>
      </c>
      <c r="AD36" s="4">
        <f t="shared" si="10"/>
        <v>0</v>
      </c>
      <c r="AE36" s="29">
        <f t="shared" si="11"/>
        <v>0</v>
      </c>
      <c r="AF36" s="4" t="str">
        <f t="shared" si="12"/>
        <v/>
      </c>
      <c r="AG36" s="86">
        <f t="shared" si="13"/>
        <v>0</v>
      </c>
      <c r="AH36" s="4">
        <f t="shared" si="14"/>
        <v>0</v>
      </c>
      <c r="AI36" s="4">
        <f t="shared" si="15"/>
        <v>0</v>
      </c>
      <c r="AJ36" s="4">
        <f t="shared" si="16"/>
        <v>0</v>
      </c>
      <c r="AK36" s="4">
        <f t="shared" si="17"/>
        <v>0</v>
      </c>
      <c r="AL36" s="4">
        <f t="shared" si="18"/>
        <v>0</v>
      </c>
      <c r="AM36" s="4">
        <f t="shared" si="19"/>
        <v>0</v>
      </c>
      <c r="AN36" s="4">
        <f t="shared" si="20"/>
        <v>0</v>
      </c>
      <c r="AO36" s="4">
        <f t="shared" si="37"/>
        <v>0</v>
      </c>
      <c r="AP36" s="4">
        <f t="shared" si="38"/>
        <v>0</v>
      </c>
      <c r="AQ36" s="29">
        <f t="shared" si="21"/>
        <v>0</v>
      </c>
      <c r="AR36" s="29">
        <f t="shared" si="22"/>
        <v>0</v>
      </c>
      <c r="AS36" s="4">
        <f t="shared" si="39"/>
        <v>0</v>
      </c>
      <c r="AT36" s="4" t="str">
        <f t="shared" si="23"/>
        <v/>
      </c>
      <c r="AU36" s="4" t="str">
        <f t="shared" si="24"/>
        <v/>
      </c>
      <c r="AV36" s="4" t="str">
        <f t="shared" si="25"/>
        <v/>
      </c>
      <c r="AW36" s="4" t="str">
        <f t="shared" si="26"/>
        <v/>
      </c>
      <c r="AX36" s="4" t="str">
        <f t="shared" si="40"/>
        <v/>
      </c>
      <c r="AY36" s="4" t="str">
        <f t="shared" si="27"/>
        <v/>
      </c>
      <c r="AZ36" s="4" t="str">
        <f t="shared" si="41"/>
        <v/>
      </c>
      <c r="BA36" s="4" t="str">
        <f t="shared" si="28"/>
        <v/>
      </c>
      <c r="BB36" s="4" t="str">
        <f t="shared" si="42"/>
        <v/>
      </c>
    </row>
    <row r="37" spans="1:54" x14ac:dyDescent="0.2">
      <c r="A37" s="139"/>
      <c r="B37" s="256"/>
      <c r="C37" s="166"/>
      <c r="D37" s="486" t="str">
        <f t="shared" si="29"/>
        <v/>
      </c>
      <c r="E37" s="171"/>
      <c r="F37" s="167"/>
      <c r="G37" s="443"/>
      <c r="H37" s="168"/>
      <c r="I37" s="168"/>
      <c r="J37" s="167"/>
      <c r="K37" s="169" t="str">
        <f t="shared" si="0"/>
        <v/>
      </c>
      <c r="L37" s="170" t="str">
        <f t="shared" si="30"/>
        <v/>
      </c>
      <c r="M37" s="423" t="str">
        <f t="shared" si="1"/>
        <v/>
      </c>
      <c r="N37" s="144"/>
      <c r="O37" s="15"/>
      <c r="P37" s="29">
        <f t="shared" si="2"/>
        <v>0</v>
      </c>
      <c r="Q37" s="29">
        <f t="shared" si="3"/>
        <v>0</v>
      </c>
      <c r="R37" s="4">
        <f t="shared" si="4"/>
        <v>0</v>
      </c>
      <c r="S37" s="7">
        <f t="shared" si="31"/>
        <v>0</v>
      </c>
      <c r="T37" s="7">
        <f t="shared" si="32"/>
        <v>0</v>
      </c>
      <c r="U37" s="86">
        <f t="shared" si="5"/>
        <v>0</v>
      </c>
      <c r="V37" s="29">
        <f t="shared" si="6"/>
        <v>0</v>
      </c>
      <c r="W37" s="29">
        <f t="shared" si="33"/>
        <v>0</v>
      </c>
      <c r="X37" s="4" t="str">
        <f t="shared" si="34"/>
        <v/>
      </c>
      <c r="Y37" s="86">
        <f t="shared" si="7"/>
        <v>0</v>
      </c>
      <c r="Z37" s="7">
        <f t="shared" si="8"/>
        <v>0</v>
      </c>
      <c r="AA37" s="29">
        <f t="shared" si="9"/>
        <v>0</v>
      </c>
      <c r="AB37" s="7">
        <f t="shared" si="35"/>
        <v>0</v>
      </c>
      <c r="AC37" s="86">
        <f t="shared" si="36"/>
        <v>0</v>
      </c>
      <c r="AD37" s="4">
        <f t="shared" si="10"/>
        <v>0</v>
      </c>
      <c r="AE37" s="29">
        <f t="shared" si="11"/>
        <v>0</v>
      </c>
      <c r="AF37" s="4" t="str">
        <f t="shared" si="12"/>
        <v/>
      </c>
      <c r="AG37" s="86">
        <f t="shared" si="13"/>
        <v>0</v>
      </c>
      <c r="AH37" s="4">
        <f t="shared" si="14"/>
        <v>0</v>
      </c>
      <c r="AI37" s="4">
        <f t="shared" si="15"/>
        <v>0</v>
      </c>
      <c r="AJ37" s="4">
        <f t="shared" si="16"/>
        <v>0</v>
      </c>
      <c r="AK37" s="4">
        <f t="shared" si="17"/>
        <v>0</v>
      </c>
      <c r="AL37" s="4">
        <f t="shared" si="18"/>
        <v>0</v>
      </c>
      <c r="AM37" s="4">
        <f t="shared" si="19"/>
        <v>0</v>
      </c>
      <c r="AN37" s="4">
        <f t="shared" si="20"/>
        <v>0</v>
      </c>
      <c r="AO37" s="4">
        <f t="shared" si="37"/>
        <v>0</v>
      </c>
      <c r="AP37" s="4">
        <f t="shared" si="38"/>
        <v>0</v>
      </c>
      <c r="AQ37" s="29">
        <f t="shared" si="21"/>
        <v>0</v>
      </c>
      <c r="AR37" s="29">
        <f t="shared" si="22"/>
        <v>0</v>
      </c>
      <c r="AS37" s="4">
        <f t="shared" si="39"/>
        <v>0</v>
      </c>
      <c r="AT37" s="4" t="str">
        <f t="shared" si="23"/>
        <v/>
      </c>
      <c r="AU37" s="4" t="str">
        <f t="shared" si="24"/>
        <v/>
      </c>
      <c r="AV37" s="4" t="str">
        <f t="shared" si="25"/>
        <v/>
      </c>
      <c r="AW37" s="4" t="str">
        <f t="shared" si="26"/>
        <v/>
      </c>
      <c r="AX37" s="4" t="str">
        <f t="shared" si="40"/>
        <v/>
      </c>
      <c r="AY37" s="4" t="str">
        <f t="shared" si="27"/>
        <v/>
      </c>
      <c r="AZ37" s="4" t="str">
        <f t="shared" si="41"/>
        <v/>
      </c>
      <c r="BA37" s="4" t="str">
        <f t="shared" si="28"/>
        <v/>
      </c>
      <c r="BB37" s="4" t="str">
        <f t="shared" si="42"/>
        <v/>
      </c>
    </row>
    <row r="38" spans="1:54" x14ac:dyDescent="0.2">
      <c r="A38" s="139"/>
      <c r="B38" s="256"/>
      <c r="C38" s="166"/>
      <c r="D38" s="486" t="str">
        <f t="shared" si="29"/>
        <v/>
      </c>
      <c r="E38" s="171"/>
      <c r="F38" s="167"/>
      <c r="G38" s="443"/>
      <c r="H38" s="168"/>
      <c r="I38" s="168"/>
      <c r="J38" s="167"/>
      <c r="K38" s="169" t="str">
        <f t="shared" si="0"/>
        <v/>
      </c>
      <c r="L38" s="170" t="str">
        <f t="shared" si="30"/>
        <v/>
      </c>
      <c r="M38" s="423" t="str">
        <f t="shared" si="1"/>
        <v/>
      </c>
      <c r="N38" s="144"/>
      <c r="O38" s="15"/>
      <c r="P38" s="29">
        <f t="shared" si="2"/>
        <v>0</v>
      </c>
      <c r="Q38" s="29">
        <f t="shared" si="3"/>
        <v>0</v>
      </c>
      <c r="R38" s="4">
        <f t="shared" si="4"/>
        <v>0</v>
      </c>
      <c r="S38" s="7">
        <f t="shared" si="31"/>
        <v>0</v>
      </c>
      <c r="T38" s="7">
        <f t="shared" si="32"/>
        <v>0</v>
      </c>
      <c r="U38" s="86">
        <f t="shared" si="5"/>
        <v>0</v>
      </c>
      <c r="V38" s="29">
        <f t="shared" si="6"/>
        <v>0</v>
      </c>
      <c r="W38" s="29">
        <f t="shared" si="33"/>
        <v>0</v>
      </c>
      <c r="X38" s="4" t="str">
        <f t="shared" si="34"/>
        <v/>
      </c>
      <c r="Y38" s="86">
        <f t="shared" si="7"/>
        <v>0</v>
      </c>
      <c r="Z38" s="7">
        <f t="shared" si="8"/>
        <v>0</v>
      </c>
      <c r="AA38" s="29">
        <f t="shared" si="9"/>
        <v>0</v>
      </c>
      <c r="AB38" s="7">
        <f t="shared" si="35"/>
        <v>0</v>
      </c>
      <c r="AC38" s="86">
        <f t="shared" si="36"/>
        <v>0</v>
      </c>
      <c r="AD38" s="4">
        <f t="shared" si="10"/>
        <v>0</v>
      </c>
      <c r="AE38" s="29">
        <f t="shared" si="11"/>
        <v>0</v>
      </c>
      <c r="AF38" s="4" t="str">
        <f t="shared" si="12"/>
        <v/>
      </c>
      <c r="AG38" s="86">
        <f t="shared" si="13"/>
        <v>0</v>
      </c>
      <c r="AH38" s="4">
        <f t="shared" si="14"/>
        <v>0</v>
      </c>
      <c r="AI38" s="4">
        <f t="shared" si="15"/>
        <v>0</v>
      </c>
      <c r="AJ38" s="4">
        <f t="shared" si="16"/>
        <v>0</v>
      </c>
      <c r="AK38" s="4">
        <f t="shared" si="17"/>
        <v>0</v>
      </c>
      <c r="AL38" s="4">
        <f t="shared" si="18"/>
        <v>0</v>
      </c>
      <c r="AM38" s="4">
        <f t="shared" si="19"/>
        <v>0</v>
      </c>
      <c r="AN38" s="4">
        <f t="shared" si="20"/>
        <v>0</v>
      </c>
      <c r="AO38" s="4">
        <f t="shared" si="37"/>
        <v>0</v>
      </c>
      <c r="AP38" s="4">
        <f t="shared" si="38"/>
        <v>0</v>
      </c>
      <c r="AQ38" s="29">
        <f t="shared" si="21"/>
        <v>0</v>
      </c>
      <c r="AR38" s="29">
        <f t="shared" si="22"/>
        <v>0</v>
      </c>
      <c r="AS38" s="4">
        <f t="shared" si="39"/>
        <v>0</v>
      </c>
      <c r="AT38" s="4" t="str">
        <f t="shared" si="23"/>
        <v/>
      </c>
      <c r="AU38" s="4" t="str">
        <f t="shared" si="24"/>
        <v/>
      </c>
      <c r="AV38" s="4" t="str">
        <f t="shared" si="25"/>
        <v/>
      </c>
      <c r="AW38" s="4" t="str">
        <f t="shared" si="26"/>
        <v/>
      </c>
      <c r="AX38" s="4" t="str">
        <f t="shared" si="40"/>
        <v/>
      </c>
      <c r="AY38" s="4" t="str">
        <f t="shared" si="27"/>
        <v/>
      </c>
      <c r="AZ38" s="4" t="str">
        <f t="shared" si="41"/>
        <v/>
      </c>
      <c r="BA38" s="4" t="str">
        <f t="shared" si="28"/>
        <v/>
      </c>
      <c r="BB38" s="4" t="str">
        <f t="shared" si="42"/>
        <v/>
      </c>
    </row>
    <row r="39" spans="1:54" x14ac:dyDescent="0.2">
      <c r="A39" s="139"/>
      <c r="B39" s="256"/>
      <c r="C39" s="166"/>
      <c r="D39" s="486" t="str">
        <f t="shared" si="29"/>
        <v/>
      </c>
      <c r="E39" s="171"/>
      <c r="F39" s="167"/>
      <c r="G39" s="443"/>
      <c r="H39" s="168"/>
      <c r="I39" s="168"/>
      <c r="J39" s="167"/>
      <c r="K39" s="169" t="str">
        <f t="shared" si="0"/>
        <v/>
      </c>
      <c r="L39" s="170" t="str">
        <f t="shared" si="30"/>
        <v/>
      </c>
      <c r="M39" s="423" t="str">
        <f t="shared" si="1"/>
        <v/>
      </c>
      <c r="N39" s="144"/>
      <c r="O39" s="15"/>
      <c r="P39" s="29">
        <f t="shared" si="2"/>
        <v>0</v>
      </c>
      <c r="Q39" s="29">
        <f t="shared" si="3"/>
        <v>0</v>
      </c>
      <c r="R39" s="4">
        <f t="shared" si="4"/>
        <v>0</v>
      </c>
      <c r="S39" s="7">
        <f t="shared" si="31"/>
        <v>0</v>
      </c>
      <c r="T39" s="7">
        <f t="shared" si="32"/>
        <v>0</v>
      </c>
      <c r="U39" s="86">
        <f t="shared" si="5"/>
        <v>0</v>
      </c>
      <c r="V39" s="29">
        <f t="shared" si="6"/>
        <v>0</v>
      </c>
      <c r="W39" s="29">
        <f t="shared" si="33"/>
        <v>0</v>
      </c>
      <c r="X39" s="4" t="str">
        <f t="shared" si="34"/>
        <v/>
      </c>
      <c r="Y39" s="86">
        <f t="shared" si="7"/>
        <v>0</v>
      </c>
      <c r="Z39" s="7">
        <f t="shared" si="8"/>
        <v>0</v>
      </c>
      <c r="AA39" s="29">
        <f t="shared" si="9"/>
        <v>0</v>
      </c>
      <c r="AB39" s="7">
        <f t="shared" si="35"/>
        <v>0</v>
      </c>
      <c r="AC39" s="86">
        <f t="shared" si="36"/>
        <v>0</v>
      </c>
      <c r="AD39" s="4">
        <f t="shared" si="10"/>
        <v>0</v>
      </c>
      <c r="AE39" s="29">
        <f t="shared" si="11"/>
        <v>0</v>
      </c>
      <c r="AF39" s="4" t="str">
        <f t="shared" si="12"/>
        <v/>
      </c>
      <c r="AG39" s="86">
        <f t="shared" si="13"/>
        <v>0</v>
      </c>
      <c r="AH39" s="4">
        <f t="shared" si="14"/>
        <v>0</v>
      </c>
      <c r="AI39" s="4">
        <f t="shared" si="15"/>
        <v>0</v>
      </c>
      <c r="AJ39" s="4">
        <f t="shared" si="16"/>
        <v>0</v>
      </c>
      <c r="AK39" s="4">
        <f t="shared" si="17"/>
        <v>0</v>
      </c>
      <c r="AL39" s="4">
        <f t="shared" si="18"/>
        <v>0</v>
      </c>
      <c r="AM39" s="4">
        <f t="shared" si="19"/>
        <v>0</v>
      </c>
      <c r="AN39" s="4">
        <f t="shared" si="20"/>
        <v>0</v>
      </c>
      <c r="AO39" s="4">
        <f t="shared" si="37"/>
        <v>0</v>
      </c>
      <c r="AP39" s="4">
        <f t="shared" si="38"/>
        <v>0</v>
      </c>
      <c r="AQ39" s="29">
        <f t="shared" si="21"/>
        <v>0</v>
      </c>
      <c r="AR39" s="29">
        <f t="shared" si="22"/>
        <v>0</v>
      </c>
      <c r="AS39" s="4">
        <f t="shared" si="39"/>
        <v>0</v>
      </c>
      <c r="AT39" s="4" t="str">
        <f t="shared" si="23"/>
        <v/>
      </c>
      <c r="AU39" s="4" t="str">
        <f t="shared" si="24"/>
        <v/>
      </c>
      <c r="AV39" s="4" t="str">
        <f t="shared" si="25"/>
        <v/>
      </c>
      <c r="AW39" s="4" t="str">
        <f t="shared" si="26"/>
        <v/>
      </c>
      <c r="AX39" s="4" t="str">
        <f t="shared" si="40"/>
        <v/>
      </c>
      <c r="AY39" s="4" t="str">
        <f t="shared" si="27"/>
        <v/>
      </c>
      <c r="AZ39" s="4" t="str">
        <f t="shared" si="41"/>
        <v/>
      </c>
      <c r="BA39" s="4" t="str">
        <f t="shared" si="28"/>
        <v/>
      </c>
      <c r="BB39" s="4" t="str">
        <f t="shared" si="42"/>
        <v/>
      </c>
    </row>
    <row r="40" spans="1:54" x14ac:dyDescent="0.2">
      <c r="A40" s="139"/>
      <c r="B40" s="256"/>
      <c r="C40" s="166"/>
      <c r="D40" s="486" t="str">
        <f t="shared" si="29"/>
        <v/>
      </c>
      <c r="E40" s="171"/>
      <c r="F40" s="167"/>
      <c r="G40" s="443"/>
      <c r="H40" s="168"/>
      <c r="I40" s="168"/>
      <c r="J40" s="167"/>
      <c r="K40" s="169" t="str">
        <f t="shared" si="0"/>
        <v/>
      </c>
      <c r="L40" s="170" t="str">
        <f t="shared" si="30"/>
        <v/>
      </c>
      <c r="M40" s="423" t="str">
        <f t="shared" si="1"/>
        <v/>
      </c>
      <c r="N40" s="144"/>
      <c r="O40" s="15"/>
      <c r="P40" s="29">
        <f t="shared" si="2"/>
        <v>0</v>
      </c>
      <c r="Q40" s="29">
        <f t="shared" si="3"/>
        <v>0</v>
      </c>
      <c r="R40" s="4">
        <f t="shared" si="4"/>
        <v>0</v>
      </c>
      <c r="S40" s="7">
        <f t="shared" si="31"/>
        <v>0</v>
      </c>
      <c r="T40" s="7">
        <f t="shared" si="32"/>
        <v>0</v>
      </c>
      <c r="U40" s="86">
        <f t="shared" si="5"/>
        <v>0</v>
      </c>
      <c r="V40" s="29">
        <f t="shared" si="6"/>
        <v>0</v>
      </c>
      <c r="W40" s="29">
        <f t="shared" si="33"/>
        <v>0</v>
      </c>
      <c r="X40" s="4" t="str">
        <f t="shared" si="34"/>
        <v/>
      </c>
      <c r="Y40" s="86">
        <f t="shared" si="7"/>
        <v>0</v>
      </c>
      <c r="Z40" s="7">
        <f t="shared" si="8"/>
        <v>0</v>
      </c>
      <c r="AA40" s="29">
        <f t="shared" si="9"/>
        <v>0</v>
      </c>
      <c r="AB40" s="7">
        <f t="shared" si="35"/>
        <v>0</v>
      </c>
      <c r="AC40" s="86">
        <f t="shared" si="36"/>
        <v>0</v>
      </c>
      <c r="AD40" s="4">
        <f t="shared" si="10"/>
        <v>0</v>
      </c>
      <c r="AE40" s="29">
        <f t="shared" si="11"/>
        <v>0</v>
      </c>
      <c r="AF40" s="4" t="str">
        <f t="shared" si="12"/>
        <v/>
      </c>
      <c r="AG40" s="86">
        <f t="shared" si="13"/>
        <v>0</v>
      </c>
      <c r="AH40" s="4">
        <f t="shared" si="14"/>
        <v>0</v>
      </c>
      <c r="AI40" s="4">
        <f t="shared" si="15"/>
        <v>0</v>
      </c>
      <c r="AJ40" s="4">
        <f t="shared" si="16"/>
        <v>0</v>
      </c>
      <c r="AK40" s="4">
        <f t="shared" si="17"/>
        <v>0</v>
      </c>
      <c r="AL40" s="4">
        <f t="shared" si="18"/>
        <v>0</v>
      </c>
      <c r="AM40" s="4">
        <f t="shared" si="19"/>
        <v>0</v>
      </c>
      <c r="AN40" s="4">
        <f t="shared" si="20"/>
        <v>0</v>
      </c>
      <c r="AO40" s="4">
        <f t="shared" si="37"/>
        <v>0</v>
      </c>
      <c r="AP40" s="4">
        <f t="shared" si="38"/>
        <v>0</v>
      </c>
      <c r="AQ40" s="29">
        <f t="shared" si="21"/>
        <v>0</v>
      </c>
      <c r="AR40" s="29">
        <f t="shared" si="22"/>
        <v>0</v>
      </c>
      <c r="AS40" s="4">
        <f t="shared" si="39"/>
        <v>0</v>
      </c>
      <c r="AT40" s="4" t="str">
        <f t="shared" si="23"/>
        <v/>
      </c>
      <c r="AU40" s="4" t="str">
        <f t="shared" si="24"/>
        <v/>
      </c>
      <c r="AV40" s="4" t="str">
        <f t="shared" si="25"/>
        <v/>
      </c>
      <c r="AW40" s="4" t="str">
        <f t="shared" si="26"/>
        <v/>
      </c>
      <c r="AX40" s="4" t="str">
        <f t="shared" si="40"/>
        <v/>
      </c>
      <c r="AY40" s="4" t="str">
        <f t="shared" si="27"/>
        <v/>
      </c>
      <c r="AZ40" s="4" t="str">
        <f t="shared" si="41"/>
        <v/>
      </c>
      <c r="BA40" s="4" t="str">
        <f t="shared" si="28"/>
        <v/>
      </c>
      <c r="BB40" s="4" t="str">
        <f t="shared" si="42"/>
        <v/>
      </c>
    </row>
    <row r="41" spans="1:54" x14ac:dyDescent="0.2">
      <c r="A41" s="139"/>
      <c r="B41" s="256"/>
      <c r="C41" s="166"/>
      <c r="D41" s="486" t="str">
        <f t="shared" si="29"/>
        <v/>
      </c>
      <c r="E41" s="171"/>
      <c r="F41" s="167"/>
      <c r="G41" s="443"/>
      <c r="H41" s="168"/>
      <c r="I41" s="168"/>
      <c r="J41" s="167"/>
      <c r="K41" s="169" t="str">
        <f t="shared" si="0"/>
        <v/>
      </c>
      <c r="L41" s="170" t="str">
        <f t="shared" si="30"/>
        <v/>
      </c>
      <c r="M41" s="423" t="str">
        <f t="shared" si="1"/>
        <v/>
      </c>
      <c r="N41" s="144"/>
      <c r="O41" s="15"/>
      <c r="P41" s="29">
        <f t="shared" si="2"/>
        <v>0</v>
      </c>
      <c r="Q41" s="29">
        <f t="shared" si="3"/>
        <v>0</v>
      </c>
      <c r="R41" s="4">
        <f t="shared" si="4"/>
        <v>0</v>
      </c>
      <c r="S41" s="7">
        <f t="shared" si="31"/>
        <v>0</v>
      </c>
      <c r="T41" s="7">
        <f t="shared" si="32"/>
        <v>0</v>
      </c>
      <c r="U41" s="86">
        <f t="shared" si="5"/>
        <v>0</v>
      </c>
      <c r="V41" s="29">
        <f t="shared" si="6"/>
        <v>0</v>
      </c>
      <c r="W41" s="29">
        <f t="shared" si="33"/>
        <v>0</v>
      </c>
      <c r="X41" s="4" t="str">
        <f t="shared" si="34"/>
        <v/>
      </c>
      <c r="Y41" s="86">
        <f t="shared" si="7"/>
        <v>0</v>
      </c>
      <c r="Z41" s="7">
        <f t="shared" si="8"/>
        <v>0</v>
      </c>
      <c r="AA41" s="29">
        <f t="shared" si="9"/>
        <v>0</v>
      </c>
      <c r="AB41" s="7">
        <f t="shared" si="35"/>
        <v>0</v>
      </c>
      <c r="AC41" s="86">
        <f t="shared" si="36"/>
        <v>0</v>
      </c>
      <c r="AD41" s="4">
        <f t="shared" si="10"/>
        <v>0</v>
      </c>
      <c r="AE41" s="29">
        <f t="shared" si="11"/>
        <v>0</v>
      </c>
      <c r="AF41" s="4" t="str">
        <f t="shared" si="12"/>
        <v/>
      </c>
      <c r="AG41" s="86">
        <f t="shared" si="13"/>
        <v>0</v>
      </c>
      <c r="AH41" s="4">
        <f t="shared" si="14"/>
        <v>0</v>
      </c>
      <c r="AI41" s="4">
        <f t="shared" si="15"/>
        <v>0</v>
      </c>
      <c r="AJ41" s="4">
        <f t="shared" si="16"/>
        <v>0</v>
      </c>
      <c r="AK41" s="4">
        <f t="shared" si="17"/>
        <v>0</v>
      </c>
      <c r="AL41" s="4">
        <f t="shared" si="18"/>
        <v>0</v>
      </c>
      <c r="AM41" s="4">
        <f t="shared" si="19"/>
        <v>0</v>
      </c>
      <c r="AN41" s="4">
        <f t="shared" si="20"/>
        <v>0</v>
      </c>
      <c r="AO41" s="4">
        <f t="shared" si="37"/>
        <v>0</v>
      </c>
      <c r="AP41" s="4">
        <f t="shared" si="38"/>
        <v>0</v>
      </c>
      <c r="AQ41" s="29">
        <f t="shared" si="21"/>
        <v>0</v>
      </c>
      <c r="AR41" s="29">
        <f t="shared" si="22"/>
        <v>0</v>
      </c>
      <c r="AS41" s="4">
        <f t="shared" si="39"/>
        <v>0</v>
      </c>
      <c r="AT41" s="4" t="str">
        <f t="shared" si="23"/>
        <v/>
      </c>
      <c r="AU41" s="4" t="str">
        <f t="shared" si="24"/>
        <v/>
      </c>
      <c r="AV41" s="4" t="str">
        <f t="shared" si="25"/>
        <v/>
      </c>
      <c r="AW41" s="4" t="str">
        <f t="shared" si="26"/>
        <v/>
      </c>
      <c r="AX41" s="4" t="str">
        <f t="shared" si="40"/>
        <v/>
      </c>
      <c r="AY41" s="4" t="str">
        <f t="shared" si="27"/>
        <v/>
      </c>
      <c r="AZ41" s="4" t="str">
        <f t="shared" si="41"/>
        <v/>
      </c>
      <c r="BA41" s="4" t="str">
        <f t="shared" si="28"/>
        <v/>
      </c>
      <c r="BB41" s="4" t="str">
        <f t="shared" si="42"/>
        <v/>
      </c>
    </row>
    <row r="42" spans="1:54" x14ac:dyDescent="0.2">
      <c r="A42" s="139"/>
      <c r="B42" s="256"/>
      <c r="C42" s="166"/>
      <c r="D42" s="486" t="str">
        <f t="shared" si="29"/>
        <v/>
      </c>
      <c r="E42" s="171"/>
      <c r="F42" s="167"/>
      <c r="G42" s="443"/>
      <c r="H42" s="168"/>
      <c r="I42" s="168"/>
      <c r="J42" s="167"/>
      <c r="K42" s="169" t="str">
        <f t="shared" si="0"/>
        <v/>
      </c>
      <c r="L42" s="170" t="str">
        <f t="shared" si="30"/>
        <v/>
      </c>
      <c r="M42" s="423" t="str">
        <f t="shared" si="1"/>
        <v/>
      </c>
      <c r="N42" s="144"/>
      <c r="O42" s="15"/>
      <c r="P42" s="29">
        <f t="shared" si="2"/>
        <v>0</v>
      </c>
      <c r="Q42" s="29">
        <f t="shared" si="3"/>
        <v>0</v>
      </c>
      <c r="R42" s="4">
        <f t="shared" si="4"/>
        <v>0</v>
      </c>
      <c r="S42" s="7">
        <f t="shared" si="31"/>
        <v>0</v>
      </c>
      <c r="T42" s="7">
        <f t="shared" si="32"/>
        <v>0</v>
      </c>
      <c r="U42" s="86">
        <f t="shared" si="5"/>
        <v>0</v>
      </c>
      <c r="V42" s="29">
        <f t="shared" si="6"/>
        <v>0</v>
      </c>
      <c r="W42" s="29">
        <f t="shared" si="33"/>
        <v>0</v>
      </c>
      <c r="X42" s="4" t="str">
        <f t="shared" si="34"/>
        <v/>
      </c>
      <c r="Y42" s="86">
        <f t="shared" si="7"/>
        <v>0</v>
      </c>
      <c r="Z42" s="7">
        <f t="shared" si="8"/>
        <v>0</v>
      </c>
      <c r="AA42" s="29">
        <f t="shared" si="9"/>
        <v>0</v>
      </c>
      <c r="AB42" s="7">
        <f t="shared" si="35"/>
        <v>0</v>
      </c>
      <c r="AC42" s="86">
        <f t="shared" si="36"/>
        <v>0</v>
      </c>
      <c r="AD42" s="4">
        <f t="shared" si="10"/>
        <v>0</v>
      </c>
      <c r="AE42" s="29">
        <f t="shared" si="11"/>
        <v>0</v>
      </c>
      <c r="AF42" s="4" t="str">
        <f t="shared" si="12"/>
        <v/>
      </c>
      <c r="AG42" s="86">
        <f t="shared" si="13"/>
        <v>0</v>
      </c>
      <c r="AH42" s="4">
        <f t="shared" si="14"/>
        <v>0</v>
      </c>
      <c r="AI42" s="4">
        <f t="shared" si="15"/>
        <v>0</v>
      </c>
      <c r="AJ42" s="4">
        <f t="shared" si="16"/>
        <v>0</v>
      </c>
      <c r="AK42" s="4">
        <f t="shared" si="17"/>
        <v>0</v>
      </c>
      <c r="AL42" s="4">
        <f t="shared" si="18"/>
        <v>0</v>
      </c>
      <c r="AM42" s="4">
        <f t="shared" si="19"/>
        <v>0</v>
      </c>
      <c r="AN42" s="4">
        <f t="shared" si="20"/>
        <v>0</v>
      </c>
      <c r="AO42" s="4">
        <f t="shared" si="37"/>
        <v>0</v>
      </c>
      <c r="AP42" s="4">
        <f t="shared" si="38"/>
        <v>0</v>
      </c>
      <c r="AQ42" s="29">
        <f t="shared" si="21"/>
        <v>0</v>
      </c>
      <c r="AR42" s="29">
        <f t="shared" si="22"/>
        <v>0</v>
      </c>
      <c r="AS42" s="4">
        <f t="shared" si="39"/>
        <v>0</v>
      </c>
      <c r="AT42" s="4" t="str">
        <f t="shared" si="23"/>
        <v/>
      </c>
      <c r="AU42" s="4" t="str">
        <f t="shared" si="24"/>
        <v/>
      </c>
      <c r="AV42" s="4" t="str">
        <f t="shared" si="25"/>
        <v/>
      </c>
      <c r="AW42" s="4" t="str">
        <f t="shared" si="26"/>
        <v/>
      </c>
      <c r="AX42" s="4" t="str">
        <f t="shared" si="40"/>
        <v/>
      </c>
      <c r="AY42" s="4" t="str">
        <f t="shared" si="27"/>
        <v/>
      </c>
      <c r="AZ42" s="4" t="str">
        <f t="shared" si="41"/>
        <v/>
      </c>
      <c r="BA42" s="4" t="str">
        <f t="shared" si="28"/>
        <v/>
      </c>
      <c r="BB42" s="4" t="str">
        <f t="shared" si="42"/>
        <v/>
      </c>
    </row>
    <row r="43" spans="1:54" x14ac:dyDescent="0.2">
      <c r="A43" s="139"/>
      <c r="B43" s="256"/>
      <c r="C43" s="166"/>
      <c r="D43" s="486" t="str">
        <f t="shared" si="29"/>
        <v/>
      </c>
      <c r="E43" s="171"/>
      <c r="F43" s="167"/>
      <c r="G43" s="443"/>
      <c r="H43" s="168"/>
      <c r="I43" s="168"/>
      <c r="J43" s="167"/>
      <c r="K43" s="169" t="str">
        <f t="shared" si="0"/>
        <v/>
      </c>
      <c r="L43" s="170" t="str">
        <f t="shared" si="30"/>
        <v/>
      </c>
      <c r="M43" s="423" t="str">
        <f t="shared" si="1"/>
        <v/>
      </c>
      <c r="N43" s="144"/>
      <c r="O43" s="15"/>
      <c r="P43" s="29">
        <f t="shared" si="2"/>
        <v>0</v>
      </c>
      <c r="Q43" s="29">
        <f t="shared" si="3"/>
        <v>0</v>
      </c>
      <c r="R43" s="4">
        <f t="shared" si="4"/>
        <v>0</v>
      </c>
      <c r="S43" s="7">
        <f t="shared" si="31"/>
        <v>0</v>
      </c>
      <c r="T43" s="7">
        <f t="shared" si="32"/>
        <v>0</v>
      </c>
      <c r="U43" s="86">
        <f t="shared" si="5"/>
        <v>0</v>
      </c>
      <c r="V43" s="29">
        <f t="shared" si="6"/>
        <v>0</v>
      </c>
      <c r="W43" s="29">
        <f t="shared" si="33"/>
        <v>0</v>
      </c>
      <c r="X43" s="4" t="str">
        <f t="shared" si="34"/>
        <v/>
      </c>
      <c r="Y43" s="86">
        <f t="shared" si="7"/>
        <v>0</v>
      </c>
      <c r="Z43" s="7">
        <f t="shared" si="8"/>
        <v>0</v>
      </c>
      <c r="AA43" s="29">
        <f t="shared" si="9"/>
        <v>0</v>
      </c>
      <c r="AB43" s="7">
        <f t="shared" si="35"/>
        <v>0</v>
      </c>
      <c r="AC43" s="86">
        <f t="shared" si="36"/>
        <v>0</v>
      </c>
      <c r="AD43" s="4">
        <f t="shared" si="10"/>
        <v>0</v>
      </c>
      <c r="AE43" s="29">
        <f t="shared" si="11"/>
        <v>0</v>
      </c>
      <c r="AF43" s="4" t="str">
        <f t="shared" si="12"/>
        <v/>
      </c>
      <c r="AG43" s="86">
        <f t="shared" si="13"/>
        <v>0</v>
      </c>
      <c r="AH43" s="4">
        <f t="shared" si="14"/>
        <v>0</v>
      </c>
      <c r="AI43" s="4">
        <f t="shared" si="15"/>
        <v>0</v>
      </c>
      <c r="AJ43" s="4">
        <f t="shared" si="16"/>
        <v>0</v>
      </c>
      <c r="AK43" s="4">
        <f t="shared" si="17"/>
        <v>0</v>
      </c>
      <c r="AL43" s="4">
        <f t="shared" si="18"/>
        <v>0</v>
      </c>
      <c r="AM43" s="4">
        <f t="shared" si="19"/>
        <v>0</v>
      </c>
      <c r="AN43" s="4">
        <f t="shared" si="20"/>
        <v>0</v>
      </c>
      <c r="AO43" s="4">
        <f t="shared" si="37"/>
        <v>0</v>
      </c>
      <c r="AP43" s="4">
        <f t="shared" si="38"/>
        <v>0</v>
      </c>
      <c r="AQ43" s="29">
        <f t="shared" si="21"/>
        <v>0</v>
      </c>
      <c r="AR43" s="29">
        <f t="shared" si="22"/>
        <v>0</v>
      </c>
      <c r="AS43" s="4">
        <f t="shared" si="39"/>
        <v>0</v>
      </c>
      <c r="AT43" s="4" t="str">
        <f t="shared" si="23"/>
        <v/>
      </c>
      <c r="AU43" s="4" t="str">
        <f t="shared" si="24"/>
        <v/>
      </c>
      <c r="AV43" s="4" t="str">
        <f t="shared" si="25"/>
        <v/>
      </c>
      <c r="AW43" s="4" t="str">
        <f t="shared" si="26"/>
        <v/>
      </c>
      <c r="AX43" s="4" t="str">
        <f t="shared" si="40"/>
        <v/>
      </c>
      <c r="AY43" s="4" t="str">
        <f t="shared" si="27"/>
        <v/>
      </c>
      <c r="AZ43" s="4" t="str">
        <f t="shared" si="41"/>
        <v/>
      </c>
      <c r="BA43" s="4" t="str">
        <f t="shared" si="28"/>
        <v/>
      </c>
      <c r="BB43" s="4" t="str">
        <f t="shared" si="42"/>
        <v/>
      </c>
    </row>
    <row r="44" spans="1:54" x14ac:dyDescent="0.2">
      <c r="A44" s="139"/>
      <c r="B44" s="256"/>
      <c r="C44" s="166"/>
      <c r="D44" s="486" t="str">
        <f t="shared" si="29"/>
        <v/>
      </c>
      <c r="E44" s="171"/>
      <c r="F44" s="167"/>
      <c r="G44" s="443"/>
      <c r="H44" s="168"/>
      <c r="I44" s="168"/>
      <c r="J44" s="167"/>
      <c r="K44" s="169" t="str">
        <f t="shared" si="0"/>
        <v/>
      </c>
      <c r="L44" s="170" t="str">
        <f t="shared" si="30"/>
        <v/>
      </c>
      <c r="M44" s="423" t="str">
        <f t="shared" si="1"/>
        <v/>
      </c>
      <c r="N44" s="144"/>
      <c r="O44" s="15"/>
      <c r="P44" s="29">
        <f t="shared" si="2"/>
        <v>0</v>
      </c>
      <c r="Q44" s="29">
        <f t="shared" si="3"/>
        <v>0</v>
      </c>
      <c r="R44" s="4">
        <f t="shared" si="4"/>
        <v>0</v>
      </c>
      <c r="S44" s="7">
        <f t="shared" si="31"/>
        <v>0</v>
      </c>
      <c r="T44" s="7">
        <f t="shared" si="32"/>
        <v>0</v>
      </c>
      <c r="U44" s="86">
        <f t="shared" si="5"/>
        <v>0</v>
      </c>
      <c r="V44" s="29">
        <f t="shared" si="6"/>
        <v>0</v>
      </c>
      <c r="W44" s="29">
        <f t="shared" si="33"/>
        <v>0</v>
      </c>
      <c r="X44" s="4" t="str">
        <f t="shared" si="34"/>
        <v/>
      </c>
      <c r="Y44" s="86">
        <f t="shared" si="7"/>
        <v>0</v>
      </c>
      <c r="Z44" s="7">
        <f t="shared" si="8"/>
        <v>0</v>
      </c>
      <c r="AA44" s="29">
        <f t="shared" si="9"/>
        <v>0</v>
      </c>
      <c r="AB44" s="7">
        <f t="shared" si="35"/>
        <v>0</v>
      </c>
      <c r="AC44" s="86">
        <f t="shared" si="36"/>
        <v>0</v>
      </c>
      <c r="AD44" s="4">
        <f t="shared" si="10"/>
        <v>0</v>
      </c>
      <c r="AE44" s="29">
        <f t="shared" si="11"/>
        <v>0</v>
      </c>
      <c r="AF44" s="4" t="str">
        <f t="shared" si="12"/>
        <v/>
      </c>
      <c r="AG44" s="86">
        <f t="shared" si="13"/>
        <v>0</v>
      </c>
      <c r="AH44" s="4">
        <f t="shared" si="14"/>
        <v>0</v>
      </c>
      <c r="AI44" s="4">
        <f t="shared" si="15"/>
        <v>0</v>
      </c>
      <c r="AJ44" s="4">
        <f t="shared" si="16"/>
        <v>0</v>
      </c>
      <c r="AK44" s="4">
        <f t="shared" si="17"/>
        <v>0</v>
      </c>
      <c r="AL44" s="4">
        <f t="shared" si="18"/>
        <v>0</v>
      </c>
      <c r="AM44" s="4">
        <f t="shared" si="19"/>
        <v>0</v>
      </c>
      <c r="AN44" s="4">
        <f t="shared" si="20"/>
        <v>0</v>
      </c>
      <c r="AO44" s="4">
        <f t="shared" si="37"/>
        <v>0</v>
      </c>
      <c r="AP44" s="4">
        <f t="shared" si="38"/>
        <v>0</v>
      </c>
      <c r="AQ44" s="29">
        <f t="shared" si="21"/>
        <v>0</v>
      </c>
      <c r="AR44" s="29">
        <f t="shared" si="22"/>
        <v>0</v>
      </c>
      <c r="AS44" s="4">
        <f t="shared" si="39"/>
        <v>0</v>
      </c>
      <c r="AT44" s="4" t="str">
        <f t="shared" si="23"/>
        <v/>
      </c>
      <c r="AU44" s="4" t="str">
        <f t="shared" si="24"/>
        <v/>
      </c>
      <c r="AV44" s="4" t="str">
        <f t="shared" si="25"/>
        <v/>
      </c>
      <c r="AW44" s="4" t="str">
        <f t="shared" si="26"/>
        <v/>
      </c>
      <c r="AX44" s="4" t="str">
        <f t="shared" si="40"/>
        <v/>
      </c>
      <c r="AY44" s="4" t="str">
        <f t="shared" si="27"/>
        <v/>
      </c>
      <c r="AZ44" s="4" t="str">
        <f t="shared" si="41"/>
        <v/>
      </c>
      <c r="BA44" s="4" t="str">
        <f t="shared" si="28"/>
        <v/>
      </c>
      <c r="BB44" s="4" t="str">
        <f t="shared" si="42"/>
        <v/>
      </c>
    </row>
    <row r="45" spans="1:54" x14ac:dyDescent="0.2">
      <c r="A45" s="139"/>
      <c r="B45" s="256"/>
      <c r="C45" s="166"/>
      <c r="D45" s="486" t="str">
        <f t="shared" si="29"/>
        <v/>
      </c>
      <c r="E45" s="171"/>
      <c r="F45" s="167"/>
      <c r="G45" s="443"/>
      <c r="H45" s="168"/>
      <c r="I45" s="168"/>
      <c r="J45" s="167"/>
      <c r="K45" s="169" t="str">
        <f t="shared" si="0"/>
        <v/>
      </c>
      <c r="L45" s="170" t="str">
        <f t="shared" si="30"/>
        <v/>
      </c>
      <c r="M45" s="423" t="str">
        <f t="shared" si="1"/>
        <v/>
      </c>
      <c r="N45" s="144"/>
      <c r="O45" s="15"/>
      <c r="P45" s="29">
        <f t="shared" si="2"/>
        <v>0</v>
      </c>
      <c r="Q45" s="29">
        <f t="shared" si="3"/>
        <v>0</v>
      </c>
      <c r="R45" s="4">
        <f t="shared" si="4"/>
        <v>0</v>
      </c>
      <c r="S45" s="7">
        <f t="shared" si="31"/>
        <v>0</v>
      </c>
      <c r="T45" s="7">
        <f t="shared" si="32"/>
        <v>0</v>
      </c>
      <c r="U45" s="86">
        <f t="shared" si="5"/>
        <v>0</v>
      </c>
      <c r="V45" s="29">
        <f t="shared" si="6"/>
        <v>0</v>
      </c>
      <c r="W45" s="29">
        <f t="shared" si="33"/>
        <v>0</v>
      </c>
      <c r="X45" s="4" t="str">
        <f t="shared" si="34"/>
        <v/>
      </c>
      <c r="Y45" s="86">
        <f t="shared" si="7"/>
        <v>0</v>
      </c>
      <c r="Z45" s="7">
        <f t="shared" si="8"/>
        <v>0</v>
      </c>
      <c r="AA45" s="29">
        <f t="shared" si="9"/>
        <v>0</v>
      </c>
      <c r="AB45" s="7">
        <f t="shared" si="35"/>
        <v>0</v>
      </c>
      <c r="AC45" s="86">
        <f t="shared" si="36"/>
        <v>0</v>
      </c>
      <c r="AD45" s="4">
        <f t="shared" si="10"/>
        <v>0</v>
      </c>
      <c r="AE45" s="29">
        <f t="shared" si="11"/>
        <v>0</v>
      </c>
      <c r="AF45" s="4" t="str">
        <f t="shared" si="12"/>
        <v/>
      </c>
      <c r="AG45" s="86">
        <f t="shared" si="13"/>
        <v>0</v>
      </c>
      <c r="AH45" s="4">
        <f t="shared" si="14"/>
        <v>0</v>
      </c>
      <c r="AI45" s="4">
        <f t="shared" si="15"/>
        <v>0</v>
      </c>
      <c r="AJ45" s="4">
        <f t="shared" si="16"/>
        <v>0</v>
      </c>
      <c r="AK45" s="4">
        <f t="shared" si="17"/>
        <v>0</v>
      </c>
      <c r="AL45" s="4">
        <f t="shared" si="18"/>
        <v>0</v>
      </c>
      <c r="AM45" s="4">
        <f t="shared" si="19"/>
        <v>0</v>
      </c>
      <c r="AN45" s="4">
        <f t="shared" si="20"/>
        <v>0</v>
      </c>
      <c r="AO45" s="4">
        <f t="shared" si="37"/>
        <v>0</v>
      </c>
      <c r="AP45" s="4">
        <f t="shared" si="38"/>
        <v>0</v>
      </c>
      <c r="AQ45" s="29">
        <f t="shared" si="21"/>
        <v>0</v>
      </c>
      <c r="AR45" s="29">
        <f t="shared" si="22"/>
        <v>0</v>
      </c>
      <c r="AS45" s="4">
        <f t="shared" si="39"/>
        <v>0</v>
      </c>
      <c r="AT45" s="4" t="str">
        <f t="shared" si="23"/>
        <v/>
      </c>
      <c r="AU45" s="4" t="str">
        <f t="shared" si="24"/>
        <v/>
      </c>
      <c r="AV45" s="4" t="str">
        <f t="shared" si="25"/>
        <v/>
      </c>
      <c r="AW45" s="4" t="str">
        <f t="shared" si="26"/>
        <v/>
      </c>
      <c r="AX45" s="4" t="str">
        <f t="shared" si="40"/>
        <v/>
      </c>
      <c r="AY45" s="4" t="str">
        <f t="shared" si="27"/>
        <v/>
      </c>
      <c r="AZ45" s="4" t="str">
        <f t="shared" si="41"/>
        <v/>
      </c>
      <c r="BA45" s="4" t="str">
        <f t="shared" si="28"/>
        <v/>
      </c>
      <c r="BB45" s="4" t="str">
        <f t="shared" si="42"/>
        <v/>
      </c>
    </row>
    <row r="46" spans="1:54" x14ac:dyDescent="0.2">
      <c r="A46" s="139"/>
      <c r="B46" s="256"/>
      <c r="C46" s="166"/>
      <c r="D46" s="486" t="str">
        <f t="shared" si="29"/>
        <v/>
      </c>
      <c r="E46" s="171"/>
      <c r="F46" s="167"/>
      <c r="G46" s="443"/>
      <c r="H46" s="168"/>
      <c r="I46" s="168"/>
      <c r="J46" s="167"/>
      <c r="K46" s="169" t="str">
        <f t="shared" si="0"/>
        <v/>
      </c>
      <c r="L46" s="170" t="str">
        <f t="shared" si="30"/>
        <v/>
      </c>
      <c r="M46" s="423" t="str">
        <f t="shared" si="1"/>
        <v/>
      </c>
      <c r="N46" s="144"/>
      <c r="O46" s="15"/>
      <c r="P46" s="29">
        <f t="shared" si="2"/>
        <v>0</v>
      </c>
      <c r="Q46" s="29">
        <f t="shared" si="3"/>
        <v>0</v>
      </c>
      <c r="R46" s="4">
        <f t="shared" si="4"/>
        <v>0</v>
      </c>
      <c r="S46" s="7">
        <f t="shared" si="31"/>
        <v>0</v>
      </c>
      <c r="T46" s="7">
        <f t="shared" si="32"/>
        <v>0</v>
      </c>
      <c r="U46" s="86">
        <f t="shared" si="5"/>
        <v>0</v>
      </c>
      <c r="V46" s="29">
        <f t="shared" si="6"/>
        <v>0</v>
      </c>
      <c r="W46" s="29">
        <f t="shared" si="33"/>
        <v>0</v>
      </c>
      <c r="X46" s="4" t="str">
        <f t="shared" si="34"/>
        <v/>
      </c>
      <c r="Y46" s="86">
        <f t="shared" si="7"/>
        <v>0</v>
      </c>
      <c r="Z46" s="7">
        <f t="shared" si="8"/>
        <v>0</v>
      </c>
      <c r="AA46" s="29">
        <f t="shared" si="9"/>
        <v>0</v>
      </c>
      <c r="AB46" s="7">
        <f t="shared" si="35"/>
        <v>0</v>
      </c>
      <c r="AC46" s="86">
        <f t="shared" si="36"/>
        <v>0</v>
      </c>
      <c r="AD46" s="4">
        <f t="shared" si="10"/>
        <v>0</v>
      </c>
      <c r="AE46" s="29">
        <f t="shared" si="11"/>
        <v>0</v>
      </c>
      <c r="AF46" s="4" t="str">
        <f t="shared" si="12"/>
        <v/>
      </c>
      <c r="AG46" s="86">
        <f t="shared" si="13"/>
        <v>0</v>
      </c>
      <c r="AH46" s="4">
        <f t="shared" si="14"/>
        <v>0</v>
      </c>
      <c r="AI46" s="4">
        <f t="shared" si="15"/>
        <v>0</v>
      </c>
      <c r="AJ46" s="4">
        <f t="shared" si="16"/>
        <v>0</v>
      </c>
      <c r="AK46" s="4">
        <f t="shared" si="17"/>
        <v>0</v>
      </c>
      <c r="AL46" s="4">
        <f t="shared" si="18"/>
        <v>0</v>
      </c>
      <c r="AM46" s="4">
        <f t="shared" si="19"/>
        <v>0</v>
      </c>
      <c r="AN46" s="4">
        <f t="shared" si="20"/>
        <v>0</v>
      </c>
      <c r="AO46" s="4">
        <f t="shared" si="37"/>
        <v>0</v>
      </c>
      <c r="AP46" s="4">
        <f t="shared" si="38"/>
        <v>0</v>
      </c>
      <c r="AQ46" s="29">
        <f t="shared" si="21"/>
        <v>0</v>
      </c>
      <c r="AR46" s="29">
        <f t="shared" si="22"/>
        <v>0</v>
      </c>
      <c r="AS46" s="4">
        <f t="shared" si="39"/>
        <v>0</v>
      </c>
      <c r="AT46" s="4" t="str">
        <f t="shared" si="23"/>
        <v/>
      </c>
      <c r="AU46" s="4" t="str">
        <f t="shared" si="24"/>
        <v/>
      </c>
      <c r="AV46" s="4" t="str">
        <f t="shared" si="25"/>
        <v/>
      </c>
      <c r="AW46" s="4" t="str">
        <f t="shared" si="26"/>
        <v/>
      </c>
      <c r="AX46" s="4" t="str">
        <f t="shared" si="40"/>
        <v/>
      </c>
      <c r="AY46" s="4" t="str">
        <f t="shared" si="27"/>
        <v/>
      </c>
      <c r="AZ46" s="4" t="str">
        <f t="shared" si="41"/>
        <v/>
      </c>
      <c r="BA46" s="4" t="str">
        <f t="shared" si="28"/>
        <v/>
      </c>
      <c r="BB46" s="4" t="str">
        <f t="shared" si="42"/>
        <v/>
      </c>
    </row>
    <row r="47" spans="1:54" x14ac:dyDescent="0.2">
      <c r="A47" s="139"/>
      <c r="B47" s="256"/>
      <c r="C47" s="166"/>
      <c r="D47" s="486" t="str">
        <f t="shared" si="29"/>
        <v/>
      </c>
      <c r="E47" s="171"/>
      <c r="F47" s="167"/>
      <c r="G47" s="443"/>
      <c r="H47" s="168"/>
      <c r="I47" s="168"/>
      <c r="J47" s="167"/>
      <c r="K47" s="169" t="str">
        <f t="shared" ref="K47:K78" si="43">IF(NOT(OR(ISBLANK(C47),ISBLANK(D47))), IF(NOT(AX47=""),AX47,IF(NOT(BB47=""),BB47,"")),"")</f>
        <v/>
      </c>
      <c r="L47" s="170" t="str">
        <f t="shared" ref="L47:L78" si="44">IF(NOT(OR(M47="",M47=$AA$121, M47=$AA$132)),"", IF(P47=1,(K47-J47)*I47*G47*H47*F47*10^-3,""))</f>
        <v/>
      </c>
      <c r="M47" s="423" t="str">
        <f t="shared" ref="M47:M78" si="45">IF(I157=0,$AA$121,IF(P47=1,IF(NOT(X47=""),X47, IF(NOT(AF47=""),AF47, "")),""))</f>
        <v/>
      </c>
      <c r="N47" s="144"/>
      <c r="O47" s="15"/>
      <c r="P47" s="29">
        <f t="shared" ref="P47:P78" si="46" xml:space="preserve"> IF(NOT(OR(ISBLANK($C$11), ISBLANK(B47),ISBLANK(C47),ISBLANK(J47),ISBLANK(D47),ISBLANK(E47),ISBLANK(F47),ISBLANK(G47),ISBLANK(H47),ISBLANK(I47))),1,0)</f>
        <v>0</v>
      </c>
      <c r="Q47" s="29">
        <f t="shared" ref="Q47:Q78" si="47">IF(AND(C47=$C$108, OR(AND($E$12=$E$109, $C$11&gt;=2012), AND($E$12=$E$108, $C$11&gt;=2014)), OR(D47=$E$112,D47=$E$113)),1,0)</f>
        <v>0</v>
      </c>
      <c r="R47" s="4">
        <f t="shared" ref="R47:R78" si="48">IF(AND(C47=$C$109, OR(AND($C$11&gt;=2011,$E$12=$E$109), AND($C$11&gt;=2013,$E$12=$E$108)), OR(D47=$E$112,D47=$E$113)),1,0)</f>
        <v>0</v>
      </c>
      <c r="S47" s="7">
        <f t="shared" ref="S47:S78" si="49">IF(OR(AND(D47=$E$113, C47=$C$108, J47&gt;10), AND(D47=$E$113,C47=$C$109,J47&gt;8)), 1, IF(AND(C47=$C$108, E47&lt;100, J47&gt;$D$115), 1, IF(AND(C47=$C$108, E47&gt;=100, J47&gt;$D$116), 1, IF(AND(C47=$C$109, J47&gt;$D$117),1, IF(AND(C47=$C$110, J47&gt;$D$118),1, IF(AND(C47=$C$111, J47&gt;$D$119),1, IF(AND(C47=$C$112, J47&gt;$D$120),1, 0)))))))</f>
        <v>0</v>
      </c>
      <c r="T47" s="7">
        <f t="shared" si="32"/>
        <v>0</v>
      </c>
      <c r="U47" s="86">
        <f t="shared" ref="U47:U78" si="50">IF(AND(C47=$C$108, D47=$E$112,NOT(J47=10)),1, 0)</f>
        <v>0</v>
      </c>
      <c r="V47" s="29">
        <f t="shared" ref="V47:V78" si="51">IF(AND(C47=$C$109, D47=$E$112,NOT(J47=8)),1,0)</f>
        <v>0</v>
      </c>
      <c r="W47" s="29">
        <f t="shared" si="33"/>
        <v>0</v>
      </c>
      <c r="X47" s="4" t="str">
        <f t="shared" si="34"/>
        <v/>
      </c>
      <c r="Y47" s="86">
        <f t="shared" ref="Y47:Y78" si="52">IF(AND(OR($C$11=2008,$C$11=2009),OR(C47=$C$110,C47=$C$111,C47=$C$112, C47=$C$113)),1,0)</f>
        <v>0</v>
      </c>
      <c r="Z47" s="7">
        <f t="shared" ref="Z47:Z78" si="53">IF(AND(C47=$C$108, D47=$E$111, OR(AND($C$11&lt;2012, $E$12=$E$109), AND($C$11&lt;2014, $E$12=$E$108))),1,0)</f>
        <v>0</v>
      </c>
      <c r="AA47" s="29">
        <f t="shared" ref="AA47:AA78" si="54">IF(AND(C47=$C$109, D47=$E$111, OR(AND($C$11&lt;2011, $E$12=$E$109), AND($C$11&lt;2013, $E$12=$E$108))),1,0)</f>
        <v>0</v>
      </c>
      <c r="AB47" s="7">
        <f t="shared" si="35"/>
        <v>0</v>
      </c>
      <c r="AC47" s="86">
        <f t="shared" si="36"/>
        <v>0</v>
      </c>
      <c r="AD47" s="4">
        <f t="shared" ref="AD47:AD78" si="55">IF(AND(OR(C47=$C$110, C47=$C$111, C47=$C$112),H47&gt;300),1,0)</f>
        <v>0</v>
      </c>
      <c r="AE47" s="29">
        <f t="shared" ref="AE47:AE78" si="56">IF(B47=B46, IF(AND(E47=E46,F47=F46,G47=G46,H47=H46),0,1), 0)</f>
        <v>0</v>
      </c>
      <c r="AF47" s="4" t="str">
        <f t="shared" ref="AF47:AF78" si="57">IF(AA47=1,$AA$125, IF(OR(S47=1,T47=1),$AA$117, IF(U47=1,$AA$118, IF(V47=1,$AA$119, IF(AB47=1,$AA$126,IF(AE47=1,$AA$134,IF(AC47=1,$AA$132, "")))))))</f>
        <v/>
      </c>
      <c r="AG47" s="86">
        <f t="shared" ref="AG47:AG78" si="58">IF(AND(OR(C47=$C$108),D47=$E$111, L47&gt;=0),L47, 0)</f>
        <v>0</v>
      </c>
      <c r="AH47" s="4">
        <f t="shared" ref="AH47:AH78" si="59">IF(AND(OR(C47=$C$108),D47=$E$111, L47&lt;0),L47, 0)</f>
        <v>0</v>
      </c>
      <c r="AI47" s="4">
        <f t="shared" ref="AI47:AI78" si="60">IF(AND(OR(C47=$C$109),D47=$E$111, L47&gt;=0),L47, 0)</f>
        <v>0</v>
      </c>
      <c r="AJ47" s="4">
        <f t="shared" ref="AJ47:AJ78" si="61">IF(AND(OR(C47=$C$109),D47=$E$111, L47&lt;0),L47, 0)</f>
        <v>0</v>
      </c>
      <c r="AK47" s="4">
        <f t="shared" ref="AK47:AK78" si="62">IF(AND(C47=$C$108,D47=$E$112),L47,0)</f>
        <v>0</v>
      </c>
      <c r="AL47" s="4">
        <f t="shared" ref="AL47:AL78" si="63">IF(AND(C47=$C$108,D47=$E$113),L47,0)</f>
        <v>0</v>
      </c>
      <c r="AM47" s="4">
        <f t="shared" ref="AM47:AM78" si="64">IF(AND(C47=$C$109,D47=$E$112),L47,0)</f>
        <v>0</v>
      </c>
      <c r="AN47" s="4">
        <f t="shared" ref="AN47:AN78" si="65">IF(AND(C47=$C$109,D47=$E$113),L47,0)</f>
        <v>0</v>
      </c>
      <c r="AO47" s="4">
        <f t="shared" si="37"/>
        <v>0</v>
      </c>
      <c r="AP47" s="4">
        <f t="shared" si="38"/>
        <v>0</v>
      </c>
      <c r="AQ47" s="29">
        <f t="shared" ref="AQ47:AQ78" si="66">IF(AND(OR(C47=$C$110,C47=$C$111,C47=$C$112),L47&gt;=0),L47,0)</f>
        <v>0</v>
      </c>
      <c r="AR47" s="29">
        <f t="shared" ref="AR47:AR78" si="67">IF(AND(OR(C47=$C$110,C47=$C$111,C47=$C$112),L47&lt;0),L47,0)</f>
        <v>0</v>
      </c>
      <c r="AS47" s="4">
        <f t="shared" si="39"/>
        <v>0</v>
      </c>
      <c r="AT47" s="4" t="str">
        <f t="shared" ref="AT47:AT78" si="68">IF(AND(C47=$C$108,OR(D47=$E$111,D47=$E$113)),$C$115, "")</f>
        <v/>
      </c>
      <c r="AU47" s="4" t="str">
        <f t="shared" ref="AU47:AU78" si="69">IF(AND(C47=$C$108,D47=$E$112),15,"")</f>
        <v/>
      </c>
      <c r="AV47" s="4" t="str">
        <f t="shared" ref="AV47:AV78" si="70">IF(AND(C47=$C$109,OR(D47=$E$111,D47=$E$113)),$C$117, "")</f>
        <v/>
      </c>
      <c r="AW47" s="4" t="str">
        <f t="shared" ref="AW47:AW78" si="71">IF(AND(C47=$C$109,D47=$E$112),11,"")</f>
        <v/>
      </c>
      <c r="AX47" s="4" t="str">
        <f t="shared" si="40"/>
        <v/>
      </c>
      <c r="AY47" s="4" t="str">
        <f t="shared" ref="AY47:AY78" si="72">IF(OR(C47=$C$110, AND(C47=$C$113, E47&lt;50)), $C$118, "")</f>
        <v/>
      </c>
      <c r="AZ47" s="4" t="str">
        <f t="shared" ref="AZ47:AZ78" si="73">IF(C47=$C$111,$C$119, "")</f>
        <v/>
      </c>
      <c r="BA47" s="4" t="str">
        <f t="shared" ref="BA47:BA78" si="74">IF(OR(C47=$C$112, AND(C47=$C$113, E47&gt;=50)),$C$120, "")</f>
        <v/>
      </c>
      <c r="BB47" s="4" t="str">
        <f t="shared" si="42"/>
        <v/>
      </c>
    </row>
    <row r="48" spans="1:54" x14ac:dyDescent="0.2">
      <c r="A48" s="139"/>
      <c r="B48" s="256"/>
      <c r="C48" s="166"/>
      <c r="D48" s="486" t="str">
        <f t="shared" si="29"/>
        <v/>
      </c>
      <c r="E48" s="171"/>
      <c r="F48" s="167"/>
      <c r="G48" s="443"/>
      <c r="H48" s="168"/>
      <c r="I48" s="168"/>
      <c r="J48" s="167"/>
      <c r="K48" s="169" t="str">
        <f t="shared" si="43"/>
        <v/>
      </c>
      <c r="L48" s="170" t="str">
        <f t="shared" si="44"/>
        <v/>
      </c>
      <c r="M48" s="423" t="str">
        <f t="shared" si="45"/>
        <v/>
      </c>
      <c r="N48" s="144"/>
      <c r="O48" s="15"/>
      <c r="P48" s="29">
        <f t="shared" si="46"/>
        <v>0</v>
      </c>
      <c r="Q48" s="29">
        <f t="shared" si="47"/>
        <v>0</v>
      </c>
      <c r="R48" s="4">
        <f t="shared" si="48"/>
        <v>0</v>
      </c>
      <c r="S48" s="7">
        <f t="shared" si="49"/>
        <v>0</v>
      </c>
      <c r="T48" s="7">
        <f t="shared" si="32"/>
        <v>0</v>
      </c>
      <c r="U48" s="86">
        <f t="shared" si="50"/>
        <v>0</v>
      </c>
      <c r="V48" s="29">
        <f t="shared" si="51"/>
        <v>0</v>
      </c>
      <c r="W48" s="29">
        <f t="shared" si="33"/>
        <v>0</v>
      </c>
      <c r="X48" s="4" t="str">
        <f t="shared" si="34"/>
        <v/>
      </c>
      <c r="Y48" s="86">
        <f t="shared" si="52"/>
        <v>0</v>
      </c>
      <c r="Z48" s="7">
        <f t="shared" si="53"/>
        <v>0</v>
      </c>
      <c r="AA48" s="29">
        <f t="shared" si="54"/>
        <v>0</v>
      </c>
      <c r="AB48" s="7">
        <f t="shared" si="35"/>
        <v>0</v>
      </c>
      <c r="AC48" s="86">
        <f t="shared" ref="AC48:AC84" si="75">IF(AND(OR(C48=$C$108, C48=$C$109), NOT(F48=$G$111)),1,0)</f>
        <v>0</v>
      </c>
      <c r="AD48" s="4">
        <f t="shared" si="55"/>
        <v>0</v>
      </c>
      <c r="AE48" s="29">
        <f t="shared" si="56"/>
        <v>0</v>
      </c>
      <c r="AF48" s="4" t="str">
        <f t="shared" si="57"/>
        <v/>
      </c>
      <c r="AG48" s="86">
        <f t="shared" si="58"/>
        <v>0</v>
      </c>
      <c r="AH48" s="4">
        <f t="shared" si="59"/>
        <v>0</v>
      </c>
      <c r="AI48" s="4">
        <f t="shared" si="60"/>
        <v>0</v>
      </c>
      <c r="AJ48" s="4">
        <f t="shared" si="61"/>
        <v>0</v>
      </c>
      <c r="AK48" s="4">
        <f t="shared" si="62"/>
        <v>0</v>
      </c>
      <c r="AL48" s="4">
        <f t="shared" si="63"/>
        <v>0</v>
      </c>
      <c r="AM48" s="4">
        <f t="shared" si="64"/>
        <v>0</v>
      </c>
      <c r="AN48" s="4">
        <f t="shared" si="65"/>
        <v>0</v>
      </c>
      <c r="AO48" s="4">
        <f t="shared" si="37"/>
        <v>0</v>
      </c>
      <c r="AP48" s="4">
        <f t="shared" si="38"/>
        <v>0</v>
      </c>
      <c r="AQ48" s="29">
        <f t="shared" si="66"/>
        <v>0</v>
      </c>
      <c r="AR48" s="29">
        <f t="shared" si="67"/>
        <v>0</v>
      </c>
      <c r="AS48" s="4">
        <f t="shared" si="39"/>
        <v>0</v>
      </c>
      <c r="AT48" s="4" t="str">
        <f t="shared" si="68"/>
        <v/>
      </c>
      <c r="AU48" s="4" t="str">
        <f t="shared" si="69"/>
        <v/>
      </c>
      <c r="AV48" s="4" t="str">
        <f t="shared" si="70"/>
        <v/>
      </c>
      <c r="AW48" s="4" t="str">
        <f t="shared" si="71"/>
        <v/>
      </c>
      <c r="AX48" s="4" t="str">
        <f t="shared" si="40"/>
        <v/>
      </c>
      <c r="AY48" s="4" t="str">
        <f t="shared" si="72"/>
        <v/>
      </c>
      <c r="AZ48" s="4" t="str">
        <f t="shared" si="73"/>
        <v/>
      </c>
      <c r="BA48" s="4" t="str">
        <f t="shared" si="74"/>
        <v/>
      </c>
      <c r="BB48" s="4" t="str">
        <f t="shared" si="42"/>
        <v/>
      </c>
    </row>
    <row r="49" spans="1:54" x14ac:dyDescent="0.2">
      <c r="A49" s="139"/>
      <c r="B49" s="256"/>
      <c r="C49" s="166"/>
      <c r="D49" s="486" t="str">
        <f t="shared" si="29"/>
        <v/>
      </c>
      <c r="E49" s="171"/>
      <c r="F49" s="167"/>
      <c r="G49" s="443"/>
      <c r="H49" s="168"/>
      <c r="I49" s="168"/>
      <c r="J49" s="167"/>
      <c r="K49" s="169" t="str">
        <f t="shared" si="43"/>
        <v/>
      </c>
      <c r="L49" s="170" t="str">
        <f t="shared" si="44"/>
        <v/>
      </c>
      <c r="M49" s="423" t="str">
        <f t="shared" si="45"/>
        <v/>
      </c>
      <c r="N49" s="144"/>
      <c r="O49" s="15"/>
      <c r="P49" s="29">
        <f t="shared" si="46"/>
        <v>0</v>
      </c>
      <c r="Q49" s="29">
        <f t="shared" si="47"/>
        <v>0</v>
      </c>
      <c r="R49" s="4">
        <f t="shared" si="48"/>
        <v>0</v>
      </c>
      <c r="S49" s="7">
        <f t="shared" si="49"/>
        <v>0</v>
      </c>
      <c r="T49" s="7">
        <f t="shared" si="32"/>
        <v>0</v>
      </c>
      <c r="U49" s="86">
        <f t="shared" si="50"/>
        <v>0</v>
      </c>
      <c r="V49" s="29">
        <f t="shared" si="51"/>
        <v>0</v>
      </c>
      <c r="W49" s="29">
        <f t="shared" si="33"/>
        <v>0</v>
      </c>
      <c r="X49" s="4" t="str">
        <f t="shared" si="34"/>
        <v/>
      </c>
      <c r="Y49" s="86">
        <f t="shared" si="52"/>
        <v>0</v>
      </c>
      <c r="Z49" s="7">
        <f t="shared" si="53"/>
        <v>0</v>
      </c>
      <c r="AA49" s="29">
        <f t="shared" si="54"/>
        <v>0</v>
      </c>
      <c r="AB49" s="7">
        <f t="shared" si="35"/>
        <v>0</v>
      </c>
      <c r="AC49" s="86">
        <f t="shared" si="75"/>
        <v>0</v>
      </c>
      <c r="AD49" s="4">
        <f t="shared" si="55"/>
        <v>0</v>
      </c>
      <c r="AE49" s="29">
        <f t="shared" si="56"/>
        <v>0</v>
      </c>
      <c r="AF49" s="4" t="str">
        <f t="shared" si="57"/>
        <v/>
      </c>
      <c r="AG49" s="86">
        <f t="shared" si="58"/>
        <v>0</v>
      </c>
      <c r="AH49" s="4">
        <f t="shared" si="59"/>
        <v>0</v>
      </c>
      <c r="AI49" s="4">
        <f t="shared" si="60"/>
        <v>0</v>
      </c>
      <c r="AJ49" s="4">
        <f t="shared" si="61"/>
        <v>0</v>
      </c>
      <c r="AK49" s="4">
        <f t="shared" si="62"/>
        <v>0</v>
      </c>
      <c r="AL49" s="4">
        <f t="shared" si="63"/>
        <v>0</v>
      </c>
      <c r="AM49" s="4">
        <f t="shared" si="64"/>
        <v>0</v>
      </c>
      <c r="AN49" s="4">
        <f t="shared" si="65"/>
        <v>0</v>
      </c>
      <c r="AO49" s="4">
        <f t="shared" si="37"/>
        <v>0</v>
      </c>
      <c r="AP49" s="4">
        <f t="shared" si="38"/>
        <v>0</v>
      </c>
      <c r="AQ49" s="29">
        <f t="shared" si="66"/>
        <v>0</v>
      </c>
      <c r="AR49" s="29">
        <f t="shared" si="67"/>
        <v>0</v>
      </c>
      <c r="AS49" s="4">
        <f t="shared" si="39"/>
        <v>0</v>
      </c>
      <c r="AT49" s="4" t="str">
        <f t="shared" si="68"/>
        <v/>
      </c>
      <c r="AU49" s="4" t="str">
        <f t="shared" si="69"/>
        <v/>
      </c>
      <c r="AV49" s="4" t="str">
        <f t="shared" si="70"/>
        <v/>
      </c>
      <c r="AW49" s="4" t="str">
        <f t="shared" si="71"/>
        <v/>
      </c>
      <c r="AX49" s="4" t="str">
        <f t="shared" si="40"/>
        <v/>
      </c>
      <c r="AY49" s="4" t="str">
        <f t="shared" si="72"/>
        <v/>
      </c>
      <c r="AZ49" s="4" t="str">
        <f t="shared" si="73"/>
        <v/>
      </c>
      <c r="BA49" s="4" t="str">
        <f t="shared" si="74"/>
        <v/>
      </c>
      <c r="BB49" s="4" t="str">
        <f t="shared" si="42"/>
        <v/>
      </c>
    </row>
    <row r="50" spans="1:54" x14ac:dyDescent="0.2">
      <c r="A50" s="139"/>
      <c r="B50" s="256"/>
      <c r="C50" s="166"/>
      <c r="D50" s="486" t="str">
        <f t="shared" si="29"/>
        <v/>
      </c>
      <c r="E50" s="171"/>
      <c r="F50" s="167"/>
      <c r="G50" s="443"/>
      <c r="H50" s="168"/>
      <c r="I50" s="168"/>
      <c r="J50" s="167"/>
      <c r="K50" s="169" t="str">
        <f t="shared" si="43"/>
        <v/>
      </c>
      <c r="L50" s="170" t="str">
        <f t="shared" si="44"/>
        <v/>
      </c>
      <c r="M50" s="423" t="str">
        <f t="shared" si="45"/>
        <v/>
      </c>
      <c r="N50" s="144"/>
      <c r="O50" s="15"/>
      <c r="P50" s="29">
        <f t="shared" si="46"/>
        <v>0</v>
      </c>
      <c r="Q50" s="29">
        <f t="shared" si="47"/>
        <v>0</v>
      </c>
      <c r="R50" s="4">
        <f t="shared" si="48"/>
        <v>0</v>
      </c>
      <c r="S50" s="7">
        <f t="shared" si="49"/>
        <v>0</v>
      </c>
      <c r="T50" s="7">
        <f t="shared" si="32"/>
        <v>0</v>
      </c>
      <c r="U50" s="86">
        <f t="shared" si="50"/>
        <v>0</v>
      </c>
      <c r="V50" s="29">
        <f t="shared" si="51"/>
        <v>0</v>
      </c>
      <c r="W50" s="29">
        <f t="shared" si="33"/>
        <v>0</v>
      </c>
      <c r="X50" s="4" t="str">
        <f t="shared" si="34"/>
        <v/>
      </c>
      <c r="Y50" s="86">
        <f t="shared" si="52"/>
        <v>0</v>
      </c>
      <c r="Z50" s="7">
        <f t="shared" si="53"/>
        <v>0</v>
      </c>
      <c r="AA50" s="29">
        <f t="shared" si="54"/>
        <v>0</v>
      </c>
      <c r="AB50" s="7">
        <f t="shared" si="35"/>
        <v>0</v>
      </c>
      <c r="AC50" s="86">
        <f t="shared" si="75"/>
        <v>0</v>
      </c>
      <c r="AD50" s="4">
        <f t="shared" si="55"/>
        <v>0</v>
      </c>
      <c r="AE50" s="29">
        <f t="shared" si="56"/>
        <v>0</v>
      </c>
      <c r="AF50" s="4" t="str">
        <f t="shared" si="57"/>
        <v/>
      </c>
      <c r="AG50" s="86">
        <f t="shared" si="58"/>
        <v>0</v>
      </c>
      <c r="AH50" s="4">
        <f t="shared" si="59"/>
        <v>0</v>
      </c>
      <c r="AI50" s="4">
        <f t="shared" si="60"/>
        <v>0</v>
      </c>
      <c r="AJ50" s="4">
        <f t="shared" si="61"/>
        <v>0</v>
      </c>
      <c r="AK50" s="4">
        <f t="shared" si="62"/>
        <v>0</v>
      </c>
      <c r="AL50" s="4">
        <f t="shared" si="63"/>
        <v>0</v>
      </c>
      <c r="AM50" s="4">
        <f t="shared" si="64"/>
        <v>0</v>
      </c>
      <c r="AN50" s="4">
        <f t="shared" si="65"/>
        <v>0</v>
      </c>
      <c r="AO50" s="4">
        <f t="shared" si="37"/>
        <v>0</v>
      </c>
      <c r="AP50" s="4">
        <f t="shared" si="38"/>
        <v>0</v>
      </c>
      <c r="AQ50" s="29">
        <f t="shared" si="66"/>
        <v>0</v>
      </c>
      <c r="AR50" s="29">
        <f t="shared" si="67"/>
        <v>0</v>
      </c>
      <c r="AS50" s="4">
        <f t="shared" si="39"/>
        <v>0</v>
      </c>
      <c r="AT50" s="4" t="str">
        <f t="shared" si="68"/>
        <v/>
      </c>
      <c r="AU50" s="4" t="str">
        <f t="shared" si="69"/>
        <v/>
      </c>
      <c r="AV50" s="4" t="str">
        <f t="shared" si="70"/>
        <v/>
      </c>
      <c r="AW50" s="4" t="str">
        <f t="shared" si="71"/>
        <v/>
      </c>
      <c r="AX50" s="4" t="str">
        <f t="shared" si="40"/>
        <v/>
      </c>
      <c r="AY50" s="4" t="str">
        <f t="shared" si="72"/>
        <v/>
      </c>
      <c r="AZ50" s="4" t="str">
        <f t="shared" si="73"/>
        <v/>
      </c>
      <c r="BA50" s="4" t="str">
        <f t="shared" si="74"/>
        <v/>
      </c>
      <c r="BB50" s="4" t="str">
        <f t="shared" si="42"/>
        <v/>
      </c>
    </row>
    <row r="51" spans="1:54" x14ac:dyDescent="0.2">
      <c r="A51" s="139"/>
      <c r="B51" s="256"/>
      <c r="C51" s="166"/>
      <c r="D51" s="486" t="str">
        <f t="shared" si="29"/>
        <v/>
      </c>
      <c r="E51" s="171"/>
      <c r="F51" s="167"/>
      <c r="G51" s="443"/>
      <c r="H51" s="168"/>
      <c r="I51" s="168"/>
      <c r="J51" s="167"/>
      <c r="K51" s="169" t="str">
        <f t="shared" si="43"/>
        <v/>
      </c>
      <c r="L51" s="170" t="str">
        <f t="shared" si="44"/>
        <v/>
      </c>
      <c r="M51" s="423" t="str">
        <f t="shared" si="45"/>
        <v/>
      </c>
      <c r="N51" s="144"/>
      <c r="O51" s="15"/>
      <c r="P51" s="29">
        <f t="shared" si="46"/>
        <v>0</v>
      </c>
      <c r="Q51" s="29">
        <f t="shared" si="47"/>
        <v>0</v>
      </c>
      <c r="R51" s="4">
        <f t="shared" si="48"/>
        <v>0</v>
      </c>
      <c r="S51" s="7">
        <f t="shared" si="49"/>
        <v>0</v>
      </c>
      <c r="T51" s="7">
        <f t="shared" si="32"/>
        <v>0</v>
      </c>
      <c r="U51" s="86">
        <f t="shared" si="50"/>
        <v>0</v>
      </c>
      <c r="V51" s="29">
        <f t="shared" si="51"/>
        <v>0</v>
      </c>
      <c r="W51" s="29">
        <f t="shared" si="33"/>
        <v>0</v>
      </c>
      <c r="X51" s="4" t="str">
        <f t="shared" si="34"/>
        <v/>
      </c>
      <c r="Y51" s="86">
        <f t="shared" si="52"/>
        <v>0</v>
      </c>
      <c r="Z51" s="7">
        <f t="shared" si="53"/>
        <v>0</v>
      </c>
      <c r="AA51" s="29">
        <f t="shared" si="54"/>
        <v>0</v>
      </c>
      <c r="AB51" s="7">
        <f t="shared" si="35"/>
        <v>0</v>
      </c>
      <c r="AC51" s="86">
        <f t="shared" si="75"/>
        <v>0</v>
      </c>
      <c r="AD51" s="4">
        <f t="shared" si="55"/>
        <v>0</v>
      </c>
      <c r="AE51" s="29">
        <f t="shared" si="56"/>
        <v>0</v>
      </c>
      <c r="AF51" s="4" t="str">
        <f t="shared" si="57"/>
        <v/>
      </c>
      <c r="AG51" s="86">
        <f t="shared" si="58"/>
        <v>0</v>
      </c>
      <c r="AH51" s="4">
        <f t="shared" si="59"/>
        <v>0</v>
      </c>
      <c r="AI51" s="4">
        <f t="shared" si="60"/>
        <v>0</v>
      </c>
      <c r="AJ51" s="4">
        <f t="shared" si="61"/>
        <v>0</v>
      </c>
      <c r="AK51" s="4">
        <f t="shared" si="62"/>
        <v>0</v>
      </c>
      <c r="AL51" s="4">
        <f t="shared" si="63"/>
        <v>0</v>
      </c>
      <c r="AM51" s="4">
        <f t="shared" si="64"/>
        <v>0</v>
      </c>
      <c r="AN51" s="4">
        <f t="shared" si="65"/>
        <v>0</v>
      </c>
      <c r="AO51" s="4">
        <f t="shared" si="37"/>
        <v>0</v>
      </c>
      <c r="AP51" s="4">
        <f t="shared" si="38"/>
        <v>0</v>
      </c>
      <c r="AQ51" s="29">
        <f t="shared" si="66"/>
        <v>0</v>
      </c>
      <c r="AR51" s="29">
        <f t="shared" si="67"/>
        <v>0</v>
      </c>
      <c r="AS51" s="4">
        <f t="shared" si="39"/>
        <v>0</v>
      </c>
      <c r="AT51" s="4" t="str">
        <f t="shared" si="68"/>
        <v/>
      </c>
      <c r="AU51" s="4" t="str">
        <f t="shared" si="69"/>
        <v/>
      </c>
      <c r="AV51" s="4" t="str">
        <f t="shared" si="70"/>
        <v/>
      </c>
      <c r="AW51" s="4" t="str">
        <f t="shared" si="71"/>
        <v/>
      </c>
      <c r="AX51" s="4" t="str">
        <f t="shared" si="40"/>
        <v/>
      </c>
      <c r="AY51" s="4" t="str">
        <f t="shared" si="72"/>
        <v/>
      </c>
      <c r="AZ51" s="4" t="str">
        <f t="shared" si="73"/>
        <v/>
      </c>
      <c r="BA51" s="4" t="str">
        <f t="shared" si="74"/>
        <v/>
      </c>
      <c r="BB51" s="4" t="str">
        <f t="shared" si="42"/>
        <v/>
      </c>
    </row>
    <row r="52" spans="1:54" x14ac:dyDescent="0.2">
      <c r="A52" s="139"/>
      <c r="B52" s="256"/>
      <c r="C52" s="166"/>
      <c r="D52" s="486" t="str">
        <f t="shared" si="29"/>
        <v/>
      </c>
      <c r="E52" s="171"/>
      <c r="F52" s="167"/>
      <c r="G52" s="443"/>
      <c r="H52" s="168"/>
      <c r="I52" s="168"/>
      <c r="J52" s="167"/>
      <c r="K52" s="169" t="str">
        <f t="shared" si="43"/>
        <v/>
      </c>
      <c r="L52" s="170" t="str">
        <f t="shared" si="44"/>
        <v/>
      </c>
      <c r="M52" s="423" t="str">
        <f t="shared" si="45"/>
        <v/>
      </c>
      <c r="N52" s="144"/>
      <c r="O52" s="15"/>
      <c r="P52" s="29">
        <f t="shared" si="46"/>
        <v>0</v>
      </c>
      <c r="Q52" s="29">
        <f t="shared" si="47"/>
        <v>0</v>
      </c>
      <c r="R52" s="4">
        <f t="shared" si="48"/>
        <v>0</v>
      </c>
      <c r="S52" s="7">
        <f t="shared" si="49"/>
        <v>0</v>
      </c>
      <c r="T52" s="7">
        <f t="shared" si="32"/>
        <v>0</v>
      </c>
      <c r="U52" s="86">
        <f t="shared" si="50"/>
        <v>0</v>
      </c>
      <c r="V52" s="29">
        <f t="shared" si="51"/>
        <v>0</v>
      </c>
      <c r="W52" s="29">
        <f t="shared" si="33"/>
        <v>0</v>
      </c>
      <c r="X52" s="4" t="str">
        <f t="shared" si="34"/>
        <v/>
      </c>
      <c r="Y52" s="86">
        <f t="shared" si="52"/>
        <v>0</v>
      </c>
      <c r="Z52" s="7">
        <f t="shared" si="53"/>
        <v>0</v>
      </c>
      <c r="AA52" s="29">
        <f t="shared" si="54"/>
        <v>0</v>
      </c>
      <c r="AB52" s="7">
        <f t="shared" si="35"/>
        <v>0</v>
      </c>
      <c r="AC52" s="86">
        <f t="shared" si="75"/>
        <v>0</v>
      </c>
      <c r="AD52" s="4">
        <f t="shared" si="55"/>
        <v>0</v>
      </c>
      <c r="AE52" s="29">
        <f t="shared" si="56"/>
        <v>0</v>
      </c>
      <c r="AF52" s="4" t="str">
        <f t="shared" si="57"/>
        <v/>
      </c>
      <c r="AG52" s="86">
        <f t="shared" si="58"/>
        <v>0</v>
      </c>
      <c r="AH52" s="4">
        <f t="shared" si="59"/>
        <v>0</v>
      </c>
      <c r="AI52" s="4">
        <f t="shared" si="60"/>
        <v>0</v>
      </c>
      <c r="AJ52" s="4">
        <f t="shared" si="61"/>
        <v>0</v>
      </c>
      <c r="AK52" s="4">
        <f t="shared" si="62"/>
        <v>0</v>
      </c>
      <c r="AL52" s="4">
        <f t="shared" si="63"/>
        <v>0</v>
      </c>
      <c r="AM52" s="4">
        <f t="shared" si="64"/>
        <v>0</v>
      </c>
      <c r="AN52" s="4">
        <f t="shared" si="65"/>
        <v>0</v>
      </c>
      <c r="AO52" s="4">
        <f t="shared" si="37"/>
        <v>0</v>
      </c>
      <c r="AP52" s="4">
        <f t="shared" si="38"/>
        <v>0</v>
      </c>
      <c r="AQ52" s="29">
        <f t="shared" si="66"/>
        <v>0</v>
      </c>
      <c r="AR52" s="29">
        <f t="shared" si="67"/>
        <v>0</v>
      </c>
      <c r="AS52" s="4">
        <f t="shared" si="39"/>
        <v>0</v>
      </c>
      <c r="AT52" s="4" t="str">
        <f t="shared" si="68"/>
        <v/>
      </c>
      <c r="AU52" s="4" t="str">
        <f t="shared" si="69"/>
        <v/>
      </c>
      <c r="AV52" s="4" t="str">
        <f t="shared" si="70"/>
        <v/>
      </c>
      <c r="AW52" s="4" t="str">
        <f t="shared" si="71"/>
        <v/>
      </c>
      <c r="AX52" s="4" t="str">
        <f t="shared" si="40"/>
        <v/>
      </c>
      <c r="AY52" s="4" t="str">
        <f t="shared" si="72"/>
        <v/>
      </c>
      <c r="AZ52" s="4" t="str">
        <f t="shared" si="73"/>
        <v/>
      </c>
      <c r="BA52" s="4" t="str">
        <f t="shared" si="74"/>
        <v/>
      </c>
      <c r="BB52" s="4" t="str">
        <f t="shared" si="42"/>
        <v/>
      </c>
    </row>
    <row r="53" spans="1:54" x14ac:dyDescent="0.2">
      <c r="A53" s="139"/>
      <c r="B53" s="256"/>
      <c r="C53" s="166"/>
      <c r="D53" s="486" t="str">
        <f t="shared" si="29"/>
        <v/>
      </c>
      <c r="E53" s="171"/>
      <c r="F53" s="167"/>
      <c r="G53" s="443"/>
      <c r="H53" s="168"/>
      <c r="I53" s="168"/>
      <c r="J53" s="167"/>
      <c r="K53" s="169" t="str">
        <f t="shared" si="43"/>
        <v/>
      </c>
      <c r="L53" s="170" t="str">
        <f t="shared" si="44"/>
        <v/>
      </c>
      <c r="M53" s="423" t="str">
        <f t="shared" si="45"/>
        <v/>
      </c>
      <c r="N53" s="144"/>
      <c r="O53" s="15"/>
      <c r="P53" s="29">
        <f t="shared" si="46"/>
        <v>0</v>
      </c>
      <c r="Q53" s="29">
        <f t="shared" si="47"/>
        <v>0</v>
      </c>
      <c r="R53" s="4">
        <f t="shared" si="48"/>
        <v>0</v>
      </c>
      <c r="S53" s="7">
        <f t="shared" si="49"/>
        <v>0</v>
      </c>
      <c r="T53" s="7">
        <f t="shared" si="32"/>
        <v>0</v>
      </c>
      <c r="U53" s="86">
        <f t="shared" si="50"/>
        <v>0</v>
      </c>
      <c r="V53" s="29">
        <f t="shared" si="51"/>
        <v>0</v>
      </c>
      <c r="W53" s="29">
        <f t="shared" si="33"/>
        <v>0</v>
      </c>
      <c r="X53" s="4" t="str">
        <f t="shared" si="34"/>
        <v/>
      </c>
      <c r="Y53" s="86">
        <f t="shared" si="52"/>
        <v>0</v>
      </c>
      <c r="Z53" s="7">
        <f t="shared" si="53"/>
        <v>0</v>
      </c>
      <c r="AA53" s="29">
        <f t="shared" si="54"/>
        <v>0</v>
      </c>
      <c r="AB53" s="7">
        <f t="shared" si="35"/>
        <v>0</v>
      </c>
      <c r="AC53" s="86">
        <f t="shared" si="75"/>
        <v>0</v>
      </c>
      <c r="AD53" s="4">
        <f t="shared" si="55"/>
        <v>0</v>
      </c>
      <c r="AE53" s="29">
        <f t="shared" si="56"/>
        <v>0</v>
      </c>
      <c r="AF53" s="4" t="str">
        <f t="shared" si="57"/>
        <v/>
      </c>
      <c r="AG53" s="86">
        <f t="shared" si="58"/>
        <v>0</v>
      </c>
      <c r="AH53" s="4">
        <f t="shared" si="59"/>
        <v>0</v>
      </c>
      <c r="AI53" s="4">
        <f t="shared" si="60"/>
        <v>0</v>
      </c>
      <c r="AJ53" s="4">
        <f t="shared" si="61"/>
        <v>0</v>
      </c>
      <c r="AK53" s="4">
        <f t="shared" si="62"/>
        <v>0</v>
      </c>
      <c r="AL53" s="4">
        <f t="shared" si="63"/>
        <v>0</v>
      </c>
      <c r="AM53" s="4">
        <f t="shared" si="64"/>
        <v>0</v>
      </c>
      <c r="AN53" s="4">
        <f t="shared" si="65"/>
        <v>0</v>
      </c>
      <c r="AO53" s="4">
        <f t="shared" si="37"/>
        <v>0</v>
      </c>
      <c r="AP53" s="4">
        <f t="shared" si="38"/>
        <v>0</v>
      </c>
      <c r="AQ53" s="29">
        <f t="shared" si="66"/>
        <v>0</v>
      </c>
      <c r="AR53" s="29">
        <f t="shared" si="67"/>
        <v>0</v>
      </c>
      <c r="AS53" s="4">
        <f t="shared" si="39"/>
        <v>0</v>
      </c>
      <c r="AT53" s="4" t="str">
        <f t="shared" si="68"/>
        <v/>
      </c>
      <c r="AU53" s="4" t="str">
        <f t="shared" si="69"/>
        <v/>
      </c>
      <c r="AV53" s="4" t="str">
        <f t="shared" si="70"/>
        <v/>
      </c>
      <c r="AW53" s="4" t="str">
        <f t="shared" si="71"/>
        <v/>
      </c>
      <c r="AX53" s="4" t="str">
        <f t="shared" si="40"/>
        <v/>
      </c>
      <c r="AY53" s="4" t="str">
        <f t="shared" si="72"/>
        <v/>
      </c>
      <c r="AZ53" s="4" t="str">
        <f t="shared" si="73"/>
        <v/>
      </c>
      <c r="BA53" s="4" t="str">
        <f t="shared" si="74"/>
        <v/>
      </c>
      <c r="BB53" s="4" t="str">
        <f t="shared" si="42"/>
        <v/>
      </c>
    </row>
    <row r="54" spans="1:54" x14ac:dyDescent="0.2">
      <c r="A54" s="139"/>
      <c r="B54" s="256"/>
      <c r="C54" s="166"/>
      <c r="D54" s="486" t="str">
        <f t="shared" si="29"/>
        <v/>
      </c>
      <c r="E54" s="171"/>
      <c r="F54" s="167"/>
      <c r="G54" s="443"/>
      <c r="H54" s="168"/>
      <c r="I54" s="168"/>
      <c r="J54" s="167"/>
      <c r="K54" s="169" t="str">
        <f t="shared" si="43"/>
        <v/>
      </c>
      <c r="L54" s="170" t="str">
        <f t="shared" si="44"/>
        <v/>
      </c>
      <c r="M54" s="423" t="str">
        <f t="shared" si="45"/>
        <v/>
      </c>
      <c r="N54" s="144"/>
      <c r="O54" s="15"/>
      <c r="P54" s="29">
        <f t="shared" si="46"/>
        <v>0</v>
      </c>
      <c r="Q54" s="29">
        <f t="shared" si="47"/>
        <v>0</v>
      </c>
      <c r="R54" s="4">
        <f t="shared" si="48"/>
        <v>0</v>
      </c>
      <c r="S54" s="7">
        <f t="shared" si="49"/>
        <v>0</v>
      </c>
      <c r="T54" s="7">
        <f t="shared" si="32"/>
        <v>0</v>
      </c>
      <c r="U54" s="86">
        <f t="shared" si="50"/>
        <v>0</v>
      </c>
      <c r="V54" s="29">
        <f t="shared" si="51"/>
        <v>0</v>
      </c>
      <c r="W54" s="29">
        <f t="shared" si="33"/>
        <v>0</v>
      </c>
      <c r="X54" s="4" t="str">
        <f t="shared" si="34"/>
        <v/>
      </c>
      <c r="Y54" s="86">
        <f t="shared" si="52"/>
        <v>0</v>
      </c>
      <c r="Z54" s="7">
        <f t="shared" si="53"/>
        <v>0</v>
      </c>
      <c r="AA54" s="29">
        <f t="shared" si="54"/>
        <v>0</v>
      </c>
      <c r="AB54" s="7">
        <f t="shared" si="35"/>
        <v>0</v>
      </c>
      <c r="AC54" s="86">
        <f t="shared" si="75"/>
        <v>0</v>
      </c>
      <c r="AD54" s="4">
        <f t="shared" si="55"/>
        <v>0</v>
      </c>
      <c r="AE54" s="29">
        <f t="shared" si="56"/>
        <v>0</v>
      </c>
      <c r="AF54" s="4" t="str">
        <f t="shared" si="57"/>
        <v/>
      </c>
      <c r="AG54" s="86">
        <f t="shared" si="58"/>
        <v>0</v>
      </c>
      <c r="AH54" s="4">
        <f t="shared" si="59"/>
        <v>0</v>
      </c>
      <c r="AI54" s="4">
        <f t="shared" si="60"/>
        <v>0</v>
      </c>
      <c r="AJ54" s="4">
        <f t="shared" si="61"/>
        <v>0</v>
      </c>
      <c r="AK54" s="4">
        <f t="shared" si="62"/>
        <v>0</v>
      </c>
      <c r="AL54" s="4">
        <f t="shared" si="63"/>
        <v>0</v>
      </c>
      <c r="AM54" s="4">
        <f t="shared" si="64"/>
        <v>0</v>
      </c>
      <c r="AN54" s="4">
        <f t="shared" si="65"/>
        <v>0</v>
      </c>
      <c r="AO54" s="4">
        <f t="shared" si="37"/>
        <v>0</v>
      </c>
      <c r="AP54" s="4">
        <f t="shared" si="38"/>
        <v>0</v>
      </c>
      <c r="AQ54" s="29">
        <f t="shared" si="66"/>
        <v>0</v>
      </c>
      <c r="AR54" s="29">
        <f t="shared" si="67"/>
        <v>0</v>
      </c>
      <c r="AS54" s="4">
        <f t="shared" si="39"/>
        <v>0</v>
      </c>
      <c r="AT54" s="4" t="str">
        <f t="shared" si="68"/>
        <v/>
      </c>
      <c r="AU54" s="4" t="str">
        <f t="shared" si="69"/>
        <v/>
      </c>
      <c r="AV54" s="4" t="str">
        <f t="shared" si="70"/>
        <v/>
      </c>
      <c r="AW54" s="4" t="str">
        <f t="shared" si="71"/>
        <v/>
      </c>
      <c r="AX54" s="4" t="str">
        <f t="shared" si="40"/>
        <v/>
      </c>
      <c r="AY54" s="4" t="str">
        <f t="shared" si="72"/>
        <v/>
      </c>
      <c r="AZ54" s="4" t="str">
        <f t="shared" si="73"/>
        <v/>
      </c>
      <c r="BA54" s="4" t="str">
        <f t="shared" si="74"/>
        <v/>
      </c>
      <c r="BB54" s="4" t="str">
        <f t="shared" si="42"/>
        <v/>
      </c>
    </row>
    <row r="55" spans="1:54" x14ac:dyDescent="0.2">
      <c r="A55" s="139"/>
      <c r="B55" s="256"/>
      <c r="C55" s="166"/>
      <c r="D55" s="486" t="str">
        <f t="shared" si="29"/>
        <v/>
      </c>
      <c r="E55" s="171"/>
      <c r="F55" s="167"/>
      <c r="G55" s="443"/>
      <c r="H55" s="168"/>
      <c r="I55" s="168"/>
      <c r="J55" s="167"/>
      <c r="K55" s="169" t="str">
        <f t="shared" si="43"/>
        <v/>
      </c>
      <c r="L55" s="170" t="str">
        <f t="shared" si="44"/>
        <v/>
      </c>
      <c r="M55" s="423" t="str">
        <f t="shared" si="45"/>
        <v/>
      </c>
      <c r="N55" s="144"/>
      <c r="O55" s="15"/>
      <c r="P55" s="29">
        <f t="shared" si="46"/>
        <v>0</v>
      </c>
      <c r="Q55" s="29">
        <f t="shared" si="47"/>
        <v>0</v>
      </c>
      <c r="R55" s="4">
        <f t="shared" si="48"/>
        <v>0</v>
      </c>
      <c r="S55" s="7">
        <f t="shared" si="49"/>
        <v>0</v>
      </c>
      <c r="T55" s="7">
        <f t="shared" si="32"/>
        <v>0</v>
      </c>
      <c r="U55" s="86">
        <f t="shared" si="50"/>
        <v>0</v>
      </c>
      <c r="V55" s="29">
        <f t="shared" si="51"/>
        <v>0</v>
      </c>
      <c r="W55" s="29">
        <f t="shared" si="33"/>
        <v>0</v>
      </c>
      <c r="X55" s="4" t="str">
        <f t="shared" si="34"/>
        <v/>
      </c>
      <c r="Y55" s="86">
        <f t="shared" si="52"/>
        <v>0</v>
      </c>
      <c r="Z55" s="7">
        <f t="shared" si="53"/>
        <v>0</v>
      </c>
      <c r="AA55" s="29">
        <f t="shared" si="54"/>
        <v>0</v>
      </c>
      <c r="AB55" s="7">
        <f t="shared" si="35"/>
        <v>0</v>
      </c>
      <c r="AC55" s="86">
        <f t="shared" si="75"/>
        <v>0</v>
      </c>
      <c r="AD55" s="4">
        <f t="shared" si="55"/>
        <v>0</v>
      </c>
      <c r="AE55" s="29">
        <f t="shared" si="56"/>
        <v>0</v>
      </c>
      <c r="AF55" s="4" t="str">
        <f t="shared" si="57"/>
        <v/>
      </c>
      <c r="AG55" s="86">
        <f t="shared" si="58"/>
        <v>0</v>
      </c>
      <c r="AH55" s="4">
        <f t="shared" si="59"/>
        <v>0</v>
      </c>
      <c r="AI55" s="4">
        <f t="shared" si="60"/>
        <v>0</v>
      </c>
      <c r="AJ55" s="4">
        <f t="shared" si="61"/>
        <v>0</v>
      </c>
      <c r="AK55" s="4">
        <f t="shared" si="62"/>
        <v>0</v>
      </c>
      <c r="AL55" s="4">
        <f t="shared" si="63"/>
        <v>0</v>
      </c>
      <c r="AM55" s="4">
        <f t="shared" si="64"/>
        <v>0</v>
      </c>
      <c r="AN55" s="4">
        <f t="shared" si="65"/>
        <v>0</v>
      </c>
      <c r="AO55" s="4">
        <f t="shared" si="37"/>
        <v>0</v>
      </c>
      <c r="AP55" s="4">
        <f t="shared" si="38"/>
        <v>0</v>
      </c>
      <c r="AQ55" s="29">
        <f t="shared" si="66"/>
        <v>0</v>
      </c>
      <c r="AR55" s="29">
        <f t="shared" si="67"/>
        <v>0</v>
      </c>
      <c r="AS55" s="4">
        <f t="shared" si="39"/>
        <v>0</v>
      </c>
      <c r="AT55" s="4" t="str">
        <f t="shared" si="68"/>
        <v/>
      </c>
      <c r="AU55" s="4" t="str">
        <f t="shared" si="69"/>
        <v/>
      </c>
      <c r="AV55" s="4" t="str">
        <f t="shared" si="70"/>
        <v/>
      </c>
      <c r="AW55" s="4" t="str">
        <f t="shared" si="71"/>
        <v/>
      </c>
      <c r="AX55" s="4" t="str">
        <f t="shared" si="40"/>
        <v/>
      </c>
      <c r="AY55" s="4" t="str">
        <f t="shared" si="72"/>
        <v/>
      </c>
      <c r="AZ55" s="4" t="str">
        <f t="shared" si="73"/>
        <v/>
      </c>
      <c r="BA55" s="4" t="str">
        <f t="shared" si="74"/>
        <v/>
      </c>
      <c r="BB55" s="4" t="str">
        <f t="shared" si="42"/>
        <v/>
      </c>
    </row>
    <row r="56" spans="1:54" x14ac:dyDescent="0.2">
      <c r="A56" s="139"/>
      <c r="B56" s="256"/>
      <c r="C56" s="166"/>
      <c r="D56" s="486" t="str">
        <f t="shared" si="29"/>
        <v/>
      </c>
      <c r="E56" s="171"/>
      <c r="F56" s="167"/>
      <c r="G56" s="443"/>
      <c r="H56" s="168"/>
      <c r="I56" s="168"/>
      <c r="J56" s="167"/>
      <c r="K56" s="169" t="str">
        <f t="shared" si="43"/>
        <v/>
      </c>
      <c r="L56" s="170" t="str">
        <f t="shared" si="44"/>
        <v/>
      </c>
      <c r="M56" s="423" t="str">
        <f t="shared" si="45"/>
        <v/>
      </c>
      <c r="N56" s="144"/>
      <c r="O56" s="15"/>
      <c r="P56" s="29">
        <f t="shared" si="46"/>
        <v>0</v>
      </c>
      <c r="Q56" s="29">
        <f t="shared" si="47"/>
        <v>0</v>
      </c>
      <c r="R56" s="4">
        <f t="shared" si="48"/>
        <v>0</v>
      </c>
      <c r="S56" s="7">
        <f t="shared" si="49"/>
        <v>0</v>
      </c>
      <c r="T56" s="7">
        <f t="shared" si="32"/>
        <v>0</v>
      </c>
      <c r="U56" s="86">
        <f t="shared" si="50"/>
        <v>0</v>
      </c>
      <c r="V56" s="29">
        <f t="shared" si="51"/>
        <v>0</v>
      </c>
      <c r="W56" s="29">
        <f t="shared" si="33"/>
        <v>0</v>
      </c>
      <c r="X56" s="4" t="str">
        <f t="shared" si="34"/>
        <v/>
      </c>
      <c r="Y56" s="86">
        <f t="shared" si="52"/>
        <v>0</v>
      </c>
      <c r="Z56" s="7">
        <f t="shared" si="53"/>
        <v>0</v>
      </c>
      <c r="AA56" s="29">
        <f t="shared" si="54"/>
        <v>0</v>
      </c>
      <c r="AB56" s="7">
        <f t="shared" si="35"/>
        <v>0</v>
      </c>
      <c r="AC56" s="86">
        <f t="shared" si="75"/>
        <v>0</v>
      </c>
      <c r="AD56" s="4">
        <f t="shared" si="55"/>
        <v>0</v>
      </c>
      <c r="AE56" s="29">
        <f t="shared" si="56"/>
        <v>0</v>
      </c>
      <c r="AF56" s="4" t="str">
        <f t="shared" si="57"/>
        <v/>
      </c>
      <c r="AG56" s="86">
        <f t="shared" si="58"/>
        <v>0</v>
      </c>
      <c r="AH56" s="4">
        <f t="shared" si="59"/>
        <v>0</v>
      </c>
      <c r="AI56" s="4">
        <f t="shared" si="60"/>
        <v>0</v>
      </c>
      <c r="AJ56" s="4">
        <f t="shared" si="61"/>
        <v>0</v>
      </c>
      <c r="AK56" s="4">
        <f t="shared" si="62"/>
        <v>0</v>
      </c>
      <c r="AL56" s="4">
        <f t="shared" si="63"/>
        <v>0</v>
      </c>
      <c r="AM56" s="4">
        <f t="shared" si="64"/>
        <v>0</v>
      </c>
      <c r="AN56" s="4">
        <f t="shared" si="65"/>
        <v>0</v>
      </c>
      <c r="AO56" s="4">
        <f t="shared" si="37"/>
        <v>0</v>
      </c>
      <c r="AP56" s="4">
        <f t="shared" si="38"/>
        <v>0</v>
      </c>
      <c r="AQ56" s="29">
        <f t="shared" si="66"/>
        <v>0</v>
      </c>
      <c r="AR56" s="29">
        <f t="shared" si="67"/>
        <v>0</v>
      </c>
      <c r="AS56" s="4">
        <f t="shared" si="39"/>
        <v>0</v>
      </c>
      <c r="AT56" s="4" t="str">
        <f t="shared" si="68"/>
        <v/>
      </c>
      <c r="AU56" s="4" t="str">
        <f t="shared" si="69"/>
        <v/>
      </c>
      <c r="AV56" s="4" t="str">
        <f t="shared" si="70"/>
        <v/>
      </c>
      <c r="AW56" s="4" t="str">
        <f t="shared" si="71"/>
        <v/>
      </c>
      <c r="AX56" s="4" t="str">
        <f t="shared" si="40"/>
        <v/>
      </c>
      <c r="AY56" s="4" t="str">
        <f t="shared" si="72"/>
        <v/>
      </c>
      <c r="AZ56" s="4" t="str">
        <f t="shared" si="73"/>
        <v/>
      </c>
      <c r="BA56" s="4" t="str">
        <f t="shared" si="74"/>
        <v/>
      </c>
      <c r="BB56" s="4" t="str">
        <f t="shared" si="42"/>
        <v/>
      </c>
    </row>
    <row r="57" spans="1:54" x14ac:dyDescent="0.2">
      <c r="A57" s="139"/>
      <c r="B57" s="256"/>
      <c r="C57" s="166"/>
      <c r="D57" s="486" t="str">
        <f t="shared" si="29"/>
        <v/>
      </c>
      <c r="E57" s="171"/>
      <c r="F57" s="167"/>
      <c r="G57" s="443"/>
      <c r="H57" s="168"/>
      <c r="I57" s="168"/>
      <c r="J57" s="167"/>
      <c r="K57" s="169" t="str">
        <f t="shared" si="43"/>
        <v/>
      </c>
      <c r="L57" s="170" t="str">
        <f t="shared" si="44"/>
        <v/>
      </c>
      <c r="M57" s="423" t="str">
        <f t="shared" si="45"/>
        <v/>
      </c>
      <c r="N57" s="144"/>
      <c r="O57" s="15"/>
      <c r="P57" s="29">
        <f t="shared" si="46"/>
        <v>0</v>
      </c>
      <c r="Q57" s="29">
        <f t="shared" si="47"/>
        <v>0</v>
      </c>
      <c r="R57" s="4">
        <f t="shared" si="48"/>
        <v>0</v>
      </c>
      <c r="S57" s="7">
        <f t="shared" si="49"/>
        <v>0</v>
      </c>
      <c r="T57" s="7">
        <f t="shared" si="32"/>
        <v>0</v>
      </c>
      <c r="U57" s="86">
        <f t="shared" si="50"/>
        <v>0</v>
      </c>
      <c r="V57" s="29">
        <f t="shared" si="51"/>
        <v>0</v>
      </c>
      <c r="W57" s="29">
        <f t="shared" si="33"/>
        <v>0</v>
      </c>
      <c r="X57" s="4" t="str">
        <f t="shared" si="34"/>
        <v/>
      </c>
      <c r="Y57" s="86">
        <f t="shared" si="52"/>
        <v>0</v>
      </c>
      <c r="Z57" s="7">
        <f t="shared" si="53"/>
        <v>0</v>
      </c>
      <c r="AA57" s="29">
        <f t="shared" si="54"/>
        <v>0</v>
      </c>
      <c r="AB57" s="7">
        <f t="shared" si="35"/>
        <v>0</v>
      </c>
      <c r="AC57" s="86">
        <f t="shared" si="75"/>
        <v>0</v>
      </c>
      <c r="AD57" s="4">
        <f t="shared" si="55"/>
        <v>0</v>
      </c>
      <c r="AE57" s="29">
        <f t="shared" si="56"/>
        <v>0</v>
      </c>
      <c r="AF57" s="4" t="str">
        <f t="shared" si="57"/>
        <v/>
      </c>
      <c r="AG57" s="86">
        <f t="shared" si="58"/>
        <v>0</v>
      </c>
      <c r="AH57" s="4">
        <f t="shared" si="59"/>
        <v>0</v>
      </c>
      <c r="AI57" s="4">
        <f t="shared" si="60"/>
        <v>0</v>
      </c>
      <c r="AJ57" s="4">
        <f t="shared" si="61"/>
        <v>0</v>
      </c>
      <c r="AK57" s="4">
        <f t="shared" si="62"/>
        <v>0</v>
      </c>
      <c r="AL57" s="4">
        <f t="shared" si="63"/>
        <v>0</v>
      </c>
      <c r="AM57" s="4">
        <f t="shared" si="64"/>
        <v>0</v>
      </c>
      <c r="AN57" s="4">
        <f t="shared" si="65"/>
        <v>0</v>
      </c>
      <c r="AO57" s="4">
        <f t="shared" si="37"/>
        <v>0</v>
      </c>
      <c r="AP57" s="4">
        <f t="shared" si="38"/>
        <v>0</v>
      </c>
      <c r="AQ57" s="29">
        <f t="shared" si="66"/>
        <v>0</v>
      </c>
      <c r="AR57" s="29">
        <f t="shared" si="67"/>
        <v>0</v>
      </c>
      <c r="AS57" s="4">
        <f t="shared" si="39"/>
        <v>0</v>
      </c>
      <c r="AT57" s="4" t="str">
        <f t="shared" si="68"/>
        <v/>
      </c>
      <c r="AU57" s="4" t="str">
        <f t="shared" si="69"/>
        <v/>
      </c>
      <c r="AV57" s="4" t="str">
        <f t="shared" si="70"/>
        <v/>
      </c>
      <c r="AW57" s="4" t="str">
        <f t="shared" si="71"/>
        <v/>
      </c>
      <c r="AX57" s="4" t="str">
        <f t="shared" si="40"/>
        <v/>
      </c>
      <c r="AY57" s="4" t="str">
        <f t="shared" si="72"/>
        <v/>
      </c>
      <c r="AZ57" s="4" t="str">
        <f t="shared" si="73"/>
        <v/>
      </c>
      <c r="BA57" s="4" t="str">
        <f t="shared" si="74"/>
        <v/>
      </c>
      <c r="BB57" s="4" t="str">
        <f t="shared" si="42"/>
        <v/>
      </c>
    </row>
    <row r="58" spans="1:54" x14ac:dyDescent="0.2">
      <c r="A58" s="139"/>
      <c r="B58" s="256"/>
      <c r="C58" s="166"/>
      <c r="D58" s="486" t="str">
        <f t="shared" si="29"/>
        <v/>
      </c>
      <c r="E58" s="171"/>
      <c r="F58" s="167"/>
      <c r="G58" s="443"/>
      <c r="H58" s="168"/>
      <c r="I58" s="168"/>
      <c r="J58" s="167"/>
      <c r="K58" s="169" t="str">
        <f t="shared" si="43"/>
        <v/>
      </c>
      <c r="L58" s="170" t="str">
        <f t="shared" si="44"/>
        <v/>
      </c>
      <c r="M58" s="423" t="str">
        <f t="shared" si="45"/>
        <v/>
      </c>
      <c r="N58" s="144"/>
      <c r="O58" s="15"/>
      <c r="P58" s="29">
        <f t="shared" si="46"/>
        <v>0</v>
      </c>
      <c r="Q58" s="29">
        <f t="shared" si="47"/>
        <v>0</v>
      </c>
      <c r="R58" s="4">
        <f t="shared" si="48"/>
        <v>0</v>
      </c>
      <c r="S58" s="7">
        <f t="shared" si="49"/>
        <v>0</v>
      </c>
      <c r="T58" s="7">
        <f t="shared" si="32"/>
        <v>0</v>
      </c>
      <c r="U58" s="86">
        <f t="shared" si="50"/>
        <v>0</v>
      </c>
      <c r="V58" s="29">
        <f t="shared" si="51"/>
        <v>0</v>
      </c>
      <c r="W58" s="29">
        <f t="shared" si="33"/>
        <v>0</v>
      </c>
      <c r="X58" s="4" t="str">
        <f t="shared" si="34"/>
        <v/>
      </c>
      <c r="Y58" s="86">
        <f t="shared" si="52"/>
        <v>0</v>
      </c>
      <c r="Z58" s="7">
        <f t="shared" si="53"/>
        <v>0</v>
      </c>
      <c r="AA58" s="29">
        <f t="shared" si="54"/>
        <v>0</v>
      </c>
      <c r="AB58" s="7">
        <f t="shared" si="35"/>
        <v>0</v>
      </c>
      <c r="AC58" s="86">
        <f t="shared" si="75"/>
        <v>0</v>
      </c>
      <c r="AD58" s="4">
        <f t="shared" si="55"/>
        <v>0</v>
      </c>
      <c r="AE58" s="29">
        <f t="shared" si="56"/>
        <v>0</v>
      </c>
      <c r="AF58" s="4" t="str">
        <f t="shared" si="57"/>
        <v/>
      </c>
      <c r="AG58" s="86">
        <f t="shared" si="58"/>
        <v>0</v>
      </c>
      <c r="AH58" s="4">
        <f t="shared" si="59"/>
        <v>0</v>
      </c>
      <c r="AI58" s="4">
        <f t="shared" si="60"/>
        <v>0</v>
      </c>
      <c r="AJ58" s="4">
        <f t="shared" si="61"/>
        <v>0</v>
      </c>
      <c r="AK58" s="4">
        <f t="shared" si="62"/>
        <v>0</v>
      </c>
      <c r="AL58" s="4">
        <f t="shared" si="63"/>
        <v>0</v>
      </c>
      <c r="AM58" s="4">
        <f t="shared" si="64"/>
        <v>0</v>
      </c>
      <c r="AN58" s="4">
        <f t="shared" si="65"/>
        <v>0</v>
      </c>
      <c r="AO58" s="4">
        <f t="shared" si="37"/>
        <v>0</v>
      </c>
      <c r="AP58" s="4">
        <f t="shared" si="38"/>
        <v>0</v>
      </c>
      <c r="AQ58" s="29">
        <f t="shared" si="66"/>
        <v>0</v>
      </c>
      <c r="AR58" s="29">
        <f t="shared" si="67"/>
        <v>0</v>
      </c>
      <c r="AS58" s="4">
        <f t="shared" si="39"/>
        <v>0</v>
      </c>
      <c r="AT58" s="4" t="str">
        <f t="shared" si="68"/>
        <v/>
      </c>
      <c r="AU58" s="4" t="str">
        <f t="shared" si="69"/>
        <v/>
      </c>
      <c r="AV58" s="4" t="str">
        <f t="shared" si="70"/>
        <v/>
      </c>
      <c r="AW58" s="4" t="str">
        <f t="shared" si="71"/>
        <v/>
      </c>
      <c r="AX58" s="4" t="str">
        <f t="shared" si="40"/>
        <v/>
      </c>
      <c r="AY58" s="4" t="str">
        <f t="shared" si="72"/>
        <v/>
      </c>
      <c r="AZ58" s="4" t="str">
        <f t="shared" si="73"/>
        <v/>
      </c>
      <c r="BA58" s="4" t="str">
        <f t="shared" si="74"/>
        <v/>
      </c>
      <c r="BB58" s="4" t="str">
        <f t="shared" si="42"/>
        <v/>
      </c>
    </row>
    <row r="59" spans="1:54" x14ac:dyDescent="0.2">
      <c r="A59" s="139"/>
      <c r="B59" s="256"/>
      <c r="C59" s="166"/>
      <c r="D59" s="486" t="str">
        <f t="shared" si="29"/>
        <v/>
      </c>
      <c r="E59" s="171"/>
      <c r="F59" s="167"/>
      <c r="G59" s="443"/>
      <c r="H59" s="168"/>
      <c r="I59" s="168"/>
      <c r="J59" s="167"/>
      <c r="K59" s="169" t="str">
        <f t="shared" si="43"/>
        <v/>
      </c>
      <c r="L59" s="170" t="str">
        <f t="shared" si="44"/>
        <v/>
      </c>
      <c r="M59" s="423" t="str">
        <f t="shared" si="45"/>
        <v/>
      </c>
      <c r="N59" s="144"/>
      <c r="O59" s="15"/>
      <c r="P59" s="29">
        <f t="shared" si="46"/>
        <v>0</v>
      </c>
      <c r="Q59" s="29">
        <f t="shared" si="47"/>
        <v>0</v>
      </c>
      <c r="R59" s="4">
        <f t="shared" si="48"/>
        <v>0</v>
      </c>
      <c r="S59" s="7">
        <f t="shared" si="49"/>
        <v>0</v>
      </c>
      <c r="T59" s="7">
        <f t="shared" si="32"/>
        <v>0</v>
      </c>
      <c r="U59" s="86">
        <f t="shared" si="50"/>
        <v>0</v>
      </c>
      <c r="V59" s="29">
        <f t="shared" si="51"/>
        <v>0</v>
      </c>
      <c r="W59" s="29">
        <f t="shared" si="33"/>
        <v>0</v>
      </c>
      <c r="X59" s="4" t="str">
        <f t="shared" si="34"/>
        <v/>
      </c>
      <c r="Y59" s="86">
        <f t="shared" si="52"/>
        <v>0</v>
      </c>
      <c r="Z59" s="7">
        <f t="shared" si="53"/>
        <v>0</v>
      </c>
      <c r="AA59" s="29">
        <f t="shared" si="54"/>
        <v>0</v>
      </c>
      <c r="AB59" s="7">
        <f t="shared" si="35"/>
        <v>0</v>
      </c>
      <c r="AC59" s="86">
        <f t="shared" si="75"/>
        <v>0</v>
      </c>
      <c r="AD59" s="4">
        <f t="shared" si="55"/>
        <v>0</v>
      </c>
      <c r="AE59" s="29">
        <f t="shared" si="56"/>
        <v>0</v>
      </c>
      <c r="AF59" s="4" t="str">
        <f t="shared" si="57"/>
        <v/>
      </c>
      <c r="AG59" s="86">
        <f t="shared" si="58"/>
        <v>0</v>
      </c>
      <c r="AH59" s="4">
        <f t="shared" si="59"/>
        <v>0</v>
      </c>
      <c r="AI59" s="4">
        <f t="shared" si="60"/>
        <v>0</v>
      </c>
      <c r="AJ59" s="4">
        <f t="shared" si="61"/>
        <v>0</v>
      </c>
      <c r="AK59" s="4">
        <f t="shared" si="62"/>
        <v>0</v>
      </c>
      <c r="AL59" s="4">
        <f t="shared" si="63"/>
        <v>0</v>
      </c>
      <c r="AM59" s="4">
        <f t="shared" si="64"/>
        <v>0</v>
      </c>
      <c r="AN59" s="4">
        <f t="shared" si="65"/>
        <v>0</v>
      </c>
      <c r="AO59" s="4">
        <f t="shared" si="37"/>
        <v>0</v>
      </c>
      <c r="AP59" s="4">
        <f t="shared" si="38"/>
        <v>0</v>
      </c>
      <c r="AQ59" s="29">
        <f t="shared" si="66"/>
        <v>0</v>
      </c>
      <c r="AR59" s="29">
        <f t="shared" si="67"/>
        <v>0</v>
      </c>
      <c r="AS59" s="4">
        <f t="shared" si="39"/>
        <v>0</v>
      </c>
      <c r="AT59" s="4" t="str">
        <f t="shared" si="68"/>
        <v/>
      </c>
      <c r="AU59" s="4" t="str">
        <f t="shared" si="69"/>
        <v/>
      </c>
      <c r="AV59" s="4" t="str">
        <f t="shared" si="70"/>
        <v/>
      </c>
      <c r="AW59" s="4" t="str">
        <f t="shared" si="71"/>
        <v/>
      </c>
      <c r="AX59" s="4" t="str">
        <f t="shared" si="40"/>
        <v/>
      </c>
      <c r="AY59" s="4" t="str">
        <f t="shared" si="72"/>
        <v/>
      </c>
      <c r="AZ59" s="4" t="str">
        <f t="shared" si="73"/>
        <v/>
      </c>
      <c r="BA59" s="4" t="str">
        <f t="shared" si="74"/>
        <v/>
      </c>
      <c r="BB59" s="4" t="str">
        <f t="shared" si="42"/>
        <v/>
      </c>
    </row>
    <row r="60" spans="1:54" x14ac:dyDescent="0.2">
      <c r="A60" s="139"/>
      <c r="B60" s="256"/>
      <c r="C60" s="166"/>
      <c r="D60" s="486" t="str">
        <f t="shared" si="29"/>
        <v/>
      </c>
      <c r="E60" s="171"/>
      <c r="F60" s="167"/>
      <c r="G60" s="443"/>
      <c r="H60" s="168"/>
      <c r="I60" s="168"/>
      <c r="J60" s="167"/>
      <c r="K60" s="169" t="str">
        <f t="shared" si="43"/>
        <v/>
      </c>
      <c r="L60" s="170" t="str">
        <f t="shared" si="44"/>
        <v/>
      </c>
      <c r="M60" s="423" t="str">
        <f t="shared" si="45"/>
        <v/>
      </c>
      <c r="N60" s="144"/>
      <c r="O60" s="15"/>
      <c r="P60" s="29">
        <f t="shared" si="46"/>
        <v>0</v>
      </c>
      <c r="Q60" s="29">
        <f t="shared" si="47"/>
        <v>0</v>
      </c>
      <c r="R60" s="4">
        <f t="shared" si="48"/>
        <v>0</v>
      </c>
      <c r="S60" s="7">
        <f t="shared" si="49"/>
        <v>0</v>
      </c>
      <c r="T60" s="7">
        <f t="shared" si="32"/>
        <v>0</v>
      </c>
      <c r="U60" s="86">
        <f t="shared" si="50"/>
        <v>0</v>
      </c>
      <c r="V60" s="29">
        <f t="shared" si="51"/>
        <v>0</v>
      </c>
      <c r="W60" s="29">
        <f t="shared" si="33"/>
        <v>0</v>
      </c>
      <c r="X60" s="4" t="str">
        <f t="shared" si="34"/>
        <v/>
      </c>
      <c r="Y60" s="86">
        <f t="shared" si="52"/>
        <v>0</v>
      </c>
      <c r="Z60" s="7">
        <f t="shared" si="53"/>
        <v>0</v>
      </c>
      <c r="AA60" s="29">
        <f t="shared" si="54"/>
        <v>0</v>
      </c>
      <c r="AB60" s="7">
        <f t="shared" si="35"/>
        <v>0</v>
      </c>
      <c r="AC60" s="86">
        <f t="shared" si="75"/>
        <v>0</v>
      </c>
      <c r="AD60" s="4">
        <f t="shared" si="55"/>
        <v>0</v>
      </c>
      <c r="AE60" s="29">
        <f t="shared" si="56"/>
        <v>0</v>
      </c>
      <c r="AF60" s="4" t="str">
        <f t="shared" si="57"/>
        <v/>
      </c>
      <c r="AG60" s="86">
        <f t="shared" si="58"/>
        <v>0</v>
      </c>
      <c r="AH60" s="4">
        <f t="shared" si="59"/>
        <v>0</v>
      </c>
      <c r="AI60" s="4">
        <f t="shared" si="60"/>
        <v>0</v>
      </c>
      <c r="AJ60" s="4">
        <f t="shared" si="61"/>
        <v>0</v>
      </c>
      <c r="AK60" s="4">
        <f t="shared" si="62"/>
        <v>0</v>
      </c>
      <c r="AL60" s="4">
        <f t="shared" si="63"/>
        <v>0</v>
      </c>
      <c r="AM60" s="4">
        <f t="shared" si="64"/>
        <v>0</v>
      </c>
      <c r="AN60" s="4">
        <f t="shared" si="65"/>
        <v>0</v>
      </c>
      <c r="AO60" s="4">
        <f t="shared" si="37"/>
        <v>0</v>
      </c>
      <c r="AP60" s="4">
        <f t="shared" si="38"/>
        <v>0</v>
      </c>
      <c r="AQ60" s="29">
        <f t="shared" si="66"/>
        <v>0</v>
      </c>
      <c r="AR60" s="29">
        <f t="shared" si="67"/>
        <v>0</v>
      </c>
      <c r="AS60" s="4">
        <f t="shared" si="39"/>
        <v>0</v>
      </c>
      <c r="AT60" s="4" t="str">
        <f t="shared" si="68"/>
        <v/>
      </c>
      <c r="AU60" s="4" t="str">
        <f t="shared" si="69"/>
        <v/>
      </c>
      <c r="AV60" s="4" t="str">
        <f t="shared" si="70"/>
        <v/>
      </c>
      <c r="AW60" s="4" t="str">
        <f t="shared" si="71"/>
        <v/>
      </c>
      <c r="AX60" s="4" t="str">
        <f t="shared" si="40"/>
        <v/>
      </c>
      <c r="AY60" s="4" t="str">
        <f t="shared" si="72"/>
        <v/>
      </c>
      <c r="AZ60" s="4" t="str">
        <f t="shared" si="73"/>
        <v/>
      </c>
      <c r="BA60" s="4" t="str">
        <f t="shared" si="74"/>
        <v/>
      </c>
      <c r="BB60" s="4" t="str">
        <f t="shared" si="42"/>
        <v/>
      </c>
    </row>
    <row r="61" spans="1:54" x14ac:dyDescent="0.2">
      <c r="A61" s="139"/>
      <c r="B61" s="256"/>
      <c r="C61" s="166"/>
      <c r="D61" s="486" t="str">
        <f t="shared" si="29"/>
        <v/>
      </c>
      <c r="E61" s="171"/>
      <c r="F61" s="167"/>
      <c r="G61" s="443"/>
      <c r="H61" s="168"/>
      <c r="I61" s="168"/>
      <c r="J61" s="167"/>
      <c r="K61" s="169" t="str">
        <f t="shared" si="43"/>
        <v/>
      </c>
      <c r="L61" s="170" t="str">
        <f t="shared" si="44"/>
        <v/>
      </c>
      <c r="M61" s="423" t="str">
        <f t="shared" si="45"/>
        <v/>
      </c>
      <c r="N61" s="144"/>
      <c r="O61" s="15"/>
      <c r="P61" s="29">
        <f t="shared" si="46"/>
        <v>0</v>
      </c>
      <c r="Q61" s="29">
        <f t="shared" si="47"/>
        <v>0</v>
      </c>
      <c r="R61" s="4">
        <f t="shared" si="48"/>
        <v>0</v>
      </c>
      <c r="S61" s="7">
        <f t="shared" si="49"/>
        <v>0</v>
      </c>
      <c r="T61" s="7">
        <f t="shared" si="32"/>
        <v>0</v>
      </c>
      <c r="U61" s="86">
        <f t="shared" si="50"/>
        <v>0</v>
      </c>
      <c r="V61" s="29">
        <f t="shared" si="51"/>
        <v>0</v>
      </c>
      <c r="W61" s="29">
        <f t="shared" si="33"/>
        <v>0</v>
      </c>
      <c r="X61" s="4" t="str">
        <f t="shared" si="34"/>
        <v/>
      </c>
      <c r="Y61" s="86">
        <f t="shared" si="52"/>
        <v>0</v>
      </c>
      <c r="Z61" s="7">
        <f t="shared" si="53"/>
        <v>0</v>
      </c>
      <c r="AA61" s="29">
        <f t="shared" si="54"/>
        <v>0</v>
      </c>
      <c r="AB61" s="7">
        <f t="shared" si="35"/>
        <v>0</v>
      </c>
      <c r="AC61" s="86">
        <f t="shared" si="75"/>
        <v>0</v>
      </c>
      <c r="AD61" s="4">
        <f t="shared" si="55"/>
        <v>0</v>
      </c>
      <c r="AE61" s="29">
        <f t="shared" si="56"/>
        <v>0</v>
      </c>
      <c r="AF61" s="4" t="str">
        <f t="shared" si="57"/>
        <v/>
      </c>
      <c r="AG61" s="86">
        <f t="shared" si="58"/>
        <v>0</v>
      </c>
      <c r="AH61" s="4">
        <f t="shared" si="59"/>
        <v>0</v>
      </c>
      <c r="AI61" s="4">
        <f t="shared" si="60"/>
        <v>0</v>
      </c>
      <c r="AJ61" s="4">
        <f t="shared" si="61"/>
        <v>0</v>
      </c>
      <c r="AK61" s="4">
        <f t="shared" si="62"/>
        <v>0</v>
      </c>
      <c r="AL61" s="4">
        <f t="shared" si="63"/>
        <v>0</v>
      </c>
      <c r="AM61" s="4">
        <f t="shared" si="64"/>
        <v>0</v>
      </c>
      <c r="AN61" s="4">
        <f t="shared" si="65"/>
        <v>0</v>
      </c>
      <c r="AO61" s="4">
        <f t="shared" si="37"/>
        <v>0</v>
      </c>
      <c r="AP61" s="4">
        <f t="shared" si="38"/>
        <v>0</v>
      </c>
      <c r="AQ61" s="29">
        <f t="shared" si="66"/>
        <v>0</v>
      </c>
      <c r="AR61" s="29">
        <f t="shared" si="67"/>
        <v>0</v>
      </c>
      <c r="AS61" s="4">
        <f t="shared" si="39"/>
        <v>0</v>
      </c>
      <c r="AT61" s="4" t="str">
        <f t="shared" si="68"/>
        <v/>
      </c>
      <c r="AU61" s="4" t="str">
        <f t="shared" si="69"/>
        <v/>
      </c>
      <c r="AV61" s="4" t="str">
        <f t="shared" si="70"/>
        <v/>
      </c>
      <c r="AW61" s="4" t="str">
        <f t="shared" si="71"/>
        <v/>
      </c>
      <c r="AX61" s="4" t="str">
        <f t="shared" si="40"/>
        <v/>
      </c>
      <c r="AY61" s="4" t="str">
        <f t="shared" si="72"/>
        <v/>
      </c>
      <c r="AZ61" s="4" t="str">
        <f t="shared" si="73"/>
        <v/>
      </c>
      <c r="BA61" s="4" t="str">
        <f t="shared" si="74"/>
        <v/>
      </c>
      <c r="BB61" s="4" t="str">
        <f t="shared" si="42"/>
        <v/>
      </c>
    </row>
    <row r="62" spans="1:54" x14ac:dyDescent="0.2">
      <c r="A62" s="139"/>
      <c r="B62" s="256"/>
      <c r="C62" s="166"/>
      <c r="D62" s="486" t="str">
        <f t="shared" si="29"/>
        <v/>
      </c>
      <c r="E62" s="171"/>
      <c r="F62" s="167"/>
      <c r="G62" s="443"/>
      <c r="H62" s="168"/>
      <c r="I62" s="168"/>
      <c r="J62" s="167"/>
      <c r="K62" s="169" t="str">
        <f t="shared" si="43"/>
        <v/>
      </c>
      <c r="L62" s="170" t="str">
        <f t="shared" si="44"/>
        <v/>
      </c>
      <c r="M62" s="423" t="str">
        <f t="shared" si="45"/>
        <v/>
      </c>
      <c r="N62" s="144"/>
      <c r="O62" s="15"/>
      <c r="P62" s="29">
        <f t="shared" si="46"/>
        <v>0</v>
      </c>
      <c r="Q62" s="29">
        <f t="shared" si="47"/>
        <v>0</v>
      </c>
      <c r="R62" s="4">
        <f t="shared" si="48"/>
        <v>0</v>
      </c>
      <c r="S62" s="7">
        <f t="shared" si="49"/>
        <v>0</v>
      </c>
      <c r="T62" s="7">
        <f t="shared" si="32"/>
        <v>0</v>
      </c>
      <c r="U62" s="86">
        <f t="shared" si="50"/>
        <v>0</v>
      </c>
      <c r="V62" s="29">
        <f t="shared" si="51"/>
        <v>0</v>
      </c>
      <c r="W62" s="29">
        <f t="shared" si="33"/>
        <v>0</v>
      </c>
      <c r="X62" s="4" t="str">
        <f t="shared" si="34"/>
        <v/>
      </c>
      <c r="Y62" s="86">
        <f t="shared" si="52"/>
        <v>0</v>
      </c>
      <c r="Z62" s="7">
        <f t="shared" si="53"/>
        <v>0</v>
      </c>
      <c r="AA62" s="29">
        <f t="shared" si="54"/>
        <v>0</v>
      </c>
      <c r="AB62" s="7">
        <f t="shared" si="35"/>
        <v>0</v>
      </c>
      <c r="AC62" s="86">
        <f t="shared" si="75"/>
        <v>0</v>
      </c>
      <c r="AD62" s="4">
        <f t="shared" si="55"/>
        <v>0</v>
      </c>
      <c r="AE62" s="29">
        <f t="shared" si="56"/>
        <v>0</v>
      </c>
      <c r="AF62" s="4" t="str">
        <f t="shared" si="57"/>
        <v/>
      </c>
      <c r="AG62" s="86">
        <f t="shared" si="58"/>
        <v>0</v>
      </c>
      <c r="AH62" s="4">
        <f t="shared" si="59"/>
        <v>0</v>
      </c>
      <c r="AI62" s="4">
        <f t="shared" si="60"/>
        <v>0</v>
      </c>
      <c r="AJ62" s="4">
        <f t="shared" si="61"/>
        <v>0</v>
      </c>
      <c r="AK62" s="4">
        <f t="shared" si="62"/>
        <v>0</v>
      </c>
      <c r="AL62" s="4">
        <f t="shared" si="63"/>
        <v>0</v>
      </c>
      <c r="AM62" s="4">
        <f t="shared" si="64"/>
        <v>0</v>
      </c>
      <c r="AN62" s="4">
        <f t="shared" si="65"/>
        <v>0</v>
      </c>
      <c r="AO62" s="4">
        <f t="shared" si="37"/>
        <v>0</v>
      </c>
      <c r="AP62" s="4">
        <f t="shared" si="38"/>
        <v>0</v>
      </c>
      <c r="AQ62" s="29">
        <f t="shared" si="66"/>
        <v>0</v>
      </c>
      <c r="AR62" s="29">
        <f t="shared" si="67"/>
        <v>0</v>
      </c>
      <c r="AS62" s="4">
        <f t="shared" si="39"/>
        <v>0</v>
      </c>
      <c r="AT62" s="4" t="str">
        <f t="shared" si="68"/>
        <v/>
      </c>
      <c r="AU62" s="4" t="str">
        <f t="shared" si="69"/>
        <v/>
      </c>
      <c r="AV62" s="4" t="str">
        <f t="shared" si="70"/>
        <v/>
      </c>
      <c r="AW62" s="4" t="str">
        <f t="shared" si="71"/>
        <v/>
      </c>
      <c r="AX62" s="4" t="str">
        <f t="shared" si="40"/>
        <v/>
      </c>
      <c r="AY62" s="4" t="str">
        <f t="shared" si="72"/>
        <v/>
      </c>
      <c r="AZ62" s="4" t="str">
        <f t="shared" si="73"/>
        <v/>
      </c>
      <c r="BA62" s="4" t="str">
        <f t="shared" si="74"/>
        <v/>
      </c>
      <c r="BB62" s="4" t="str">
        <f t="shared" si="42"/>
        <v/>
      </c>
    </row>
    <row r="63" spans="1:54" x14ac:dyDescent="0.2">
      <c r="A63" s="139"/>
      <c r="B63" s="256"/>
      <c r="C63" s="166"/>
      <c r="D63" s="486" t="str">
        <f t="shared" si="29"/>
        <v/>
      </c>
      <c r="E63" s="171"/>
      <c r="F63" s="167"/>
      <c r="G63" s="443"/>
      <c r="H63" s="168"/>
      <c r="I63" s="168"/>
      <c r="J63" s="167"/>
      <c r="K63" s="169" t="str">
        <f t="shared" si="43"/>
        <v/>
      </c>
      <c r="L63" s="170" t="str">
        <f t="shared" si="44"/>
        <v/>
      </c>
      <c r="M63" s="423" t="str">
        <f t="shared" si="45"/>
        <v/>
      </c>
      <c r="N63" s="144"/>
      <c r="O63" s="15"/>
      <c r="P63" s="29">
        <f t="shared" si="46"/>
        <v>0</v>
      </c>
      <c r="Q63" s="29">
        <f t="shared" si="47"/>
        <v>0</v>
      </c>
      <c r="R63" s="4">
        <f t="shared" si="48"/>
        <v>0</v>
      </c>
      <c r="S63" s="7">
        <f t="shared" si="49"/>
        <v>0</v>
      </c>
      <c r="T63" s="7">
        <f t="shared" si="32"/>
        <v>0</v>
      </c>
      <c r="U63" s="86">
        <f t="shared" si="50"/>
        <v>0</v>
      </c>
      <c r="V63" s="29">
        <f t="shared" si="51"/>
        <v>0</v>
      </c>
      <c r="W63" s="29">
        <f t="shared" si="33"/>
        <v>0</v>
      </c>
      <c r="X63" s="4" t="str">
        <f t="shared" si="34"/>
        <v/>
      </c>
      <c r="Y63" s="86">
        <f t="shared" si="52"/>
        <v>0</v>
      </c>
      <c r="Z63" s="7">
        <f t="shared" si="53"/>
        <v>0</v>
      </c>
      <c r="AA63" s="29">
        <f t="shared" si="54"/>
        <v>0</v>
      </c>
      <c r="AB63" s="7">
        <f t="shared" si="35"/>
        <v>0</v>
      </c>
      <c r="AC63" s="86">
        <f t="shared" si="75"/>
        <v>0</v>
      </c>
      <c r="AD63" s="4">
        <f t="shared" si="55"/>
        <v>0</v>
      </c>
      <c r="AE63" s="29">
        <f t="shared" si="56"/>
        <v>0</v>
      </c>
      <c r="AF63" s="4" t="str">
        <f t="shared" si="57"/>
        <v/>
      </c>
      <c r="AG63" s="86">
        <f t="shared" si="58"/>
        <v>0</v>
      </c>
      <c r="AH63" s="4">
        <f t="shared" si="59"/>
        <v>0</v>
      </c>
      <c r="AI63" s="4">
        <f t="shared" si="60"/>
        <v>0</v>
      </c>
      <c r="AJ63" s="4">
        <f t="shared" si="61"/>
        <v>0</v>
      </c>
      <c r="AK63" s="4">
        <f t="shared" si="62"/>
        <v>0</v>
      </c>
      <c r="AL63" s="4">
        <f t="shared" si="63"/>
        <v>0</v>
      </c>
      <c r="AM63" s="4">
        <f t="shared" si="64"/>
        <v>0</v>
      </c>
      <c r="AN63" s="4">
        <f t="shared" si="65"/>
        <v>0</v>
      </c>
      <c r="AO63" s="4">
        <f t="shared" si="37"/>
        <v>0</v>
      </c>
      <c r="AP63" s="4">
        <f t="shared" si="38"/>
        <v>0</v>
      </c>
      <c r="AQ63" s="29">
        <f t="shared" si="66"/>
        <v>0</v>
      </c>
      <c r="AR63" s="29">
        <f t="shared" si="67"/>
        <v>0</v>
      </c>
      <c r="AS63" s="4">
        <f t="shared" si="39"/>
        <v>0</v>
      </c>
      <c r="AT63" s="4" t="str">
        <f t="shared" si="68"/>
        <v/>
      </c>
      <c r="AU63" s="4" t="str">
        <f t="shared" si="69"/>
        <v/>
      </c>
      <c r="AV63" s="4" t="str">
        <f t="shared" si="70"/>
        <v/>
      </c>
      <c r="AW63" s="4" t="str">
        <f t="shared" si="71"/>
        <v/>
      </c>
      <c r="AX63" s="4" t="str">
        <f t="shared" si="40"/>
        <v/>
      </c>
      <c r="AY63" s="4" t="str">
        <f t="shared" si="72"/>
        <v/>
      </c>
      <c r="AZ63" s="4" t="str">
        <f t="shared" si="73"/>
        <v/>
      </c>
      <c r="BA63" s="4" t="str">
        <f t="shared" si="74"/>
        <v/>
      </c>
      <c r="BB63" s="4" t="str">
        <f t="shared" si="42"/>
        <v/>
      </c>
    </row>
    <row r="64" spans="1:54" x14ac:dyDescent="0.2">
      <c r="A64" s="139"/>
      <c r="B64" s="256"/>
      <c r="C64" s="166"/>
      <c r="D64" s="486" t="str">
        <f t="shared" si="29"/>
        <v/>
      </c>
      <c r="E64" s="171"/>
      <c r="F64" s="167"/>
      <c r="G64" s="443"/>
      <c r="H64" s="168"/>
      <c r="I64" s="168"/>
      <c r="J64" s="167"/>
      <c r="K64" s="169" t="str">
        <f t="shared" si="43"/>
        <v/>
      </c>
      <c r="L64" s="170" t="str">
        <f t="shared" si="44"/>
        <v/>
      </c>
      <c r="M64" s="423" t="str">
        <f t="shared" si="45"/>
        <v/>
      </c>
      <c r="N64" s="144"/>
      <c r="O64" s="15"/>
      <c r="P64" s="29">
        <f t="shared" si="46"/>
        <v>0</v>
      </c>
      <c r="Q64" s="29">
        <f t="shared" si="47"/>
        <v>0</v>
      </c>
      <c r="R64" s="4">
        <f t="shared" si="48"/>
        <v>0</v>
      </c>
      <c r="S64" s="7">
        <f t="shared" si="49"/>
        <v>0</v>
      </c>
      <c r="T64" s="7">
        <f t="shared" si="32"/>
        <v>0</v>
      </c>
      <c r="U64" s="86">
        <f t="shared" si="50"/>
        <v>0</v>
      </c>
      <c r="V64" s="29">
        <f t="shared" si="51"/>
        <v>0</v>
      </c>
      <c r="W64" s="29">
        <f t="shared" si="33"/>
        <v>0</v>
      </c>
      <c r="X64" s="4" t="str">
        <f t="shared" si="34"/>
        <v/>
      </c>
      <c r="Y64" s="86">
        <f t="shared" si="52"/>
        <v>0</v>
      </c>
      <c r="Z64" s="7">
        <f t="shared" si="53"/>
        <v>0</v>
      </c>
      <c r="AA64" s="29">
        <f t="shared" si="54"/>
        <v>0</v>
      </c>
      <c r="AB64" s="7">
        <f t="shared" si="35"/>
        <v>0</v>
      </c>
      <c r="AC64" s="86">
        <f t="shared" si="75"/>
        <v>0</v>
      </c>
      <c r="AD64" s="4">
        <f t="shared" si="55"/>
        <v>0</v>
      </c>
      <c r="AE64" s="29">
        <f t="shared" si="56"/>
        <v>0</v>
      </c>
      <c r="AF64" s="4" t="str">
        <f t="shared" si="57"/>
        <v/>
      </c>
      <c r="AG64" s="86">
        <f t="shared" si="58"/>
        <v>0</v>
      </c>
      <c r="AH64" s="4">
        <f t="shared" si="59"/>
        <v>0</v>
      </c>
      <c r="AI64" s="4">
        <f t="shared" si="60"/>
        <v>0</v>
      </c>
      <c r="AJ64" s="4">
        <f t="shared" si="61"/>
        <v>0</v>
      </c>
      <c r="AK64" s="4">
        <f t="shared" si="62"/>
        <v>0</v>
      </c>
      <c r="AL64" s="4">
        <f t="shared" si="63"/>
        <v>0</v>
      </c>
      <c r="AM64" s="4">
        <f t="shared" si="64"/>
        <v>0</v>
      </c>
      <c r="AN64" s="4">
        <f t="shared" si="65"/>
        <v>0</v>
      </c>
      <c r="AO64" s="4">
        <f t="shared" si="37"/>
        <v>0</v>
      </c>
      <c r="AP64" s="4">
        <f t="shared" si="38"/>
        <v>0</v>
      </c>
      <c r="AQ64" s="29">
        <f t="shared" si="66"/>
        <v>0</v>
      </c>
      <c r="AR64" s="29">
        <f t="shared" si="67"/>
        <v>0</v>
      </c>
      <c r="AS64" s="4">
        <f t="shared" si="39"/>
        <v>0</v>
      </c>
      <c r="AT64" s="4" t="str">
        <f t="shared" si="68"/>
        <v/>
      </c>
      <c r="AU64" s="4" t="str">
        <f t="shared" si="69"/>
        <v/>
      </c>
      <c r="AV64" s="4" t="str">
        <f t="shared" si="70"/>
        <v/>
      </c>
      <c r="AW64" s="4" t="str">
        <f t="shared" si="71"/>
        <v/>
      </c>
      <c r="AX64" s="4" t="str">
        <f t="shared" si="40"/>
        <v/>
      </c>
      <c r="AY64" s="4" t="str">
        <f t="shared" si="72"/>
        <v/>
      </c>
      <c r="AZ64" s="4" t="str">
        <f t="shared" si="73"/>
        <v/>
      </c>
      <c r="BA64" s="4" t="str">
        <f t="shared" si="74"/>
        <v/>
      </c>
      <c r="BB64" s="4" t="str">
        <f t="shared" si="42"/>
        <v/>
      </c>
    </row>
    <row r="65" spans="1:54" x14ac:dyDescent="0.2">
      <c r="A65" s="139"/>
      <c r="B65" s="256"/>
      <c r="C65" s="166"/>
      <c r="D65" s="486" t="str">
        <f t="shared" si="29"/>
        <v/>
      </c>
      <c r="E65" s="171"/>
      <c r="F65" s="167"/>
      <c r="G65" s="443"/>
      <c r="H65" s="168"/>
      <c r="I65" s="168"/>
      <c r="J65" s="167"/>
      <c r="K65" s="169" t="str">
        <f t="shared" si="43"/>
        <v/>
      </c>
      <c r="L65" s="170" t="str">
        <f t="shared" si="44"/>
        <v/>
      </c>
      <c r="M65" s="423" t="str">
        <f t="shared" si="45"/>
        <v/>
      </c>
      <c r="N65" s="144"/>
      <c r="O65" s="15"/>
      <c r="P65" s="29">
        <f t="shared" si="46"/>
        <v>0</v>
      </c>
      <c r="Q65" s="29">
        <f t="shared" si="47"/>
        <v>0</v>
      </c>
      <c r="R65" s="4">
        <f t="shared" si="48"/>
        <v>0</v>
      </c>
      <c r="S65" s="7">
        <f t="shared" si="49"/>
        <v>0</v>
      </c>
      <c r="T65" s="7">
        <f t="shared" si="32"/>
        <v>0</v>
      </c>
      <c r="U65" s="86">
        <f t="shared" si="50"/>
        <v>0</v>
      </c>
      <c r="V65" s="29">
        <f t="shared" si="51"/>
        <v>0</v>
      </c>
      <c r="W65" s="29">
        <f t="shared" si="33"/>
        <v>0</v>
      </c>
      <c r="X65" s="4" t="str">
        <f t="shared" si="34"/>
        <v/>
      </c>
      <c r="Y65" s="86">
        <f t="shared" si="52"/>
        <v>0</v>
      </c>
      <c r="Z65" s="7">
        <f t="shared" si="53"/>
        <v>0</v>
      </c>
      <c r="AA65" s="29">
        <f t="shared" si="54"/>
        <v>0</v>
      </c>
      <c r="AB65" s="7">
        <f t="shared" si="35"/>
        <v>0</v>
      </c>
      <c r="AC65" s="86">
        <f t="shared" si="75"/>
        <v>0</v>
      </c>
      <c r="AD65" s="4">
        <f t="shared" si="55"/>
        <v>0</v>
      </c>
      <c r="AE65" s="29">
        <f t="shared" si="56"/>
        <v>0</v>
      </c>
      <c r="AF65" s="4" t="str">
        <f t="shared" si="57"/>
        <v/>
      </c>
      <c r="AG65" s="86">
        <f t="shared" si="58"/>
        <v>0</v>
      </c>
      <c r="AH65" s="4">
        <f t="shared" si="59"/>
        <v>0</v>
      </c>
      <c r="AI65" s="4">
        <f t="shared" si="60"/>
        <v>0</v>
      </c>
      <c r="AJ65" s="4">
        <f t="shared" si="61"/>
        <v>0</v>
      </c>
      <c r="AK65" s="4">
        <f t="shared" si="62"/>
        <v>0</v>
      </c>
      <c r="AL65" s="4">
        <f t="shared" si="63"/>
        <v>0</v>
      </c>
      <c r="AM65" s="4">
        <f t="shared" si="64"/>
        <v>0</v>
      </c>
      <c r="AN65" s="4">
        <f t="shared" si="65"/>
        <v>0</v>
      </c>
      <c r="AO65" s="4">
        <f t="shared" si="37"/>
        <v>0</v>
      </c>
      <c r="AP65" s="4">
        <f t="shared" si="38"/>
        <v>0</v>
      </c>
      <c r="AQ65" s="29">
        <f t="shared" si="66"/>
        <v>0</v>
      </c>
      <c r="AR65" s="29">
        <f t="shared" si="67"/>
        <v>0</v>
      </c>
      <c r="AS65" s="4">
        <f t="shared" si="39"/>
        <v>0</v>
      </c>
      <c r="AT65" s="4" t="str">
        <f t="shared" si="68"/>
        <v/>
      </c>
      <c r="AU65" s="4" t="str">
        <f t="shared" si="69"/>
        <v/>
      </c>
      <c r="AV65" s="4" t="str">
        <f t="shared" si="70"/>
        <v/>
      </c>
      <c r="AW65" s="4" t="str">
        <f t="shared" si="71"/>
        <v/>
      </c>
      <c r="AX65" s="4" t="str">
        <f t="shared" si="40"/>
        <v/>
      </c>
      <c r="AY65" s="4" t="str">
        <f t="shared" si="72"/>
        <v/>
      </c>
      <c r="AZ65" s="4" t="str">
        <f t="shared" si="73"/>
        <v/>
      </c>
      <c r="BA65" s="4" t="str">
        <f t="shared" si="74"/>
        <v/>
      </c>
      <c r="BB65" s="4" t="str">
        <f t="shared" si="42"/>
        <v/>
      </c>
    </row>
    <row r="66" spans="1:54" x14ac:dyDescent="0.2">
      <c r="A66" s="139"/>
      <c r="B66" s="256"/>
      <c r="C66" s="166"/>
      <c r="D66" s="486" t="str">
        <f t="shared" si="29"/>
        <v/>
      </c>
      <c r="E66" s="171"/>
      <c r="F66" s="167"/>
      <c r="G66" s="443"/>
      <c r="H66" s="168"/>
      <c r="I66" s="168"/>
      <c r="J66" s="167"/>
      <c r="K66" s="169" t="str">
        <f t="shared" si="43"/>
        <v/>
      </c>
      <c r="L66" s="170" t="str">
        <f t="shared" si="44"/>
        <v/>
      </c>
      <c r="M66" s="423" t="str">
        <f t="shared" si="45"/>
        <v/>
      </c>
      <c r="N66" s="144"/>
      <c r="O66" s="15"/>
      <c r="P66" s="29">
        <f t="shared" si="46"/>
        <v>0</v>
      </c>
      <c r="Q66" s="29">
        <f t="shared" si="47"/>
        <v>0</v>
      </c>
      <c r="R66" s="4">
        <f t="shared" si="48"/>
        <v>0</v>
      </c>
      <c r="S66" s="7">
        <f t="shared" si="49"/>
        <v>0</v>
      </c>
      <c r="T66" s="7">
        <f t="shared" si="32"/>
        <v>0</v>
      </c>
      <c r="U66" s="86">
        <f t="shared" si="50"/>
        <v>0</v>
      </c>
      <c r="V66" s="29">
        <f t="shared" si="51"/>
        <v>0</v>
      </c>
      <c r="W66" s="29">
        <f t="shared" si="33"/>
        <v>0</v>
      </c>
      <c r="X66" s="4" t="str">
        <f t="shared" si="34"/>
        <v/>
      </c>
      <c r="Y66" s="86">
        <f t="shared" si="52"/>
        <v>0</v>
      </c>
      <c r="Z66" s="7">
        <f t="shared" si="53"/>
        <v>0</v>
      </c>
      <c r="AA66" s="29">
        <f t="shared" si="54"/>
        <v>0</v>
      </c>
      <c r="AB66" s="7">
        <f t="shared" si="35"/>
        <v>0</v>
      </c>
      <c r="AC66" s="86">
        <f t="shared" si="75"/>
        <v>0</v>
      </c>
      <c r="AD66" s="4">
        <f t="shared" si="55"/>
        <v>0</v>
      </c>
      <c r="AE66" s="29">
        <f t="shared" si="56"/>
        <v>0</v>
      </c>
      <c r="AF66" s="4" t="str">
        <f t="shared" si="57"/>
        <v/>
      </c>
      <c r="AG66" s="86">
        <f t="shared" si="58"/>
        <v>0</v>
      </c>
      <c r="AH66" s="4">
        <f t="shared" si="59"/>
        <v>0</v>
      </c>
      <c r="AI66" s="4">
        <f t="shared" si="60"/>
        <v>0</v>
      </c>
      <c r="AJ66" s="4">
        <f t="shared" si="61"/>
        <v>0</v>
      </c>
      <c r="AK66" s="4">
        <f t="shared" si="62"/>
        <v>0</v>
      </c>
      <c r="AL66" s="4">
        <f t="shared" si="63"/>
        <v>0</v>
      </c>
      <c r="AM66" s="4">
        <f t="shared" si="64"/>
        <v>0</v>
      </c>
      <c r="AN66" s="4">
        <f t="shared" si="65"/>
        <v>0</v>
      </c>
      <c r="AO66" s="4">
        <f t="shared" si="37"/>
        <v>0</v>
      </c>
      <c r="AP66" s="4">
        <f t="shared" si="38"/>
        <v>0</v>
      </c>
      <c r="AQ66" s="29">
        <f t="shared" si="66"/>
        <v>0</v>
      </c>
      <c r="AR66" s="29">
        <f t="shared" si="67"/>
        <v>0</v>
      </c>
      <c r="AS66" s="4">
        <f t="shared" si="39"/>
        <v>0</v>
      </c>
      <c r="AT66" s="4" t="str">
        <f t="shared" si="68"/>
        <v/>
      </c>
      <c r="AU66" s="4" t="str">
        <f t="shared" si="69"/>
        <v/>
      </c>
      <c r="AV66" s="4" t="str">
        <f t="shared" si="70"/>
        <v/>
      </c>
      <c r="AW66" s="4" t="str">
        <f t="shared" si="71"/>
        <v/>
      </c>
      <c r="AX66" s="4" t="str">
        <f t="shared" si="40"/>
        <v/>
      </c>
      <c r="AY66" s="4" t="str">
        <f t="shared" si="72"/>
        <v/>
      </c>
      <c r="AZ66" s="4" t="str">
        <f t="shared" si="73"/>
        <v/>
      </c>
      <c r="BA66" s="4" t="str">
        <f t="shared" si="74"/>
        <v/>
      </c>
      <c r="BB66" s="4" t="str">
        <f t="shared" si="42"/>
        <v/>
      </c>
    </row>
    <row r="67" spans="1:54" x14ac:dyDescent="0.2">
      <c r="A67" s="139"/>
      <c r="B67" s="256"/>
      <c r="C67" s="166"/>
      <c r="D67" s="486" t="str">
        <f t="shared" si="29"/>
        <v/>
      </c>
      <c r="E67" s="171"/>
      <c r="F67" s="167"/>
      <c r="G67" s="443"/>
      <c r="H67" s="168"/>
      <c r="I67" s="168"/>
      <c r="J67" s="167"/>
      <c r="K67" s="169" t="str">
        <f t="shared" si="43"/>
        <v/>
      </c>
      <c r="L67" s="170" t="str">
        <f t="shared" si="44"/>
        <v/>
      </c>
      <c r="M67" s="423" t="str">
        <f t="shared" si="45"/>
        <v/>
      </c>
      <c r="N67" s="144"/>
      <c r="O67" s="15"/>
      <c r="P67" s="29">
        <f t="shared" si="46"/>
        <v>0</v>
      </c>
      <c r="Q67" s="29">
        <f t="shared" si="47"/>
        <v>0</v>
      </c>
      <c r="R67" s="4">
        <f t="shared" si="48"/>
        <v>0</v>
      </c>
      <c r="S67" s="7">
        <f t="shared" si="49"/>
        <v>0</v>
      </c>
      <c r="T67" s="7">
        <f t="shared" si="32"/>
        <v>0</v>
      </c>
      <c r="U67" s="86">
        <f t="shared" si="50"/>
        <v>0</v>
      </c>
      <c r="V67" s="29">
        <f t="shared" si="51"/>
        <v>0</v>
      </c>
      <c r="W67" s="29">
        <f t="shared" si="33"/>
        <v>0</v>
      </c>
      <c r="X67" s="4" t="str">
        <f t="shared" si="34"/>
        <v/>
      </c>
      <c r="Y67" s="86">
        <f t="shared" si="52"/>
        <v>0</v>
      </c>
      <c r="Z67" s="7">
        <f t="shared" si="53"/>
        <v>0</v>
      </c>
      <c r="AA67" s="29">
        <f t="shared" si="54"/>
        <v>0</v>
      </c>
      <c r="AB67" s="7">
        <f t="shared" si="35"/>
        <v>0</v>
      </c>
      <c r="AC67" s="86">
        <f t="shared" si="75"/>
        <v>0</v>
      </c>
      <c r="AD67" s="4">
        <f t="shared" si="55"/>
        <v>0</v>
      </c>
      <c r="AE67" s="29">
        <f t="shared" si="56"/>
        <v>0</v>
      </c>
      <c r="AF67" s="4" t="str">
        <f t="shared" si="57"/>
        <v/>
      </c>
      <c r="AG67" s="86">
        <f t="shared" si="58"/>
        <v>0</v>
      </c>
      <c r="AH67" s="4">
        <f t="shared" si="59"/>
        <v>0</v>
      </c>
      <c r="AI67" s="4">
        <f t="shared" si="60"/>
        <v>0</v>
      </c>
      <c r="AJ67" s="4">
        <f t="shared" si="61"/>
        <v>0</v>
      </c>
      <c r="AK67" s="4">
        <f t="shared" si="62"/>
        <v>0</v>
      </c>
      <c r="AL67" s="4">
        <f t="shared" si="63"/>
        <v>0</v>
      </c>
      <c r="AM67" s="4">
        <f t="shared" si="64"/>
        <v>0</v>
      </c>
      <c r="AN67" s="4">
        <f t="shared" si="65"/>
        <v>0</v>
      </c>
      <c r="AO67" s="4">
        <f t="shared" si="37"/>
        <v>0</v>
      </c>
      <c r="AP67" s="4">
        <f t="shared" si="38"/>
        <v>0</v>
      </c>
      <c r="AQ67" s="29">
        <f t="shared" si="66"/>
        <v>0</v>
      </c>
      <c r="AR67" s="29">
        <f t="shared" si="67"/>
        <v>0</v>
      </c>
      <c r="AS67" s="4">
        <f t="shared" si="39"/>
        <v>0</v>
      </c>
      <c r="AT67" s="4" t="str">
        <f t="shared" si="68"/>
        <v/>
      </c>
      <c r="AU67" s="4" t="str">
        <f t="shared" si="69"/>
        <v/>
      </c>
      <c r="AV67" s="4" t="str">
        <f t="shared" si="70"/>
        <v/>
      </c>
      <c r="AW67" s="4" t="str">
        <f t="shared" si="71"/>
        <v/>
      </c>
      <c r="AX67" s="4" t="str">
        <f t="shared" si="40"/>
        <v/>
      </c>
      <c r="AY67" s="4" t="str">
        <f t="shared" si="72"/>
        <v/>
      </c>
      <c r="AZ67" s="4" t="str">
        <f t="shared" si="73"/>
        <v/>
      </c>
      <c r="BA67" s="4" t="str">
        <f t="shared" si="74"/>
        <v/>
      </c>
      <c r="BB67" s="4" t="str">
        <f t="shared" si="42"/>
        <v/>
      </c>
    </row>
    <row r="68" spans="1:54" x14ac:dyDescent="0.2">
      <c r="A68" s="139"/>
      <c r="B68" s="256"/>
      <c r="C68" s="166"/>
      <c r="D68" s="486" t="str">
        <f t="shared" si="29"/>
        <v/>
      </c>
      <c r="E68" s="171"/>
      <c r="F68" s="167"/>
      <c r="G68" s="443"/>
      <c r="H68" s="168"/>
      <c r="I68" s="168"/>
      <c r="J68" s="167"/>
      <c r="K68" s="169" t="str">
        <f t="shared" si="43"/>
        <v/>
      </c>
      <c r="L68" s="170" t="str">
        <f t="shared" si="44"/>
        <v/>
      </c>
      <c r="M68" s="423" t="str">
        <f t="shared" si="45"/>
        <v/>
      </c>
      <c r="N68" s="144"/>
      <c r="O68" s="15"/>
      <c r="P68" s="29">
        <f t="shared" si="46"/>
        <v>0</v>
      </c>
      <c r="Q68" s="29">
        <f t="shared" si="47"/>
        <v>0</v>
      </c>
      <c r="R68" s="4">
        <f t="shared" si="48"/>
        <v>0</v>
      </c>
      <c r="S68" s="7">
        <f t="shared" si="49"/>
        <v>0</v>
      </c>
      <c r="T68" s="7">
        <f t="shared" si="32"/>
        <v>0</v>
      </c>
      <c r="U68" s="86">
        <f t="shared" si="50"/>
        <v>0</v>
      </c>
      <c r="V68" s="29">
        <f t="shared" si="51"/>
        <v>0</v>
      </c>
      <c r="W68" s="29">
        <f t="shared" si="33"/>
        <v>0</v>
      </c>
      <c r="X68" s="4" t="str">
        <f t="shared" si="34"/>
        <v/>
      </c>
      <c r="Y68" s="86">
        <f t="shared" si="52"/>
        <v>0</v>
      </c>
      <c r="Z68" s="7">
        <f t="shared" si="53"/>
        <v>0</v>
      </c>
      <c r="AA68" s="29">
        <f t="shared" si="54"/>
        <v>0</v>
      </c>
      <c r="AB68" s="7">
        <f t="shared" si="35"/>
        <v>0</v>
      </c>
      <c r="AC68" s="86">
        <f t="shared" si="75"/>
        <v>0</v>
      </c>
      <c r="AD68" s="4">
        <f t="shared" si="55"/>
        <v>0</v>
      </c>
      <c r="AE68" s="29">
        <f t="shared" si="56"/>
        <v>0</v>
      </c>
      <c r="AF68" s="4" t="str">
        <f t="shared" si="57"/>
        <v/>
      </c>
      <c r="AG68" s="86">
        <f t="shared" si="58"/>
        <v>0</v>
      </c>
      <c r="AH68" s="4">
        <f t="shared" si="59"/>
        <v>0</v>
      </c>
      <c r="AI68" s="4">
        <f t="shared" si="60"/>
        <v>0</v>
      </c>
      <c r="AJ68" s="4">
        <f t="shared" si="61"/>
        <v>0</v>
      </c>
      <c r="AK68" s="4">
        <f t="shared" si="62"/>
        <v>0</v>
      </c>
      <c r="AL68" s="4">
        <f t="shared" si="63"/>
        <v>0</v>
      </c>
      <c r="AM68" s="4">
        <f t="shared" si="64"/>
        <v>0</v>
      </c>
      <c r="AN68" s="4">
        <f t="shared" si="65"/>
        <v>0</v>
      </c>
      <c r="AO68" s="4">
        <f t="shared" si="37"/>
        <v>0</v>
      </c>
      <c r="AP68" s="4">
        <f t="shared" si="38"/>
        <v>0</v>
      </c>
      <c r="AQ68" s="29">
        <f t="shared" si="66"/>
        <v>0</v>
      </c>
      <c r="AR68" s="29">
        <f t="shared" si="67"/>
        <v>0</v>
      </c>
      <c r="AS68" s="4">
        <f t="shared" si="39"/>
        <v>0</v>
      </c>
      <c r="AT68" s="4" t="str">
        <f t="shared" si="68"/>
        <v/>
      </c>
      <c r="AU68" s="4" t="str">
        <f t="shared" si="69"/>
        <v/>
      </c>
      <c r="AV68" s="4" t="str">
        <f t="shared" si="70"/>
        <v/>
      </c>
      <c r="AW68" s="4" t="str">
        <f t="shared" si="71"/>
        <v/>
      </c>
      <c r="AX68" s="4" t="str">
        <f t="shared" si="40"/>
        <v/>
      </c>
      <c r="AY68" s="4" t="str">
        <f t="shared" si="72"/>
        <v/>
      </c>
      <c r="AZ68" s="4" t="str">
        <f t="shared" si="73"/>
        <v/>
      </c>
      <c r="BA68" s="4" t="str">
        <f t="shared" si="74"/>
        <v/>
      </c>
      <c r="BB68" s="4" t="str">
        <f t="shared" si="42"/>
        <v/>
      </c>
    </row>
    <row r="69" spans="1:54" x14ac:dyDescent="0.2">
      <c r="A69" s="139"/>
      <c r="B69" s="256"/>
      <c r="C69" s="166"/>
      <c r="D69" s="486" t="str">
        <f t="shared" si="29"/>
        <v/>
      </c>
      <c r="E69" s="171"/>
      <c r="F69" s="167"/>
      <c r="G69" s="443"/>
      <c r="H69" s="168"/>
      <c r="I69" s="168"/>
      <c r="J69" s="167"/>
      <c r="K69" s="169" t="str">
        <f t="shared" si="43"/>
        <v/>
      </c>
      <c r="L69" s="170" t="str">
        <f t="shared" si="44"/>
        <v/>
      </c>
      <c r="M69" s="423" t="str">
        <f t="shared" si="45"/>
        <v/>
      </c>
      <c r="N69" s="144"/>
      <c r="O69" s="15"/>
      <c r="P69" s="29">
        <f t="shared" si="46"/>
        <v>0</v>
      </c>
      <c r="Q69" s="29">
        <f t="shared" si="47"/>
        <v>0</v>
      </c>
      <c r="R69" s="4">
        <f t="shared" si="48"/>
        <v>0</v>
      </c>
      <c r="S69" s="7">
        <f t="shared" si="49"/>
        <v>0</v>
      </c>
      <c r="T69" s="7">
        <f t="shared" si="32"/>
        <v>0</v>
      </c>
      <c r="U69" s="86">
        <f t="shared" si="50"/>
        <v>0</v>
      </c>
      <c r="V69" s="29">
        <f t="shared" si="51"/>
        <v>0</v>
      </c>
      <c r="W69" s="29">
        <f t="shared" si="33"/>
        <v>0</v>
      </c>
      <c r="X69" s="4" t="str">
        <f t="shared" si="34"/>
        <v/>
      </c>
      <c r="Y69" s="86">
        <f t="shared" si="52"/>
        <v>0</v>
      </c>
      <c r="Z69" s="7">
        <f t="shared" si="53"/>
        <v>0</v>
      </c>
      <c r="AA69" s="29">
        <f t="shared" si="54"/>
        <v>0</v>
      </c>
      <c r="AB69" s="7">
        <f t="shared" si="35"/>
        <v>0</v>
      </c>
      <c r="AC69" s="86">
        <f t="shared" si="75"/>
        <v>0</v>
      </c>
      <c r="AD69" s="4">
        <f t="shared" si="55"/>
        <v>0</v>
      </c>
      <c r="AE69" s="29">
        <f t="shared" si="56"/>
        <v>0</v>
      </c>
      <c r="AF69" s="4" t="str">
        <f t="shared" si="57"/>
        <v/>
      </c>
      <c r="AG69" s="86">
        <f t="shared" si="58"/>
        <v>0</v>
      </c>
      <c r="AH69" s="4">
        <f t="shared" si="59"/>
        <v>0</v>
      </c>
      <c r="AI69" s="4">
        <f t="shared" si="60"/>
        <v>0</v>
      </c>
      <c r="AJ69" s="4">
        <f t="shared" si="61"/>
        <v>0</v>
      </c>
      <c r="AK69" s="4">
        <f t="shared" si="62"/>
        <v>0</v>
      </c>
      <c r="AL69" s="4">
        <f t="shared" si="63"/>
        <v>0</v>
      </c>
      <c r="AM69" s="4">
        <f t="shared" si="64"/>
        <v>0</v>
      </c>
      <c r="AN69" s="4">
        <f t="shared" si="65"/>
        <v>0</v>
      </c>
      <c r="AO69" s="4">
        <f t="shared" si="37"/>
        <v>0</v>
      </c>
      <c r="AP69" s="4">
        <f t="shared" si="38"/>
        <v>0</v>
      </c>
      <c r="AQ69" s="29">
        <f t="shared" si="66"/>
        <v>0</v>
      </c>
      <c r="AR69" s="29">
        <f t="shared" si="67"/>
        <v>0</v>
      </c>
      <c r="AS69" s="4">
        <f t="shared" si="39"/>
        <v>0</v>
      </c>
      <c r="AT69" s="4" t="str">
        <f t="shared" si="68"/>
        <v/>
      </c>
      <c r="AU69" s="4" t="str">
        <f t="shared" si="69"/>
        <v/>
      </c>
      <c r="AV69" s="4" t="str">
        <f t="shared" si="70"/>
        <v/>
      </c>
      <c r="AW69" s="4" t="str">
        <f t="shared" si="71"/>
        <v/>
      </c>
      <c r="AX69" s="4" t="str">
        <f t="shared" si="40"/>
        <v/>
      </c>
      <c r="AY69" s="4" t="str">
        <f t="shared" si="72"/>
        <v/>
      </c>
      <c r="AZ69" s="4" t="str">
        <f t="shared" si="73"/>
        <v/>
      </c>
      <c r="BA69" s="4" t="str">
        <f t="shared" si="74"/>
        <v/>
      </c>
      <c r="BB69" s="4" t="str">
        <f t="shared" si="42"/>
        <v/>
      </c>
    </row>
    <row r="70" spans="1:54" x14ac:dyDescent="0.2">
      <c r="A70" s="139"/>
      <c r="B70" s="256"/>
      <c r="C70" s="166"/>
      <c r="D70" s="486" t="str">
        <f t="shared" si="29"/>
        <v/>
      </c>
      <c r="E70" s="171"/>
      <c r="F70" s="167"/>
      <c r="G70" s="443"/>
      <c r="H70" s="168"/>
      <c r="I70" s="168"/>
      <c r="J70" s="167"/>
      <c r="K70" s="169" t="str">
        <f t="shared" si="43"/>
        <v/>
      </c>
      <c r="L70" s="170" t="str">
        <f t="shared" si="44"/>
        <v/>
      </c>
      <c r="M70" s="423" t="str">
        <f t="shared" si="45"/>
        <v/>
      </c>
      <c r="N70" s="144"/>
      <c r="O70" s="15"/>
      <c r="P70" s="29">
        <f t="shared" si="46"/>
        <v>0</v>
      </c>
      <c r="Q70" s="29">
        <f t="shared" si="47"/>
        <v>0</v>
      </c>
      <c r="R70" s="4">
        <f t="shared" si="48"/>
        <v>0</v>
      </c>
      <c r="S70" s="7">
        <f t="shared" si="49"/>
        <v>0</v>
      </c>
      <c r="T70" s="7">
        <f t="shared" si="32"/>
        <v>0</v>
      </c>
      <c r="U70" s="86">
        <f t="shared" si="50"/>
        <v>0</v>
      </c>
      <c r="V70" s="29">
        <f t="shared" si="51"/>
        <v>0</v>
      </c>
      <c r="W70" s="29">
        <f t="shared" si="33"/>
        <v>0</v>
      </c>
      <c r="X70" s="4" t="str">
        <f t="shared" si="34"/>
        <v/>
      </c>
      <c r="Y70" s="86">
        <f t="shared" si="52"/>
        <v>0</v>
      </c>
      <c r="Z70" s="7">
        <f t="shared" si="53"/>
        <v>0</v>
      </c>
      <c r="AA70" s="29">
        <f t="shared" si="54"/>
        <v>0</v>
      </c>
      <c r="AB70" s="7">
        <f t="shared" si="35"/>
        <v>0</v>
      </c>
      <c r="AC70" s="86">
        <f t="shared" si="75"/>
        <v>0</v>
      </c>
      <c r="AD70" s="4">
        <f t="shared" si="55"/>
        <v>0</v>
      </c>
      <c r="AE70" s="29">
        <f t="shared" si="56"/>
        <v>0</v>
      </c>
      <c r="AF70" s="4" t="str">
        <f t="shared" si="57"/>
        <v/>
      </c>
      <c r="AG70" s="86">
        <f t="shared" si="58"/>
        <v>0</v>
      </c>
      <c r="AH70" s="4">
        <f t="shared" si="59"/>
        <v>0</v>
      </c>
      <c r="AI70" s="4">
        <f t="shared" si="60"/>
        <v>0</v>
      </c>
      <c r="AJ70" s="4">
        <f t="shared" si="61"/>
        <v>0</v>
      </c>
      <c r="AK70" s="4">
        <f t="shared" si="62"/>
        <v>0</v>
      </c>
      <c r="AL70" s="4">
        <f t="shared" si="63"/>
        <v>0</v>
      </c>
      <c r="AM70" s="4">
        <f t="shared" si="64"/>
        <v>0</v>
      </c>
      <c r="AN70" s="4">
        <f t="shared" si="65"/>
        <v>0</v>
      </c>
      <c r="AO70" s="4">
        <f t="shared" si="37"/>
        <v>0</v>
      </c>
      <c r="AP70" s="4">
        <f t="shared" si="38"/>
        <v>0</v>
      </c>
      <c r="AQ70" s="29">
        <f t="shared" si="66"/>
        <v>0</v>
      </c>
      <c r="AR70" s="29">
        <f t="shared" si="67"/>
        <v>0</v>
      </c>
      <c r="AS70" s="4">
        <f t="shared" si="39"/>
        <v>0</v>
      </c>
      <c r="AT70" s="4" t="str">
        <f t="shared" si="68"/>
        <v/>
      </c>
      <c r="AU70" s="4" t="str">
        <f t="shared" si="69"/>
        <v/>
      </c>
      <c r="AV70" s="4" t="str">
        <f t="shared" si="70"/>
        <v/>
      </c>
      <c r="AW70" s="4" t="str">
        <f t="shared" si="71"/>
        <v/>
      </c>
      <c r="AX70" s="4" t="str">
        <f t="shared" si="40"/>
        <v/>
      </c>
      <c r="AY70" s="4" t="str">
        <f t="shared" si="72"/>
        <v/>
      </c>
      <c r="AZ70" s="4" t="str">
        <f t="shared" si="73"/>
        <v/>
      </c>
      <c r="BA70" s="4" t="str">
        <f t="shared" si="74"/>
        <v/>
      </c>
      <c r="BB70" s="4" t="str">
        <f t="shared" si="42"/>
        <v/>
      </c>
    </row>
    <row r="71" spans="1:54" x14ac:dyDescent="0.2">
      <c r="A71" s="139"/>
      <c r="B71" s="256"/>
      <c r="C71" s="166"/>
      <c r="D71" s="486" t="str">
        <f t="shared" si="29"/>
        <v/>
      </c>
      <c r="E71" s="171"/>
      <c r="F71" s="167"/>
      <c r="G71" s="443"/>
      <c r="H71" s="168"/>
      <c r="I71" s="168"/>
      <c r="J71" s="167"/>
      <c r="K71" s="169" t="str">
        <f t="shared" si="43"/>
        <v/>
      </c>
      <c r="L71" s="170" t="str">
        <f t="shared" si="44"/>
        <v/>
      </c>
      <c r="M71" s="423" t="str">
        <f t="shared" si="45"/>
        <v/>
      </c>
      <c r="N71" s="144"/>
      <c r="O71" s="15"/>
      <c r="P71" s="29">
        <f t="shared" si="46"/>
        <v>0</v>
      </c>
      <c r="Q71" s="29">
        <f t="shared" si="47"/>
        <v>0</v>
      </c>
      <c r="R71" s="4">
        <f t="shared" si="48"/>
        <v>0</v>
      </c>
      <c r="S71" s="7">
        <f t="shared" si="49"/>
        <v>0</v>
      </c>
      <c r="T71" s="7">
        <f t="shared" si="32"/>
        <v>0</v>
      </c>
      <c r="U71" s="86">
        <f t="shared" si="50"/>
        <v>0</v>
      </c>
      <c r="V71" s="29">
        <f t="shared" si="51"/>
        <v>0</v>
      </c>
      <c r="W71" s="29">
        <f t="shared" si="33"/>
        <v>0</v>
      </c>
      <c r="X71" s="4" t="str">
        <f t="shared" si="34"/>
        <v/>
      </c>
      <c r="Y71" s="86">
        <f t="shared" si="52"/>
        <v>0</v>
      </c>
      <c r="Z71" s="7">
        <f t="shared" si="53"/>
        <v>0</v>
      </c>
      <c r="AA71" s="29">
        <f t="shared" si="54"/>
        <v>0</v>
      </c>
      <c r="AB71" s="7">
        <f t="shared" si="35"/>
        <v>0</v>
      </c>
      <c r="AC71" s="86">
        <f t="shared" si="75"/>
        <v>0</v>
      </c>
      <c r="AD71" s="4">
        <f t="shared" si="55"/>
        <v>0</v>
      </c>
      <c r="AE71" s="29">
        <f t="shared" si="56"/>
        <v>0</v>
      </c>
      <c r="AF71" s="4" t="str">
        <f t="shared" si="57"/>
        <v/>
      </c>
      <c r="AG71" s="86">
        <f t="shared" si="58"/>
        <v>0</v>
      </c>
      <c r="AH71" s="4">
        <f t="shared" si="59"/>
        <v>0</v>
      </c>
      <c r="AI71" s="4">
        <f t="shared" si="60"/>
        <v>0</v>
      </c>
      <c r="AJ71" s="4">
        <f t="shared" si="61"/>
        <v>0</v>
      </c>
      <c r="AK71" s="4">
        <f t="shared" si="62"/>
        <v>0</v>
      </c>
      <c r="AL71" s="4">
        <f t="shared" si="63"/>
        <v>0</v>
      </c>
      <c r="AM71" s="4">
        <f t="shared" si="64"/>
        <v>0</v>
      </c>
      <c r="AN71" s="4">
        <f t="shared" si="65"/>
        <v>0</v>
      </c>
      <c r="AO71" s="4">
        <f t="shared" si="37"/>
        <v>0</v>
      </c>
      <c r="AP71" s="4">
        <f t="shared" si="38"/>
        <v>0</v>
      </c>
      <c r="AQ71" s="29">
        <f t="shared" si="66"/>
        <v>0</v>
      </c>
      <c r="AR71" s="29">
        <f t="shared" si="67"/>
        <v>0</v>
      </c>
      <c r="AS71" s="4">
        <f t="shared" si="39"/>
        <v>0</v>
      </c>
      <c r="AT71" s="4" t="str">
        <f t="shared" si="68"/>
        <v/>
      </c>
      <c r="AU71" s="4" t="str">
        <f t="shared" si="69"/>
        <v/>
      </c>
      <c r="AV71" s="4" t="str">
        <f t="shared" si="70"/>
        <v/>
      </c>
      <c r="AW71" s="4" t="str">
        <f t="shared" si="71"/>
        <v/>
      </c>
      <c r="AX71" s="4" t="str">
        <f t="shared" si="40"/>
        <v/>
      </c>
      <c r="AY71" s="4" t="str">
        <f t="shared" si="72"/>
        <v/>
      </c>
      <c r="AZ71" s="4" t="str">
        <f t="shared" si="73"/>
        <v/>
      </c>
      <c r="BA71" s="4" t="str">
        <f t="shared" si="74"/>
        <v/>
      </c>
      <c r="BB71" s="4" t="str">
        <f t="shared" si="42"/>
        <v/>
      </c>
    </row>
    <row r="72" spans="1:54" x14ac:dyDescent="0.2">
      <c r="A72" s="139"/>
      <c r="B72" s="256"/>
      <c r="C72" s="166"/>
      <c r="D72" s="486" t="str">
        <f t="shared" si="29"/>
        <v/>
      </c>
      <c r="E72" s="171"/>
      <c r="F72" s="167"/>
      <c r="G72" s="443"/>
      <c r="H72" s="168"/>
      <c r="I72" s="168"/>
      <c r="J72" s="167"/>
      <c r="K72" s="169" t="str">
        <f t="shared" si="43"/>
        <v/>
      </c>
      <c r="L72" s="170" t="str">
        <f t="shared" si="44"/>
        <v/>
      </c>
      <c r="M72" s="423" t="str">
        <f t="shared" si="45"/>
        <v/>
      </c>
      <c r="N72" s="144"/>
      <c r="O72" s="15"/>
      <c r="P72" s="29">
        <f t="shared" si="46"/>
        <v>0</v>
      </c>
      <c r="Q72" s="29">
        <f t="shared" si="47"/>
        <v>0</v>
      </c>
      <c r="R72" s="4">
        <f t="shared" si="48"/>
        <v>0</v>
      </c>
      <c r="S72" s="7">
        <f t="shared" si="49"/>
        <v>0</v>
      </c>
      <c r="T72" s="7">
        <f t="shared" si="32"/>
        <v>0</v>
      </c>
      <c r="U72" s="86">
        <f t="shared" si="50"/>
        <v>0</v>
      </c>
      <c r="V72" s="29">
        <f t="shared" si="51"/>
        <v>0</v>
      </c>
      <c r="W72" s="29">
        <f t="shared" si="33"/>
        <v>0</v>
      </c>
      <c r="X72" s="4" t="str">
        <f t="shared" si="34"/>
        <v/>
      </c>
      <c r="Y72" s="86">
        <f t="shared" si="52"/>
        <v>0</v>
      </c>
      <c r="Z72" s="7">
        <f t="shared" si="53"/>
        <v>0</v>
      </c>
      <c r="AA72" s="29">
        <f t="shared" si="54"/>
        <v>0</v>
      </c>
      <c r="AB72" s="7">
        <f t="shared" si="35"/>
        <v>0</v>
      </c>
      <c r="AC72" s="86">
        <f t="shared" si="75"/>
        <v>0</v>
      </c>
      <c r="AD72" s="4">
        <f t="shared" si="55"/>
        <v>0</v>
      </c>
      <c r="AE72" s="29">
        <f t="shared" si="56"/>
        <v>0</v>
      </c>
      <c r="AF72" s="4" t="str">
        <f t="shared" si="57"/>
        <v/>
      </c>
      <c r="AG72" s="86">
        <f t="shared" si="58"/>
        <v>0</v>
      </c>
      <c r="AH72" s="4">
        <f t="shared" si="59"/>
        <v>0</v>
      </c>
      <c r="AI72" s="4">
        <f t="shared" si="60"/>
        <v>0</v>
      </c>
      <c r="AJ72" s="4">
        <f t="shared" si="61"/>
        <v>0</v>
      </c>
      <c r="AK72" s="4">
        <f t="shared" si="62"/>
        <v>0</v>
      </c>
      <c r="AL72" s="4">
        <f t="shared" si="63"/>
        <v>0</v>
      </c>
      <c r="AM72" s="4">
        <f t="shared" si="64"/>
        <v>0</v>
      </c>
      <c r="AN72" s="4">
        <f t="shared" si="65"/>
        <v>0</v>
      </c>
      <c r="AO72" s="4">
        <f t="shared" si="37"/>
        <v>0</v>
      </c>
      <c r="AP72" s="4">
        <f t="shared" si="38"/>
        <v>0</v>
      </c>
      <c r="AQ72" s="29">
        <f t="shared" si="66"/>
        <v>0</v>
      </c>
      <c r="AR72" s="29">
        <f t="shared" si="67"/>
        <v>0</v>
      </c>
      <c r="AS72" s="4">
        <f t="shared" si="39"/>
        <v>0</v>
      </c>
      <c r="AT72" s="4" t="str">
        <f t="shared" si="68"/>
        <v/>
      </c>
      <c r="AU72" s="4" t="str">
        <f t="shared" si="69"/>
        <v/>
      </c>
      <c r="AV72" s="4" t="str">
        <f t="shared" si="70"/>
        <v/>
      </c>
      <c r="AW72" s="4" t="str">
        <f t="shared" si="71"/>
        <v/>
      </c>
      <c r="AX72" s="4" t="str">
        <f t="shared" si="40"/>
        <v/>
      </c>
      <c r="AY72" s="4" t="str">
        <f t="shared" si="72"/>
        <v/>
      </c>
      <c r="AZ72" s="4" t="str">
        <f t="shared" si="73"/>
        <v/>
      </c>
      <c r="BA72" s="4" t="str">
        <f t="shared" si="74"/>
        <v/>
      </c>
      <c r="BB72" s="4" t="str">
        <f t="shared" si="42"/>
        <v/>
      </c>
    </row>
    <row r="73" spans="1:54" x14ac:dyDescent="0.2">
      <c r="A73" s="139"/>
      <c r="B73" s="256"/>
      <c r="C73" s="166"/>
      <c r="D73" s="486" t="str">
        <f t="shared" si="29"/>
        <v/>
      </c>
      <c r="E73" s="171"/>
      <c r="F73" s="167"/>
      <c r="G73" s="443"/>
      <c r="H73" s="168"/>
      <c r="I73" s="168"/>
      <c r="J73" s="167"/>
      <c r="K73" s="169" t="str">
        <f t="shared" si="43"/>
        <v/>
      </c>
      <c r="L73" s="170" t="str">
        <f t="shared" si="44"/>
        <v/>
      </c>
      <c r="M73" s="423" t="str">
        <f t="shared" si="45"/>
        <v/>
      </c>
      <c r="N73" s="144"/>
      <c r="O73" s="15"/>
      <c r="P73" s="29">
        <f t="shared" si="46"/>
        <v>0</v>
      </c>
      <c r="Q73" s="29">
        <f t="shared" si="47"/>
        <v>0</v>
      </c>
      <c r="R73" s="4">
        <f t="shared" si="48"/>
        <v>0</v>
      </c>
      <c r="S73" s="7">
        <f t="shared" si="49"/>
        <v>0</v>
      </c>
      <c r="T73" s="7">
        <f t="shared" si="32"/>
        <v>0</v>
      </c>
      <c r="U73" s="86">
        <f t="shared" si="50"/>
        <v>0</v>
      </c>
      <c r="V73" s="29">
        <f t="shared" si="51"/>
        <v>0</v>
      </c>
      <c r="W73" s="29">
        <f t="shared" si="33"/>
        <v>0</v>
      </c>
      <c r="X73" s="4" t="str">
        <f t="shared" si="34"/>
        <v/>
      </c>
      <c r="Y73" s="86">
        <f t="shared" si="52"/>
        <v>0</v>
      </c>
      <c r="Z73" s="7">
        <f t="shared" si="53"/>
        <v>0</v>
      </c>
      <c r="AA73" s="29">
        <f t="shared" si="54"/>
        <v>0</v>
      </c>
      <c r="AB73" s="7">
        <f t="shared" si="35"/>
        <v>0</v>
      </c>
      <c r="AC73" s="86">
        <f t="shared" si="75"/>
        <v>0</v>
      </c>
      <c r="AD73" s="4">
        <f t="shared" si="55"/>
        <v>0</v>
      </c>
      <c r="AE73" s="29">
        <f t="shared" si="56"/>
        <v>0</v>
      </c>
      <c r="AF73" s="4" t="str">
        <f t="shared" si="57"/>
        <v/>
      </c>
      <c r="AG73" s="86">
        <f t="shared" si="58"/>
        <v>0</v>
      </c>
      <c r="AH73" s="4">
        <f t="shared" si="59"/>
        <v>0</v>
      </c>
      <c r="AI73" s="4">
        <f t="shared" si="60"/>
        <v>0</v>
      </c>
      <c r="AJ73" s="4">
        <f t="shared" si="61"/>
        <v>0</v>
      </c>
      <c r="AK73" s="4">
        <f t="shared" si="62"/>
        <v>0</v>
      </c>
      <c r="AL73" s="4">
        <f t="shared" si="63"/>
        <v>0</v>
      </c>
      <c r="AM73" s="4">
        <f t="shared" si="64"/>
        <v>0</v>
      </c>
      <c r="AN73" s="4">
        <f t="shared" si="65"/>
        <v>0</v>
      </c>
      <c r="AO73" s="4">
        <f t="shared" si="37"/>
        <v>0</v>
      </c>
      <c r="AP73" s="4">
        <f t="shared" si="38"/>
        <v>0</v>
      </c>
      <c r="AQ73" s="29">
        <f t="shared" si="66"/>
        <v>0</v>
      </c>
      <c r="AR73" s="29">
        <f t="shared" si="67"/>
        <v>0</v>
      </c>
      <c r="AS73" s="4">
        <f t="shared" si="39"/>
        <v>0</v>
      </c>
      <c r="AT73" s="4" t="str">
        <f t="shared" si="68"/>
        <v/>
      </c>
      <c r="AU73" s="4" t="str">
        <f t="shared" si="69"/>
        <v/>
      </c>
      <c r="AV73" s="4" t="str">
        <f t="shared" si="70"/>
        <v/>
      </c>
      <c r="AW73" s="4" t="str">
        <f t="shared" si="71"/>
        <v/>
      </c>
      <c r="AX73" s="4" t="str">
        <f t="shared" si="40"/>
        <v/>
      </c>
      <c r="AY73" s="4" t="str">
        <f t="shared" si="72"/>
        <v/>
      </c>
      <c r="AZ73" s="4" t="str">
        <f t="shared" si="73"/>
        <v/>
      </c>
      <c r="BA73" s="4" t="str">
        <f t="shared" si="74"/>
        <v/>
      </c>
      <c r="BB73" s="4" t="str">
        <f t="shared" si="42"/>
        <v/>
      </c>
    </row>
    <row r="74" spans="1:54" x14ac:dyDescent="0.2">
      <c r="A74" s="139"/>
      <c r="B74" s="256"/>
      <c r="C74" s="166"/>
      <c r="D74" s="486" t="str">
        <f t="shared" si="29"/>
        <v/>
      </c>
      <c r="E74" s="171"/>
      <c r="F74" s="167"/>
      <c r="G74" s="443"/>
      <c r="H74" s="168"/>
      <c r="I74" s="168"/>
      <c r="J74" s="167"/>
      <c r="K74" s="169" t="str">
        <f t="shared" si="43"/>
        <v/>
      </c>
      <c r="L74" s="170" t="str">
        <f t="shared" si="44"/>
        <v/>
      </c>
      <c r="M74" s="423" t="str">
        <f t="shared" si="45"/>
        <v/>
      </c>
      <c r="N74" s="144"/>
      <c r="O74" s="15"/>
      <c r="P74" s="29">
        <f t="shared" si="46"/>
        <v>0</v>
      </c>
      <c r="Q74" s="29">
        <f t="shared" si="47"/>
        <v>0</v>
      </c>
      <c r="R74" s="4">
        <f t="shared" si="48"/>
        <v>0</v>
      </c>
      <c r="S74" s="7">
        <f t="shared" si="49"/>
        <v>0</v>
      </c>
      <c r="T74" s="7">
        <f t="shared" si="32"/>
        <v>0</v>
      </c>
      <c r="U74" s="86">
        <f t="shared" si="50"/>
        <v>0</v>
      </c>
      <c r="V74" s="29">
        <f t="shared" si="51"/>
        <v>0</v>
      </c>
      <c r="W74" s="29">
        <f t="shared" si="33"/>
        <v>0</v>
      </c>
      <c r="X74" s="4" t="str">
        <f t="shared" si="34"/>
        <v/>
      </c>
      <c r="Y74" s="86">
        <f t="shared" si="52"/>
        <v>0</v>
      </c>
      <c r="Z74" s="7">
        <f t="shared" si="53"/>
        <v>0</v>
      </c>
      <c r="AA74" s="29">
        <f t="shared" si="54"/>
        <v>0</v>
      </c>
      <c r="AB74" s="7">
        <f t="shared" si="35"/>
        <v>0</v>
      </c>
      <c r="AC74" s="86">
        <f t="shared" si="75"/>
        <v>0</v>
      </c>
      <c r="AD74" s="4">
        <f t="shared" si="55"/>
        <v>0</v>
      </c>
      <c r="AE74" s="29">
        <f t="shared" si="56"/>
        <v>0</v>
      </c>
      <c r="AF74" s="4" t="str">
        <f t="shared" si="57"/>
        <v/>
      </c>
      <c r="AG74" s="86">
        <f t="shared" si="58"/>
        <v>0</v>
      </c>
      <c r="AH74" s="4">
        <f t="shared" si="59"/>
        <v>0</v>
      </c>
      <c r="AI74" s="4">
        <f t="shared" si="60"/>
        <v>0</v>
      </c>
      <c r="AJ74" s="4">
        <f t="shared" si="61"/>
        <v>0</v>
      </c>
      <c r="AK74" s="4">
        <f t="shared" si="62"/>
        <v>0</v>
      </c>
      <c r="AL74" s="4">
        <f t="shared" si="63"/>
        <v>0</v>
      </c>
      <c r="AM74" s="4">
        <f t="shared" si="64"/>
        <v>0</v>
      </c>
      <c r="AN74" s="4">
        <f t="shared" si="65"/>
        <v>0</v>
      </c>
      <c r="AO74" s="4">
        <f t="shared" si="37"/>
        <v>0</v>
      </c>
      <c r="AP74" s="4">
        <f t="shared" si="38"/>
        <v>0</v>
      </c>
      <c r="AQ74" s="29">
        <f t="shared" si="66"/>
        <v>0</v>
      </c>
      <c r="AR74" s="29">
        <f t="shared" si="67"/>
        <v>0</v>
      </c>
      <c r="AS74" s="4">
        <f t="shared" si="39"/>
        <v>0</v>
      </c>
      <c r="AT74" s="4" t="str">
        <f t="shared" si="68"/>
        <v/>
      </c>
      <c r="AU74" s="4" t="str">
        <f t="shared" si="69"/>
        <v/>
      </c>
      <c r="AV74" s="4" t="str">
        <f t="shared" si="70"/>
        <v/>
      </c>
      <c r="AW74" s="4" t="str">
        <f t="shared" si="71"/>
        <v/>
      </c>
      <c r="AX74" s="4" t="str">
        <f t="shared" si="40"/>
        <v/>
      </c>
      <c r="AY74" s="4" t="str">
        <f t="shared" si="72"/>
        <v/>
      </c>
      <c r="AZ74" s="4" t="str">
        <f t="shared" si="73"/>
        <v/>
      </c>
      <c r="BA74" s="4" t="str">
        <f t="shared" si="74"/>
        <v/>
      </c>
      <c r="BB74" s="4" t="str">
        <f t="shared" si="42"/>
        <v/>
      </c>
    </row>
    <row r="75" spans="1:54" x14ac:dyDescent="0.2">
      <c r="A75" s="139"/>
      <c r="B75" s="256"/>
      <c r="C75" s="166"/>
      <c r="D75" s="486" t="str">
        <f t="shared" si="29"/>
        <v/>
      </c>
      <c r="E75" s="171"/>
      <c r="F75" s="167"/>
      <c r="G75" s="443"/>
      <c r="H75" s="168"/>
      <c r="I75" s="168"/>
      <c r="J75" s="167"/>
      <c r="K75" s="169" t="str">
        <f t="shared" si="43"/>
        <v/>
      </c>
      <c r="L75" s="170" t="str">
        <f t="shared" si="44"/>
        <v/>
      </c>
      <c r="M75" s="423" t="str">
        <f t="shared" si="45"/>
        <v/>
      </c>
      <c r="N75" s="144"/>
      <c r="O75" s="15"/>
      <c r="P75" s="29">
        <f t="shared" si="46"/>
        <v>0</v>
      </c>
      <c r="Q75" s="29">
        <f t="shared" si="47"/>
        <v>0</v>
      </c>
      <c r="R75" s="4">
        <f t="shared" si="48"/>
        <v>0</v>
      </c>
      <c r="S75" s="7">
        <f t="shared" si="49"/>
        <v>0</v>
      </c>
      <c r="T75" s="7">
        <f t="shared" si="32"/>
        <v>0</v>
      </c>
      <c r="U75" s="86">
        <f t="shared" si="50"/>
        <v>0</v>
      </c>
      <c r="V75" s="29">
        <f t="shared" si="51"/>
        <v>0</v>
      </c>
      <c r="W75" s="29">
        <f t="shared" si="33"/>
        <v>0</v>
      </c>
      <c r="X75" s="4" t="str">
        <f t="shared" si="34"/>
        <v/>
      </c>
      <c r="Y75" s="86">
        <f t="shared" si="52"/>
        <v>0</v>
      </c>
      <c r="Z75" s="7">
        <f t="shared" si="53"/>
        <v>0</v>
      </c>
      <c r="AA75" s="29">
        <f t="shared" si="54"/>
        <v>0</v>
      </c>
      <c r="AB75" s="7">
        <f t="shared" si="35"/>
        <v>0</v>
      </c>
      <c r="AC75" s="86">
        <f t="shared" si="75"/>
        <v>0</v>
      </c>
      <c r="AD75" s="4">
        <f t="shared" si="55"/>
        <v>0</v>
      </c>
      <c r="AE75" s="29">
        <f t="shared" si="56"/>
        <v>0</v>
      </c>
      <c r="AF75" s="4" t="str">
        <f t="shared" si="57"/>
        <v/>
      </c>
      <c r="AG75" s="86">
        <f t="shared" si="58"/>
        <v>0</v>
      </c>
      <c r="AH75" s="4">
        <f t="shared" si="59"/>
        <v>0</v>
      </c>
      <c r="AI75" s="4">
        <f t="shared" si="60"/>
        <v>0</v>
      </c>
      <c r="AJ75" s="4">
        <f t="shared" si="61"/>
        <v>0</v>
      </c>
      <c r="AK75" s="4">
        <f t="shared" si="62"/>
        <v>0</v>
      </c>
      <c r="AL75" s="4">
        <f t="shared" si="63"/>
        <v>0</v>
      </c>
      <c r="AM75" s="4">
        <f t="shared" si="64"/>
        <v>0</v>
      </c>
      <c r="AN75" s="4">
        <f t="shared" si="65"/>
        <v>0</v>
      </c>
      <c r="AO75" s="4">
        <f t="shared" si="37"/>
        <v>0</v>
      </c>
      <c r="AP75" s="4">
        <f t="shared" si="38"/>
        <v>0</v>
      </c>
      <c r="AQ75" s="29">
        <f t="shared" si="66"/>
        <v>0</v>
      </c>
      <c r="AR75" s="29">
        <f t="shared" si="67"/>
        <v>0</v>
      </c>
      <c r="AS75" s="4">
        <f t="shared" si="39"/>
        <v>0</v>
      </c>
      <c r="AT75" s="4" t="str">
        <f t="shared" si="68"/>
        <v/>
      </c>
      <c r="AU75" s="4" t="str">
        <f t="shared" si="69"/>
        <v/>
      </c>
      <c r="AV75" s="4" t="str">
        <f t="shared" si="70"/>
        <v/>
      </c>
      <c r="AW75" s="4" t="str">
        <f t="shared" si="71"/>
        <v/>
      </c>
      <c r="AX75" s="4" t="str">
        <f t="shared" si="40"/>
        <v/>
      </c>
      <c r="AY75" s="4" t="str">
        <f t="shared" si="72"/>
        <v/>
      </c>
      <c r="AZ75" s="4" t="str">
        <f t="shared" si="73"/>
        <v/>
      </c>
      <c r="BA75" s="4" t="str">
        <f t="shared" si="74"/>
        <v/>
      </c>
      <c r="BB75" s="4" t="str">
        <f t="shared" si="42"/>
        <v/>
      </c>
    </row>
    <row r="76" spans="1:54" x14ac:dyDescent="0.2">
      <c r="A76" s="139"/>
      <c r="B76" s="256"/>
      <c r="C76" s="166"/>
      <c r="D76" s="486" t="str">
        <f t="shared" si="29"/>
        <v/>
      </c>
      <c r="E76" s="171"/>
      <c r="F76" s="167"/>
      <c r="G76" s="443"/>
      <c r="H76" s="168"/>
      <c r="I76" s="168"/>
      <c r="J76" s="167"/>
      <c r="K76" s="169" t="str">
        <f t="shared" si="43"/>
        <v/>
      </c>
      <c r="L76" s="170" t="str">
        <f t="shared" si="44"/>
        <v/>
      </c>
      <c r="M76" s="423" t="str">
        <f t="shared" si="45"/>
        <v/>
      </c>
      <c r="N76" s="144"/>
      <c r="O76" s="15"/>
      <c r="P76" s="29">
        <f t="shared" si="46"/>
        <v>0</v>
      </c>
      <c r="Q76" s="29">
        <f t="shared" si="47"/>
        <v>0</v>
      </c>
      <c r="R76" s="4">
        <f t="shared" si="48"/>
        <v>0</v>
      </c>
      <c r="S76" s="7">
        <f t="shared" si="49"/>
        <v>0</v>
      </c>
      <c r="T76" s="7">
        <f t="shared" si="32"/>
        <v>0</v>
      </c>
      <c r="U76" s="86">
        <f t="shared" si="50"/>
        <v>0</v>
      </c>
      <c r="V76" s="29">
        <f t="shared" si="51"/>
        <v>0</v>
      </c>
      <c r="W76" s="29">
        <f t="shared" si="33"/>
        <v>0</v>
      </c>
      <c r="X76" s="4" t="str">
        <f t="shared" si="34"/>
        <v/>
      </c>
      <c r="Y76" s="86">
        <f t="shared" si="52"/>
        <v>0</v>
      </c>
      <c r="Z76" s="7">
        <f t="shared" si="53"/>
        <v>0</v>
      </c>
      <c r="AA76" s="29">
        <f t="shared" si="54"/>
        <v>0</v>
      </c>
      <c r="AB76" s="7">
        <f t="shared" si="35"/>
        <v>0</v>
      </c>
      <c r="AC76" s="86">
        <f t="shared" si="75"/>
        <v>0</v>
      </c>
      <c r="AD76" s="4">
        <f t="shared" si="55"/>
        <v>0</v>
      </c>
      <c r="AE76" s="29">
        <f t="shared" si="56"/>
        <v>0</v>
      </c>
      <c r="AF76" s="4" t="str">
        <f t="shared" si="57"/>
        <v/>
      </c>
      <c r="AG76" s="86">
        <f t="shared" si="58"/>
        <v>0</v>
      </c>
      <c r="AH76" s="4">
        <f t="shared" si="59"/>
        <v>0</v>
      </c>
      <c r="AI76" s="4">
        <f t="shared" si="60"/>
        <v>0</v>
      </c>
      <c r="AJ76" s="4">
        <f t="shared" si="61"/>
        <v>0</v>
      </c>
      <c r="AK76" s="4">
        <f t="shared" si="62"/>
        <v>0</v>
      </c>
      <c r="AL76" s="4">
        <f t="shared" si="63"/>
        <v>0</v>
      </c>
      <c r="AM76" s="4">
        <f t="shared" si="64"/>
        <v>0</v>
      </c>
      <c r="AN76" s="4">
        <f t="shared" si="65"/>
        <v>0</v>
      </c>
      <c r="AO76" s="4">
        <f t="shared" si="37"/>
        <v>0</v>
      </c>
      <c r="AP76" s="4">
        <f t="shared" si="38"/>
        <v>0</v>
      </c>
      <c r="AQ76" s="29">
        <f t="shared" si="66"/>
        <v>0</v>
      </c>
      <c r="AR76" s="29">
        <f t="shared" si="67"/>
        <v>0</v>
      </c>
      <c r="AS76" s="4">
        <f t="shared" si="39"/>
        <v>0</v>
      </c>
      <c r="AT76" s="4" t="str">
        <f t="shared" si="68"/>
        <v/>
      </c>
      <c r="AU76" s="4" t="str">
        <f t="shared" si="69"/>
        <v/>
      </c>
      <c r="AV76" s="4" t="str">
        <f t="shared" si="70"/>
        <v/>
      </c>
      <c r="AW76" s="4" t="str">
        <f t="shared" si="71"/>
        <v/>
      </c>
      <c r="AX76" s="4" t="str">
        <f t="shared" si="40"/>
        <v/>
      </c>
      <c r="AY76" s="4" t="str">
        <f t="shared" si="72"/>
        <v/>
      </c>
      <c r="AZ76" s="4" t="str">
        <f t="shared" si="73"/>
        <v/>
      </c>
      <c r="BA76" s="4" t="str">
        <f t="shared" si="74"/>
        <v/>
      </c>
      <c r="BB76" s="4" t="str">
        <f t="shared" si="42"/>
        <v/>
      </c>
    </row>
    <row r="77" spans="1:54" x14ac:dyDescent="0.2">
      <c r="A77" s="139"/>
      <c r="B77" s="256"/>
      <c r="C77" s="166"/>
      <c r="D77" s="486" t="str">
        <f t="shared" si="29"/>
        <v/>
      </c>
      <c r="E77" s="171"/>
      <c r="F77" s="167"/>
      <c r="G77" s="443"/>
      <c r="H77" s="168"/>
      <c r="I77" s="168"/>
      <c r="J77" s="167"/>
      <c r="K77" s="169" t="str">
        <f t="shared" si="43"/>
        <v/>
      </c>
      <c r="L77" s="170" t="str">
        <f t="shared" si="44"/>
        <v/>
      </c>
      <c r="M77" s="423" t="str">
        <f t="shared" si="45"/>
        <v/>
      </c>
      <c r="N77" s="144"/>
      <c r="O77" s="15"/>
      <c r="P77" s="29">
        <f t="shared" si="46"/>
        <v>0</v>
      </c>
      <c r="Q77" s="29">
        <f t="shared" si="47"/>
        <v>0</v>
      </c>
      <c r="R77" s="4">
        <f t="shared" si="48"/>
        <v>0</v>
      </c>
      <c r="S77" s="7">
        <f t="shared" si="49"/>
        <v>0</v>
      </c>
      <c r="T77" s="7">
        <f t="shared" si="32"/>
        <v>0</v>
      </c>
      <c r="U77" s="86">
        <f t="shared" si="50"/>
        <v>0</v>
      </c>
      <c r="V77" s="29">
        <f t="shared" si="51"/>
        <v>0</v>
      </c>
      <c r="W77" s="29">
        <f t="shared" si="33"/>
        <v>0</v>
      </c>
      <c r="X77" s="4" t="str">
        <f t="shared" si="34"/>
        <v/>
      </c>
      <c r="Y77" s="86">
        <f t="shared" si="52"/>
        <v>0</v>
      </c>
      <c r="Z77" s="7">
        <f t="shared" si="53"/>
        <v>0</v>
      </c>
      <c r="AA77" s="29">
        <f t="shared" si="54"/>
        <v>0</v>
      </c>
      <c r="AB77" s="7">
        <f t="shared" si="35"/>
        <v>0</v>
      </c>
      <c r="AC77" s="86">
        <f t="shared" si="75"/>
        <v>0</v>
      </c>
      <c r="AD77" s="4">
        <f t="shared" si="55"/>
        <v>0</v>
      </c>
      <c r="AE77" s="29">
        <f t="shared" si="56"/>
        <v>0</v>
      </c>
      <c r="AF77" s="4" t="str">
        <f t="shared" si="57"/>
        <v/>
      </c>
      <c r="AG77" s="86">
        <f t="shared" si="58"/>
        <v>0</v>
      </c>
      <c r="AH77" s="4">
        <f t="shared" si="59"/>
        <v>0</v>
      </c>
      <c r="AI77" s="4">
        <f t="shared" si="60"/>
        <v>0</v>
      </c>
      <c r="AJ77" s="4">
        <f t="shared" si="61"/>
        <v>0</v>
      </c>
      <c r="AK77" s="4">
        <f t="shared" si="62"/>
        <v>0</v>
      </c>
      <c r="AL77" s="4">
        <f t="shared" si="63"/>
        <v>0</v>
      </c>
      <c r="AM77" s="4">
        <f t="shared" si="64"/>
        <v>0</v>
      </c>
      <c r="AN77" s="4">
        <f t="shared" si="65"/>
        <v>0</v>
      </c>
      <c r="AO77" s="4">
        <f t="shared" si="37"/>
        <v>0</v>
      </c>
      <c r="AP77" s="4">
        <f t="shared" si="38"/>
        <v>0</v>
      </c>
      <c r="AQ77" s="29">
        <f t="shared" si="66"/>
        <v>0</v>
      </c>
      <c r="AR77" s="29">
        <f t="shared" si="67"/>
        <v>0</v>
      </c>
      <c r="AS77" s="4">
        <f t="shared" si="39"/>
        <v>0</v>
      </c>
      <c r="AT77" s="4" t="str">
        <f t="shared" si="68"/>
        <v/>
      </c>
      <c r="AU77" s="4" t="str">
        <f t="shared" si="69"/>
        <v/>
      </c>
      <c r="AV77" s="4" t="str">
        <f t="shared" si="70"/>
        <v/>
      </c>
      <c r="AW77" s="4" t="str">
        <f t="shared" si="71"/>
        <v/>
      </c>
      <c r="AX77" s="4" t="str">
        <f t="shared" si="40"/>
        <v/>
      </c>
      <c r="AY77" s="4" t="str">
        <f t="shared" si="72"/>
        <v/>
      </c>
      <c r="AZ77" s="4" t="str">
        <f t="shared" si="73"/>
        <v/>
      </c>
      <c r="BA77" s="4" t="str">
        <f t="shared" si="74"/>
        <v/>
      </c>
      <c r="BB77" s="4" t="str">
        <f t="shared" si="42"/>
        <v/>
      </c>
    </row>
    <row r="78" spans="1:54" x14ac:dyDescent="0.2">
      <c r="A78" s="139"/>
      <c r="B78" s="256"/>
      <c r="C78" s="166"/>
      <c r="D78" s="486" t="str">
        <f t="shared" si="29"/>
        <v/>
      </c>
      <c r="E78" s="171"/>
      <c r="F78" s="167"/>
      <c r="G78" s="443"/>
      <c r="H78" s="168"/>
      <c r="I78" s="168"/>
      <c r="J78" s="167"/>
      <c r="K78" s="169" t="str">
        <f t="shared" si="43"/>
        <v/>
      </c>
      <c r="L78" s="170" t="str">
        <f t="shared" si="44"/>
        <v/>
      </c>
      <c r="M78" s="423" t="str">
        <f t="shared" si="45"/>
        <v/>
      </c>
      <c r="N78" s="144"/>
      <c r="O78" s="15"/>
      <c r="P78" s="29">
        <f t="shared" si="46"/>
        <v>0</v>
      </c>
      <c r="Q78" s="29">
        <f t="shared" si="47"/>
        <v>0</v>
      </c>
      <c r="R78" s="4">
        <f t="shared" si="48"/>
        <v>0</v>
      </c>
      <c r="S78" s="7">
        <f t="shared" si="49"/>
        <v>0</v>
      </c>
      <c r="T78" s="7">
        <f t="shared" si="32"/>
        <v>0</v>
      </c>
      <c r="U78" s="86">
        <f t="shared" si="50"/>
        <v>0</v>
      </c>
      <c r="V78" s="29">
        <f t="shared" si="51"/>
        <v>0</v>
      </c>
      <c r="W78" s="29">
        <f t="shared" si="33"/>
        <v>0</v>
      </c>
      <c r="X78" s="4" t="str">
        <f t="shared" si="34"/>
        <v/>
      </c>
      <c r="Y78" s="86">
        <f t="shared" si="52"/>
        <v>0</v>
      </c>
      <c r="Z78" s="7">
        <f t="shared" si="53"/>
        <v>0</v>
      </c>
      <c r="AA78" s="29">
        <f t="shared" si="54"/>
        <v>0</v>
      </c>
      <c r="AB78" s="7">
        <f t="shared" si="35"/>
        <v>0</v>
      </c>
      <c r="AC78" s="86">
        <f t="shared" si="75"/>
        <v>0</v>
      </c>
      <c r="AD78" s="4">
        <f t="shared" si="55"/>
        <v>0</v>
      </c>
      <c r="AE78" s="29">
        <f t="shared" si="56"/>
        <v>0</v>
      </c>
      <c r="AF78" s="4" t="str">
        <f t="shared" si="57"/>
        <v/>
      </c>
      <c r="AG78" s="86">
        <f t="shared" si="58"/>
        <v>0</v>
      </c>
      <c r="AH78" s="4">
        <f t="shared" si="59"/>
        <v>0</v>
      </c>
      <c r="AI78" s="4">
        <f t="shared" si="60"/>
        <v>0</v>
      </c>
      <c r="AJ78" s="4">
        <f t="shared" si="61"/>
        <v>0</v>
      </c>
      <c r="AK78" s="4">
        <f t="shared" si="62"/>
        <v>0</v>
      </c>
      <c r="AL78" s="4">
        <f t="shared" si="63"/>
        <v>0</v>
      </c>
      <c r="AM78" s="4">
        <f t="shared" si="64"/>
        <v>0</v>
      </c>
      <c r="AN78" s="4">
        <f t="shared" si="65"/>
        <v>0</v>
      </c>
      <c r="AO78" s="4">
        <f t="shared" si="37"/>
        <v>0</v>
      </c>
      <c r="AP78" s="4">
        <f t="shared" si="38"/>
        <v>0</v>
      </c>
      <c r="AQ78" s="29">
        <f t="shared" si="66"/>
        <v>0</v>
      </c>
      <c r="AR78" s="29">
        <f t="shared" si="67"/>
        <v>0</v>
      </c>
      <c r="AS78" s="4">
        <f t="shared" si="39"/>
        <v>0</v>
      </c>
      <c r="AT78" s="4" t="str">
        <f t="shared" si="68"/>
        <v/>
      </c>
      <c r="AU78" s="4" t="str">
        <f t="shared" si="69"/>
        <v/>
      </c>
      <c r="AV78" s="4" t="str">
        <f t="shared" si="70"/>
        <v/>
      </c>
      <c r="AW78" s="4" t="str">
        <f t="shared" si="71"/>
        <v/>
      </c>
      <c r="AX78" s="4" t="str">
        <f t="shared" si="40"/>
        <v/>
      </c>
      <c r="AY78" s="4" t="str">
        <f t="shared" si="72"/>
        <v/>
      </c>
      <c r="AZ78" s="4" t="str">
        <f t="shared" si="73"/>
        <v/>
      </c>
      <c r="BA78" s="4" t="str">
        <f t="shared" si="74"/>
        <v/>
      </c>
      <c r="BB78" s="4" t="str">
        <f t="shared" si="42"/>
        <v/>
      </c>
    </row>
    <row r="79" spans="1:54" x14ac:dyDescent="0.2">
      <c r="A79" s="139"/>
      <c r="B79" s="257"/>
      <c r="C79" s="166"/>
      <c r="D79" s="486" t="str">
        <f t="shared" si="29"/>
        <v/>
      </c>
      <c r="E79" s="171"/>
      <c r="F79" s="167"/>
      <c r="G79" s="444"/>
      <c r="H79" s="173"/>
      <c r="I79" s="173"/>
      <c r="J79" s="172"/>
      <c r="K79" s="169" t="str">
        <f t="shared" ref="K79:K84" si="76">IF(NOT(OR(ISBLANK(C79),ISBLANK(D79))), IF(NOT(AX79=""),AX79,IF(NOT(BB79=""),BB79,"")),"")</f>
        <v/>
      </c>
      <c r="L79" s="170" t="str">
        <f t="shared" ref="L79:L84" si="77">IF(NOT(OR(M79="",M79=$AA$121, M79=$AA$132)),"", IF(P79=1,(K79-J79)*I79*G79*H79*F79*10^-3,""))</f>
        <v/>
      </c>
      <c r="M79" s="423" t="str">
        <f t="shared" ref="M79:M84" si="78">IF(I189=0,$AA$121,IF(P79=1,IF(NOT(X79=""),X79, IF(NOT(AF79=""),AF79, "")),""))</f>
        <v/>
      </c>
      <c r="N79" s="144"/>
      <c r="O79" s="15"/>
      <c r="P79" s="29">
        <f t="shared" ref="P79:P84" si="79" xml:space="preserve"> IF(NOT(OR(ISBLANK($C$11), ISBLANK(B79),ISBLANK(C79),ISBLANK(J79),ISBLANK(D79),ISBLANK(E79),ISBLANK(F79),ISBLANK(G79),ISBLANK(H79),ISBLANK(I79))),1,0)</f>
        <v>0</v>
      </c>
      <c r="Q79" s="29">
        <f t="shared" ref="Q79:Q84" si="80">IF(AND(C79=$C$108, OR(AND($E$12=$E$109, $C$11&gt;=2012), AND($E$12=$E$108, $C$11&gt;=2014)), OR(D79=$E$112,D79=$E$113)),1,0)</f>
        <v>0</v>
      </c>
      <c r="R79" s="4">
        <f t="shared" ref="R79:R84" si="81">IF(AND(C79=$C$109, OR(AND($C$11&gt;=2011,$E$12=$E$109), AND($C$11&gt;=2013,$E$12=$E$108)), OR(D79=$E$112,D79=$E$113)),1,0)</f>
        <v>0</v>
      </c>
      <c r="S79" s="7">
        <f t="shared" ref="S79:S84" si="82">IF(OR(AND(D79=$E$113, C79=$C$108, J79&gt;10), AND(D79=$E$113,C79=$C$109,J79&gt;8)), 1, IF(AND(C79=$C$108, E79&lt;100, J79&gt;$D$115), 1, IF(AND(C79=$C$108, E79&gt;=100, J79&gt;$D$116), 1, IF(AND(C79=$C$109, J79&gt;$D$117),1, IF(AND(C79=$C$110, J79&gt;$D$118),1, IF(AND(C79=$C$111, J79&gt;$D$119),1, IF(AND(C79=$C$112, J79&gt;$D$120),1, 0)))))))</f>
        <v>0</v>
      </c>
      <c r="T79" s="7">
        <f t="shared" si="32"/>
        <v>0</v>
      </c>
      <c r="U79" s="86">
        <f t="shared" ref="U79:U84" si="83">IF(AND(C79=$C$108, D79=$E$112,NOT(J79=10)),1, 0)</f>
        <v>0</v>
      </c>
      <c r="V79" s="29">
        <f t="shared" ref="V79:V84" si="84">IF(AND(C79=$C$109, D79=$E$112,NOT(J79=8)),1,0)</f>
        <v>0</v>
      </c>
      <c r="W79" s="29">
        <f t="shared" si="33"/>
        <v>0</v>
      </c>
      <c r="X79" s="4" t="str">
        <f t="shared" si="34"/>
        <v/>
      </c>
      <c r="Y79" s="86">
        <f t="shared" ref="Y79:Y84" si="85">IF(AND(OR($C$11=2008,$C$11=2009),OR(C79=$C$110,C79=$C$111,C79=$C$112, C79=$C$113)),1,0)</f>
        <v>0</v>
      </c>
      <c r="Z79" s="7">
        <f t="shared" ref="Z79:Z84" si="86">IF(AND(C79=$C$108, D79=$E$111, OR(AND($C$11&lt;2012, $E$12=$E$109), AND($C$11&lt;2014, $E$12=$E$108))),1,0)</f>
        <v>0</v>
      </c>
      <c r="AA79" s="29">
        <f t="shared" ref="AA79:AA84" si="87">IF(AND(C79=$C$109, D79=$E$111, OR(AND($C$11&lt;2011, $E$12=$E$109), AND($C$11&lt;2013, $E$12=$E$108))),1,0)</f>
        <v>0</v>
      </c>
      <c r="AB79" s="7">
        <f t="shared" si="35"/>
        <v>0</v>
      </c>
      <c r="AC79" s="86">
        <f t="shared" si="75"/>
        <v>0</v>
      </c>
      <c r="AD79" s="4">
        <f t="shared" ref="AD79:AD84" si="88">IF(AND(OR(C79=$C$110, C79=$C$111, C79=$C$112),H79&gt;300),1,0)</f>
        <v>0</v>
      </c>
      <c r="AE79" s="29">
        <f t="shared" ref="AE79:AE84" si="89">IF(B79=B78, IF(AND(E79=E78,F79=F78,G79=G78,H79=H78),0,1), 0)</f>
        <v>0</v>
      </c>
      <c r="AF79" s="4" t="str">
        <f t="shared" ref="AF79:AF84" si="90">IF(AA79=1,$AA$125, IF(OR(S79=1,T79=1),$AA$117, IF(U79=1,$AA$118, IF(V79=1,$AA$119, IF(AB79=1,$AA$126,IF(AE79=1,$AA$134,IF(AC79=1,$AA$132, "")))))))</f>
        <v/>
      </c>
      <c r="AG79" s="86">
        <f t="shared" ref="AG79:AG84" si="91">IF(AND(OR(C79=$C$108),D79=$E$111, L79&gt;=0),L79, 0)</f>
        <v>0</v>
      </c>
      <c r="AH79" s="4">
        <f t="shared" ref="AH79:AH84" si="92">IF(AND(OR(C79=$C$108),D79=$E$111, L79&lt;0),L79, 0)</f>
        <v>0</v>
      </c>
      <c r="AI79" s="4">
        <f t="shared" ref="AI79:AI84" si="93">IF(AND(OR(C79=$C$109),D79=$E$111, L79&gt;=0),L79, 0)</f>
        <v>0</v>
      </c>
      <c r="AJ79" s="4">
        <f t="shared" ref="AJ79:AJ84" si="94">IF(AND(OR(C79=$C$109),D79=$E$111, L79&lt;0),L79, 0)</f>
        <v>0</v>
      </c>
      <c r="AK79" s="4">
        <f t="shared" ref="AK79:AK84" si="95">IF(AND(C79=$C$108,D79=$E$112),L79,0)</f>
        <v>0</v>
      </c>
      <c r="AL79" s="4">
        <f t="shared" ref="AL79:AL84" si="96">IF(AND(C79=$C$108,D79=$E$113),L79,0)</f>
        <v>0</v>
      </c>
      <c r="AM79" s="4">
        <f t="shared" ref="AM79:AM84" si="97">IF(AND(C79=$C$109,D79=$E$112),L79,0)</f>
        <v>0</v>
      </c>
      <c r="AN79" s="4">
        <f t="shared" ref="AN79:AN84" si="98">IF(AND(C79=$C$109,D79=$E$113),L79,0)</f>
        <v>0</v>
      </c>
      <c r="AO79" s="4">
        <f t="shared" si="37"/>
        <v>0</v>
      </c>
      <c r="AP79" s="4">
        <f t="shared" si="38"/>
        <v>0</v>
      </c>
      <c r="AQ79" s="29">
        <f t="shared" ref="AQ79:AQ84" si="99">IF(AND(OR(C79=$C$110,C79=$C$111,C79=$C$112),L79&gt;=0),L79,0)</f>
        <v>0</v>
      </c>
      <c r="AR79" s="29">
        <f t="shared" ref="AR79:AR84" si="100">IF(AND(OR(C79=$C$110,C79=$C$111,C79=$C$112),L79&lt;0),L79,0)</f>
        <v>0</v>
      </c>
      <c r="AS79" s="4">
        <f t="shared" si="39"/>
        <v>0</v>
      </c>
      <c r="AT79" s="4" t="str">
        <f t="shared" ref="AT79:AT84" si="101">IF(AND(C79=$C$108,OR(D79=$E$111,D79=$E$113)),$C$115, "")</f>
        <v/>
      </c>
      <c r="AU79" s="4" t="str">
        <f t="shared" ref="AU79:AU84" si="102">IF(AND(C79=$C$108,D79=$E$112),15,"")</f>
        <v/>
      </c>
      <c r="AV79" s="4" t="str">
        <f t="shared" ref="AV79:AV84" si="103">IF(AND(C79=$C$109,OR(D79=$E$111,D79=$E$113)),$C$117, "")</f>
        <v/>
      </c>
      <c r="AW79" s="4" t="str">
        <f t="shared" ref="AW79:AW84" si="104">IF(AND(C79=$C$109,D79=$E$112),11,"")</f>
        <v/>
      </c>
      <c r="AX79" s="4" t="str">
        <f t="shared" si="40"/>
        <v/>
      </c>
      <c r="AY79" s="4" t="str">
        <f t="shared" ref="AY79:AY84" si="105">IF(OR(C79=$C$110, AND(C79=$C$113, E79&lt;50)), $C$118, "")</f>
        <v/>
      </c>
      <c r="AZ79" s="4" t="str">
        <f t="shared" ref="AZ79:AZ84" si="106">IF(C79=$C$111,$C$119, "")</f>
        <v/>
      </c>
      <c r="BA79" s="4" t="str">
        <f t="shared" ref="BA79:BA84" si="107">IF(OR(C79=$C$112, AND(C79=$C$113, E79&gt;=50)),$C$120, "")</f>
        <v/>
      </c>
      <c r="BB79" s="4" t="str">
        <f t="shared" si="42"/>
        <v/>
      </c>
    </row>
    <row r="80" spans="1:54" x14ac:dyDescent="0.2">
      <c r="A80" s="139"/>
      <c r="B80" s="257"/>
      <c r="C80" s="166"/>
      <c r="D80" s="486" t="str">
        <f t="shared" ref="D80:D84" si="108">IF(AND(B80&lt;&gt;"",C80&lt;&gt;""),$E$111,"")</f>
        <v/>
      </c>
      <c r="E80" s="171"/>
      <c r="F80" s="167"/>
      <c r="G80" s="444"/>
      <c r="H80" s="173"/>
      <c r="I80" s="173"/>
      <c r="J80" s="172"/>
      <c r="K80" s="169" t="str">
        <f t="shared" si="76"/>
        <v/>
      </c>
      <c r="L80" s="170" t="str">
        <f t="shared" si="77"/>
        <v/>
      </c>
      <c r="M80" s="423" t="str">
        <f t="shared" si="78"/>
        <v/>
      </c>
      <c r="N80" s="144"/>
      <c r="O80" s="15"/>
      <c r="P80" s="29">
        <f t="shared" si="79"/>
        <v>0</v>
      </c>
      <c r="Q80" s="29">
        <f t="shared" si="80"/>
        <v>0</v>
      </c>
      <c r="R80" s="4">
        <f t="shared" si="81"/>
        <v>0</v>
      </c>
      <c r="S80" s="7">
        <f t="shared" si="82"/>
        <v>0</v>
      </c>
      <c r="T80" s="7">
        <f>IF(C80=$C$113, IF(OR(AND(E80&lt;20,J80&gt;336),AND(E80&gt;=20, E80&lt;50,J80&gt;275),AND(E80&gt;=50, J80&gt;186)),1,0),0)</f>
        <v>0</v>
      </c>
      <c r="U80" s="86">
        <f t="shared" si="83"/>
        <v>0</v>
      </c>
      <c r="V80" s="29">
        <f t="shared" si="84"/>
        <v>0</v>
      </c>
      <c r="W80" s="29">
        <f>IF(AND(OR(C80=$C$110,C80=$C$111,C80=$C$112, C80=$C$113),NOT(D80=$E$111)),1,0)</f>
        <v>0</v>
      </c>
      <c r="X80" s="4" t="str">
        <f>IF(Q80=1,$AA$115, IF(R80=1,$AA$116, IF(W80=1,$AA$120, IF(Y80=1,$AA$122, IF(Z80=1,$AA$124, IF(AD80=1,$AA$135,""))))))</f>
        <v/>
      </c>
      <c r="Y80" s="86">
        <f t="shared" si="85"/>
        <v>0</v>
      </c>
      <c r="Z80" s="7">
        <f t="shared" si="86"/>
        <v>0</v>
      </c>
      <c r="AA80" s="29">
        <f t="shared" si="87"/>
        <v>0</v>
      </c>
      <c r="AB80" s="7">
        <f>IF(OR(AND(C80=$C$108, OR(E80&gt;=225, E80&lt;=80)), AND(C80=$C$109, E80&lt;225), AND(C80=$C$110, E80&gt;=20), AND(C80=$C$111, OR(E80&lt;20, E80&gt;=50)), AND(C80=$C$112, E80&lt;50), AND(C80=$C$113, E80&gt;80)),1,0)</f>
        <v>0</v>
      </c>
      <c r="AC80" s="86">
        <f t="shared" si="75"/>
        <v>0</v>
      </c>
      <c r="AD80" s="4">
        <f t="shared" si="88"/>
        <v>0</v>
      </c>
      <c r="AE80" s="29">
        <f t="shared" si="89"/>
        <v>0</v>
      </c>
      <c r="AF80" s="4" t="str">
        <f t="shared" si="90"/>
        <v/>
      </c>
      <c r="AG80" s="86">
        <f t="shared" si="91"/>
        <v>0</v>
      </c>
      <c r="AH80" s="4">
        <f t="shared" si="92"/>
        <v>0</v>
      </c>
      <c r="AI80" s="4">
        <f t="shared" si="93"/>
        <v>0</v>
      </c>
      <c r="AJ80" s="4">
        <f t="shared" si="94"/>
        <v>0</v>
      </c>
      <c r="AK80" s="4">
        <f t="shared" si="95"/>
        <v>0</v>
      </c>
      <c r="AL80" s="4">
        <f t="shared" si="96"/>
        <v>0</v>
      </c>
      <c r="AM80" s="4">
        <f t="shared" si="97"/>
        <v>0</v>
      </c>
      <c r="AN80" s="4">
        <f t="shared" si="98"/>
        <v>0</v>
      </c>
      <c r="AO80" s="4">
        <f>IF(AND(C80=$C$113,L80&gt;0),L80,0)</f>
        <v>0</v>
      </c>
      <c r="AP80" s="4">
        <f>IF(AND(C80=$C$113,L80&lt;0),L80,0)</f>
        <v>0</v>
      </c>
      <c r="AQ80" s="29">
        <f t="shared" si="99"/>
        <v>0</v>
      </c>
      <c r="AR80" s="29">
        <f t="shared" si="100"/>
        <v>0</v>
      </c>
      <c r="AS80" s="4">
        <f>IF(NOT(M80=""),1,0)</f>
        <v>0</v>
      </c>
      <c r="AT80" s="4" t="str">
        <f t="shared" si="101"/>
        <v/>
      </c>
      <c r="AU80" s="4" t="str">
        <f t="shared" si="102"/>
        <v/>
      </c>
      <c r="AV80" s="4" t="str">
        <f t="shared" si="103"/>
        <v/>
      </c>
      <c r="AW80" s="4" t="str">
        <f t="shared" si="104"/>
        <v/>
      </c>
      <c r="AX80" s="4" t="str">
        <f>IF(NOT(AT80=""),AT80,IF(NOT(AU80=""),AU80,IF(NOT(AV80=""),AV80,IF(NOT(AW80=""),AW80,""))))</f>
        <v/>
      </c>
      <c r="AY80" s="4" t="str">
        <f t="shared" si="105"/>
        <v/>
      </c>
      <c r="AZ80" s="4" t="str">
        <f t="shared" si="106"/>
        <v/>
      </c>
      <c r="BA80" s="4" t="str">
        <f t="shared" si="107"/>
        <v/>
      </c>
      <c r="BB80" s="4" t="str">
        <f>IF(NOT(AY80=""), AY80, IF(NOT(AZ80=""), AZ80, IF(NOT(BA80=""), BA80, "")))</f>
        <v/>
      </c>
    </row>
    <row r="81" spans="1:54" x14ac:dyDescent="0.2">
      <c r="A81" s="139"/>
      <c r="B81" s="257"/>
      <c r="C81" s="166"/>
      <c r="D81" s="486" t="str">
        <f t="shared" si="108"/>
        <v/>
      </c>
      <c r="E81" s="171"/>
      <c r="F81" s="167"/>
      <c r="G81" s="444"/>
      <c r="H81" s="173"/>
      <c r="I81" s="173"/>
      <c r="J81" s="172"/>
      <c r="K81" s="169" t="str">
        <f t="shared" si="76"/>
        <v/>
      </c>
      <c r="L81" s="170" t="str">
        <f t="shared" si="77"/>
        <v/>
      </c>
      <c r="M81" s="423" t="str">
        <f t="shared" si="78"/>
        <v/>
      </c>
      <c r="N81" s="144"/>
      <c r="O81" s="15"/>
      <c r="P81" s="29">
        <f t="shared" si="79"/>
        <v>0</v>
      </c>
      <c r="Q81" s="29">
        <f t="shared" si="80"/>
        <v>0</v>
      </c>
      <c r="R81" s="4">
        <f t="shared" si="81"/>
        <v>0</v>
      </c>
      <c r="S81" s="7">
        <f t="shared" si="82"/>
        <v>0</v>
      </c>
      <c r="T81" s="7">
        <f>IF(C81=$C$113, IF(OR(AND(E81&lt;20,J81&gt;336),AND(E81&gt;=20, E81&lt;50,J81&gt;275),AND(E81&gt;=50, J81&gt;186)),1,0),0)</f>
        <v>0</v>
      </c>
      <c r="U81" s="86">
        <f t="shared" si="83"/>
        <v>0</v>
      </c>
      <c r="V81" s="29">
        <f t="shared" si="84"/>
        <v>0</v>
      </c>
      <c r="W81" s="29">
        <f>IF(AND(OR(C81=$C$110,C81=$C$111,C81=$C$112, C81=$C$113),NOT(D81=$E$111)),1,0)</f>
        <v>0</v>
      </c>
      <c r="X81" s="4" t="str">
        <f>IF(Q81=1,$AA$115, IF(R81=1,$AA$116, IF(W81=1,$AA$120, IF(Y81=1,$AA$122, IF(Z81=1,$AA$124, IF(AD81=1,$AA$135,""))))))</f>
        <v/>
      </c>
      <c r="Y81" s="86">
        <f t="shared" si="85"/>
        <v>0</v>
      </c>
      <c r="Z81" s="7">
        <f t="shared" si="86"/>
        <v>0</v>
      </c>
      <c r="AA81" s="29">
        <f t="shared" si="87"/>
        <v>0</v>
      </c>
      <c r="AB81" s="7">
        <f>IF(OR(AND(C81=$C$108, OR(E81&gt;=225, E81&lt;=80)), AND(C81=$C$109, E81&lt;225), AND(C81=$C$110, E81&gt;=20), AND(C81=$C$111, OR(E81&lt;20, E81&gt;=50)), AND(C81=$C$112, E81&lt;50), AND(C81=$C$113, E81&gt;80)),1,0)</f>
        <v>0</v>
      </c>
      <c r="AC81" s="86">
        <f t="shared" si="75"/>
        <v>0</v>
      </c>
      <c r="AD81" s="4">
        <f t="shared" si="88"/>
        <v>0</v>
      </c>
      <c r="AE81" s="29">
        <f t="shared" si="89"/>
        <v>0</v>
      </c>
      <c r="AF81" s="4" t="str">
        <f t="shared" si="90"/>
        <v/>
      </c>
      <c r="AG81" s="86">
        <f t="shared" si="91"/>
        <v>0</v>
      </c>
      <c r="AH81" s="4">
        <f t="shared" si="92"/>
        <v>0</v>
      </c>
      <c r="AI81" s="4">
        <f t="shared" si="93"/>
        <v>0</v>
      </c>
      <c r="AJ81" s="4">
        <f t="shared" si="94"/>
        <v>0</v>
      </c>
      <c r="AK81" s="4">
        <f t="shared" si="95"/>
        <v>0</v>
      </c>
      <c r="AL81" s="4">
        <f t="shared" si="96"/>
        <v>0</v>
      </c>
      <c r="AM81" s="4">
        <f t="shared" si="97"/>
        <v>0</v>
      </c>
      <c r="AN81" s="4">
        <f t="shared" si="98"/>
        <v>0</v>
      </c>
      <c r="AO81" s="4">
        <f>IF(AND(C81=$C$113,L81&gt;0),L81,0)</f>
        <v>0</v>
      </c>
      <c r="AP81" s="4">
        <f>IF(AND(C81=$C$113,L81&lt;0),L81,0)</f>
        <v>0</v>
      </c>
      <c r="AQ81" s="29">
        <f t="shared" si="99"/>
        <v>0</v>
      </c>
      <c r="AR81" s="29">
        <f t="shared" si="100"/>
        <v>0</v>
      </c>
      <c r="AS81" s="4">
        <f>IF(NOT(M81=""),1,0)</f>
        <v>0</v>
      </c>
      <c r="AT81" s="4" t="str">
        <f t="shared" si="101"/>
        <v/>
      </c>
      <c r="AU81" s="4" t="str">
        <f t="shared" si="102"/>
        <v/>
      </c>
      <c r="AV81" s="4" t="str">
        <f t="shared" si="103"/>
        <v/>
      </c>
      <c r="AW81" s="4" t="str">
        <f t="shared" si="104"/>
        <v/>
      </c>
      <c r="AX81" s="4" t="str">
        <f>IF(NOT(AT81=""),AT81,IF(NOT(AU81=""),AU81,IF(NOT(AV81=""),AV81,IF(NOT(AW81=""),AW81,""))))</f>
        <v/>
      </c>
      <c r="AY81" s="4" t="str">
        <f t="shared" si="105"/>
        <v/>
      </c>
      <c r="AZ81" s="4" t="str">
        <f t="shared" si="106"/>
        <v/>
      </c>
      <c r="BA81" s="4" t="str">
        <f t="shared" si="107"/>
        <v/>
      </c>
      <c r="BB81" s="4" t="str">
        <f>IF(NOT(AY81=""), AY81, IF(NOT(AZ81=""), AZ81, IF(NOT(BA81=""), BA81, "")))</f>
        <v/>
      </c>
    </row>
    <row r="82" spans="1:54" x14ac:dyDescent="0.2">
      <c r="A82" s="139"/>
      <c r="B82" s="257"/>
      <c r="C82" s="166"/>
      <c r="D82" s="486" t="str">
        <f t="shared" si="108"/>
        <v/>
      </c>
      <c r="E82" s="171"/>
      <c r="F82" s="167"/>
      <c r="G82" s="444"/>
      <c r="H82" s="173"/>
      <c r="I82" s="173"/>
      <c r="J82" s="172"/>
      <c r="K82" s="169" t="str">
        <f t="shared" si="76"/>
        <v/>
      </c>
      <c r="L82" s="170" t="str">
        <f t="shared" si="77"/>
        <v/>
      </c>
      <c r="M82" s="423" t="str">
        <f t="shared" si="78"/>
        <v/>
      </c>
      <c r="N82" s="144"/>
      <c r="O82" s="15"/>
      <c r="P82" s="29">
        <f t="shared" si="79"/>
        <v>0</v>
      </c>
      <c r="Q82" s="29">
        <f t="shared" si="80"/>
        <v>0</v>
      </c>
      <c r="R82" s="4">
        <f t="shared" si="81"/>
        <v>0</v>
      </c>
      <c r="S82" s="7">
        <f t="shared" si="82"/>
        <v>0</v>
      </c>
      <c r="T82" s="7">
        <f>IF(C82=$C$113, IF(OR(AND(E82&lt;20,J82&gt;336),AND(E82&gt;=20, E82&lt;50,J82&gt;275),AND(E82&gt;=50, J82&gt;186)),1,0),0)</f>
        <v>0</v>
      </c>
      <c r="U82" s="86">
        <f t="shared" si="83"/>
        <v>0</v>
      </c>
      <c r="V82" s="29">
        <f t="shared" si="84"/>
        <v>0</v>
      </c>
      <c r="W82" s="29">
        <f>IF(AND(OR(C82=$C$110,C82=$C$111,C82=$C$112, C82=$C$113),NOT(D82=$E$111)),1,0)</f>
        <v>0</v>
      </c>
      <c r="X82" s="4" t="str">
        <f>IF(Q82=1,$AA$115, IF(R82=1,$AA$116, IF(W82=1,$AA$120, IF(Y82=1,$AA$122, IF(Z82=1,$AA$124, IF(AD82=1,$AA$135,""))))))</f>
        <v/>
      </c>
      <c r="Y82" s="86">
        <f t="shared" si="85"/>
        <v>0</v>
      </c>
      <c r="Z82" s="7">
        <f t="shared" si="86"/>
        <v>0</v>
      </c>
      <c r="AA82" s="29">
        <f t="shared" si="87"/>
        <v>0</v>
      </c>
      <c r="AB82" s="7">
        <f>IF(OR(AND(C82=$C$108, OR(E82&gt;=225, E82&lt;=80)), AND(C82=$C$109, E82&lt;225), AND(C82=$C$110, E82&gt;=20), AND(C82=$C$111, OR(E82&lt;20, E82&gt;=50)), AND(C82=$C$112, E82&lt;50), AND(C82=$C$113, E82&gt;80)),1,0)</f>
        <v>0</v>
      </c>
      <c r="AC82" s="86">
        <f t="shared" si="75"/>
        <v>0</v>
      </c>
      <c r="AD82" s="4">
        <f t="shared" si="88"/>
        <v>0</v>
      </c>
      <c r="AE82" s="29">
        <f t="shared" si="89"/>
        <v>0</v>
      </c>
      <c r="AF82" s="4" t="str">
        <f t="shared" si="90"/>
        <v/>
      </c>
      <c r="AG82" s="86">
        <f t="shared" si="91"/>
        <v>0</v>
      </c>
      <c r="AH82" s="4">
        <f t="shared" si="92"/>
        <v>0</v>
      </c>
      <c r="AI82" s="4">
        <f t="shared" si="93"/>
        <v>0</v>
      </c>
      <c r="AJ82" s="4">
        <f t="shared" si="94"/>
        <v>0</v>
      </c>
      <c r="AK82" s="4">
        <f t="shared" si="95"/>
        <v>0</v>
      </c>
      <c r="AL82" s="4">
        <f t="shared" si="96"/>
        <v>0</v>
      </c>
      <c r="AM82" s="4">
        <f t="shared" si="97"/>
        <v>0</v>
      </c>
      <c r="AN82" s="4">
        <f t="shared" si="98"/>
        <v>0</v>
      </c>
      <c r="AO82" s="4">
        <f>IF(AND(C82=$C$113,L82&gt;0),L82,0)</f>
        <v>0</v>
      </c>
      <c r="AP82" s="4">
        <f>IF(AND(C82=$C$113,L82&lt;0),L82,0)</f>
        <v>0</v>
      </c>
      <c r="AQ82" s="29">
        <f t="shared" si="99"/>
        <v>0</v>
      </c>
      <c r="AR82" s="29">
        <f t="shared" si="100"/>
        <v>0</v>
      </c>
      <c r="AS82" s="4">
        <f>IF(NOT(M82=""),1,0)</f>
        <v>0</v>
      </c>
      <c r="AT82" s="4" t="str">
        <f t="shared" si="101"/>
        <v/>
      </c>
      <c r="AU82" s="4" t="str">
        <f t="shared" si="102"/>
        <v/>
      </c>
      <c r="AV82" s="4" t="str">
        <f t="shared" si="103"/>
        <v/>
      </c>
      <c r="AW82" s="4" t="str">
        <f t="shared" si="104"/>
        <v/>
      </c>
      <c r="AX82" s="4" t="str">
        <f>IF(NOT(AT82=""),AT82,IF(NOT(AU82=""),AU82,IF(NOT(AV82=""),AV82,IF(NOT(AW82=""),AW82,""))))</f>
        <v/>
      </c>
      <c r="AY82" s="4" t="str">
        <f t="shared" si="105"/>
        <v/>
      </c>
      <c r="AZ82" s="4" t="str">
        <f t="shared" si="106"/>
        <v/>
      </c>
      <c r="BA82" s="4" t="str">
        <f t="shared" si="107"/>
        <v/>
      </c>
      <c r="BB82" s="4" t="str">
        <f>IF(NOT(AY82=""), AY82, IF(NOT(AZ82=""), AZ82, IF(NOT(BA82=""), BA82, "")))</f>
        <v/>
      </c>
    </row>
    <row r="83" spans="1:54" x14ac:dyDescent="0.2">
      <c r="A83" s="139"/>
      <c r="B83" s="256"/>
      <c r="C83" s="166"/>
      <c r="D83" s="486" t="str">
        <f t="shared" si="108"/>
        <v/>
      </c>
      <c r="E83" s="171"/>
      <c r="F83" s="167"/>
      <c r="G83" s="443"/>
      <c r="H83" s="168"/>
      <c r="I83" s="168"/>
      <c r="J83" s="167"/>
      <c r="K83" s="169" t="str">
        <f t="shared" si="76"/>
        <v/>
      </c>
      <c r="L83" s="170" t="str">
        <f t="shared" si="77"/>
        <v/>
      </c>
      <c r="M83" s="423" t="str">
        <f t="shared" si="78"/>
        <v/>
      </c>
      <c r="N83" s="144"/>
      <c r="O83" s="15"/>
      <c r="P83" s="29">
        <f t="shared" si="79"/>
        <v>0</v>
      </c>
      <c r="Q83" s="29">
        <f t="shared" si="80"/>
        <v>0</v>
      </c>
      <c r="R83" s="4">
        <f t="shared" si="81"/>
        <v>0</v>
      </c>
      <c r="S83" s="7">
        <f t="shared" si="82"/>
        <v>0</v>
      </c>
      <c r="T83" s="7">
        <f>IF(C83=$C$113, IF(OR(AND(E83&lt;20,J83&gt;336),AND(E83&gt;=20, E83&lt;50,J83&gt;275),AND(E83&gt;=50, J83&gt;186)),1,0),0)</f>
        <v>0</v>
      </c>
      <c r="U83" s="86">
        <f t="shared" si="83"/>
        <v>0</v>
      </c>
      <c r="V83" s="29">
        <f t="shared" si="84"/>
        <v>0</v>
      </c>
      <c r="W83" s="29">
        <f>IF(AND(OR(C83=$C$110,C83=$C$111,C83=$C$112, C83=$C$113),NOT(D83=$E$111)),1,0)</f>
        <v>0</v>
      </c>
      <c r="X83" s="4" t="str">
        <f>IF(Q83=1,$AA$115, IF(R83=1,$AA$116, IF(W83=1,$AA$120, IF(Y83=1,$AA$122, IF(Z83=1,$AA$124, IF(AD83=1,$AA$135,""))))))</f>
        <v/>
      </c>
      <c r="Y83" s="86">
        <f t="shared" si="85"/>
        <v>0</v>
      </c>
      <c r="Z83" s="7">
        <f t="shared" si="86"/>
        <v>0</v>
      </c>
      <c r="AA83" s="29">
        <f t="shared" si="87"/>
        <v>0</v>
      </c>
      <c r="AB83" s="7">
        <f>IF(OR(AND(C83=$C$108, OR(E83&gt;=225, E83&lt;=80)), AND(C83=$C$109, E83&lt;225), AND(C83=$C$110, E83&gt;=20), AND(C83=$C$111, OR(E83&lt;20, E83&gt;=50)), AND(C83=$C$112, E83&lt;50), AND(C83=$C$113, E83&gt;80)),1,0)</f>
        <v>0</v>
      </c>
      <c r="AC83" s="86">
        <f t="shared" si="75"/>
        <v>0</v>
      </c>
      <c r="AD83" s="4">
        <f t="shared" si="88"/>
        <v>0</v>
      </c>
      <c r="AE83" s="29">
        <f t="shared" si="89"/>
        <v>0</v>
      </c>
      <c r="AF83" s="4" t="str">
        <f t="shared" si="90"/>
        <v/>
      </c>
      <c r="AG83" s="86">
        <f t="shared" si="91"/>
        <v>0</v>
      </c>
      <c r="AH83" s="4">
        <f t="shared" si="92"/>
        <v>0</v>
      </c>
      <c r="AI83" s="4">
        <f t="shared" si="93"/>
        <v>0</v>
      </c>
      <c r="AJ83" s="4">
        <f t="shared" si="94"/>
        <v>0</v>
      </c>
      <c r="AK83" s="4">
        <f t="shared" si="95"/>
        <v>0</v>
      </c>
      <c r="AL83" s="4">
        <f t="shared" si="96"/>
        <v>0</v>
      </c>
      <c r="AM83" s="4">
        <f t="shared" si="97"/>
        <v>0</v>
      </c>
      <c r="AN83" s="4">
        <f t="shared" si="98"/>
        <v>0</v>
      </c>
      <c r="AO83" s="4">
        <f>IF(AND(C83=$C$113,L83&gt;0),L83,0)</f>
        <v>0</v>
      </c>
      <c r="AP83" s="4">
        <f>IF(AND(C83=$C$113,L83&lt;0),L83,0)</f>
        <v>0</v>
      </c>
      <c r="AQ83" s="29">
        <f t="shared" si="99"/>
        <v>0</v>
      </c>
      <c r="AR83" s="29">
        <f t="shared" si="100"/>
        <v>0</v>
      </c>
      <c r="AS83" s="4">
        <f>IF(NOT(M83=""),1,0)</f>
        <v>0</v>
      </c>
      <c r="AT83" s="4" t="str">
        <f t="shared" si="101"/>
        <v/>
      </c>
      <c r="AU83" s="4" t="str">
        <f t="shared" si="102"/>
        <v/>
      </c>
      <c r="AV83" s="4" t="str">
        <f t="shared" si="103"/>
        <v/>
      </c>
      <c r="AW83" s="4" t="str">
        <f t="shared" si="104"/>
        <v/>
      </c>
      <c r="AX83" s="4" t="str">
        <f>IF(NOT(AT83=""),AT83,IF(NOT(AU83=""),AU83,IF(NOT(AV83=""),AV83,IF(NOT(AW83=""),AW83,""))))</f>
        <v/>
      </c>
      <c r="AY83" s="4" t="str">
        <f t="shared" si="105"/>
        <v/>
      </c>
      <c r="AZ83" s="4" t="str">
        <f t="shared" si="106"/>
        <v/>
      </c>
      <c r="BA83" s="4" t="str">
        <f t="shared" si="107"/>
        <v/>
      </c>
      <c r="BB83" s="4" t="str">
        <f>IF(NOT(AY83=""), AY83, IF(NOT(AZ83=""), AZ83, IF(NOT(BA83=""), BA83, "")))</f>
        <v/>
      </c>
    </row>
    <row r="84" spans="1:54" ht="12.25" thickBot="1" x14ac:dyDescent="0.25">
      <c r="A84" s="139"/>
      <c r="B84" s="258"/>
      <c r="C84" s="259"/>
      <c r="D84" s="487" t="str">
        <f t="shared" si="108"/>
        <v/>
      </c>
      <c r="E84" s="261"/>
      <c r="F84" s="262"/>
      <c r="G84" s="445"/>
      <c r="H84" s="263"/>
      <c r="I84" s="263"/>
      <c r="J84" s="260"/>
      <c r="K84" s="264" t="str">
        <f t="shared" si="76"/>
        <v/>
      </c>
      <c r="L84" s="265" t="str">
        <f t="shared" si="77"/>
        <v/>
      </c>
      <c r="M84" s="424" t="str">
        <f t="shared" si="78"/>
        <v/>
      </c>
      <c r="N84" s="144"/>
      <c r="O84" s="15"/>
      <c r="P84" s="33">
        <f t="shared" si="79"/>
        <v>0</v>
      </c>
      <c r="Q84" s="33">
        <f t="shared" si="80"/>
        <v>0</v>
      </c>
      <c r="R84" s="6">
        <f t="shared" si="81"/>
        <v>0</v>
      </c>
      <c r="S84" s="20">
        <f t="shared" si="82"/>
        <v>0</v>
      </c>
      <c r="T84" s="20">
        <f>IF(C84=$C$113, IF(OR(AND(E84&lt;20,J84&gt;336),AND(E84&gt;=20, E84&lt;50,J84&gt;275),AND(E84&gt;=50, J84&gt;186)),1,0),0)</f>
        <v>0</v>
      </c>
      <c r="U84" s="87">
        <f t="shared" si="83"/>
        <v>0</v>
      </c>
      <c r="V84" s="33">
        <f t="shared" si="84"/>
        <v>0</v>
      </c>
      <c r="W84" s="33">
        <f>IF(AND(OR(C84=$C$110,C84=$C$111,C84=$C$112, C84=$C$113),NOT(D84=$E$111)),1,0)</f>
        <v>0</v>
      </c>
      <c r="X84" s="6" t="str">
        <f>IF(Q84=1,$AA$115, IF(R84=1,$AA$116, IF(W84=1,$AA$120, IF(Y84=1,$AA$122, IF(Z84=1,$AA$124, IF(AD84=1,$AA$135,""))))))</f>
        <v/>
      </c>
      <c r="Y84" s="87">
        <f t="shared" si="85"/>
        <v>0</v>
      </c>
      <c r="Z84" s="20">
        <f t="shared" si="86"/>
        <v>0</v>
      </c>
      <c r="AA84" s="33">
        <f t="shared" si="87"/>
        <v>0</v>
      </c>
      <c r="AB84" s="20">
        <f>IF(OR(AND(C84=$C$108, OR(E84&gt;=225, E84&lt;=80)), AND(C84=$C$109, E84&lt;225), AND(C84=$C$110, E84&gt;=20), AND(C84=$C$111, OR(E84&lt;20, E84&gt;=50)), AND(C84=$C$112, E84&lt;50), AND(C84=$C$113, E84&gt;80)),1,0)</f>
        <v>0</v>
      </c>
      <c r="AC84" s="87">
        <f t="shared" si="75"/>
        <v>0</v>
      </c>
      <c r="AD84" s="6">
        <f t="shared" si="88"/>
        <v>0</v>
      </c>
      <c r="AE84" s="33">
        <f t="shared" si="89"/>
        <v>0</v>
      </c>
      <c r="AF84" s="6" t="str">
        <f t="shared" si="90"/>
        <v/>
      </c>
      <c r="AG84" s="87">
        <f t="shared" si="91"/>
        <v>0</v>
      </c>
      <c r="AH84" s="6">
        <f t="shared" si="92"/>
        <v>0</v>
      </c>
      <c r="AI84" s="6">
        <f t="shared" si="93"/>
        <v>0</v>
      </c>
      <c r="AJ84" s="6">
        <f t="shared" si="94"/>
        <v>0</v>
      </c>
      <c r="AK84" s="6">
        <f t="shared" si="95"/>
        <v>0</v>
      </c>
      <c r="AL84" s="6">
        <f t="shared" si="96"/>
        <v>0</v>
      </c>
      <c r="AM84" s="6">
        <f t="shared" si="97"/>
        <v>0</v>
      </c>
      <c r="AN84" s="6">
        <f t="shared" si="98"/>
        <v>0</v>
      </c>
      <c r="AO84" s="6">
        <f>IF(AND(C84=$C$113,L84&gt;0),L84,0)</f>
        <v>0</v>
      </c>
      <c r="AP84" s="6">
        <f>IF(AND(C84=$C$113,L84&lt;0),L84,0)</f>
        <v>0</v>
      </c>
      <c r="AQ84" s="33">
        <f t="shared" si="99"/>
        <v>0</v>
      </c>
      <c r="AR84" s="33">
        <f t="shared" si="100"/>
        <v>0</v>
      </c>
      <c r="AS84" s="6">
        <f>IF(NOT(M84=""),1,0)</f>
        <v>0</v>
      </c>
      <c r="AT84" s="6" t="str">
        <f t="shared" si="101"/>
        <v/>
      </c>
      <c r="AU84" s="6" t="str">
        <f t="shared" si="102"/>
        <v/>
      </c>
      <c r="AV84" s="6" t="str">
        <f t="shared" si="103"/>
        <v/>
      </c>
      <c r="AW84" s="6" t="str">
        <f t="shared" si="104"/>
        <v/>
      </c>
      <c r="AX84" s="6" t="str">
        <f>IF(NOT(AT84=""),AT84,IF(NOT(AU84=""),AU84,IF(NOT(AV84=""),AV84,IF(NOT(AW84=""),AW84,""))))</f>
        <v/>
      </c>
      <c r="AY84" s="6" t="str">
        <f t="shared" si="105"/>
        <v/>
      </c>
      <c r="AZ84" s="6" t="str">
        <f t="shared" si="106"/>
        <v/>
      </c>
      <c r="BA84" s="6" t="str">
        <f t="shared" si="107"/>
        <v/>
      </c>
      <c r="BB84" s="6" t="str">
        <f>IF(NOT(AY84=""), AY84, IF(NOT(AZ84=""), AZ84, IF(NOT(BA84=""), BA84, "")))</f>
        <v/>
      </c>
    </row>
    <row r="85" spans="1:54" ht="12.25" x14ac:dyDescent="0.2">
      <c r="A85" s="139"/>
      <c r="B85" s="606" t="s">
        <v>301</v>
      </c>
      <c r="C85" s="606"/>
      <c r="D85" s="606"/>
      <c r="E85" s="606"/>
      <c r="F85" s="606"/>
      <c r="G85" s="606"/>
      <c r="H85" s="606"/>
      <c r="I85" s="606"/>
      <c r="J85" s="606"/>
      <c r="K85" s="606"/>
      <c r="L85" s="606"/>
      <c r="M85" s="606"/>
      <c r="N85" s="139"/>
      <c r="O85" s="47"/>
      <c r="Q85" s="8"/>
      <c r="AN85" s="417">
        <f>SUM(AS15:AS84)</f>
        <v>0</v>
      </c>
      <c r="AO85" s="7"/>
      <c r="AP85" s="7"/>
      <c r="AQ85" s="2" t="s">
        <v>144</v>
      </c>
    </row>
    <row r="86" spans="1:54" ht="12.25" x14ac:dyDescent="0.2">
      <c r="A86" s="139"/>
      <c r="B86" s="582" t="s">
        <v>305</v>
      </c>
      <c r="C86" s="582"/>
      <c r="D86" s="582"/>
      <c r="E86" s="582"/>
      <c r="F86" s="582"/>
      <c r="G86" s="582"/>
      <c r="H86" s="582"/>
      <c r="I86" s="582"/>
      <c r="J86" s="582"/>
      <c r="K86" s="582"/>
      <c r="L86" s="582"/>
      <c r="M86" s="582"/>
      <c r="N86" s="139"/>
      <c r="O86" s="47"/>
      <c r="Q86" s="10"/>
    </row>
    <row r="87" spans="1:54" ht="13.6" customHeight="1" x14ac:dyDescent="0.2">
      <c r="A87" s="139"/>
      <c r="B87" s="582" t="s">
        <v>0</v>
      </c>
      <c r="C87" s="583"/>
      <c r="D87" s="583"/>
      <c r="E87" s="583"/>
      <c r="F87" s="583"/>
      <c r="G87" s="583"/>
      <c r="H87" s="583"/>
      <c r="I87" s="583"/>
      <c r="J87" s="583"/>
      <c r="K87" s="583"/>
      <c r="L87" s="583"/>
      <c r="M87" s="583"/>
      <c r="N87" s="139"/>
      <c r="O87" s="47"/>
      <c r="Q87" s="10"/>
    </row>
    <row r="88" spans="1:54" ht="14.95" thickBot="1" x14ac:dyDescent="0.25">
      <c r="A88" s="139"/>
      <c r="B88" s="140"/>
      <c r="C88" s="140"/>
      <c r="D88" s="140"/>
      <c r="E88" s="140"/>
      <c r="F88" s="140"/>
      <c r="G88" s="140"/>
      <c r="H88" s="140"/>
      <c r="I88" s="140"/>
      <c r="J88" s="140"/>
      <c r="K88" s="140"/>
      <c r="L88" s="140"/>
      <c r="M88" s="140"/>
      <c r="N88" s="139"/>
      <c r="O88" s="47"/>
      <c r="Q88" s="10"/>
    </row>
    <row r="89" spans="1:54" ht="19.05" thickBot="1" x14ac:dyDescent="0.25">
      <c r="A89" s="139"/>
      <c r="B89" s="589" t="s">
        <v>10</v>
      </c>
      <c r="C89" s="590"/>
      <c r="D89" s="590"/>
      <c r="E89" s="590"/>
      <c r="F89" s="591"/>
      <c r="G89" s="140"/>
      <c r="H89" s="140"/>
      <c r="I89" s="140"/>
      <c r="J89" s="140"/>
      <c r="K89" s="140"/>
      <c r="L89" s="140"/>
      <c r="M89" s="139"/>
      <c r="N89" s="139"/>
      <c r="O89" s="47"/>
      <c r="Q89" s="10"/>
    </row>
    <row r="90" spans="1:54" ht="26.35" customHeight="1" thickBot="1" x14ac:dyDescent="0.25">
      <c r="A90" s="139"/>
      <c r="B90" s="614" t="s">
        <v>300</v>
      </c>
      <c r="C90" s="615"/>
      <c r="D90" s="615"/>
      <c r="E90" s="616"/>
      <c r="F90" s="184" t="s">
        <v>11</v>
      </c>
      <c r="G90" s="139"/>
      <c r="H90" s="139"/>
      <c r="I90" s="139"/>
      <c r="J90" s="139"/>
      <c r="K90" s="139"/>
      <c r="L90" s="141"/>
      <c r="M90" s="139"/>
      <c r="N90" s="139"/>
      <c r="O90" s="47"/>
      <c r="P90" s="3"/>
      <c r="Q90" s="3"/>
      <c r="R90" s="10"/>
    </row>
    <row r="91" spans="1:54" ht="13.6" customHeight="1" thickBot="1" x14ac:dyDescent="0.3">
      <c r="A91" s="139"/>
      <c r="B91" s="609" t="s">
        <v>90</v>
      </c>
      <c r="C91" s="602" t="s">
        <v>337</v>
      </c>
      <c r="D91" s="602"/>
      <c r="E91" s="603"/>
      <c r="F91" s="185">
        <f>SUM(AG15:AG84)+SUM(AI15:AI84)</f>
        <v>0</v>
      </c>
      <c r="G91" s="139"/>
      <c r="H91" s="139"/>
      <c r="I91" s="139"/>
      <c r="J91" s="139"/>
      <c r="K91" s="139"/>
      <c r="L91" s="141"/>
      <c r="M91" s="484" t="s">
        <v>236</v>
      </c>
      <c r="N91" s="139"/>
      <c r="O91" s="47"/>
      <c r="P91" s="3"/>
      <c r="Q91" s="3"/>
      <c r="R91" s="10"/>
    </row>
    <row r="92" spans="1:54" ht="13.6" customHeight="1" x14ac:dyDescent="0.2">
      <c r="A92" s="139"/>
      <c r="B92" s="617"/>
      <c r="C92" s="578" t="s">
        <v>338</v>
      </c>
      <c r="D92" s="578"/>
      <c r="E92" s="579"/>
      <c r="F92" s="186">
        <f>SUM(AH15:AH84)+SUM(AJ15:AJ84)</f>
        <v>0</v>
      </c>
      <c r="G92" s="139"/>
      <c r="H92" s="139"/>
      <c r="I92" s="139"/>
      <c r="J92" s="139"/>
      <c r="K92" s="139"/>
      <c r="L92" s="141"/>
      <c r="M92" s="611" t="s">
        <v>381</v>
      </c>
      <c r="N92" s="139"/>
      <c r="O92" s="47"/>
      <c r="P92" s="3"/>
      <c r="Q92" s="3"/>
      <c r="R92" s="10"/>
    </row>
    <row r="93" spans="1:54" ht="13.6" hidden="1" customHeight="1" x14ac:dyDescent="0.2">
      <c r="A93" s="139"/>
      <c r="B93" s="617"/>
      <c r="C93" s="578" t="s">
        <v>3</v>
      </c>
      <c r="D93" s="578"/>
      <c r="E93" s="579"/>
      <c r="F93" s="186"/>
      <c r="G93" s="139"/>
      <c r="H93" s="139"/>
      <c r="I93" s="139"/>
      <c r="J93" s="139"/>
      <c r="K93" s="139"/>
      <c r="L93" s="141"/>
      <c r="M93" s="612"/>
      <c r="N93" s="139"/>
      <c r="O93" s="47"/>
      <c r="P93" s="3"/>
      <c r="Q93" s="3"/>
      <c r="R93" s="10"/>
    </row>
    <row r="94" spans="1:54" ht="13.6" hidden="1" customHeight="1" x14ac:dyDescent="0.2">
      <c r="A94" s="139"/>
      <c r="B94" s="617"/>
      <c r="C94" s="578" t="s">
        <v>4</v>
      </c>
      <c r="D94" s="578"/>
      <c r="E94" s="579"/>
      <c r="F94" s="186"/>
      <c r="G94" s="139"/>
      <c r="H94" s="139"/>
      <c r="I94" s="139"/>
      <c r="J94" s="139"/>
      <c r="K94" s="139"/>
      <c r="L94" s="343"/>
      <c r="M94" s="612"/>
      <c r="N94" s="343"/>
      <c r="O94" s="378"/>
      <c r="P94" s="3"/>
      <c r="Q94" s="3"/>
      <c r="R94" s="10"/>
    </row>
    <row r="95" spans="1:54" ht="13.6" hidden="1" customHeight="1" x14ac:dyDescent="0.2">
      <c r="A95" s="139"/>
      <c r="B95" s="617"/>
      <c r="C95" s="579" t="s">
        <v>296</v>
      </c>
      <c r="D95" s="580"/>
      <c r="E95" s="581"/>
      <c r="F95" s="186">
        <f>SUM(AK15:AK84)</f>
        <v>0</v>
      </c>
      <c r="G95" s="139"/>
      <c r="H95" s="139"/>
      <c r="I95" s="139"/>
      <c r="J95" s="139"/>
      <c r="K95" s="139"/>
      <c r="L95" s="343"/>
      <c r="M95" s="612"/>
      <c r="N95" s="343"/>
      <c r="O95" s="378"/>
      <c r="P95" s="3"/>
      <c r="Q95" s="3"/>
      <c r="R95" s="10"/>
    </row>
    <row r="96" spans="1:54" ht="13.6" hidden="1" customHeight="1" x14ac:dyDescent="0.2">
      <c r="A96" s="139"/>
      <c r="B96" s="617"/>
      <c r="C96" s="578" t="s">
        <v>297</v>
      </c>
      <c r="D96" s="578"/>
      <c r="E96" s="579"/>
      <c r="F96" s="186">
        <f>SUM(AL15:AL84)</f>
        <v>0</v>
      </c>
      <c r="G96" s="139"/>
      <c r="H96" s="139"/>
      <c r="I96" s="139"/>
      <c r="J96" s="139"/>
      <c r="K96" s="139"/>
      <c r="L96" s="607"/>
      <c r="M96" s="612"/>
      <c r="N96" s="418"/>
      <c r="O96" s="608"/>
      <c r="P96" s="3"/>
      <c r="Q96" s="3"/>
      <c r="R96" s="10"/>
    </row>
    <row r="97" spans="1:42" ht="13.6" hidden="1" customHeight="1" x14ac:dyDescent="0.2">
      <c r="A97" s="139"/>
      <c r="B97" s="617"/>
      <c r="C97" s="578" t="s">
        <v>298</v>
      </c>
      <c r="D97" s="578"/>
      <c r="E97" s="579"/>
      <c r="F97" s="186">
        <f>SUM(AM15:AM84)</f>
        <v>0</v>
      </c>
      <c r="G97" s="139"/>
      <c r="H97" s="139"/>
      <c r="I97" s="139"/>
      <c r="J97" s="139"/>
      <c r="K97" s="139"/>
      <c r="L97" s="607"/>
      <c r="M97" s="612"/>
      <c r="N97" s="418"/>
      <c r="O97" s="608"/>
      <c r="P97" s="3"/>
      <c r="Q97" s="3"/>
      <c r="R97" s="10"/>
    </row>
    <row r="98" spans="1:42" ht="13.6" hidden="1" customHeight="1" x14ac:dyDescent="0.2">
      <c r="A98" s="139"/>
      <c r="B98" s="617"/>
      <c r="C98" s="578" t="s">
        <v>299</v>
      </c>
      <c r="D98" s="578"/>
      <c r="E98" s="579"/>
      <c r="F98" s="186">
        <f>SUM(AN15:AN84)</f>
        <v>0</v>
      </c>
      <c r="G98" s="139"/>
      <c r="H98" s="139"/>
      <c r="I98" s="139"/>
      <c r="J98" s="139"/>
      <c r="K98" s="139"/>
      <c r="L98" s="394"/>
      <c r="M98" s="612"/>
      <c r="N98" s="395"/>
      <c r="O98" s="402"/>
      <c r="P98" s="3"/>
      <c r="Q98" s="3"/>
      <c r="R98" s="10"/>
    </row>
    <row r="99" spans="1:42" ht="13.6" x14ac:dyDescent="0.2">
      <c r="A99" s="139"/>
      <c r="B99" s="617"/>
      <c r="C99" s="578" t="s">
        <v>1</v>
      </c>
      <c r="D99" s="578"/>
      <c r="E99" s="579"/>
      <c r="F99" s="186">
        <f>SUM(AO15:AO84)</f>
        <v>0</v>
      </c>
      <c r="G99" s="139"/>
      <c r="H99" s="139"/>
      <c r="I99" s="139"/>
      <c r="J99" s="139"/>
      <c r="K99" s="139"/>
      <c r="L99" s="394"/>
      <c r="M99" s="612"/>
      <c r="N99" s="395"/>
      <c r="O99" s="402"/>
      <c r="P99" s="3"/>
      <c r="Q99" s="3"/>
      <c r="R99" s="10"/>
    </row>
    <row r="100" spans="1:42" ht="14.3" thickBot="1" x14ac:dyDescent="0.25">
      <c r="A100" s="139"/>
      <c r="B100" s="618"/>
      <c r="C100" s="600" t="s">
        <v>2</v>
      </c>
      <c r="D100" s="600"/>
      <c r="E100" s="601"/>
      <c r="F100" s="188">
        <f>SUM(AP15:AP84)</f>
        <v>0</v>
      </c>
      <c r="G100" s="139"/>
      <c r="H100" s="139"/>
      <c r="I100" s="139"/>
      <c r="J100" s="139"/>
      <c r="K100" s="139"/>
      <c r="L100" s="394"/>
      <c r="M100" s="612"/>
      <c r="N100" s="395"/>
      <c r="O100" s="402"/>
      <c r="P100" s="3"/>
      <c r="Q100" s="3"/>
      <c r="R100" s="10"/>
    </row>
    <row r="101" spans="1:42" ht="13.6" customHeight="1" x14ac:dyDescent="0.2">
      <c r="A101" s="139"/>
      <c r="B101" s="609" t="s">
        <v>5</v>
      </c>
      <c r="C101" s="602" t="s">
        <v>6</v>
      </c>
      <c r="D101" s="602"/>
      <c r="E101" s="603"/>
      <c r="F101" s="185">
        <f>SUM(AQ15:AQ84)</f>
        <v>0</v>
      </c>
      <c r="G101" s="141"/>
      <c r="H101" s="139"/>
      <c r="I101" s="142"/>
      <c r="J101" s="139"/>
      <c r="K101" s="139"/>
      <c r="L101" s="394"/>
      <c r="M101" s="612"/>
      <c r="N101" s="394"/>
      <c r="O101" s="402"/>
      <c r="P101" s="3"/>
      <c r="Q101" s="3"/>
      <c r="R101" s="10"/>
    </row>
    <row r="102" spans="1:42" ht="45.55" customHeight="1" thickBot="1" x14ac:dyDescent="0.25">
      <c r="A102" s="139"/>
      <c r="B102" s="610"/>
      <c r="C102" s="587" t="s">
        <v>7</v>
      </c>
      <c r="D102" s="587"/>
      <c r="E102" s="588"/>
      <c r="F102" s="187">
        <f>SUM(AR15:AR84)</f>
        <v>0</v>
      </c>
      <c r="G102" s="141"/>
      <c r="H102" s="139"/>
      <c r="I102" s="142"/>
      <c r="J102" s="139"/>
      <c r="K102" s="139"/>
      <c r="L102" s="394"/>
      <c r="M102" s="613"/>
      <c r="N102" s="394"/>
      <c r="O102" s="402"/>
      <c r="P102" s="3"/>
      <c r="Q102" s="3"/>
      <c r="R102" s="10"/>
    </row>
    <row r="103" spans="1:42" ht="29.25" customHeight="1" x14ac:dyDescent="0.2">
      <c r="A103" s="139"/>
      <c r="B103" s="576" t="str">
        <f>IF(AN85&gt;0, AA138, "")</f>
        <v/>
      </c>
      <c r="C103" s="576"/>
      <c r="D103" s="576"/>
      <c r="E103" s="576"/>
      <c r="F103" s="576"/>
      <c r="G103" s="142"/>
      <c r="H103" s="139"/>
      <c r="I103" s="139"/>
      <c r="J103" s="394"/>
      <c r="K103" s="395"/>
      <c r="L103" s="394"/>
      <c r="M103" s="394"/>
      <c r="N103" s="394"/>
      <c r="O103" s="15"/>
      <c r="P103" s="10"/>
    </row>
    <row r="104" spans="1:42" ht="23.95" customHeight="1" x14ac:dyDescent="0.2">
      <c r="A104" s="139"/>
      <c r="B104" s="576" t="str">
        <f>IF(AN86&gt;0, AA139, "")</f>
        <v/>
      </c>
      <c r="C104" s="576"/>
      <c r="D104" s="576"/>
      <c r="E104" s="576"/>
      <c r="F104" s="576"/>
      <c r="G104" s="139"/>
      <c r="H104" s="139"/>
      <c r="I104" s="139"/>
      <c r="J104" s="143"/>
      <c r="K104" s="143"/>
      <c r="L104" s="394"/>
      <c r="M104" s="394"/>
      <c r="N104" s="394"/>
      <c r="O104" s="15"/>
    </row>
    <row r="105" spans="1:42" ht="12.1" customHeight="1" x14ac:dyDescent="0.2">
      <c r="A105" s="139"/>
      <c r="B105" s="139"/>
      <c r="C105" s="139"/>
      <c r="D105" s="139"/>
      <c r="E105" s="141"/>
      <c r="F105" s="139"/>
      <c r="G105" s="139"/>
      <c r="H105" s="139"/>
      <c r="I105" s="139"/>
      <c r="J105" s="143"/>
      <c r="K105" s="143"/>
      <c r="L105" s="143"/>
      <c r="M105" s="419"/>
      <c r="N105" s="144"/>
      <c r="O105" s="15"/>
    </row>
    <row r="106" spans="1:42" ht="12.9" x14ac:dyDescent="0.2">
      <c r="A106" s="47"/>
      <c r="B106" s="47"/>
      <c r="C106" s="47"/>
      <c r="D106" s="47"/>
      <c r="E106" s="48"/>
      <c r="F106" s="47"/>
      <c r="G106" s="47"/>
      <c r="H106" s="47"/>
      <c r="I106" s="47"/>
      <c r="J106" s="378"/>
      <c r="K106" s="378"/>
      <c r="L106" s="378"/>
      <c r="M106" s="89"/>
      <c r="N106" s="15"/>
      <c r="O106" s="15"/>
      <c r="Z106" s="7"/>
      <c r="AA106" s="7"/>
      <c r="AB106" s="7"/>
      <c r="AC106" s="7"/>
      <c r="AD106" s="7"/>
      <c r="AE106" s="7"/>
      <c r="AF106" s="7"/>
      <c r="AG106" s="7"/>
      <c r="AH106" s="7"/>
      <c r="AI106" s="7"/>
      <c r="AJ106" s="7"/>
      <c r="AK106" s="7"/>
      <c r="AL106" s="7"/>
      <c r="AM106" s="19"/>
      <c r="AN106" s="7"/>
      <c r="AO106" s="7"/>
      <c r="AP106" s="7"/>
    </row>
    <row r="107" spans="1:42" ht="12.9" hidden="1" x14ac:dyDescent="0.2">
      <c r="J107" s="341"/>
      <c r="K107" s="341"/>
      <c r="L107" s="341"/>
      <c r="N107" s="2"/>
      <c r="O107" s="2"/>
      <c r="R107" s="3"/>
      <c r="Z107" s="7"/>
      <c r="AA107" s="7"/>
      <c r="AB107" s="7"/>
      <c r="AC107" s="7"/>
      <c r="AD107" s="7"/>
      <c r="AE107" s="7"/>
      <c r="AF107" s="7"/>
      <c r="AG107" s="7"/>
      <c r="AH107" s="7"/>
      <c r="AI107" s="7"/>
      <c r="AJ107" s="7"/>
      <c r="AK107" s="7"/>
      <c r="AL107" s="7"/>
      <c r="AM107" s="7"/>
      <c r="AN107" s="7"/>
      <c r="AO107" s="7"/>
      <c r="AP107" s="7"/>
    </row>
    <row r="108" spans="1:42" s="74" customFormat="1" hidden="1" x14ac:dyDescent="0.2">
      <c r="C108" s="74" t="s">
        <v>65</v>
      </c>
      <c r="E108" s="74" t="s">
        <v>179</v>
      </c>
      <c r="F108" s="74" t="s">
        <v>63</v>
      </c>
      <c r="I108" s="75">
        <v>50</v>
      </c>
      <c r="O108" s="2"/>
    </row>
    <row r="109" spans="1:42" s="74" customFormat="1" hidden="1" x14ac:dyDescent="0.2">
      <c r="C109" s="74" t="s">
        <v>66</v>
      </c>
      <c r="E109" s="74" t="s">
        <v>180</v>
      </c>
      <c r="F109" s="74" t="s">
        <v>64</v>
      </c>
      <c r="I109" s="75">
        <v>125</v>
      </c>
      <c r="O109" s="2"/>
    </row>
    <row r="110" spans="1:42" s="74" customFormat="1" hidden="1" x14ac:dyDescent="0.2">
      <c r="C110" s="74" t="s">
        <v>67</v>
      </c>
      <c r="D110" s="74" t="s">
        <v>63</v>
      </c>
      <c r="I110" s="75">
        <v>250</v>
      </c>
      <c r="O110" s="2"/>
    </row>
    <row r="111" spans="1:42" s="74" customFormat="1" hidden="1" x14ac:dyDescent="0.2">
      <c r="C111" s="74" t="s">
        <v>68</v>
      </c>
      <c r="D111" s="74" t="s">
        <v>64</v>
      </c>
      <c r="E111" s="74" t="s">
        <v>315</v>
      </c>
      <c r="G111" s="76">
        <v>0.47</v>
      </c>
      <c r="I111" s="75">
        <v>300</v>
      </c>
      <c r="O111" s="2"/>
    </row>
    <row r="112" spans="1:42" s="74" customFormat="1" hidden="1" x14ac:dyDescent="0.2">
      <c r="C112" s="74" t="s">
        <v>69</v>
      </c>
      <c r="E112" s="74" t="s">
        <v>118</v>
      </c>
      <c r="G112" s="76">
        <v>0.85</v>
      </c>
      <c r="I112" s="75">
        <v>500</v>
      </c>
      <c r="O112" s="2"/>
    </row>
    <row r="113" spans="2:49" s="74" customFormat="1" hidden="1" x14ac:dyDescent="0.2">
      <c r="C113" s="74" t="s">
        <v>120</v>
      </c>
      <c r="E113" s="74" t="s">
        <v>119</v>
      </c>
      <c r="I113" s="75">
        <v>1000</v>
      </c>
      <c r="O113" s="2"/>
    </row>
    <row r="114" spans="2:49" ht="23.1" hidden="1" x14ac:dyDescent="0.2">
      <c r="B114" s="11" t="s">
        <v>72</v>
      </c>
      <c r="C114" s="11" t="s">
        <v>81</v>
      </c>
      <c r="D114" s="11" t="s">
        <v>93</v>
      </c>
      <c r="J114" s="420"/>
      <c r="K114" s="420"/>
      <c r="L114" s="420"/>
      <c r="N114" s="2"/>
      <c r="O114" s="2"/>
      <c r="Q114" s="3"/>
      <c r="R114" s="9" t="s">
        <v>113</v>
      </c>
      <c r="Z114" s="7"/>
      <c r="AA114" s="7"/>
      <c r="AB114" s="7"/>
      <c r="AC114" s="7"/>
      <c r="AD114" s="7"/>
      <c r="AE114" s="7"/>
      <c r="AF114" s="7"/>
      <c r="AG114" s="7"/>
      <c r="AH114" s="25"/>
      <c r="AI114" s="7"/>
      <c r="AJ114" s="26"/>
      <c r="AK114" s="27"/>
      <c r="AL114" s="7"/>
      <c r="AM114" s="7"/>
      <c r="AN114" s="7"/>
      <c r="AO114" s="7"/>
      <c r="AP114" s="7"/>
    </row>
    <row r="115" spans="2:49" ht="12.9" hidden="1" x14ac:dyDescent="0.2">
      <c r="B115" s="12" t="s">
        <v>78</v>
      </c>
      <c r="C115" s="12">
        <v>10</v>
      </c>
      <c r="D115" s="12">
        <v>40</v>
      </c>
      <c r="J115" s="398"/>
      <c r="K115" s="399"/>
      <c r="L115" s="399"/>
      <c r="P115" s="28" t="s">
        <v>126</v>
      </c>
      <c r="Q115" s="22"/>
      <c r="R115" s="22"/>
      <c r="S115" s="22"/>
      <c r="T115" s="22"/>
      <c r="U115" s="22"/>
      <c r="V115" s="22"/>
      <c r="W115" s="22"/>
      <c r="X115" s="22"/>
      <c r="Y115" s="14"/>
      <c r="Z115" s="22"/>
      <c r="AA115" s="23" t="s">
        <v>221</v>
      </c>
      <c r="AB115" s="22"/>
      <c r="AC115" s="22"/>
      <c r="AD115" s="22"/>
      <c r="AE115" s="22"/>
      <c r="AF115" s="22"/>
      <c r="AI115" s="7"/>
      <c r="AJ115" s="7"/>
      <c r="AK115" s="7"/>
      <c r="AL115" s="7"/>
      <c r="AM115" s="7"/>
      <c r="AN115" s="7"/>
      <c r="AO115" s="7"/>
      <c r="AP115" s="7"/>
      <c r="AQ115" s="19"/>
      <c r="AR115" s="7"/>
      <c r="AS115" s="26"/>
      <c r="AT115" s="7"/>
      <c r="AU115" s="7"/>
      <c r="AV115" s="7"/>
      <c r="AW115" s="7"/>
    </row>
    <row r="116" spans="2:49" ht="12.9" hidden="1" x14ac:dyDescent="0.2">
      <c r="B116" s="12" t="s">
        <v>79</v>
      </c>
      <c r="C116" s="12">
        <v>10</v>
      </c>
      <c r="D116" s="12">
        <v>16.100000000000001</v>
      </c>
      <c r="F116" s="421" t="s">
        <v>304</v>
      </c>
      <c r="J116" s="398"/>
      <c r="K116" s="399"/>
      <c r="L116" s="399"/>
      <c r="P116" s="28" t="s">
        <v>127</v>
      </c>
      <c r="Q116" s="22"/>
      <c r="R116" s="22"/>
      <c r="S116" s="22"/>
      <c r="T116" s="22"/>
      <c r="U116" s="22"/>
      <c r="V116" s="22"/>
      <c r="W116" s="22"/>
      <c r="X116" s="22"/>
      <c r="Y116" s="14"/>
      <c r="Z116" s="22"/>
      <c r="AA116" s="23" t="s">
        <v>222</v>
      </c>
      <c r="AB116" s="22"/>
      <c r="AC116" s="22"/>
      <c r="AD116" s="22"/>
      <c r="AE116" s="22"/>
      <c r="AF116" s="22"/>
      <c r="AI116" s="7"/>
      <c r="AJ116" s="7"/>
      <c r="AK116" s="7"/>
      <c r="AL116" s="7"/>
      <c r="AM116" s="7"/>
      <c r="AN116" s="7"/>
      <c r="AO116" s="7"/>
      <c r="AP116" s="7"/>
      <c r="AQ116" s="19"/>
      <c r="AR116" s="7"/>
      <c r="AS116" s="26"/>
      <c r="AT116" s="7"/>
      <c r="AU116" s="7"/>
      <c r="AV116" s="7"/>
      <c r="AW116" s="7"/>
    </row>
    <row r="117" spans="2:49" ht="12.9" hidden="1" x14ac:dyDescent="0.2">
      <c r="B117" s="12" t="s">
        <v>73</v>
      </c>
      <c r="C117" s="12">
        <v>8</v>
      </c>
      <c r="D117" s="12">
        <v>12.1</v>
      </c>
      <c r="J117" s="398"/>
      <c r="K117" s="399"/>
      <c r="L117" s="399"/>
      <c r="P117" s="22" t="s">
        <v>95</v>
      </c>
      <c r="Q117" s="22"/>
      <c r="R117" s="22"/>
      <c r="S117" s="22"/>
      <c r="T117" s="22"/>
      <c r="U117" s="22"/>
      <c r="V117" s="22"/>
      <c r="W117" s="22"/>
      <c r="X117" s="22"/>
      <c r="Y117" s="14"/>
      <c r="Z117" s="22"/>
      <c r="AA117" s="23" t="s">
        <v>96</v>
      </c>
      <c r="AB117" s="22"/>
      <c r="AC117" s="22"/>
      <c r="AD117" s="22"/>
      <c r="AE117" s="22"/>
      <c r="AF117" s="22"/>
      <c r="AI117" s="7"/>
      <c r="AJ117" s="7"/>
      <c r="AK117" s="7"/>
      <c r="AL117" s="7"/>
      <c r="AM117" s="7"/>
      <c r="AN117" s="7"/>
      <c r="AO117" s="7"/>
      <c r="AP117" s="7"/>
      <c r="AQ117" s="19"/>
      <c r="AR117" s="7"/>
      <c r="AS117" s="26"/>
      <c r="AT117" s="7"/>
      <c r="AU117" s="7"/>
      <c r="AV117" s="7"/>
      <c r="AW117" s="7"/>
    </row>
    <row r="118" spans="2:49" hidden="1" x14ac:dyDescent="0.2">
      <c r="B118" s="12" t="s">
        <v>74</v>
      </c>
      <c r="C118" s="13">
        <v>50</v>
      </c>
      <c r="D118" s="13">
        <v>336</v>
      </c>
      <c r="J118" s="7"/>
      <c r="K118" s="7"/>
      <c r="L118" s="7"/>
      <c r="P118" s="22" t="s">
        <v>99</v>
      </c>
      <c r="Q118" s="22"/>
      <c r="R118" s="22"/>
      <c r="S118" s="22"/>
      <c r="T118" s="22"/>
      <c r="U118" s="22"/>
      <c r="V118" s="22"/>
      <c r="W118" s="22"/>
      <c r="X118" s="22"/>
      <c r="Y118" s="14"/>
      <c r="Z118" s="22"/>
      <c r="AA118" s="23" t="s">
        <v>97</v>
      </c>
      <c r="AB118" s="22"/>
      <c r="AC118" s="22"/>
      <c r="AD118" s="22"/>
      <c r="AE118" s="22"/>
      <c r="AF118" s="22"/>
      <c r="AI118" s="7"/>
      <c r="AJ118" s="7"/>
      <c r="AK118" s="7"/>
      <c r="AL118" s="7"/>
      <c r="AM118" s="7"/>
      <c r="AN118" s="7"/>
      <c r="AO118" s="7"/>
      <c r="AP118" s="7"/>
      <c r="AQ118" s="19"/>
      <c r="AR118" s="7"/>
      <c r="AS118" s="26"/>
      <c r="AT118" s="7"/>
      <c r="AU118" s="7"/>
      <c r="AV118" s="7"/>
      <c r="AW118" s="7"/>
    </row>
    <row r="119" spans="2:49" hidden="1" x14ac:dyDescent="0.2">
      <c r="B119" s="12" t="s">
        <v>75</v>
      </c>
      <c r="C119" s="13">
        <v>50</v>
      </c>
      <c r="D119" s="13">
        <v>275</v>
      </c>
      <c r="J119" s="7"/>
      <c r="K119" s="7"/>
      <c r="L119" s="7"/>
      <c r="P119" s="22" t="s">
        <v>100</v>
      </c>
      <c r="Q119" s="22"/>
      <c r="R119" s="22"/>
      <c r="S119" s="22"/>
      <c r="T119" s="22"/>
      <c r="U119" s="22"/>
      <c r="V119" s="22"/>
      <c r="W119" s="22"/>
      <c r="X119" s="22"/>
      <c r="Y119" s="14"/>
      <c r="Z119" s="22"/>
      <c r="AA119" s="23" t="s">
        <v>98</v>
      </c>
      <c r="AB119" s="22"/>
      <c r="AC119" s="22"/>
      <c r="AD119" s="22"/>
      <c r="AE119" s="22"/>
      <c r="AF119" s="22"/>
      <c r="AI119" s="7"/>
      <c r="AJ119" s="7"/>
      <c r="AK119" s="7"/>
      <c r="AL119" s="7"/>
      <c r="AM119" s="7"/>
      <c r="AN119" s="7"/>
      <c r="AO119" s="7"/>
      <c r="AP119" s="7"/>
      <c r="AQ119" s="19"/>
      <c r="AR119" s="7"/>
      <c r="AS119" s="26"/>
      <c r="AT119" s="7"/>
      <c r="AU119" s="7"/>
      <c r="AV119" s="7"/>
      <c r="AW119" s="7"/>
    </row>
    <row r="120" spans="2:49" hidden="1" x14ac:dyDescent="0.2">
      <c r="B120" s="12" t="s">
        <v>76</v>
      </c>
      <c r="C120" s="13">
        <v>72</v>
      </c>
      <c r="D120" s="13">
        <v>186</v>
      </c>
      <c r="P120" s="22" t="s">
        <v>101</v>
      </c>
      <c r="Q120" s="22"/>
      <c r="R120" s="22"/>
      <c r="S120" s="22"/>
      <c r="T120" s="22"/>
      <c r="U120" s="22"/>
      <c r="V120" s="22"/>
      <c r="W120" s="22"/>
      <c r="X120" s="22"/>
      <c r="Y120" s="14"/>
      <c r="Z120" s="22"/>
      <c r="AA120" s="23" t="s">
        <v>102</v>
      </c>
      <c r="AB120" s="22"/>
      <c r="AC120" s="22"/>
      <c r="AD120" s="22"/>
      <c r="AE120" s="22"/>
      <c r="AF120" s="22"/>
      <c r="AI120" s="7"/>
      <c r="AJ120" s="7"/>
      <c r="AK120" s="7"/>
      <c r="AL120" s="7"/>
      <c r="AM120" s="7"/>
      <c r="AN120" s="7"/>
      <c r="AO120" s="7"/>
      <c r="AP120" s="7"/>
      <c r="AQ120" s="19"/>
      <c r="AR120" s="7"/>
      <c r="AS120" s="26"/>
      <c r="AT120" s="7"/>
      <c r="AU120" s="7"/>
      <c r="AV120" s="7"/>
      <c r="AW120" s="7"/>
    </row>
    <row r="121" spans="2:49" hidden="1" x14ac:dyDescent="0.2">
      <c r="P121" s="22" t="s">
        <v>124</v>
      </c>
      <c r="Q121" s="22"/>
      <c r="R121" s="22"/>
      <c r="S121" s="22"/>
      <c r="T121" s="22"/>
      <c r="U121" s="22"/>
      <c r="V121" s="22"/>
      <c r="W121" s="22"/>
      <c r="X121" s="22"/>
      <c r="Y121" s="14"/>
      <c r="Z121" s="22"/>
      <c r="AA121" s="23" t="s">
        <v>112</v>
      </c>
      <c r="AB121" s="22"/>
      <c r="AC121" s="22"/>
      <c r="AD121" s="22"/>
      <c r="AE121" s="22"/>
      <c r="AF121" s="22"/>
      <c r="AI121" s="7"/>
      <c r="AJ121" s="7"/>
      <c r="AK121" s="7"/>
      <c r="AL121" s="7"/>
      <c r="AM121" s="7"/>
      <c r="AN121" s="7"/>
      <c r="AO121" s="7"/>
      <c r="AP121" s="7"/>
      <c r="AQ121" s="19"/>
      <c r="AR121" s="7"/>
      <c r="AS121" s="26"/>
      <c r="AT121" s="7"/>
      <c r="AU121" s="7"/>
      <c r="AV121" s="7"/>
      <c r="AW121" s="7"/>
    </row>
    <row r="122" spans="2:49" hidden="1" x14ac:dyDescent="0.2">
      <c r="C122" s="34"/>
      <c r="D122" s="34"/>
      <c r="P122" s="28" t="s">
        <v>125</v>
      </c>
      <c r="Q122" s="22"/>
      <c r="R122" s="22"/>
      <c r="S122" s="22"/>
      <c r="T122" s="22"/>
      <c r="U122" s="22"/>
      <c r="V122" s="22"/>
      <c r="W122" s="22"/>
      <c r="X122" s="22"/>
      <c r="Y122" s="22"/>
      <c r="Z122" s="22"/>
      <c r="AA122" s="23" t="s">
        <v>277</v>
      </c>
      <c r="AB122" s="22"/>
      <c r="AC122" s="22"/>
      <c r="AD122" s="22"/>
      <c r="AE122" s="22"/>
      <c r="AF122" s="22"/>
      <c r="AI122" s="7"/>
      <c r="AJ122" s="7"/>
      <c r="AK122" s="7"/>
      <c r="AL122" s="7"/>
      <c r="AM122" s="7"/>
      <c r="AN122" s="7"/>
      <c r="AO122" s="7"/>
      <c r="AP122" s="7"/>
      <c r="AQ122" s="19"/>
      <c r="AR122" s="7"/>
      <c r="AS122" s="7"/>
      <c r="AT122" s="7"/>
      <c r="AU122" s="7"/>
      <c r="AV122" s="7"/>
      <c r="AW122" s="7"/>
    </row>
    <row r="123" spans="2:49" hidden="1" x14ac:dyDescent="0.2">
      <c r="P123" s="28" t="s">
        <v>128</v>
      </c>
      <c r="Q123" s="22"/>
      <c r="R123" s="22"/>
      <c r="S123" s="22"/>
      <c r="T123" s="22"/>
      <c r="U123" s="22"/>
      <c r="V123" s="22"/>
      <c r="W123" s="22"/>
      <c r="X123" s="22"/>
      <c r="Y123" s="22"/>
      <c r="Z123" s="22"/>
      <c r="AA123" s="23"/>
      <c r="AB123" s="22"/>
      <c r="AC123" s="22"/>
      <c r="AD123" s="22"/>
      <c r="AE123" s="22"/>
      <c r="AF123" s="22"/>
      <c r="AI123" s="7"/>
      <c r="AJ123" s="7"/>
      <c r="AK123" s="7"/>
      <c r="AL123" s="7"/>
      <c r="AM123" s="7"/>
      <c r="AN123" s="7"/>
      <c r="AO123" s="7"/>
      <c r="AP123" s="7"/>
      <c r="AQ123" s="19"/>
      <c r="AR123" s="7"/>
      <c r="AS123" s="7"/>
      <c r="AT123" s="7"/>
      <c r="AU123" s="7"/>
      <c r="AV123" s="7"/>
      <c r="AW123" s="7"/>
    </row>
    <row r="124" spans="2:49" hidden="1" x14ac:dyDescent="0.2">
      <c r="P124" s="28" t="s">
        <v>129</v>
      </c>
      <c r="Q124" s="22"/>
      <c r="R124" s="22"/>
      <c r="S124" s="22"/>
      <c r="T124" s="22"/>
      <c r="U124" s="22"/>
      <c r="V124" s="14"/>
      <c r="W124" s="22"/>
      <c r="X124" s="22"/>
      <c r="Y124" s="22"/>
      <c r="Z124" s="22"/>
      <c r="AA124" s="23" t="s">
        <v>223</v>
      </c>
      <c r="AB124" s="22"/>
      <c r="AC124" s="22"/>
      <c r="AD124" s="22"/>
      <c r="AE124" s="22"/>
      <c r="AF124" s="22"/>
      <c r="AI124" s="7"/>
      <c r="AJ124" s="7"/>
      <c r="AK124" s="7"/>
      <c r="AL124" s="7"/>
      <c r="AM124" s="7"/>
      <c r="AN124" s="26"/>
      <c r="AO124" s="26"/>
      <c r="AP124" s="26"/>
      <c r="AQ124" s="19"/>
      <c r="AR124" s="7"/>
      <c r="AS124" s="7"/>
      <c r="AT124" s="7"/>
      <c r="AU124" s="7"/>
      <c r="AV124" s="7"/>
      <c r="AW124" s="7"/>
    </row>
    <row r="125" spans="2:49" hidden="1" x14ac:dyDescent="0.2">
      <c r="B125" s="1" t="str">
        <f>RIGHT($C$11,2)</f>
        <v/>
      </c>
      <c r="C125" s="1" t="str">
        <f>LEFT(B15,1)</f>
        <v/>
      </c>
      <c r="D125" s="1" t="b">
        <f>IF($B$125="10","A",IF($B$125="11","B", IF($B$125="12","C", IF($B$125="13","D",IF($B$125="14","E",IF($B$125="15","F",IF($B$125="16","G",IF($B$125="17","H"))))))))</f>
        <v>0</v>
      </c>
      <c r="E125" s="1" t="b">
        <f>IF($B$125="18","J",IF($B$125="19","K",IF($B$125="20","L",IF($B$125="21","M",IF($B$125="22","N",IF($B$125="23","P",IF($B$125="24","R",IF($B$125="25","S"))))))))</f>
        <v>0</v>
      </c>
      <c r="F125" s="1" t="b">
        <f>IF($B$125="26","T",IF($B$125="27","V"))</f>
        <v>0</v>
      </c>
      <c r="G125" s="1" t="b">
        <f>IF(B125="01", "1",IF(B125="02", "2",IF(B125="03", "3",IF(B125="04", "4",IF(B125="05", "5",IF(B125="06", "6",IF(B125="07", "7",IF(B125="08", "8"))))))))</f>
        <v>0</v>
      </c>
      <c r="H125" s="1" t="b">
        <f>IF(B125="09", "9")</f>
        <v>0</v>
      </c>
      <c r="I125" s="1">
        <f t="shared" ref="I125:I156" si="109">IF(ISBLANK(B15), 1,IF(OR(C125=$D$125,C125=$E$125,C125=$F$125,C125=$G$125,C125=$H$125),1,0))</f>
        <v>1</v>
      </c>
      <c r="P125" s="28" t="s">
        <v>130</v>
      </c>
      <c r="Q125" s="22"/>
      <c r="R125" s="22"/>
      <c r="S125" s="22"/>
      <c r="T125" s="22"/>
      <c r="U125" s="22"/>
      <c r="V125" s="14"/>
      <c r="W125" s="22"/>
      <c r="X125" s="22"/>
      <c r="Y125" s="22"/>
      <c r="Z125" s="22"/>
      <c r="AA125" s="23" t="s">
        <v>224</v>
      </c>
      <c r="AB125" s="22"/>
      <c r="AC125" s="22"/>
      <c r="AD125" s="22"/>
      <c r="AE125" s="22"/>
      <c r="AF125" s="22"/>
      <c r="AI125" s="7"/>
      <c r="AJ125" s="7"/>
      <c r="AK125" s="7"/>
      <c r="AL125" s="7"/>
      <c r="AM125" s="7"/>
      <c r="AN125" s="26"/>
      <c r="AO125" s="26"/>
      <c r="AP125" s="26"/>
      <c r="AQ125" s="19"/>
      <c r="AR125" s="7"/>
      <c r="AS125" s="7"/>
      <c r="AT125" s="7"/>
      <c r="AU125" s="7"/>
      <c r="AV125" s="7"/>
      <c r="AW125" s="7"/>
    </row>
    <row r="126" spans="2:49" hidden="1" x14ac:dyDescent="0.2">
      <c r="C126" s="1" t="str">
        <f t="shared" ref="C126:C189" si="110">LEFT(B16,1)</f>
        <v/>
      </c>
      <c r="I126" s="1">
        <f t="shared" si="109"/>
        <v>1</v>
      </c>
      <c r="P126" s="30" t="s">
        <v>132</v>
      </c>
      <c r="V126" s="3"/>
      <c r="AA126" s="19" t="s">
        <v>131</v>
      </c>
      <c r="AI126" s="7"/>
      <c r="AJ126" s="7"/>
      <c r="AK126" s="7"/>
      <c r="AL126" s="7"/>
      <c r="AM126" s="7"/>
      <c r="AN126" s="26"/>
      <c r="AO126" s="26"/>
      <c r="AP126" s="26"/>
      <c r="AQ126" s="19"/>
      <c r="AR126" s="7"/>
      <c r="AS126" s="7"/>
      <c r="AT126" s="7"/>
      <c r="AU126" s="7"/>
      <c r="AV126" s="7"/>
      <c r="AW126" s="7"/>
    </row>
    <row r="127" spans="2:49" hidden="1" x14ac:dyDescent="0.2">
      <c r="C127" s="1" t="str">
        <f t="shared" si="110"/>
        <v/>
      </c>
      <c r="I127" s="1">
        <f t="shared" si="109"/>
        <v>1</v>
      </c>
      <c r="P127" s="30" t="s">
        <v>133</v>
      </c>
      <c r="V127" s="3"/>
      <c r="AI127" s="7"/>
      <c r="AJ127" s="7"/>
      <c r="AK127" s="7"/>
      <c r="AL127" s="7"/>
      <c r="AM127" s="7"/>
      <c r="AN127" s="26"/>
      <c r="AO127" s="26"/>
      <c r="AP127" s="26"/>
      <c r="AQ127" s="7"/>
      <c r="AR127" s="7"/>
      <c r="AS127" s="7"/>
      <c r="AT127" s="7"/>
      <c r="AU127" s="7"/>
      <c r="AV127" s="7"/>
      <c r="AW127" s="7"/>
    </row>
    <row r="128" spans="2:49" hidden="1" x14ac:dyDescent="0.2">
      <c r="C128" s="1" t="str">
        <f t="shared" si="110"/>
        <v/>
      </c>
      <c r="I128" s="1">
        <f t="shared" si="109"/>
        <v>1</v>
      </c>
      <c r="P128" s="30" t="s">
        <v>134</v>
      </c>
      <c r="V128" s="3"/>
      <c r="AI128" s="7"/>
      <c r="AJ128" s="7"/>
      <c r="AK128" s="7"/>
      <c r="AL128" s="7"/>
      <c r="AM128" s="7"/>
      <c r="AN128" s="26"/>
      <c r="AO128" s="26"/>
      <c r="AP128" s="26"/>
      <c r="AQ128" s="7"/>
      <c r="AR128" s="7"/>
      <c r="AS128" s="7"/>
      <c r="AT128" s="7"/>
      <c r="AU128" s="7"/>
      <c r="AV128" s="7"/>
      <c r="AW128" s="7"/>
    </row>
    <row r="129" spans="3:49" hidden="1" x14ac:dyDescent="0.2">
      <c r="C129" s="1" t="str">
        <f t="shared" si="110"/>
        <v/>
      </c>
      <c r="I129" s="1">
        <f t="shared" si="109"/>
        <v>1</v>
      </c>
      <c r="P129" s="30" t="s">
        <v>135</v>
      </c>
      <c r="V129" s="3"/>
      <c r="AI129" s="7"/>
      <c r="AJ129" s="7"/>
      <c r="AK129" s="7"/>
      <c r="AL129" s="7"/>
      <c r="AM129" s="7"/>
      <c r="AN129" s="26"/>
      <c r="AO129" s="26"/>
      <c r="AP129" s="26"/>
      <c r="AQ129" s="7"/>
      <c r="AR129" s="7"/>
      <c r="AS129" s="7"/>
      <c r="AT129" s="7"/>
      <c r="AU129" s="7"/>
      <c r="AV129" s="7"/>
      <c r="AW129" s="7"/>
    </row>
    <row r="130" spans="3:49" hidden="1" x14ac:dyDescent="0.2">
      <c r="C130" s="1" t="str">
        <f t="shared" si="110"/>
        <v/>
      </c>
      <c r="I130" s="1">
        <f t="shared" si="109"/>
        <v>1</v>
      </c>
      <c r="P130" s="30" t="s">
        <v>137</v>
      </c>
      <c r="V130" s="3"/>
      <c r="AI130" s="7"/>
      <c r="AJ130" s="7"/>
      <c r="AK130" s="7"/>
      <c r="AL130" s="7"/>
      <c r="AM130" s="7"/>
      <c r="AN130" s="26"/>
      <c r="AO130" s="26"/>
      <c r="AP130" s="26"/>
      <c r="AQ130" s="7"/>
      <c r="AR130" s="7"/>
      <c r="AS130" s="7"/>
      <c r="AT130" s="7"/>
      <c r="AU130" s="7"/>
      <c r="AV130" s="7"/>
      <c r="AW130" s="7"/>
    </row>
    <row r="131" spans="3:49" hidden="1" x14ac:dyDescent="0.2">
      <c r="C131" s="1" t="str">
        <f t="shared" si="110"/>
        <v/>
      </c>
      <c r="I131" s="1">
        <f t="shared" si="109"/>
        <v>1</v>
      </c>
      <c r="P131" s="31" t="s">
        <v>136</v>
      </c>
      <c r="Q131" s="20"/>
      <c r="R131" s="20"/>
      <c r="S131" s="20"/>
      <c r="T131" s="20"/>
      <c r="U131" s="20"/>
      <c r="V131" s="21"/>
      <c r="W131" s="20"/>
      <c r="X131" s="20"/>
      <c r="Y131" s="20"/>
      <c r="Z131" s="20"/>
      <c r="AA131" s="20"/>
      <c r="AB131" s="20"/>
      <c r="AC131" s="20"/>
      <c r="AD131" s="20"/>
      <c r="AE131" s="20"/>
      <c r="AF131" s="20"/>
      <c r="AI131" s="7"/>
      <c r="AJ131" s="7"/>
      <c r="AK131" s="7"/>
      <c r="AL131" s="7"/>
      <c r="AM131" s="7"/>
      <c r="AN131" s="26"/>
      <c r="AO131" s="26"/>
      <c r="AP131" s="26"/>
      <c r="AQ131" s="7"/>
      <c r="AR131" s="7"/>
      <c r="AS131" s="7"/>
      <c r="AT131" s="7"/>
      <c r="AU131" s="7"/>
      <c r="AV131" s="7"/>
      <c r="AW131" s="7"/>
    </row>
    <row r="132" spans="3:49" hidden="1" x14ac:dyDescent="0.2">
      <c r="C132" s="1" t="str">
        <f t="shared" si="110"/>
        <v/>
      </c>
      <c r="I132" s="1">
        <f t="shared" si="109"/>
        <v>1</v>
      </c>
      <c r="P132" s="32" t="s">
        <v>138</v>
      </c>
      <c r="Q132" s="17"/>
      <c r="R132" s="17"/>
      <c r="S132" s="17"/>
      <c r="T132" s="17"/>
      <c r="U132" s="17"/>
      <c r="V132" s="24"/>
      <c r="W132" s="17"/>
      <c r="X132" s="17"/>
      <c r="Y132" s="17"/>
      <c r="Z132" s="17"/>
      <c r="AA132" s="18" t="s">
        <v>157</v>
      </c>
      <c r="AB132" s="17"/>
      <c r="AC132" s="17"/>
      <c r="AD132" s="17"/>
      <c r="AE132" s="17"/>
      <c r="AF132" s="17"/>
      <c r="AI132" s="7"/>
      <c r="AJ132" s="7"/>
      <c r="AK132" s="7"/>
      <c r="AL132" s="7"/>
      <c r="AM132" s="7"/>
      <c r="AN132" s="26"/>
      <c r="AO132" s="26"/>
      <c r="AP132" s="26"/>
      <c r="AQ132" s="19"/>
      <c r="AR132" s="7"/>
      <c r="AS132" s="7"/>
      <c r="AT132" s="7"/>
      <c r="AU132" s="7"/>
      <c r="AV132" s="7"/>
      <c r="AW132" s="7"/>
    </row>
    <row r="133" spans="3:49" hidden="1" x14ac:dyDescent="0.2">
      <c r="C133" s="1" t="str">
        <f t="shared" si="110"/>
        <v/>
      </c>
      <c r="I133" s="1">
        <f t="shared" si="109"/>
        <v>1</v>
      </c>
      <c r="P133" s="31" t="s">
        <v>139</v>
      </c>
      <c r="Q133" s="20"/>
      <c r="R133" s="20"/>
      <c r="S133" s="20"/>
      <c r="T133" s="20"/>
      <c r="U133" s="20"/>
      <c r="V133" s="21"/>
      <c r="W133" s="20"/>
      <c r="X133" s="20"/>
      <c r="Y133" s="20"/>
      <c r="Z133" s="20"/>
      <c r="AA133" s="20"/>
      <c r="AB133" s="20"/>
      <c r="AC133" s="20"/>
      <c r="AD133" s="20"/>
      <c r="AE133" s="20"/>
      <c r="AF133" s="20"/>
      <c r="AI133" s="7"/>
      <c r="AJ133" s="7"/>
      <c r="AK133" s="7"/>
      <c r="AL133" s="7"/>
      <c r="AM133" s="7"/>
      <c r="AN133" s="26"/>
      <c r="AO133" s="26"/>
      <c r="AP133" s="26"/>
      <c r="AQ133" s="7"/>
      <c r="AR133" s="7"/>
      <c r="AS133" s="7"/>
      <c r="AT133" s="7"/>
      <c r="AU133" s="7"/>
      <c r="AV133" s="7"/>
      <c r="AW133" s="7"/>
    </row>
    <row r="134" spans="3:49" hidden="1" x14ac:dyDescent="0.2">
      <c r="C134" s="1" t="str">
        <f t="shared" si="110"/>
        <v/>
      </c>
      <c r="I134" s="1">
        <f t="shared" si="109"/>
        <v>1</v>
      </c>
      <c r="P134" s="28" t="s">
        <v>212</v>
      </c>
      <c r="Q134" s="22"/>
      <c r="R134" s="22"/>
      <c r="S134" s="22"/>
      <c r="T134" s="22"/>
      <c r="U134" s="22"/>
      <c r="V134" s="14"/>
      <c r="W134" s="22"/>
      <c r="X134" s="22"/>
      <c r="Y134" s="22"/>
      <c r="Z134" s="22"/>
      <c r="AA134" s="23" t="s">
        <v>211</v>
      </c>
      <c r="AB134" s="22"/>
      <c r="AC134" s="22"/>
      <c r="AD134" s="22"/>
      <c r="AE134" s="22"/>
      <c r="AF134" s="22"/>
      <c r="AI134" s="7"/>
      <c r="AJ134" s="7"/>
      <c r="AK134" s="7"/>
      <c r="AL134" s="7"/>
      <c r="AM134" s="7"/>
      <c r="AN134" s="26"/>
      <c r="AO134" s="26"/>
      <c r="AP134" s="26"/>
      <c r="AQ134" s="7"/>
      <c r="AR134" s="7"/>
      <c r="AS134" s="7"/>
      <c r="AT134" s="7"/>
      <c r="AU134" s="7"/>
      <c r="AV134" s="7"/>
      <c r="AW134" s="7"/>
    </row>
    <row r="135" spans="3:49" hidden="1" x14ac:dyDescent="0.2">
      <c r="C135" s="1" t="str">
        <f t="shared" si="110"/>
        <v/>
      </c>
      <c r="I135" s="1">
        <f t="shared" si="109"/>
        <v>1</v>
      </c>
      <c r="P135" s="28" t="s">
        <v>250</v>
      </c>
      <c r="Q135" s="22"/>
      <c r="R135" s="22"/>
      <c r="S135" s="22"/>
      <c r="T135" s="22"/>
      <c r="U135" s="22"/>
      <c r="V135" s="14"/>
      <c r="W135" s="22"/>
      <c r="X135" s="22"/>
      <c r="Y135" s="22"/>
      <c r="Z135" s="22"/>
      <c r="AA135" s="23" t="s">
        <v>213</v>
      </c>
      <c r="AB135" s="22"/>
      <c r="AC135" s="22"/>
      <c r="AD135" s="22"/>
      <c r="AE135" s="22"/>
      <c r="AF135" s="22"/>
      <c r="AG135" s="7"/>
      <c r="AH135" s="7"/>
      <c r="AI135" s="7"/>
      <c r="AJ135" s="7"/>
      <c r="AK135" s="7"/>
      <c r="AL135" s="7"/>
      <c r="AM135" s="7"/>
      <c r="AN135" s="7"/>
      <c r="AO135" s="7"/>
      <c r="AP135" s="7"/>
    </row>
    <row r="136" spans="3:49" hidden="1" x14ac:dyDescent="0.2">
      <c r="C136" s="1" t="str">
        <f t="shared" si="110"/>
        <v/>
      </c>
      <c r="I136" s="1">
        <f t="shared" si="109"/>
        <v>1</v>
      </c>
      <c r="P136" s="84"/>
      <c r="Q136" s="7"/>
      <c r="R136" s="7"/>
      <c r="S136" s="7"/>
      <c r="T136" s="7"/>
      <c r="U136" s="7"/>
      <c r="V136" s="26"/>
      <c r="W136" s="7"/>
      <c r="X136" s="7"/>
      <c r="Y136" s="7"/>
      <c r="Z136" s="7"/>
      <c r="AA136" s="7"/>
    </row>
    <row r="137" spans="3:49" hidden="1" x14ac:dyDescent="0.2">
      <c r="C137" s="1" t="str">
        <f t="shared" si="110"/>
        <v/>
      </c>
      <c r="I137" s="1">
        <f t="shared" si="109"/>
        <v>1</v>
      </c>
      <c r="P137" s="84"/>
      <c r="Q137" s="7"/>
      <c r="R137" s="7"/>
      <c r="S137" s="7"/>
      <c r="T137" s="7"/>
      <c r="U137" s="7"/>
      <c r="V137" s="26"/>
      <c r="W137" s="7"/>
      <c r="X137" s="7"/>
      <c r="Y137" s="7"/>
      <c r="Z137" s="7"/>
      <c r="AA137" s="7"/>
      <c r="AB137" s="7"/>
      <c r="AC137" s="7"/>
      <c r="AD137" s="7"/>
      <c r="AE137" s="7"/>
      <c r="AF137" s="7"/>
    </row>
    <row r="138" spans="3:49" hidden="1" x14ac:dyDescent="0.2">
      <c r="C138" s="1" t="str">
        <f t="shared" si="110"/>
        <v/>
      </c>
      <c r="I138" s="1">
        <f t="shared" si="109"/>
        <v>1</v>
      </c>
      <c r="P138" s="2" t="s">
        <v>145</v>
      </c>
      <c r="V138" s="3"/>
      <c r="AA138" s="19" t="s">
        <v>146</v>
      </c>
    </row>
    <row r="139" spans="3:49" hidden="1" x14ac:dyDescent="0.2">
      <c r="C139" s="1" t="str">
        <f t="shared" si="110"/>
        <v/>
      </c>
      <c r="I139" s="1">
        <f t="shared" si="109"/>
        <v>1</v>
      </c>
      <c r="Z139" s="7"/>
    </row>
    <row r="140" spans="3:49" hidden="1" x14ac:dyDescent="0.2">
      <c r="C140" s="1" t="str">
        <f t="shared" si="110"/>
        <v/>
      </c>
      <c r="I140" s="1">
        <f t="shared" si="109"/>
        <v>1</v>
      </c>
    </row>
    <row r="141" spans="3:49" hidden="1" x14ac:dyDescent="0.2">
      <c r="C141" s="1" t="str">
        <f t="shared" si="110"/>
        <v/>
      </c>
      <c r="I141" s="1">
        <f t="shared" si="109"/>
        <v>1</v>
      </c>
    </row>
    <row r="142" spans="3:49" hidden="1" x14ac:dyDescent="0.2">
      <c r="C142" s="1" t="str">
        <f t="shared" si="110"/>
        <v/>
      </c>
      <c r="I142" s="1">
        <f t="shared" si="109"/>
        <v>1</v>
      </c>
    </row>
    <row r="143" spans="3:49" hidden="1" x14ac:dyDescent="0.2">
      <c r="C143" s="1" t="str">
        <f t="shared" si="110"/>
        <v/>
      </c>
      <c r="I143" s="1">
        <f t="shared" si="109"/>
        <v>1</v>
      </c>
    </row>
    <row r="144" spans="3:49" hidden="1" x14ac:dyDescent="0.2">
      <c r="C144" s="1" t="str">
        <f t="shared" si="110"/>
        <v/>
      </c>
      <c r="I144" s="1">
        <f t="shared" si="109"/>
        <v>1</v>
      </c>
    </row>
    <row r="145" spans="3:9" hidden="1" x14ac:dyDescent="0.2">
      <c r="C145" s="1" t="str">
        <f t="shared" si="110"/>
        <v/>
      </c>
      <c r="I145" s="1">
        <f t="shared" si="109"/>
        <v>1</v>
      </c>
    </row>
    <row r="146" spans="3:9" hidden="1" x14ac:dyDescent="0.2">
      <c r="C146" s="1" t="str">
        <f t="shared" si="110"/>
        <v/>
      </c>
      <c r="I146" s="1">
        <f t="shared" si="109"/>
        <v>1</v>
      </c>
    </row>
    <row r="147" spans="3:9" hidden="1" x14ac:dyDescent="0.2">
      <c r="C147" s="1" t="str">
        <f t="shared" si="110"/>
        <v/>
      </c>
      <c r="I147" s="1">
        <f t="shared" si="109"/>
        <v>1</v>
      </c>
    </row>
    <row r="148" spans="3:9" hidden="1" x14ac:dyDescent="0.2">
      <c r="C148" s="1" t="str">
        <f t="shared" si="110"/>
        <v/>
      </c>
      <c r="I148" s="1">
        <f t="shared" si="109"/>
        <v>1</v>
      </c>
    </row>
    <row r="149" spans="3:9" hidden="1" x14ac:dyDescent="0.2">
      <c r="C149" s="1" t="str">
        <f t="shared" si="110"/>
        <v/>
      </c>
      <c r="I149" s="1">
        <f t="shared" si="109"/>
        <v>1</v>
      </c>
    </row>
    <row r="150" spans="3:9" hidden="1" x14ac:dyDescent="0.2">
      <c r="C150" s="1" t="str">
        <f t="shared" si="110"/>
        <v/>
      </c>
      <c r="I150" s="1">
        <f t="shared" si="109"/>
        <v>1</v>
      </c>
    </row>
    <row r="151" spans="3:9" hidden="1" x14ac:dyDescent="0.2">
      <c r="C151" s="1" t="str">
        <f t="shared" si="110"/>
        <v/>
      </c>
      <c r="I151" s="1">
        <f t="shared" si="109"/>
        <v>1</v>
      </c>
    </row>
    <row r="152" spans="3:9" hidden="1" x14ac:dyDescent="0.2">
      <c r="C152" s="1" t="str">
        <f t="shared" si="110"/>
        <v/>
      </c>
      <c r="I152" s="1">
        <f t="shared" si="109"/>
        <v>1</v>
      </c>
    </row>
    <row r="153" spans="3:9" hidden="1" x14ac:dyDescent="0.2">
      <c r="C153" s="1" t="str">
        <f t="shared" si="110"/>
        <v/>
      </c>
      <c r="I153" s="1">
        <f t="shared" si="109"/>
        <v>1</v>
      </c>
    </row>
    <row r="154" spans="3:9" hidden="1" x14ac:dyDescent="0.2">
      <c r="C154" s="1" t="str">
        <f t="shared" si="110"/>
        <v/>
      </c>
      <c r="I154" s="1">
        <f t="shared" si="109"/>
        <v>1</v>
      </c>
    </row>
    <row r="155" spans="3:9" hidden="1" x14ac:dyDescent="0.2">
      <c r="C155" s="1" t="str">
        <f t="shared" si="110"/>
        <v/>
      </c>
      <c r="I155" s="1">
        <f t="shared" si="109"/>
        <v>1</v>
      </c>
    </row>
    <row r="156" spans="3:9" hidden="1" x14ac:dyDescent="0.2">
      <c r="C156" s="1" t="str">
        <f t="shared" si="110"/>
        <v/>
      </c>
      <c r="I156" s="1">
        <f t="shared" si="109"/>
        <v>1</v>
      </c>
    </row>
    <row r="157" spans="3:9" hidden="1" x14ac:dyDescent="0.2">
      <c r="C157" s="1" t="str">
        <f t="shared" si="110"/>
        <v/>
      </c>
      <c r="I157" s="1">
        <f t="shared" ref="I157:I188" si="111">IF(ISBLANK(B47), 1,IF(OR(C157=$D$125,C157=$E$125,C157=$F$125,C157=$G$125,C157=$H$125),1,0))</f>
        <v>1</v>
      </c>
    </row>
    <row r="158" spans="3:9" hidden="1" x14ac:dyDescent="0.2">
      <c r="C158" s="1" t="str">
        <f t="shared" si="110"/>
        <v/>
      </c>
      <c r="I158" s="1">
        <f t="shared" si="111"/>
        <v>1</v>
      </c>
    </row>
    <row r="159" spans="3:9" hidden="1" x14ac:dyDescent="0.2">
      <c r="C159" s="1" t="str">
        <f t="shared" si="110"/>
        <v/>
      </c>
      <c r="I159" s="1">
        <f t="shared" si="111"/>
        <v>1</v>
      </c>
    </row>
    <row r="160" spans="3:9" hidden="1" x14ac:dyDescent="0.2">
      <c r="C160" s="1" t="str">
        <f t="shared" si="110"/>
        <v/>
      </c>
      <c r="I160" s="1">
        <f t="shared" si="111"/>
        <v>1</v>
      </c>
    </row>
    <row r="161" spans="3:9" hidden="1" x14ac:dyDescent="0.2">
      <c r="C161" s="1" t="str">
        <f t="shared" si="110"/>
        <v/>
      </c>
      <c r="I161" s="1">
        <f t="shared" si="111"/>
        <v>1</v>
      </c>
    </row>
    <row r="162" spans="3:9" hidden="1" x14ac:dyDescent="0.2">
      <c r="C162" s="1" t="str">
        <f t="shared" si="110"/>
        <v/>
      </c>
      <c r="I162" s="1">
        <f t="shared" si="111"/>
        <v>1</v>
      </c>
    </row>
    <row r="163" spans="3:9" hidden="1" x14ac:dyDescent="0.2">
      <c r="C163" s="1" t="str">
        <f t="shared" si="110"/>
        <v/>
      </c>
      <c r="I163" s="1">
        <f t="shared" si="111"/>
        <v>1</v>
      </c>
    </row>
    <row r="164" spans="3:9" hidden="1" x14ac:dyDescent="0.2">
      <c r="C164" s="1" t="str">
        <f t="shared" si="110"/>
        <v/>
      </c>
      <c r="I164" s="1">
        <f t="shared" si="111"/>
        <v>1</v>
      </c>
    </row>
    <row r="165" spans="3:9" hidden="1" x14ac:dyDescent="0.2">
      <c r="C165" s="1" t="str">
        <f t="shared" si="110"/>
        <v/>
      </c>
      <c r="I165" s="1">
        <f t="shared" si="111"/>
        <v>1</v>
      </c>
    </row>
    <row r="166" spans="3:9" hidden="1" x14ac:dyDescent="0.2">
      <c r="C166" s="1" t="str">
        <f t="shared" si="110"/>
        <v/>
      </c>
      <c r="I166" s="1">
        <f t="shared" si="111"/>
        <v>1</v>
      </c>
    </row>
    <row r="167" spans="3:9" hidden="1" x14ac:dyDescent="0.2">
      <c r="C167" s="1" t="str">
        <f t="shared" si="110"/>
        <v/>
      </c>
      <c r="I167" s="1">
        <f t="shared" si="111"/>
        <v>1</v>
      </c>
    </row>
    <row r="168" spans="3:9" hidden="1" x14ac:dyDescent="0.2">
      <c r="C168" s="1" t="str">
        <f t="shared" si="110"/>
        <v/>
      </c>
      <c r="I168" s="1">
        <f t="shared" si="111"/>
        <v>1</v>
      </c>
    </row>
    <row r="169" spans="3:9" hidden="1" x14ac:dyDescent="0.2">
      <c r="C169" s="1" t="str">
        <f t="shared" si="110"/>
        <v/>
      </c>
      <c r="I169" s="1">
        <f t="shared" si="111"/>
        <v>1</v>
      </c>
    </row>
    <row r="170" spans="3:9" hidden="1" x14ac:dyDescent="0.2">
      <c r="C170" s="1" t="str">
        <f t="shared" si="110"/>
        <v/>
      </c>
      <c r="I170" s="1">
        <f t="shared" si="111"/>
        <v>1</v>
      </c>
    </row>
    <row r="171" spans="3:9" hidden="1" x14ac:dyDescent="0.2">
      <c r="C171" s="1" t="str">
        <f t="shared" si="110"/>
        <v/>
      </c>
      <c r="I171" s="1">
        <f t="shared" si="111"/>
        <v>1</v>
      </c>
    </row>
    <row r="172" spans="3:9" hidden="1" x14ac:dyDescent="0.2">
      <c r="C172" s="1" t="str">
        <f t="shared" si="110"/>
        <v/>
      </c>
      <c r="I172" s="1">
        <f t="shared" si="111"/>
        <v>1</v>
      </c>
    </row>
    <row r="173" spans="3:9" hidden="1" x14ac:dyDescent="0.2">
      <c r="C173" s="1" t="str">
        <f t="shared" si="110"/>
        <v/>
      </c>
      <c r="I173" s="1">
        <f t="shared" si="111"/>
        <v>1</v>
      </c>
    </row>
    <row r="174" spans="3:9" hidden="1" x14ac:dyDescent="0.2">
      <c r="C174" s="1" t="str">
        <f t="shared" si="110"/>
        <v/>
      </c>
      <c r="I174" s="1">
        <f t="shared" si="111"/>
        <v>1</v>
      </c>
    </row>
    <row r="175" spans="3:9" hidden="1" x14ac:dyDescent="0.2">
      <c r="C175" s="1" t="str">
        <f t="shared" si="110"/>
        <v/>
      </c>
      <c r="I175" s="1">
        <f t="shared" si="111"/>
        <v>1</v>
      </c>
    </row>
    <row r="176" spans="3:9" hidden="1" x14ac:dyDescent="0.2">
      <c r="C176" s="1" t="str">
        <f t="shared" si="110"/>
        <v/>
      </c>
      <c r="I176" s="1">
        <f t="shared" si="111"/>
        <v>1</v>
      </c>
    </row>
    <row r="177" spans="3:9" hidden="1" x14ac:dyDescent="0.2">
      <c r="C177" s="1" t="str">
        <f t="shared" si="110"/>
        <v/>
      </c>
      <c r="I177" s="1">
        <f t="shared" si="111"/>
        <v>1</v>
      </c>
    </row>
    <row r="178" spans="3:9" hidden="1" x14ac:dyDescent="0.2">
      <c r="C178" s="1" t="str">
        <f t="shared" si="110"/>
        <v/>
      </c>
      <c r="I178" s="1">
        <f t="shared" si="111"/>
        <v>1</v>
      </c>
    </row>
    <row r="179" spans="3:9" hidden="1" x14ac:dyDescent="0.2">
      <c r="C179" s="1" t="str">
        <f t="shared" si="110"/>
        <v/>
      </c>
      <c r="I179" s="1">
        <f t="shared" si="111"/>
        <v>1</v>
      </c>
    </row>
    <row r="180" spans="3:9" hidden="1" x14ac:dyDescent="0.2">
      <c r="C180" s="1" t="str">
        <f t="shared" si="110"/>
        <v/>
      </c>
      <c r="I180" s="1">
        <f t="shared" si="111"/>
        <v>1</v>
      </c>
    </row>
    <row r="181" spans="3:9" hidden="1" x14ac:dyDescent="0.2">
      <c r="C181" s="1" t="str">
        <f t="shared" si="110"/>
        <v/>
      </c>
      <c r="I181" s="1">
        <f t="shared" si="111"/>
        <v>1</v>
      </c>
    </row>
    <row r="182" spans="3:9" hidden="1" x14ac:dyDescent="0.2">
      <c r="C182" s="1" t="str">
        <f t="shared" si="110"/>
        <v/>
      </c>
      <c r="I182" s="1">
        <f t="shared" si="111"/>
        <v>1</v>
      </c>
    </row>
    <row r="183" spans="3:9" hidden="1" x14ac:dyDescent="0.2">
      <c r="C183" s="1" t="str">
        <f t="shared" si="110"/>
        <v/>
      </c>
      <c r="I183" s="1">
        <f t="shared" si="111"/>
        <v>1</v>
      </c>
    </row>
    <row r="184" spans="3:9" hidden="1" x14ac:dyDescent="0.2">
      <c r="C184" s="1" t="str">
        <f t="shared" si="110"/>
        <v/>
      </c>
      <c r="I184" s="1">
        <f t="shared" si="111"/>
        <v>1</v>
      </c>
    </row>
    <row r="185" spans="3:9" hidden="1" x14ac:dyDescent="0.2">
      <c r="C185" s="1" t="str">
        <f t="shared" si="110"/>
        <v/>
      </c>
      <c r="I185" s="1">
        <f t="shared" si="111"/>
        <v>1</v>
      </c>
    </row>
    <row r="186" spans="3:9" hidden="1" x14ac:dyDescent="0.2">
      <c r="C186" s="1" t="str">
        <f t="shared" si="110"/>
        <v/>
      </c>
      <c r="I186" s="1">
        <f t="shared" si="111"/>
        <v>1</v>
      </c>
    </row>
    <row r="187" spans="3:9" hidden="1" x14ac:dyDescent="0.2">
      <c r="C187" s="1" t="str">
        <f t="shared" si="110"/>
        <v/>
      </c>
      <c r="I187" s="1">
        <f t="shared" si="111"/>
        <v>1</v>
      </c>
    </row>
    <row r="188" spans="3:9" hidden="1" x14ac:dyDescent="0.2">
      <c r="C188" s="1" t="str">
        <f t="shared" si="110"/>
        <v/>
      </c>
      <c r="I188" s="1">
        <f t="shared" si="111"/>
        <v>1</v>
      </c>
    </row>
    <row r="189" spans="3:9" hidden="1" x14ac:dyDescent="0.2">
      <c r="C189" s="1" t="str">
        <f t="shared" si="110"/>
        <v/>
      </c>
      <c r="I189" s="1">
        <f t="shared" ref="I189:I194" si="112">IF(ISBLANK(B79), 1,IF(OR(C189=$D$125,C189=$E$125,C189=$F$125,C189=$G$125,C189=$H$125),1,0))</f>
        <v>1</v>
      </c>
    </row>
    <row r="190" spans="3:9" hidden="1" x14ac:dyDescent="0.2">
      <c r="C190" s="1" t="str">
        <f>LEFT(B80,1)</f>
        <v/>
      </c>
      <c r="I190" s="1">
        <f t="shared" si="112"/>
        <v>1</v>
      </c>
    </row>
    <row r="191" spans="3:9" hidden="1" x14ac:dyDescent="0.2">
      <c r="C191" s="1" t="str">
        <f>LEFT(B81,1)</f>
        <v/>
      </c>
      <c r="I191" s="1">
        <f t="shared" si="112"/>
        <v>1</v>
      </c>
    </row>
    <row r="192" spans="3:9" hidden="1" x14ac:dyDescent="0.2">
      <c r="C192" s="1" t="str">
        <f>LEFT(B82,1)</f>
        <v/>
      </c>
      <c r="I192" s="1">
        <f t="shared" si="112"/>
        <v>1</v>
      </c>
    </row>
    <row r="193" spans="3:56" hidden="1" x14ac:dyDescent="0.2">
      <c r="C193" s="1" t="str">
        <f>LEFT(B83,1)</f>
        <v/>
      </c>
      <c r="I193" s="1">
        <f t="shared" si="112"/>
        <v>1</v>
      </c>
    </row>
    <row r="194" spans="3:56" hidden="1" x14ac:dyDescent="0.2">
      <c r="C194" s="1" t="str">
        <f>LEFT(B84,1)</f>
        <v/>
      </c>
      <c r="I194" s="1">
        <f t="shared" si="112"/>
        <v>1</v>
      </c>
    </row>
    <row r="195" spans="3:56" hidden="1" x14ac:dyDescent="0.2"/>
    <row r="196" spans="3:56" hidden="1" x14ac:dyDescent="0.2"/>
    <row r="197" spans="3:56" hidden="1" x14ac:dyDescent="0.2"/>
    <row r="198" spans="3:56" hidden="1" x14ac:dyDescent="0.2"/>
    <row r="199" spans="3:56" ht="13.6" hidden="1" x14ac:dyDescent="0.25">
      <c r="M199" s="7"/>
      <c r="N199" s="354"/>
      <c r="O199" s="354"/>
      <c r="P199" s="354"/>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row>
    <row r="200" spans="3:56" ht="12.1" customHeight="1" x14ac:dyDescent="0.2">
      <c r="M200" s="7"/>
      <c r="N200" s="373"/>
      <c r="O200" s="373"/>
      <c r="P200" s="373"/>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row>
    <row r="201" spans="3:56" x14ac:dyDescent="0.2">
      <c r="M201" s="373"/>
      <c r="N201" s="373"/>
      <c r="O201" s="373"/>
      <c r="P201" s="373"/>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row>
    <row r="202" spans="3:56" x14ac:dyDescent="0.2">
      <c r="M202" s="373"/>
      <c r="N202" s="373"/>
      <c r="O202" s="373"/>
      <c r="P202" s="373"/>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row>
    <row r="203" spans="3:56" x14ac:dyDescent="0.2">
      <c r="M203" s="373"/>
      <c r="N203" s="373"/>
      <c r="O203" s="373"/>
      <c r="P203" s="373"/>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row>
    <row r="204" spans="3:56" x14ac:dyDescent="0.2">
      <c r="M204" s="373"/>
      <c r="N204" s="373"/>
      <c r="O204" s="373"/>
      <c r="P204" s="373"/>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row>
    <row r="205" spans="3:56" x14ac:dyDescent="0.2">
      <c r="M205" s="373"/>
      <c r="N205" s="373"/>
      <c r="O205" s="373"/>
      <c r="P205" s="373"/>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row>
    <row r="206" spans="3:56" x14ac:dyDescent="0.2">
      <c r="M206" s="373"/>
      <c r="N206" s="373"/>
      <c r="O206" s="373"/>
      <c r="P206" s="373"/>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row>
    <row r="207" spans="3:56" x14ac:dyDescent="0.2">
      <c r="M207" s="373"/>
      <c r="N207" s="373"/>
      <c r="O207" s="373"/>
      <c r="P207" s="373"/>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row>
    <row r="208" spans="3:56" x14ac:dyDescent="0.2">
      <c r="M208" s="373"/>
      <c r="N208" s="373"/>
      <c r="O208" s="373"/>
      <c r="P208" s="373"/>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row>
    <row r="209" spans="13:56" x14ac:dyDescent="0.2">
      <c r="M209" s="373"/>
      <c r="N209" s="373"/>
      <c r="O209" s="373"/>
      <c r="P209" s="373"/>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row>
    <row r="210" spans="13:56" x14ac:dyDescent="0.2">
      <c r="M210" s="7"/>
      <c r="N210" s="26"/>
      <c r="O210" s="26"/>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row>
    <row r="211" spans="13:56" x14ac:dyDescent="0.2">
      <c r="M211" s="7"/>
      <c r="N211" s="26"/>
      <c r="O211" s="26"/>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row>
    <row r="212" spans="13:56" x14ac:dyDescent="0.2">
      <c r="M212" s="7"/>
      <c r="N212" s="26"/>
      <c r="O212" s="26"/>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row>
    <row r="213" spans="13:56" x14ac:dyDescent="0.2">
      <c r="M213" s="7"/>
      <c r="N213" s="26"/>
      <c r="O213" s="26"/>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row>
    <row r="214" spans="13:56" x14ac:dyDescent="0.2">
      <c r="M214" s="7"/>
      <c r="N214" s="26"/>
      <c r="O214" s="26"/>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row>
    <row r="215" spans="13:56" x14ac:dyDescent="0.2">
      <c r="M215" s="7"/>
      <c r="N215" s="26"/>
      <c r="O215" s="26"/>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row>
  </sheetData>
  <mergeCells count="37">
    <mergeCell ref="C100:E100"/>
    <mergeCell ref="C101:E101"/>
    <mergeCell ref="Q14:R14"/>
    <mergeCell ref="B85:M85"/>
    <mergeCell ref="L96:L97"/>
    <mergeCell ref="O96:O97"/>
    <mergeCell ref="B86:M86"/>
    <mergeCell ref="C93:E93"/>
    <mergeCell ref="B101:B102"/>
    <mergeCell ref="M92:M102"/>
    <mergeCell ref="C91:E91"/>
    <mergeCell ref="C92:E92"/>
    <mergeCell ref="B90:E90"/>
    <mergeCell ref="B91:B100"/>
    <mergeCell ref="B2:N2"/>
    <mergeCell ref="B3:N3"/>
    <mergeCell ref="B4:N4"/>
    <mergeCell ref="B6:N6"/>
    <mergeCell ref="I10:M13"/>
    <mergeCell ref="F12:G12"/>
    <mergeCell ref="B7:N7"/>
    <mergeCell ref="B104:F104"/>
    <mergeCell ref="BC3:BD3"/>
    <mergeCell ref="C94:E94"/>
    <mergeCell ref="C95:E95"/>
    <mergeCell ref="C96:E96"/>
    <mergeCell ref="C97:E97"/>
    <mergeCell ref="B103:F103"/>
    <mergeCell ref="B87:M87"/>
    <mergeCell ref="Y11:AF11"/>
    <mergeCell ref="Y12:AF12"/>
    <mergeCell ref="Q11:X11"/>
    <mergeCell ref="Q12:X12"/>
    <mergeCell ref="C102:E102"/>
    <mergeCell ref="C98:E98"/>
    <mergeCell ref="C99:E99"/>
    <mergeCell ref="B89:F89"/>
  </mergeCells>
  <phoneticPr fontId="1" type="noConversion"/>
  <dataValidations count="7">
    <dataValidation type="list" errorStyle="warning" allowBlank="1" showInputMessage="1" showErrorMessage="1" errorTitle="Alternate Useful Life" error="Approved UL values in hours are: 50, 125 or 300 (Handheld), and 125, 250, 500 and 1,000 (Nonhandheld).  You may enter a different value only if you have a longer UL that has been approved by EPA under 40 CFR 1054.107. " sqref="H15:H84" xr:uid="{00000000-0002-0000-0000-000000000000}">
      <formula1>$I$108:$I$113</formula1>
    </dataValidation>
    <dataValidation type="list" errorStyle="warning" allowBlank="1" showErrorMessage="1" errorTitle="Special Test Procedure Required" error="You may enter a different value only if you have a Special Test Procedure that has been approved by EPA under 40 CFR 1065.10(c)(2)." prompt="Load Factors of 0.47 and 0.85 should be selected for Nonhandheld and Handheld engines, respectively.  Alternative Load Factors may be used if there is an associated Special Test Procedure as approved by EPA under 40 CFR 1065.10(c)(2).  " sqref="F15:F84" xr:uid="{00000000-0002-0000-0000-000001000000}">
      <formula1>$G$111:$G$112</formula1>
    </dataValidation>
    <dataValidation type="list" allowBlank="1" showInputMessage="1" showErrorMessage="1" sqref="C15:C84" xr:uid="{00000000-0002-0000-0000-000002000000}">
      <formula1>$C$108:$C$113</formula1>
    </dataValidation>
    <dataValidation type="list" allowBlank="1" showInputMessage="1" showErrorMessage="1" sqref="E12:E13" xr:uid="{00000000-0002-0000-0000-000003000000}">
      <formula1>$E$108:$E$109</formula1>
    </dataValidation>
    <dataValidation type="list" allowBlank="1" showInputMessage="1" showErrorMessage="1" prompt="Indicate whether you plan to use the delegated assembly provisions in 1054.610." sqref="H12" xr:uid="{00000000-0002-0000-0000-000004000000}">
      <formula1>$E$108:$E$109</formula1>
    </dataValidation>
    <dataValidation type="decimal" operator="greaterThan" allowBlank="1" showInputMessage="1" showErrorMessage="1" error="A numerical value must be entered for Power (kW)" sqref="G15:G84" xr:uid="{00000000-0002-0000-0000-000005000000}">
      <formula1>0</formula1>
    </dataValidation>
    <dataValidation type="decimal" operator="greaterThan" allowBlank="1" showInputMessage="1" showErrorMessage="1" error="Please enter a numerical value for FEL (g/kW-hr)" sqref="J15:J84" xr:uid="{00000000-0002-0000-0000-000006000000}">
      <formula1>0</formula1>
    </dataValidation>
  </dataValidations>
  <printOptions horizontalCentered="1"/>
  <pageMargins left="0.17" right="0.17" top="0.4" bottom="0.4" header="0.5" footer="0.5"/>
  <pageSetup scale="49" fitToHeight="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N258"/>
  <sheetViews>
    <sheetView topLeftCell="J82" workbookViewId="0">
      <selection activeCell="N202" sqref="N202"/>
    </sheetView>
  </sheetViews>
  <sheetFormatPr defaultColWidth="9.125" defaultRowHeight="11.55" x14ac:dyDescent="0.2"/>
  <cols>
    <col min="1" max="1" width="2.75" style="35" customWidth="1"/>
    <col min="2" max="3" width="23.25" style="35" customWidth="1"/>
    <col min="4" max="4" width="23.25" style="42" customWidth="1"/>
    <col min="5" max="5" width="14.125" style="42" customWidth="1"/>
    <col min="6" max="6" width="13.5" style="42" customWidth="1"/>
    <col min="7" max="7" width="12" style="35" customWidth="1"/>
    <col min="8" max="8" width="12.5" style="35" customWidth="1"/>
    <col min="9" max="9" width="12" style="35" customWidth="1"/>
    <col min="10" max="10" width="13.125" style="35" customWidth="1"/>
    <col min="11" max="11" width="12.75" style="39" customWidth="1"/>
    <col min="12" max="12" width="12" style="39" customWidth="1"/>
    <col min="13" max="13" width="12.5" style="35" customWidth="1"/>
    <col min="14" max="14" width="79.875" style="35" customWidth="1"/>
    <col min="15" max="15" width="14.25" style="35" customWidth="1"/>
    <col min="16" max="16" width="15.125" style="35" customWidth="1"/>
    <col min="17" max="17" width="8.5" style="35" customWidth="1"/>
    <col min="18" max="18" width="8.5" style="35" hidden="1" customWidth="1"/>
    <col min="19" max="19" width="5.25" style="35" hidden="1" customWidth="1"/>
    <col min="20" max="20" width="6.5" style="35" hidden="1" customWidth="1"/>
    <col min="21" max="21" width="6.125" style="35" hidden="1" customWidth="1"/>
    <col min="22" max="22" width="11.5" style="35" hidden="1" customWidth="1"/>
    <col min="23" max="23" width="4.75" style="35" hidden="1" customWidth="1"/>
    <col min="24" max="24" width="5.875" style="35" hidden="1" customWidth="1"/>
    <col min="25" max="25" width="6.5" style="35" hidden="1" customWidth="1"/>
    <col min="26" max="26" width="8.125" style="35" hidden="1" customWidth="1"/>
    <col min="27" max="27" width="5.5" style="35" hidden="1" customWidth="1"/>
    <col min="28" max="28" width="7.125" style="35" hidden="1" customWidth="1"/>
    <col min="29" max="29" width="4.75" style="35" hidden="1" customWidth="1"/>
    <col min="30" max="31" width="7.5" style="35" hidden="1" customWidth="1"/>
    <col min="32" max="32" width="6.5" style="35" hidden="1" customWidth="1"/>
    <col min="33" max="33" width="9.875" style="35" hidden="1" customWidth="1"/>
    <col min="34" max="34" width="4.875" style="35" hidden="1" customWidth="1"/>
    <col min="35" max="35" width="7.25" style="35" hidden="1" customWidth="1"/>
    <col min="36" max="36" width="5.5" style="35" hidden="1" customWidth="1"/>
    <col min="37" max="37" width="5.125" style="35" hidden="1" customWidth="1"/>
    <col min="38" max="38" width="7.25" style="35" hidden="1" customWidth="1"/>
    <col min="39" max="39" width="76.5" style="35" hidden="1" customWidth="1"/>
    <col min="40" max="40" width="8.125" style="35" hidden="1" customWidth="1"/>
    <col min="41" max="41" width="76.125" style="35" customWidth="1"/>
    <col min="42" max="16384" width="9.125" style="35"/>
  </cols>
  <sheetData>
    <row r="1" spans="1:40" s="105" customFormat="1" ht="10.9" x14ac:dyDescent="0.2">
      <c r="A1" s="330"/>
      <c r="B1" s="331"/>
      <c r="C1" s="331"/>
      <c r="D1" s="331"/>
      <c r="E1" s="331"/>
      <c r="F1" s="331"/>
      <c r="G1" s="331"/>
      <c r="H1" s="331"/>
      <c r="I1" s="331"/>
      <c r="J1" s="331"/>
      <c r="K1" s="331"/>
      <c r="L1" s="331"/>
      <c r="M1" s="331"/>
      <c r="N1" s="331"/>
      <c r="O1" s="331"/>
      <c r="P1" s="134"/>
      <c r="Q1" s="405"/>
      <c r="R1" s="134"/>
      <c r="S1" s="134"/>
      <c r="T1" s="134"/>
      <c r="U1" s="134"/>
    </row>
    <row r="2" spans="1:40" s="105" customFormat="1" ht="17.350000000000001" customHeight="1" x14ac:dyDescent="0.3">
      <c r="A2" s="181"/>
      <c r="B2" s="592" t="s">
        <v>289</v>
      </c>
      <c r="C2" s="592"/>
      <c r="D2" s="592"/>
      <c r="E2" s="592"/>
      <c r="F2" s="592"/>
      <c r="G2" s="592"/>
      <c r="H2" s="592"/>
      <c r="I2" s="592"/>
      <c r="J2" s="592"/>
      <c r="K2" s="592"/>
      <c r="L2" s="592"/>
      <c r="M2" s="592"/>
      <c r="N2" s="592"/>
      <c r="O2" s="108"/>
      <c r="P2" s="137"/>
      <c r="Q2" s="406"/>
      <c r="R2" s="137"/>
      <c r="S2" s="137"/>
      <c r="T2" s="137"/>
      <c r="U2" s="137"/>
    </row>
    <row r="3" spans="1:40" s="105" customFormat="1" ht="21.1" x14ac:dyDescent="0.35">
      <c r="A3" s="181"/>
      <c r="B3" s="593" t="s">
        <v>312</v>
      </c>
      <c r="C3" s="593"/>
      <c r="D3" s="593"/>
      <c r="E3" s="593"/>
      <c r="F3" s="593"/>
      <c r="G3" s="593"/>
      <c r="H3" s="593"/>
      <c r="I3" s="593"/>
      <c r="J3" s="593"/>
      <c r="K3" s="593"/>
      <c r="L3" s="593"/>
      <c r="M3" s="593"/>
      <c r="N3" s="593"/>
      <c r="O3" s="107"/>
      <c r="P3" s="138"/>
      <c r="Q3" s="407"/>
      <c r="R3" s="138"/>
      <c r="S3" s="138"/>
      <c r="T3" s="138"/>
      <c r="U3" s="138"/>
    </row>
    <row r="4" spans="1:40" s="105" customFormat="1" ht="19.55" customHeight="1" x14ac:dyDescent="0.3">
      <c r="A4" s="181"/>
      <c r="B4" s="592" t="s">
        <v>290</v>
      </c>
      <c r="C4" s="592"/>
      <c r="D4" s="592"/>
      <c r="E4" s="592"/>
      <c r="F4" s="592"/>
      <c r="G4" s="592"/>
      <c r="H4" s="592"/>
      <c r="I4" s="592"/>
      <c r="J4" s="592"/>
      <c r="K4" s="592"/>
      <c r="L4" s="592"/>
      <c r="M4" s="592"/>
      <c r="N4" s="592"/>
      <c r="O4" s="108"/>
      <c r="P4" s="137"/>
      <c r="Q4" s="406"/>
      <c r="R4" s="137"/>
      <c r="S4" s="137"/>
      <c r="T4" s="137"/>
      <c r="U4" s="137"/>
    </row>
    <row r="5" spans="1:40" s="105" customFormat="1" ht="10.050000000000001" customHeight="1" x14ac:dyDescent="0.2">
      <c r="A5" s="181"/>
      <c r="B5" s="106"/>
      <c r="C5" s="106"/>
      <c r="D5" s="106"/>
      <c r="E5" s="106"/>
      <c r="F5" s="106"/>
      <c r="G5" s="106"/>
      <c r="H5" s="106"/>
      <c r="I5" s="106"/>
      <c r="J5" s="106"/>
      <c r="K5" s="106"/>
      <c r="L5" s="106"/>
      <c r="M5" s="106"/>
      <c r="N5" s="106"/>
      <c r="O5" s="106"/>
      <c r="P5" s="134"/>
      <c r="Q5" s="405"/>
      <c r="R5" s="134"/>
      <c r="S5" s="134"/>
      <c r="T5" s="134"/>
      <c r="U5" s="134"/>
    </row>
    <row r="6" spans="1:40" s="105" customFormat="1" ht="19.55" customHeight="1" x14ac:dyDescent="0.35">
      <c r="A6" s="181"/>
      <c r="B6" s="594" t="s">
        <v>291</v>
      </c>
      <c r="C6" s="594"/>
      <c r="D6" s="594"/>
      <c r="E6" s="594"/>
      <c r="F6" s="594"/>
      <c r="G6" s="594"/>
      <c r="H6" s="594"/>
      <c r="I6" s="594"/>
      <c r="J6" s="594"/>
      <c r="K6" s="594"/>
      <c r="L6" s="594"/>
      <c r="M6" s="594"/>
      <c r="N6" s="594"/>
      <c r="O6" s="109"/>
      <c r="P6" s="136"/>
      <c r="Q6" s="408"/>
      <c r="R6" s="136"/>
      <c r="S6" s="136"/>
      <c r="T6" s="136"/>
      <c r="U6" s="136"/>
    </row>
    <row r="7" spans="1:40" s="105" customFormat="1" ht="19.55" customHeight="1" x14ac:dyDescent="0.2">
      <c r="A7" s="181"/>
      <c r="B7" s="599" t="s">
        <v>361</v>
      </c>
      <c r="C7" s="599"/>
      <c r="D7" s="599"/>
      <c r="E7" s="599"/>
      <c r="F7" s="599"/>
      <c r="G7" s="599"/>
      <c r="H7" s="599"/>
      <c r="I7" s="599"/>
      <c r="J7" s="599"/>
      <c r="K7" s="599"/>
      <c r="L7" s="599"/>
      <c r="M7" s="599"/>
      <c r="N7" s="599"/>
      <c r="O7" s="106"/>
      <c r="P7" s="134"/>
      <c r="Q7" s="405"/>
      <c r="R7" s="134"/>
      <c r="S7" s="134"/>
      <c r="T7" s="134"/>
      <c r="U7" s="134"/>
    </row>
    <row r="8" spans="1:40" s="110" customFormat="1" ht="5.95" customHeight="1" thickBot="1" x14ac:dyDescent="0.25">
      <c r="A8" s="182"/>
      <c r="B8" s="111"/>
      <c r="C8" s="111"/>
      <c r="D8" s="111"/>
      <c r="E8" s="111"/>
      <c r="F8" s="111"/>
      <c r="G8" s="111"/>
      <c r="H8" s="111"/>
      <c r="I8" s="111"/>
      <c r="J8" s="111"/>
      <c r="K8" s="111"/>
      <c r="L8" s="111"/>
      <c r="M8" s="111"/>
      <c r="N8" s="111"/>
      <c r="O8" s="111"/>
      <c r="P8" s="134"/>
      <c r="Q8" s="405"/>
      <c r="R8" s="134"/>
      <c r="S8" s="134"/>
      <c r="T8" s="134"/>
      <c r="U8" s="134"/>
    </row>
    <row r="9" spans="1:40" s="105" customFormat="1" ht="19.05" thickBot="1" x14ac:dyDescent="0.35">
      <c r="A9" s="112" t="s">
        <v>292</v>
      </c>
      <c r="B9" s="112"/>
      <c r="C9" s="113"/>
      <c r="D9" s="113"/>
      <c r="E9" s="114"/>
      <c r="F9" s="115"/>
      <c r="G9" s="115"/>
      <c r="H9" s="116"/>
      <c r="I9" s="115"/>
      <c r="J9" s="115"/>
      <c r="K9" s="115"/>
      <c r="L9" s="115"/>
      <c r="M9" s="115"/>
      <c r="N9" s="317" t="s">
        <v>27</v>
      </c>
      <c r="O9" s="575"/>
      <c r="P9" s="135"/>
      <c r="Q9" s="409"/>
      <c r="R9" s="135"/>
      <c r="S9" s="135"/>
      <c r="T9" s="135"/>
      <c r="U9" s="135"/>
    </row>
    <row r="10" spans="1:40" ht="12.25" thickBot="1" x14ac:dyDescent="0.25">
      <c r="A10" s="240"/>
      <c r="B10" s="240"/>
      <c r="C10" s="240"/>
      <c r="D10" s="250"/>
      <c r="E10" s="240"/>
      <c r="F10" s="240"/>
      <c r="G10" s="240"/>
      <c r="H10" s="240"/>
      <c r="I10" s="240"/>
      <c r="J10" s="240"/>
      <c r="K10" s="244"/>
      <c r="L10" s="244"/>
      <c r="M10" s="240"/>
      <c r="N10" s="240"/>
      <c r="O10" s="240"/>
      <c r="Q10" s="49"/>
      <c r="U10" s="527" t="s">
        <v>340</v>
      </c>
      <c r="W10" s="527" t="s">
        <v>340</v>
      </c>
      <c r="Y10" s="527" t="s">
        <v>340</v>
      </c>
      <c r="AA10" s="527" t="s">
        <v>340</v>
      </c>
      <c r="AH10" s="527" t="s">
        <v>340</v>
      </c>
    </row>
    <row r="11" spans="1:40" ht="14.3" thickBot="1" x14ac:dyDescent="0.25">
      <c r="A11" s="240"/>
      <c r="B11" s="145" t="s">
        <v>94</v>
      </c>
      <c r="C11" s="305" t="str">
        <f>IF('Current MY Credit Calc-EXHAUST'!C11&lt;&gt;"", 'Current MY Credit Calc-EXHAUST'!C11, "")</f>
        <v/>
      </c>
      <c r="D11" s="240"/>
      <c r="E11" s="240"/>
      <c r="F11" s="240"/>
      <c r="G11" s="240"/>
      <c r="H11" s="240"/>
      <c r="I11" s="240"/>
      <c r="J11" s="240"/>
      <c r="K11" s="244"/>
      <c r="L11" s="244"/>
      <c r="M11" s="393"/>
      <c r="N11" s="240"/>
      <c r="O11" s="240"/>
      <c r="Q11" s="49"/>
      <c r="S11" s="40"/>
      <c r="U11" s="527" t="s">
        <v>341</v>
      </c>
      <c r="W11" s="527" t="s">
        <v>341</v>
      </c>
      <c r="Y11" s="527" t="s">
        <v>341</v>
      </c>
      <c r="AA11" s="527" t="s">
        <v>341</v>
      </c>
      <c r="AH11" s="527" t="s">
        <v>341</v>
      </c>
    </row>
    <row r="12" spans="1:40" ht="14.3" thickBot="1" x14ac:dyDescent="0.25">
      <c r="A12" s="240"/>
      <c r="B12" s="145" t="s">
        <v>115</v>
      </c>
      <c r="C12" s="652" t="str">
        <f>IF(NOT('Current MY Credit Calc-EXHAUST'!C12=""), 'Current MY Credit Calc-EXHAUST'!C12, "")</f>
        <v/>
      </c>
      <c r="D12" s="653"/>
      <c r="E12" s="240"/>
      <c r="F12" s="240"/>
      <c r="G12" s="243"/>
      <c r="H12" s="240"/>
      <c r="I12" s="240"/>
      <c r="J12" s="240"/>
      <c r="K12" s="244"/>
      <c r="L12" s="244"/>
      <c r="M12" s="240"/>
      <c r="N12" s="240"/>
      <c r="O12" s="240"/>
      <c r="Q12" s="49"/>
      <c r="T12" s="649" t="s">
        <v>111</v>
      </c>
      <c r="U12" s="651"/>
      <c r="V12" s="651"/>
      <c r="W12" s="651"/>
      <c r="X12" s="650"/>
      <c r="Y12" s="90" t="s">
        <v>265</v>
      </c>
      <c r="Z12" s="649" t="s">
        <v>262</v>
      </c>
      <c r="AA12" s="651"/>
      <c r="AB12" s="651"/>
      <c r="AC12" s="650"/>
      <c r="AD12" s="651" t="s">
        <v>85</v>
      </c>
      <c r="AE12" s="651"/>
      <c r="AF12" s="651"/>
      <c r="AG12" s="651"/>
      <c r="AH12" s="651"/>
      <c r="AI12" s="651"/>
      <c r="AJ12" s="650"/>
      <c r="AK12" s="649" t="s">
        <v>251</v>
      </c>
      <c r="AL12" s="650"/>
      <c r="AM12" s="649" t="s">
        <v>39</v>
      </c>
      <c r="AN12" s="650"/>
    </row>
    <row r="13" spans="1:40" ht="12.25" thickBot="1" x14ac:dyDescent="0.25">
      <c r="A13" s="240"/>
      <c r="B13" s="255"/>
      <c r="C13" s="251"/>
      <c r="D13" s="251"/>
      <c r="E13" s="240"/>
      <c r="F13" s="240"/>
      <c r="G13" s="243"/>
      <c r="H13" s="240"/>
      <c r="I13" s="240"/>
      <c r="J13" s="240"/>
      <c r="K13" s="244"/>
      <c r="L13" s="244"/>
      <c r="M13" s="240"/>
      <c r="N13" s="240"/>
      <c r="O13" s="240"/>
      <c r="Q13" s="49"/>
      <c r="T13" s="252"/>
      <c r="U13" s="253"/>
      <c r="V13" s="253"/>
      <c r="W13" s="253"/>
      <c r="X13" s="254"/>
      <c r="Y13" s="252"/>
      <c r="Z13" s="252"/>
      <c r="AA13" s="253"/>
      <c r="AB13" s="253"/>
      <c r="AC13" s="254"/>
      <c r="AD13" s="253"/>
      <c r="AE13" s="253"/>
      <c r="AF13" s="253"/>
      <c r="AG13" s="253"/>
      <c r="AH13" s="253"/>
      <c r="AI13" s="253"/>
      <c r="AJ13" s="254"/>
      <c r="AK13" s="252"/>
      <c r="AL13" s="254"/>
      <c r="AM13" s="252"/>
      <c r="AN13" s="254"/>
    </row>
    <row r="14" spans="1:40" s="41" customFormat="1" ht="40.6" customHeight="1" thickBot="1" x14ac:dyDescent="0.25">
      <c r="A14" s="249"/>
      <c r="B14" s="319" t="s">
        <v>123</v>
      </c>
      <c r="C14" s="320" t="s">
        <v>122</v>
      </c>
      <c r="D14" s="320" t="s">
        <v>121</v>
      </c>
      <c r="E14" s="320" t="s">
        <v>259</v>
      </c>
      <c r="F14" s="320" t="s">
        <v>336</v>
      </c>
      <c r="G14" s="320" t="s">
        <v>32</v>
      </c>
      <c r="H14" s="320" t="s">
        <v>29</v>
      </c>
      <c r="I14" s="320" t="s">
        <v>30</v>
      </c>
      <c r="J14" s="320" t="s">
        <v>28</v>
      </c>
      <c r="K14" s="320" t="s">
        <v>158</v>
      </c>
      <c r="L14" s="320" t="s">
        <v>31</v>
      </c>
      <c r="M14" s="320" t="s">
        <v>316</v>
      </c>
      <c r="N14" s="321" t="s">
        <v>269</v>
      </c>
      <c r="O14" s="245"/>
      <c r="Q14" s="16"/>
      <c r="S14" s="46" t="s">
        <v>106</v>
      </c>
      <c r="T14" s="43" t="s">
        <v>38</v>
      </c>
      <c r="U14" s="528" t="s">
        <v>53</v>
      </c>
      <c r="V14" s="43" t="s">
        <v>37</v>
      </c>
      <c r="W14" s="528" t="s">
        <v>49</v>
      </c>
      <c r="X14" s="46" t="s">
        <v>184</v>
      </c>
      <c r="Y14" s="535" t="s">
        <v>43</v>
      </c>
      <c r="Z14" s="46" t="s">
        <v>278</v>
      </c>
      <c r="AA14" s="535" t="s">
        <v>279</v>
      </c>
      <c r="AB14" s="46" t="s">
        <v>280</v>
      </c>
      <c r="AC14" s="46" t="s">
        <v>267</v>
      </c>
      <c r="AD14" s="46" t="s">
        <v>256</v>
      </c>
      <c r="AE14" s="46" t="s">
        <v>257</v>
      </c>
      <c r="AF14" s="46" t="s">
        <v>254</v>
      </c>
      <c r="AG14" s="46" t="s">
        <v>255</v>
      </c>
      <c r="AH14" s="535" t="s">
        <v>261</v>
      </c>
      <c r="AI14" s="46" t="s">
        <v>183</v>
      </c>
      <c r="AJ14" s="46" t="s">
        <v>253</v>
      </c>
      <c r="AK14" s="46" t="s">
        <v>258</v>
      </c>
      <c r="AL14" s="46" t="s">
        <v>252</v>
      </c>
      <c r="AM14" s="46" t="s">
        <v>266</v>
      </c>
      <c r="AN14" s="46" t="s">
        <v>92</v>
      </c>
    </row>
    <row r="15" spans="1:40" s="41" customFormat="1" x14ac:dyDescent="0.2">
      <c r="A15" s="249"/>
      <c r="B15" s="278"/>
      <c r="C15" s="279"/>
      <c r="D15" s="280"/>
      <c r="E15" s="280"/>
      <c r="F15" s="523"/>
      <c r="G15" s="281"/>
      <c r="H15" s="282"/>
      <c r="I15" s="281"/>
      <c r="J15" s="283"/>
      <c r="K15" s="284" t="str">
        <f t="shared" ref="K15:K46" si="0">IF($J15=$I$114,J$111,IF($J15=$I$115,J$112,""))</f>
        <v/>
      </c>
      <c r="L15" s="284" t="str">
        <f>IF(AK15&lt;&gt;0, AK15, IF(AL15&lt;&gt;0, AL15, ""))</f>
        <v/>
      </c>
      <c r="M15" s="285" t="str">
        <f>IF(AND(S15=1, N15=""),(L15-I15)*G15*H15*F15*K15*0.365,"")</f>
        <v/>
      </c>
      <c r="N15" s="286" t="str">
        <f t="shared" ref="N15:N46" si="1">IF(J117=0, $K$117, IF(AC15=1, $K$119, IF(Y15=1, $K$120, IF(AA15=1, AM15, IF(OR(Z15=1, AB15=1), AN15, IF(AJ15=1, $K$118, IF(AND(H15&gt;5000,E15=$E$111),$K$121,"")))))))</f>
        <v/>
      </c>
      <c r="O15" s="246"/>
      <c r="Q15" s="16"/>
      <c r="S15" s="46">
        <f xml:space="preserve"> IF(NOT(OR(ISBLANK(B15),ISBLANK(D15),ISBLANK(E15),ISBLANK(F15),ISBLANK(G15),ISBLANK(H15),ISBLANK(I15),ISBLANK(J15),ISBLANK(K15),ISBLANK(L15))),1,0)</f>
        <v>0</v>
      </c>
      <c r="T15" s="96">
        <f>IF(OR(D15=$D$110,D15=$D$111, D15=$D$112, D15=$D$114), M15, 0)</f>
        <v>0</v>
      </c>
      <c r="U15" s="529">
        <f t="shared" ref="U15:U46" si="2">IF(AND("Standard Phase 3"=$F$111,OR(D15=$D$110,D15=$D$111, D15=$D$112, D15=$D$114)), M15, 0)</f>
        <v>0</v>
      </c>
      <c r="V15" s="96">
        <f>IF((D15=$D$115), M15, 0)</f>
        <v>0</v>
      </c>
      <c r="W15" s="529">
        <f t="shared" ref="W15:W46" si="3">IF(AND("Standard Phase 3"=$F$111,OR(D15=$D$115, D15=$D$113)), M15, 0)</f>
        <v>0</v>
      </c>
      <c r="X15" s="93">
        <f t="shared" ref="X15:X46" si="4">IF(D15=$D$116, M15, 0)</f>
        <v>0</v>
      </c>
      <c r="Y15" s="535">
        <f>IF(AND("Standard Phase 3"=$F$111, OR(D15=$D$110, D15=$D$111, D15=$D$112, D15=$D$116)),1,0)</f>
        <v>0</v>
      </c>
      <c r="Z15" s="93">
        <f t="shared" ref="Z15:Z46" si="5">IF("Standard Phase 3"=$F$112, IF(AND(D15=$D$113, $C$11&lt;2011),1,IF(AND($C$11&lt;2012,D15=$D$114),1, IF(AND($C$11&lt;2010, D15=$D$115, E15=$E$112),1,IF(AND($C$11&lt;2013, D15=$D$115, E15=$E$111),1,0)))),0)</f>
        <v>0</v>
      </c>
      <c r="AA15" s="532">
        <f t="shared" ref="AA15:AA46" si="6">IF("Standard Phase 3"=$F$111, IF(AND(D15=$D$113, $C$11&gt;2010),1,IF(AND($C$11&gt;2011,D15=$D$114),1, IF(AND($C$11&gt;2009, D15=$D$115, E15=$E$112),1,IF(AND($C$11&gt;2012, D15=$D$115, E15=$E$111),1,0)))),0)</f>
        <v>0</v>
      </c>
      <c r="AB15" s="93">
        <f t="shared" ref="AB15:AB46" si="7">IF(OR(AND(OR(D15=$D$110, D15=$D$112), $C$11&lt;2012), AND(D15=$D$111, $C$11&lt;2011)), 1, 0)</f>
        <v>0</v>
      </c>
      <c r="AC15" s="93">
        <f t="shared" ref="AC15:AC46" si="8">IF(AND(D15=$D$116,OR($C$11&lt;2012, $C$11&gt;2015)),1,0)</f>
        <v>0</v>
      </c>
      <c r="AD15" s="71">
        <f t="shared" ref="AD15:AD46" si="9">IF(AND($C$11&gt;2013,E15=$E$112,D15=$D$111), IF(AND(J15=$I$114,I15&gt;5),1,IF(AND(J15=$I$115,I15&gt;8.3),1,0)),0)</f>
        <v>0</v>
      </c>
      <c r="AE15" s="93">
        <f t="shared" ref="AE15:AE46" si="10">IF(AND($C$11&gt;2013,E15=$E$111,D15=$D$111), IF(AND(J15=$I$114,I15&gt;8),1,IF(AND(J15=$I$115,I15&gt;13.3),1,0)),0)</f>
        <v>0</v>
      </c>
      <c r="AF15" s="93">
        <f t="shared" ref="AF15:AF46" si="11">IF(AND($C$11&gt;2014,E15=$E$112,OR(D15=$D$110, D15=$D$115, D15=$D$112, D15=$D$113, D15=$D$114)), IF(AND(J15=$I$114,I15&gt;5),1,IF(AND(J15=$I$115,I15&gt;8.3),1,0)),0)</f>
        <v>0</v>
      </c>
      <c r="AG15" s="93">
        <f t="shared" ref="AG15:AG46" si="12">IF(AND($C$11&gt;2014,E15=$E$111,OR(D15=$D$110, D15=$D$115, D15=$D$112, D15=$D$113, D15=$D$114)), IF(AND(J15=$I$114,I15&gt;8),1,IF(AND(J15=$I$115,I15&gt;13.3),1,0)),0)</f>
        <v>0</v>
      </c>
      <c r="AH15" s="532">
        <f>IF(AND("Standard Phase 3"=$F$111, Y15&lt;&gt;1), IF(AND(J15=$I$114, I15&gt;1.5),1,IF(AND(J15=$I$115, I15&gt;2.5),1,0)),0)</f>
        <v>0</v>
      </c>
      <c r="AI15" s="93">
        <f t="shared" ref="AI15:AI46" si="13">IF(AND(D15=$D$116, I15&gt;400), 1, 0)</f>
        <v>0</v>
      </c>
      <c r="AJ15" s="93">
        <f>IF(OR(AD15=1,AE15=1, AF15=1, AG15=1, AH15=1, AI15=1), 1, 0)</f>
        <v>0</v>
      </c>
      <c r="AK15" s="71">
        <f t="shared" ref="AK15:AK46" si="14">IF(OR(D15=$D$110, D15=$D$111, D15=$D$115, D15=$D$112, D15=$D$113, D15=$D$114),IF($J15=$I$114,K$111,IF($J15=$I$115,K$112,0)),0)</f>
        <v>0</v>
      </c>
      <c r="AL15" s="93">
        <f t="shared" ref="AL15:AL46" si="15">IF(D15=$D$116,IF($C$11=2012,290, IF($C$11=2013, 275, IF($C$11=2014,260, IF($C$11=2015,245,0)))),0)</f>
        <v>0</v>
      </c>
      <c r="AM15" s="99">
        <f t="shared" ref="AM15:AM46" si="16">IF(AND(AA15=1, D15=$D$115, E15=$E$111), "Error Message: Early Credits may not be accrued for Small Vol. "&amp;D15&amp;" in "&amp;$C$11, IF(AA15=1, "Error Message: Early Credits may not be accrued for "&amp;D15&amp;" in "&amp;$C$11, 0))</f>
        <v>0</v>
      </c>
      <c r="AN15" s="325">
        <f t="shared" ref="AN15:AN46" si="17">IF(AND(Z15=1,D15=$D$115,E15=$E$111),"Error Message:Standard Credits may not be accrued for Small Vol. "&amp;D15&amp;" in "&amp;$C$11,IF(OR(Z15=1, AB15=1), "Error Message: Standard Credits may not be accrued for "&amp;D15&amp;" in "&amp;$C$11, 0))</f>
        <v>0</v>
      </c>
    </row>
    <row r="16" spans="1:40" s="41" customFormat="1" x14ac:dyDescent="0.2">
      <c r="A16" s="249"/>
      <c r="B16" s="287"/>
      <c r="C16" s="288"/>
      <c r="D16" s="289"/>
      <c r="E16" s="289"/>
      <c r="F16" s="524"/>
      <c r="G16" s="290"/>
      <c r="H16" s="291"/>
      <c r="I16" s="290"/>
      <c r="J16" s="292"/>
      <c r="K16" s="293" t="str">
        <f t="shared" si="0"/>
        <v/>
      </c>
      <c r="L16" s="293" t="str">
        <f t="shared" ref="L16:L79" si="18">IF(AK16&lt;&gt;0, AK16, IF(AL16&lt;&gt;0, AL16, ""))</f>
        <v/>
      </c>
      <c r="M16" s="294" t="str">
        <f t="shared" ref="M16:M79" si="19">IF(AND(S16=1, N16=""),(L16-I16)*G16*H16*F16*K16*0.365,"")</f>
        <v/>
      </c>
      <c r="N16" s="295" t="str">
        <f t="shared" si="1"/>
        <v/>
      </c>
      <c r="O16" s="246"/>
      <c r="Q16" s="16"/>
      <c r="S16" s="102">
        <f t="shared" ref="S16:S79" si="20" xml:space="preserve"> IF(NOT(OR(ISBLANK(B16),ISBLANK(D16),ISBLANK(E16),ISBLANK(F16),ISBLANK(G16),ISBLANK(H16),ISBLANK(I16),ISBLANK(J16),ISBLANK(K16),ISBLANK(L16))),1,0)</f>
        <v>0</v>
      </c>
      <c r="T16" s="91">
        <f t="shared" ref="T16:T79" si="21">IF(OR(D16=$D$110,D16=$D$111, D16=$D$112, D16=$D$114), M16, 0)</f>
        <v>0</v>
      </c>
      <c r="U16" s="530">
        <f t="shared" si="2"/>
        <v>0</v>
      </c>
      <c r="V16" s="91">
        <f t="shared" ref="V16:V79" si="22">IF((D16=$D$115), M16, 0)</f>
        <v>0</v>
      </c>
      <c r="W16" s="530">
        <f t="shared" si="3"/>
        <v>0</v>
      </c>
      <c r="X16" s="92">
        <f t="shared" si="4"/>
        <v>0</v>
      </c>
      <c r="Y16" s="536">
        <f t="shared" ref="Y16:Y79" si="23">IF(AND("Standard Phase 3"=$F$111, OR(D16=$D$110, D16=$D$111, D16=$D$112, D16=$D$116)),1,0)</f>
        <v>0</v>
      </c>
      <c r="Z16" s="92">
        <f t="shared" si="5"/>
        <v>0</v>
      </c>
      <c r="AA16" s="533">
        <f t="shared" si="6"/>
        <v>0</v>
      </c>
      <c r="AB16" s="92">
        <f t="shared" si="7"/>
        <v>0</v>
      </c>
      <c r="AC16" s="92">
        <f t="shared" si="8"/>
        <v>0</v>
      </c>
      <c r="AD16" s="72">
        <f t="shared" si="9"/>
        <v>0</v>
      </c>
      <c r="AE16" s="92">
        <f t="shared" si="10"/>
        <v>0</v>
      </c>
      <c r="AF16" s="92">
        <f t="shared" si="11"/>
        <v>0</v>
      </c>
      <c r="AG16" s="92">
        <f t="shared" si="12"/>
        <v>0</v>
      </c>
      <c r="AH16" s="533">
        <f t="shared" ref="AH16:AH79" si="24">IF(AND("Standard Phase 3"=$F$111, Y16&lt;&gt;1), IF(AND(J16=$I$114, I16&gt;1.5),1,IF(AND(J16=$I$115, I16&gt;2.5),1,0)),0)</f>
        <v>0</v>
      </c>
      <c r="AI16" s="92">
        <f t="shared" si="13"/>
        <v>0</v>
      </c>
      <c r="AJ16" s="92">
        <f t="shared" ref="AJ16:AJ79" si="25">IF(OR(AD16=1,AE16=1, AF16=1, AG16=1, AH16=1, AI16=1), 1, 0)</f>
        <v>0</v>
      </c>
      <c r="AK16" s="72">
        <f t="shared" si="14"/>
        <v>0</v>
      </c>
      <c r="AL16" s="92">
        <f t="shared" si="15"/>
        <v>0</v>
      </c>
      <c r="AM16" s="100">
        <f t="shared" si="16"/>
        <v>0</v>
      </c>
      <c r="AN16" s="326">
        <f t="shared" si="17"/>
        <v>0</v>
      </c>
    </row>
    <row r="17" spans="1:40" s="41" customFormat="1" x14ac:dyDescent="0.2">
      <c r="A17" s="249"/>
      <c r="B17" s="287"/>
      <c r="C17" s="288"/>
      <c r="D17" s="289"/>
      <c r="E17" s="289"/>
      <c r="F17" s="524"/>
      <c r="G17" s="290"/>
      <c r="H17" s="291"/>
      <c r="I17" s="290"/>
      <c r="J17" s="292"/>
      <c r="K17" s="293" t="str">
        <f t="shared" si="0"/>
        <v/>
      </c>
      <c r="L17" s="293" t="str">
        <f t="shared" si="18"/>
        <v/>
      </c>
      <c r="M17" s="294" t="str">
        <f t="shared" si="19"/>
        <v/>
      </c>
      <c r="N17" s="295" t="str">
        <f t="shared" si="1"/>
        <v/>
      </c>
      <c r="O17" s="246"/>
      <c r="Q17" s="16"/>
      <c r="S17" s="102">
        <f t="shared" si="20"/>
        <v>0</v>
      </c>
      <c r="T17" s="91">
        <f t="shared" si="21"/>
        <v>0</v>
      </c>
      <c r="U17" s="530">
        <f t="shared" si="2"/>
        <v>0</v>
      </c>
      <c r="V17" s="91">
        <f t="shared" si="22"/>
        <v>0</v>
      </c>
      <c r="W17" s="530">
        <f t="shared" si="3"/>
        <v>0</v>
      </c>
      <c r="X17" s="92">
        <f t="shared" si="4"/>
        <v>0</v>
      </c>
      <c r="Y17" s="536">
        <f t="shared" si="23"/>
        <v>0</v>
      </c>
      <c r="Z17" s="92">
        <f t="shared" si="5"/>
        <v>0</v>
      </c>
      <c r="AA17" s="533">
        <f t="shared" si="6"/>
        <v>0</v>
      </c>
      <c r="AB17" s="92">
        <f t="shared" si="7"/>
        <v>0</v>
      </c>
      <c r="AC17" s="92">
        <f t="shared" si="8"/>
        <v>0</v>
      </c>
      <c r="AD17" s="72">
        <f t="shared" si="9"/>
        <v>0</v>
      </c>
      <c r="AE17" s="92">
        <f t="shared" si="10"/>
        <v>0</v>
      </c>
      <c r="AF17" s="92">
        <f t="shared" si="11"/>
        <v>0</v>
      </c>
      <c r="AG17" s="92">
        <f t="shared" si="12"/>
        <v>0</v>
      </c>
      <c r="AH17" s="533">
        <f t="shared" si="24"/>
        <v>0</v>
      </c>
      <c r="AI17" s="92">
        <f t="shared" si="13"/>
        <v>0</v>
      </c>
      <c r="AJ17" s="92">
        <f t="shared" si="25"/>
        <v>0</v>
      </c>
      <c r="AK17" s="72">
        <f t="shared" si="14"/>
        <v>0</v>
      </c>
      <c r="AL17" s="92">
        <f t="shared" si="15"/>
        <v>0</v>
      </c>
      <c r="AM17" s="100">
        <f t="shared" si="16"/>
        <v>0</v>
      </c>
      <c r="AN17" s="326">
        <f t="shared" si="17"/>
        <v>0</v>
      </c>
    </row>
    <row r="18" spans="1:40" s="41" customFormat="1" x14ac:dyDescent="0.2">
      <c r="A18" s="249"/>
      <c r="B18" s="287"/>
      <c r="C18" s="288"/>
      <c r="D18" s="289"/>
      <c r="E18" s="289"/>
      <c r="F18" s="524"/>
      <c r="G18" s="290"/>
      <c r="H18" s="291"/>
      <c r="I18" s="290"/>
      <c r="J18" s="292"/>
      <c r="K18" s="293" t="str">
        <f t="shared" si="0"/>
        <v/>
      </c>
      <c r="L18" s="293" t="str">
        <f t="shared" si="18"/>
        <v/>
      </c>
      <c r="M18" s="294" t="str">
        <f t="shared" si="19"/>
        <v/>
      </c>
      <c r="N18" s="295" t="str">
        <f t="shared" si="1"/>
        <v/>
      </c>
      <c r="O18" s="246"/>
      <c r="Q18" s="16"/>
      <c r="S18" s="102">
        <f t="shared" si="20"/>
        <v>0</v>
      </c>
      <c r="T18" s="91">
        <f t="shared" si="21"/>
        <v>0</v>
      </c>
      <c r="U18" s="530">
        <f t="shared" si="2"/>
        <v>0</v>
      </c>
      <c r="V18" s="91">
        <f t="shared" si="22"/>
        <v>0</v>
      </c>
      <c r="W18" s="530">
        <f t="shared" si="3"/>
        <v>0</v>
      </c>
      <c r="X18" s="92">
        <f t="shared" si="4"/>
        <v>0</v>
      </c>
      <c r="Y18" s="536">
        <f t="shared" si="23"/>
        <v>0</v>
      </c>
      <c r="Z18" s="92">
        <f t="shared" si="5"/>
        <v>0</v>
      </c>
      <c r="AA18" s="533">
        <f t="shared" si="6"/>
        <v>0</v>
      </c>
      <c r="AB18" s="92">
        <f t="shared" si="7"/>
        <v>0</v>
      </c>
      <c r="AC18" s="92">
        <f t="shared" si="8"/>
        <v>0</v>
      </c>
      <c r="AD18" s="72">
        <f t="shared" si="9"/>
        <v>0</v>
      </c>
      <c r="AE18" s="92">
        <f t="shared" si="10"/>
        <v>0</v>
      </c>
      <c r="AF18" s="92">
        <f t="shared" si="11"/>
        <v>0</v>
      </c>
      <c r="AG18" s="92">
        <f t="shared" si="12"/>
        <v>0</v>
      </c>
      <c r="AH18" s="533">
        <f t="shared" si="24"/>
        <v>0</v>
      </c>
      <c r="AI18" s="92">
        <f t="shared" si="13"/>
        <v>0</v>
      </c>
      <c r="AJ18" s="92">
        <f t="shared" si="25"/>
        <v>0</v>
      </c>
      <c r="AK18" s="72">
        <f t="shared" si="14"/>
        <v>0</v>
      </c>
      <c r="AL18" s="92">
        <f t="shared" si="15"/>
        <v>0</v>
      </c>
      <c r="AM18" s="100">
        <f t="shared" si="16"/>
        <v>0</v>
      </c>
      <c r="AN18" s="326">
        <f t="shared" si="17"/>
        <v>0</v>
      </c>
    </row>
    <row r="19" spans="1:40" s="41" customFormat="1" x14ac:dyDescent="0.2">
      <c r="A19" s="249"/>
      <c r="B19" s="287"/>
      <c r="C19" s="288"/>
      <c r="D19" s="289"/>
      <c r="E19" s="289"/>
      <c r="F19" s="524"/>
      <c r="G19" s="290"/>
      <c r="H19" s="291"/>
      <c r="I19" s="290"/>
      <c r="J19" s="292"/>
      <c r="K19" s="293" t="str">
        <f t="shared" si="0"/>
        <v/>
      </c>
      <c r="L19" s="293" t="str">
        <f t="shared" si="18"/>
        <v/>
      </c>
      <c r="M19" s="294" t="str">
        <f t="shared" si="19"/>
        <v/>
      </c>
      <c r="N19" s="295" t="str">
        <f t="shared" si="1"/>
        <v/>
      </c>
      <c r="O19" s="246"/>
      <c r="Q19" s="16"/>
      <c r="S19" s="102">
        <f t="shared" si="20"/>
        <v>0</v>
      </c>
      <c r="T19" s="91">
        <f t="shared" si="21"/>
        <v>0</v>
      </c>
      <c r="U19" s="530">
        <f t="shared" si="2"/>
        <v>0</v>
      </c>
      <c r="V19" s="91">
        <f t="shared" si="22"/>
        <v>0</v>
      </c>
      <c r="W19" s="530">
        <f t="shared" si="3"/>
        <v>0</v>
      </c>
      <c r="X19" s="92">
        <f t="shared" si="4"/>
        <v>0</v>
      </c>
      <c r="Y19" s="536">
        <f t="shared" si="23"/>
        <v>0</v>
      </c>
      <c r="Z19" s="92">
        <f t="shared" si="5"/>
        <v>0</v>
      </c>
      <c r="AA19" s="533">
        <f t="shared" si="6"/>
        <v>0</v>
      </c>
      <c r="AB19" s="92">
        <f t="shared" si="7"/>
        <v>0</v>
      </c>
      <c r="AC19" s="92">
        <f t="shared" si="8"/>
        <v>0</v>
      </c>
      <c r="AD19" s="72">
        <f t="shared" si="9"/>
        <v>0</v>
      </c>
      <c r="AE19" s="92">
        <f t="shared" si="10"/>
        <v>0</v>
      </c>
      <c r="AF19" s="92">
        <f t="shared" si="11"/>
        <v>0</v>
      </c>
      <c r="AG19" s="92">
        <f t="shared" si="12"/>
        <v>0</v>
      </c>
      <c r="AH19" s="533">
        <f t="shared" si="24"/>
        <v>0</v>
      </c>
      <c r="AI19" s="92">
        <f t="shared" si="13"/>
        <v>0</v>
      </c>
      <c r="AJ19" s="92">
        <f t="shared" si="25"/>
        <v>0</v>
      </c>
      <c r="AK19" s="72">
        <f t="shared" si="14"/>
        <v>0</v>
      </c>
      <c r="AL19" s="92">
        <f t="shared" si="15"/>
        <v>0</v>
      </c>
      <c r="AM19" s="100">
        <f t="shared" si="16"/>
        <v>0</v>
      </c>
      <c r="AN19" s="326">
        <f t="shared" si="17"/>
        <v>0</v>
      </c>
    </row>
    <row r="20" spans="1:40" s="41" customFormat="1" x14ac:dyDescent="0.2">
      <c r="A20" s="249"/>
      <c r="B20" s="287"/>
      <c r="C20" s="288"/>
      <c r="D20" s="289"/>
      <c r="E20" s="289"/>
      <c r="F20" s="524"/>
      <c r="G20" s="290"/>
      <c r="H20" s="291"/>
      <c r="I20" s="290"/>
      <c r="J20" s="292"/>
      <c r="K20" s="293" t="str">
        <f t="shared" si="0"/>
        <v/>
      </c>
      <c r="L20" s="293" t="str">
        <f t="shared" si="18"/>
        <v/>
      </c>
      <c r="M20" s="294" t="str">
        <f t="shared" si="19"/>
        <v/>
      </c>
      <c r="N20" s="295" t="str">
        <f t="shared" si="1"/>
        <v/>
      </c>
      <c r="O20" s="246"/>
      <c r="Q20" s="16"/>
      <c r="S20" s="102">
        <f t="shared" si="20"/>
        <v>0</v>
      </c>
      <c r="T20" s="91">
        <f t="shared" si="21"/>
        <v>0</v>
      </c>
      <c r="U20" s="530">
        <f t="shared" si="2"/>
        <v>0</v>
      </c>
      <c r="V20" s="91">
        <f t="shared" si="22"/>
        <v>0</v>
      </c>
      <c r="W20" s="530">
        <f t="shared" si="3"/>
        <v>0</v>
      </c>
      <c r="X20" s="92">
        <f t="shared" si="4"/>
        <v>0</v>
      </c>
      <c r="Y20" s="536">
        <f t="shared" si="23"/>
        <v>0</v>
      </c>
      <c r="Z20" s="92">
        <f t="shared" si="5"/>
        <v>0</v>
      </c>
      <c r="AA20" s="533">
        <f t="shared" si="6"/>
        <v>0</v>
      </c>
      <c r="AB20" s="92">
        <f t="shared" si="7"/>
        <v>0</v>
      </c>
      <c r="AC20" s="92">
        <f t="shared" si="8"/>
        <v>0</v>
      </c>
      <c r="AD20" s="72">
        <f t="shared" si="9"/>
        <v>0</v>
      </c>
      <c r="AE20" s="92">
        <f t="shared" si="10"/>
        <v>0</v>
      </c>
      <c r="AF20" s="92">
        <f t="shared" si="11"/>
        <v>0</v>
      </c>
      <c r="AG20" s="92">
        <f t="shared" si="12"/>
        <v>0</v>
      </c>
      <c r="AH20" s="533">
        <f t="shared" si="24"/>
        <v>0</v>
      </c>
      <c r="AI20" s="92">
        <f t="shared" si="13"/>
        <v>0</v>
      </c>
      <c r="AJ20" s="92">
        <f t="shared" si="25"/>
        <v>0</v>
      </c>
      <c r="AK20" s="72">
        <f t="shared" si="14"/>
        <v>0</v>
      </c>
      <c r="AL20" s="92">
        <f t="shared" si="15"/>
        <v>0</v>
      </c>
      <c r="AM20" s="100">
        <f t="shared" si="16"/>
        <v>0</v>
      </c>
      <c r="AN20" s="326">
        <f t="shared" si="17"/>
        <v>0</v>
      </c>
    </row>
    <row r="21" spans="1:40" s="41" customFormat="1" x14ac:dyDescent="0.2">
      <c r="A21" s="249"/>
      <c r="B21" s="287"/>
      <c r="C21" s="288"/>
      <c r="D21" s="289"/>
      <c r="E21" s="289"/>
      <c r="F21" s="524"/>
      <c r="G21" s="290"/>
      <c r="H21" s="291"/>
      <c r="I21" s="290"/>
      <c r="J21" s="292"/>
      <c r="K21" s="293" t="str">
        <f t="shared" si="0"/>
        <v/>
      </c>
      <c r="L21" s="293" t="str">
        <f t="shared" si="18"/>
        <v/>
      </c>
      <c r="M21" s="294" t="str">
        <f t="shared" si="19"/>
        <v/>
      </c>
      <c r="N21" s="295" t="str">
        <f t="shared" si="1"/>
        <v/>
      </c>
      <c r="O21" s="246"/>
      <c r="Q21" s="16"/>
      <c r="S21" s="102">
        <f t="shared" si="20"/>
        <v>0</v>
      </c>
      <c r="T21" s="91">
        <f t="shared" si="21"/>
        <v>0</v>
      </c>
      <c r="U21" s="530">
        <f t="shared" si="2"/>
        <v>0</v>
      </c>
      <c r="V21" s="91">
        <f t="shared" si="22"/>
        <v>0</v>
      </c>
      <c r="W21" s="530">
        <f t="shared" si="3"/>
        <v>0</v>
      </c>
      <c r="X21" s="92">
        <f t="shared" si="4"/>
        <v>0</v>
      </c>
      <c r="Y21" s="536">
        <f t="shared" si="23"/>
        <v>0</v>
      </c>
      <c r="Z21" s="92">
        <f t="shared" si="5"/>
        <v>0</v>
      </c>
      <c r="AA21" s="533">
        <f t="shared" si="6"/>
        <v>0</v>
      </c>
      <c r="AB21" s="92">
        <f t="shared" si="7"/>
        <v>0</v>
      </c>
      <c r="AC21" s="92">
        <f t="shared" si="8"/>
        <v>0</v>
      </c>
      <c r="AD21" s="72">
        <f t="shared" si="9"/>
        <v>0</v>
      </c>
      <c r="AE21" s="92">
        <f t="shared" si="10"/>
        <v>0</v>
      </c>
      <c r="AF21" s="92">
        <f t="shared" si="11"/>
        <v>0</v>
      </c>
      <c r="AG21" s="92">
        <f t="shared" si="12"/>
        <v>0</v>
      </c>
      <c r="AH21" s="533">
        <f t="shared" si="24"/>
        <v>0</v>
      </c>
      <c r="AI21" s="92">
        <f t="shared" si="13"/>
        <v>0</v>
      </c>
      <c r="AJ21" s="92">
        <f t="shared" si="25"/>
        <v>0</v>
      </c>
      <c r="AK21" s="72">
        <f t="shared" si="14"/>
        <v>0</v>
      </c>
      <c r="AL21" s="92">
        <f t="shared" si="15"/>
        <v>0</v>
      </c>
      <c r="AM21" s="100">
        <f t="shared" si="16"/>
        <v>0</v>
      </c>
      <c r="AN21" s="326">
        <f t="shared" si="17"/>
        <v>0</v>
      </c>
    </row>
    <row r="22" spans="1:40" s="41" customFormat="1" x14ac:dyDescent="0.2">
      <c r="A22" s="249"/>
      <c r="B22" s="287"/>
      <c r="C22" s="288"/>
      <c r="D22" s="289"/>
      <c r="E22" s="289"/>
      <c r="F22" s="524"/>
      <c r="G22" s="290"/>
      <c r="H22" s="291"/>
      <c r="I22" s="290"/>
      <c r="J22" s="292"/>
      <c r="K22" s="293" t="str">
        <f t="shared" si="0"/>
        <v/>
      </c>
      <c r="L22" s="293" t="str">
        <f t="shared" si="18"/>
        <v/>
      </c>
      <c r="M22" s="294" t="str">
        <f t="shared" si="19"/>
        <v/>
      </c>
      <c r="N22" s="295" t="str">
        <f t="shared" si="1"/>
        <v/>
      </c>
      <c r="O22" s="246"/>
      <c r="Q22" s="16"/>
      <c r="S22" s="102">
        <f t="shared" si="20"/>
        <v>0</v>
      </c>
      <c r="T22" s="91">
        <f t="shared" si="21"/>
        <v>0</v>
      </c>
      <c r="U22" s="530">
        <f t="shared" si="2"/>
        <v>0</v>
      </c>
      <c r="V22" s="91">
        <f t="shared" si="22"/>
        <v>0</v>
      </c>
      <c r="W22" s="530">
        <f t="shared" si="3"/>
        <v>0</v>
      </c>
      <c r="X22" s="92">
        <f t="shared" si="4"/>
        <v>0</v>
      </c>
      <c r="Y22" s="536">
        <f t="shared" si="23"/>
        <v>0</v>
      </c>
      <c r="Z22" s="92">
        <f t="shared" si="5"/>
        <v>0</v>
      </c>
      <c r="AA22" s="533">
        <f t="shared" si="6"/>
        <v>0</v>
      </c>
      <c r="AB22" s="92">
        <f t="shared" si="7"/>
        <v>0</v>
      </c>
      <c r="AC22" s="92">
        <f t="shared" si="8"/>
        <v>0</v>
      </c>
      <c r="AD22" s="72">
        <f t="shared" si="9"/>
        <v>0</v>
      </c>
      <c r="AE22" s="92">
        <f t="shared" si="10"/>
        <v>0</v>
      </c>
      <c r="AF22" s="92">
        <f t="shared" si="11"/>
        <v>0</v>
      </c>
      <c r="AG22" s="92">
        <f t="shared" si="12"/>
        <v>0</v>
      </c>
      <c r="AH22" s="533">
        <f t="shared" si="24"/>
        <v>0</v>
      </c>
      <c r="AI22" s="92">
        <f t="shared" si="13"/>
        <v>0</v>
      </c>
      <c r="AJ22" s="92">
        <f t="shared" si="25"/>
        <v>0</v>
      </c>
      <c r="AK22" s="72">
        <f t="shared" si="14"/>
        <v>0</v>
      </c>
      <c r="AL22" s="92">
        <f t="shared" si="15"/>
        <v>0</v>
      </c>
      <c r="AM22" s="100">
        <f t="shared" si="16"/>
        <v>0</v>
      </c>
      <c r="AN22" s="326">
        <f t="shared" si="17"/>
        <v>0</v>
      </c>
    </row>
    <row r="23" spans="1:40" s="41" customFormat="1" x14ac:dyDescent="0.2">
      <c r="A23" s="249"/>
      <c r="B23" s="287"/>
      <c r="C23" s="288"/>
      <c r="D23" s="289"/>
      <c r="E23" s="289"/>
      <c r="F23" s="524"/>
      <c r="G23" s="290"/>
      <c r="H23" s="291"/>
      <c r="I23" s="290"/>
      <c r="J23" s="292"/>
      <c r="K23" s="293" t="str">
        <f t="shared" si="0"/>
        <v/>
      </c>
      <c r="L23" s="293" t="str">
        <f t="shared" si="18"/>
        <v/>
      </c>
      <c r="M23" s="294" t="str">
        <f t="shared" si="19"/>
        <v/>
      </c>
      <c r="N23" s="295" t="str">
        <f t="shared" si="1"/>
        <v/>
      </c>
      <c r="O23" s="246"/>
      <c r="Q23" s="16"/>
      <c r="S23" s="102">
        <f t="shared" si="20"/>
        <v>0</v>
      </c>
      <c r="T23" s="91">
        <f t="shared" si="21"/>
        <v>0</v>
      </c>
      <c r="U23" s="530">
        <f t="shared" si="2"/>
        <v>0</v>
      </c>
      <c r="V23" s="91">
        <f t="shared" si="22"/>
        <v>0</v>
      </c>
      <c r="W23" s="530">
        <f t="shared" si="3"/>
        <v>0</v>
      </c>
      <c r="X23" s="92">
        <f t="shared" si="4"/>
        <v>0</v>
      </c>
      <c r="Y23" s="536">
        <f t="shared" si="23"/>
        <v>0</v>
      </c>
      <c r="Z23" s="92">
        <f t="shared" si="5"/>
        <v>0</v>
      </c>
      <c r="AA23" s="533">
        <f t="shared" si="6"/>
        <v>0</v>
      </c>
      <c r="AB23" s="92">
        <f t="shared" si="7"/>
        <v>0</v>
      </c>
      <c r="AC23" s="92">
        <f t="shared" si="8"/>
        <v>0</v>
      </c>
      <c r="AD23" s="72">
        <f t="shared" si="9"/>
        <v>0</v>
      </c>
      <c r="AE23" s="92">
        <f t="shared" si="10"/>
        <v>0</v>
      </c>
      <c r="AF23" s="92">
        <f t="shared" si="11"/>
        <v>0</v>
      </c>
      <c r="AG23" s="92">
        <f t="shared" si="12"/>
        <v>0</v>
      </c>
      <c r="AH23" s="533">
        <f t="shared" si="24"/>
        <v>0</v>
      </c>
      <c r="AI23" s="92">
        <f t="shared" si="13"/>
        <v>0</v>
      </c>
      <c r="AJ23" s="92">
        <f t="shared" si="25"/>
        <v>0</v>
      </c>
      <c r="AK23" s="72">
        <f t="shared" si="14"/>
        <v>0</v>
      </c>
      <c r="AL23" s="92">
        <f t="shared" si="15"/>
        <v>0</v>
      </c>
      <c r="AM23" s="100">
        <f t="shared" si="16"/>
        <v>0</v>
      </c>
      <c r="AN23" s="326">
        <f t="shared" si="17"/>
        <v>0</v>
      </c>
    </row>
    <row r="24" spans="1:40" s="41" customFormat="1" x14ac:dyDescent="0.2">
      <c r="A24" s="249"/>
      <c r="B24" s="287"/>
      <c r="C24" s="288"/>
      <c r="D24" s="289"/>
      <c r="E24" s="289"/>
      <c r="F24" s="524"/>
      <c r="G24" s="290"/>
      <c r="H24" s="291"/>
      <c r="I24" s="290"/>
      <c r="J24" s="292"/>
      <c r="K24" s="293" t="str">
        <f t="shared" si="0"/>
        <v/>
      </c>
      <c r="L24" s="293" t="str">
        <f t="shared" si="18"/>
        <v/>
      </c>
      <c r="M24" s="294" t="str">
        <f t="shared" si="19"/>
        <v/>
      </c>
      <c r="N24" s="295" t="str">
        <f t="shared" si="1"/>
        <v/>
      </c>
      <c r="O24" s="246"/>
      <c r="Q24" s="16"/>
      <c r="S24" s="102">
        <f t="shared" si="20"/>
        <v>0</v>
      </c>
      <c r="T24" s="91">
        <f t="shared" si="21"/>
        <v>0</v>
      </c>
      <c r="U24" s="530">
        <f t="shared" si="2"/>
        <v>0</v>
      </c>
      <c r="V24" s="91">
        <f t="shared" si="22"/>
        <v>0</v>
      </c>
      <c r="W24" s="530">
        <f t="shared" si="3"/>
        <v>0</v>
      </c>
      <c r="X24" s="92">
        <f t="shared" si="4"/>
        <v>0</v>
      </c>
      <c r="Y24" s="536">
        <f t="shared" si="23"/>
        <v>0</v>
      </c>
      <c r="Z24" s="92">
        <f t="shared" si="5"/>
        <v>0</v>
      </c>
      <c r="AA24" s="533">
        <f t="shared" si="6"/>
        <v>0</v>
      </c>
      <c r="AB24" s="92">
        <f t="shared" si="7"/>
        <v>0</v>
      </c>
      <c r="AC24" s="92">
        <f t="shared" si="8"/>
        <v>0</v>
      </c>
      <c r="AD24" s="72">
        <f t="shared" si="9"/>
        <v>0</v>
      </c>
      <c r="AE24" s="92">
        <f t="shared" si="10"/>
        <v>0</v>
      </c>
      <c r="AF24" s="92">
        <f t="shared" si="11"/>
        <v>0</v>
      </c>
      <c r="AG24" s="92">
        <f t="shared" si="12"/>
        <v>0</v>
      </c>
      <c r="AH24" s="533">
        <f t="shared" si="24"/>
        <v>0</v>
      </c>
      <c r="AI24" s="92">
        <f t="shared" si="13"/>
        <v>0</v>
      </c>
      <c r="AJ24" s="92">
        <f t="shared" si="25"/>
        <v>0</v>
      </c>
      <c r="AK24" s="72">
        <f t="shared" si="14"/>
        <v>0</v>
      </c>
      <c r="AL24" s="92">
        <f t="shared" si="15"/>
        <v>0</v>
      </c>
      <c r="AM24" s="100">
        <f t="shared" si="16"/>
        <v>0</v>
      </c>
      <c r="AN24" s="326">
        <f t="shared" si="17"/>
        <v>0</v>
      </c>
    </row>
    <row r="25" spans="1:40" s="41" customFormat="1" x14ac:dyDescent="0.2">
      <c r="A25" s="249"/>
      <c r="B25" s="287"/>
      <c r="C25" s="288"/>
      <c r="D25" s="289"/>
      <c r="E25" s="289"/>
      <c r="F25" s="524"/>
      <c r="G25" s="290"/>
      <c r="H25" s="291"/>
      <c r="I25" s="290"/>
      <c r="J25" s="292"/>
      <c r="K25" s="293" t="str">
        <f t="shared" si="0"/>
        <v/>
      </c>
      <c r="L25" s="293" t="str">
        <f t="shared" si="18"/>
        <v/>
      </c>
      <c r="M25" s="294" t="str">
        <f t="shared" si="19"/>
        <v/>
      </c>
      <c r="N25" s="295" t="str">
        <f t="shared" si="1"/>
        <v/>
      </c>
      <c r="O25" s="246"/>
      <c r="Q25" s="16"/>
      <c r="S25" s="102">
        <f t="shared" si="20"/>
        <v>0</v>
      </c>
      <c r="T25" s="91">
        <f t="shared" si="21"/>
        <v>0</v>
      </c>
      <c r="U25" s="530">
        <f t="shared" si="2"/>
        <v>0</v>
      </c>
      <c r="V25" s="91">
        <f t="shared" si="22"/>
        <v>0</v>
      </c>
      <c r="W25" s="530">
        <f t="shared" si="3"/>
        <v>0</v>
      </c>
      <c r="X25" s="92">
        <f t="shared" si="4"/>
        <v>0</v>
      </c>
      <c r="Y25" s="536">
        <f t="shared" si="23"/>
        <v>0</v>
      </c>
      <c r="Z25" s="92">
        <f t="shared" si="5"/>
        <v>0</v>
      </c>
      <c r="AA25" s="533">
        <f t="shared" si="6"/>
        <v>0</v>
      </c>
      <c r="AB25" s="92">
        <f t="shared" si="7"/>
        <v>0</v>
      </c>
      <c r="AC25" s="92">
        <f t="shared" si="8"/>
        <v>0</v>
      </c>
      <c r="AD25" s="72">
        <f t="shared" si="9"/>
        <v>0</v>
      </c>
      <c r="AE25" s="92">
        <f t="shared" si="10"/>
        <v>0</v>
      </c>
      <c r="AF25" s="92">
        <f t="shared" si="11"/>
        <v>0</v>
      </c>
      <c r="AG25" s="92">
        <f t="shared" si="12"/>
        <v>0</v>
      </c>
      <c r="AH25" s="533">
        <f t="shared" si="24"/>
        <v>0</v>
      </c>
      <c r="AI25" s="92">
        <f t="shared" si="13"/>
        <v>0</v>
      </c>
      <c r="AJ25" s="92">
        <f t="shared" si="25"/>
        <v>0</v>
      </c>
      <c r="AK25" s="72">
        <f t="shared" si="14"/>
        <v>0</v>
      </c>
      <c r="AL25" s="92">
        <f t="shared" si="15"/>
        <v>0</v>
      </c>
      <c r="AM25" s="100">
        <f t="shared" si="16"/>
        <v>0</v>
      </c>
      <c r="AN25" s="326">
        <f t="shared" si="17"/>
        <v>0</v>
      </c>
    </row>
    <row r="26" spans="1:40" s="41" customFormat="1" x14ac:dyDescent="0.2">
      <c r="A26" s="249"/>
      <c r="B26" s="287"/>
      <c r="C26" s="288"/>
      <c r="D26" s="289"/>
      <c r="E26" s="289"/>
      <c r="F26" s="524"/>
      <c r="G26" s="290"/>
      <c r="H26" s="291"/>
      <c r="I26" s="290"/>
      <c r="J26" s="292"/>
      <c r="K26" s="293" t="str">
        <f t="shared" si="0"/>
        <v/>
      </c>
      <c r="L26" s="293" t="str">
        <f t="shared" si="18"/>
        <v/>
      </c>
      <c r="M26" s="294" t="str">
        <f t="shared" si="19"/>
        <v/>
      </c>
      <c r="N26" s="295" t="str">
        <f t="shared" si="1"/>
        <v/>
      </c>
      <c r="O26" s="246"/>
      <c r="Q26" s="16"/>
      <c r="S26" s="102">
        <f t="shared" si="20"/>
        <v>0</v>
      </c>
      <c r="T26" s="91">
        <f t="shared" si="21"/>
        <v>0</v>
      </c>
      <c r="U26" s="530">
        <f t="shared" si="2"/>
        <v>0</v>
      </c>
      <c r="V26" s="91">
        <f t="shared" si="22"/>
        <v>0</v>
      </c>
      <c r="W26" s="530">
        <f t="shared" si="3"/>
        <v>0</v>
      </c>
      <c r="X26" s="92">
        <f t="shared" si="4"/>
        <v>0</v>
      </c>
      <c r="Y26" s="536">
        <f t="shared" si="23"/>
        <v>0</v>
      </c>
      <c r="Z26" s="92">
        <f t="shared" si="5"/>
        <v>0</v>
      </c>
      <c r="AA26" s="533">
        <f t="shared" si="6"/>
        <v>0</v>
      </c>
      <c r="AB26" s="92">
        <f t="shared" si="7"/>
        <v>0</v>
      </c>
      <c r="AC26" s="92">
        <f t="shared" si="8"/>
        <v>0</v>
      </c>
      <c r="AD26" s="72">
        <f t="shared" si="9"/>
        <v>0</v>
      </c>
      <c r="AE26" s="92">
        <f t="shared" si="10"/>
        <v>0</v>
      </c>
      <c r="AF26" s="92">
        <f t="shared" si="11"/>
        <v>0</v>
      </c>
      <c r="AG26" s="92">
        <f t="shared" si="12"/>
        <v>0</v>
      </c>
      <c r="AH26" s="533">
        <f t="shared" si="24"/>
        <v>0</v>
      </c>
      <c r="AI26" s="92">
        <f t="shared" si="13"/>
        <v>0</v>
      </c>
      <c r="AJ26" s="92">
        <f t="shared" si="25"/>
        <v>0</v>
      </c>
      <c r="AK26" s="72">
        <f t="shared" si="14"/>
        <v>0</v>
      </c>
      <c r="AL26" s="92">
        <f t="shared" si="15"/>
        <v>0</v>
      </c>
      <c r="AM26" s="100">
        <f t="shared" si="16"/>
        <v>0</v>
      </c>
      <c r="AN26" s="326">
        <f t="shared" si="17"/>
        <v>0</v>
      </c>
    </row>
    <row r="27" spans="1:40" s="41" customFormat="1" x14ac:dyDescent="0.2">
      <c r="A27" s="249"/>
      <c r="B27" s="287"/>
      <c r="C27" s="288"/>
      <c r="D27" s="289"/>
      <c r="E27" s="289"/>
      <c r="F27" s="524"/>
      <c r="G27" s="290"/>
      <c r="H27" s="291"/>
      <c r="I27" s="290"/>
      <c r="J27" s="292"/>
      <c r="K27" s="293" t="str">
        <f t="shared" si="0"/>
        <v/>
      </c>
      <c r="L27" s="293" t="str">
        <f t="shared" si="18"/>
        <v/>
      </c>
      <c r="M27" s="294" t="str">
        <f t="shared" si="19"/>
        <v/>
      </c>
      <c r="N27" s="295" t="str">
        <f t="shared" si="1"/>
        <v/>
      </c>
      <c r="O27" s="246"/>
      <c r="Q27" s="16"/>
      <c r="S27" s="102">
        <f t="shared" si="20"/>
        <v>0</v>
      </c>
      <c r="T27" s="91">
        <f t="shared" si="21"/>
        <v>0</v>
      </c>
      <c r="U27" s="530">
        <f t="shared" si="2"/>
        <v>0</v>
      </c>
      <c r="V27" s="91">
        <f t="shared" si="22"/>
        <v>0</v>
      </c>
      <c r="W27" s="530">
        <f t="shared" si="3"/>
        <v>0</v>
      </c>
      <c r="X27" s="92">
        <f t="shared" si="4"/>
        <v>0</v>
      </c>
      <c r="Y27" s="536">
        <f t="shared" si="23"/>
        <v>0</v>
      </c>
      <c r="Z27" s="92">
        <f t="shared" si="5"/>
        <v>0</v>
      </c>
      <c r="AA27" s="533">
        <f t="shared" si="6"/>
        <v>0</v>
      </c>
      <c r="AB27" s="92">
        <f t="shared" si="7"/>
        <v>0</v>
      </c>
      <c r="AC27" s="92">
        <f t="shared" si="8"/>
        <v>0</v>
      </c>
      <c r="AD27" s="72">
        <f t="shared" si="9"/>
        <v>0</v>
      </c>
      <c r="AE27" s="92">
        <f t="shared" si="10"/>
        <v>0</v>
      </c>
      <c r="AF27" s="92">
        <f t="shared" si="11"/>
        <v>0</v>
      </c>
      <c r="AG27" s="92">
        <f t="shared" si="12"/>
        <v>0</v>
      </c>
      <c r="AH27" s="533">
        <f t="shared" si="24"/>
        <v>0</v>
      </c>
      <c r="AI27" s="92">
        <f t="shared" si="13"/>
        <v>0</v>
      </c>
      <c r="AJ27" s="92">
        <f t="shared" si="25"/>
        <v>0</v>
      </c>
      <c r="AK27" s="72">
        <f t="shared" si="14"/>
        <v>0</v>
      </c>
      <c r="AL27" s="92">
        <f t="shared" si="15"/>
        <v>0</v>
      </c>
      <c r="AM27" s="100">
        <f t="shared" si="16"/>
        <v>0</v>
      </c>
      <c r="AN27" s="326">
        <f t="shared" si="17"/>
        <v>0</v>
      </c>
    </row>
    <row r="28" spans="1:40" s="41" customFormat="1" x14ac:dyDescent="0.2">
      <c r="A28" s="249"/>
      <c r="B28" s="287"/>
      <c r="C28" s="288"/>
      <c r="D28" s="289"/>
      <c r="E28" s="289"/>
      <c r="F28" s="524"/>
      <c r="G28" s="290"/>
      <c r="H28" s="291"/>
      <c r="I28" s="290"/>
      <c r="J28" s="292"/>
      <c r="K28" s="293" t="str">
        <f t="shared" si="0"/>
        <v/>
      </c>
      <c r="L28" s="293" t="str">
        <f t="shared" si="18"/>
        <v/>
      </c>
      <c r="M28" s="294" t="str">
        <f t="shared" si="19"/>
        <v/>
      </c>
      <c r="N28" s="295" t="str">
        <f t="shared" si="1"/>
        <v/>
      </c>
      <c r="O28" s="246"/>
      <c r="Q28" s="16"/>
      <c r="S28" s="102">
        <f t="shared" si="20"/>
        <v>0</v>
      </c>
      <c r="T28" s="91">
        <f t="shared" si="21"/>
        <v>0</v>
      </c>
      <c r="U28" s="530">
        <f t="shared" si="2"/>
        <v>0</v>
      </c>
      <c r="V28" s="91">
        <f t="shared" si="22"/>
        <v>0</v>
      </c>
      <c r="W28" s="530">
        <f t="shared" si="3"/>
        <v>0</v>
      </c>
      <c r="X28" s="92">
        <f t="shared" si="4"/>
        <v>0</v>
      </c>
      <c r="Y28" s="536">
        <f t="shared" si="23"/>
        <v>0</v>
      </c>
      <c r="Z28" s="92">
        <f t="shared" si="5"/>
        <v>0</v>
      </c>
      <c r="AA28" s="533">
        <f t="shared" si="6"/>
        <v>0</v>
      </c>
      <c r="AB28" s="92">
        <f t="shared" si="7"/>
        <v>0</v>
      </c>
      <c r="AC28" s="92">
        <f t="shared" si="8"/>
        <v>0</v>
      </c>
      <c r="AD28" s="72">
        <f t="shared" si="9"/>
        <v>0</v>
      </c>
      <c r="AE28" s="92">
        <f t="shared" si="10"/>
        <v>0</v>
      </c>
      <c r="AF28" s="92">
        <f t="shared" si="11"/>
        <v>0</v>
      </c>
      <c r="AG28" s="92">
        <f t="shared" si="12"/>
        <v>0</v>
      </c>
      <c r="AH28" s="533">
        <f t="shared" si="24"/>
        <v>0</v>
      </c>
      <c r="AI28" s="92">
        <f t="shared" si="13"/>
        <v>0</v>
      </c>
      <c r="AJ28" s="92">
        <f t="shared" si="25"/>
        <v>0</v>
      </c>
      <c r="AK28" s="72">
        <f t="shared" si="14"/>
        <v>0</v>
      </c>
      <c r="AL28" s="92">
        <f t="shared" si="15"/>
        <v>0</v>
      </c>
      <c r="AM28" s="100">
        <f t="shared" si="16"/>
        <v>0</v>
      </c>
      <c r="AN28" s="326">
        <f t="shared" si="17"/>
        <v>0</v>
      </c>
    </row>
    <row r="29" spans="1:40" s="41" customFormat="1" x14ac:dyDescent="0.2">
      <c r="A29" s="249"/>
      <c r="B29" s="287"/>
      <c r="C29" s="288"/>
      <c r="D29" s="289"/>
      <c r="E29" s="289"/>
      <c r="F29" s="524"/>
      <c r="G29" s="290"/>
      <c r="H29" s="291"/>
      <c r="I29" s="290"/>
      <c r="J29" s="292"/>
      <c r="K29" s="293" t="str">
        <f t="shared" si="0"/>
        <v/>
      </c>
      <c r="L29" s="293" t="str">
        <f t="shared" si="18"/>
        <v/>
      </c>
      <c r="M29" s="294" t="str">
        <f t="shared" si="19"/>
        <v/>
      </c>
      <c r="N29" s="295" t="str">
        <f t="shared" si="1"/>
        <v/>
      </c>
      <c r="O29" s="246"/>
      <c r="Q29" s="16"/>
      <c r="S29" s="102">
        <f t="shared" si="20"/>
        <v>0</v>
      </c>
      <c r="T29" s="91">
        <f t="shared" si="21"/>
        <v>0</v>
      </c>
      <c r="U29" s="530">
        <f t="shared" si="2"/>
        <v>0</v>
      </c>
      <c r="V29" s="91">
        <f t="shared" si="22"/>
        <v>0</v>
      </c>
      <c r="W29" s="530">
        <f t="shared" si="3"/>
        <v>0</v>
      </c>
      <c r="X29" s="92">
        <f t="shared" si="4"/>
        <v>0</v>
      </c>
      <c r="Y29" s="536">
        <f t="shared" si="23"/>
        <v>0</v>
      </c>
      <c r="Z29" s="92">
        <f t="shared" si="5"/>
        <v>0</v>
      </c>
      <c r="AA29" s="533">
        <f t="shared" si="6"/>
        <v>0</v>
      </c>
      <c r="AB29" s="92">
        <f t="shared" si="7"/>
        <v>0</v>
      </c>
      <c r="AC29" s="92">
        <f t="shared" si="8"/>
        <v>0</v>
      </c>
      <c r="AD29" s="72">
        <f t="shared" si="9"/>
        <v>0</v>
      </c>
      <c r="AE29" s="92">
        <f t="shared" si="10"/>
        <v>0</v>
      </c>
      <c r="AF29" s="92">
        <f t="shared" si="11"/>
        <v>0</v>
      </c>
      <c r="AG29" s="92">
        <f t="shared" si="12"/>
        <v>0</v>
      </c>
      <c r="AH29" s="533">
        <f t="shared" si="24"/>
        <v>0</v>
      </c>
      <c r="AI29" s="92">
        <f t="shared" si="13"/>
        <v>0</v>
      </c>
      <c r="AJ29" s="92">
        <f t="shared" si="25"/>
        <v>0</v>
      </c>
      <c r="AK29" s="72">
        <f t="shared" si="14"/>
        <v>0</v>
      </c>
      <c r="AL29" s="92">
        <f t="shared" si="15"/>
        <v>0</v>
      </c>
      <c r="AM29" s="100">
        <f t="shared" si="16"/>
        <v>0</v>
      </c>
      <c r="AN29" s="326">
        <f t="shared" si="17"/>
        <v>0</v>
      </c>
    </row>
    <row r="30" spans="1:40" s="41" customFormat="1" x14ac:dyDescent="0.2">
      <c r="A30" s="249"/>
      <c r="B30" s="287"/>
      <c r="C30" s="288"/>
      <c r="D30" s="289"/>
      <c r="E30" s="289"/>
      <c r="F30" s="524"/>
      <c r="G30" s="290"/>
      <c r="H30" s="291"/>
      <c r="I30" s="290"/>
      <c r="J30" s="292"/>
      <c r="K30" s="293" t="str">
        <f t="shared" si="0"/>
        <v/>
      </c>
      <c r="L30" s="293" t="str">
        <f t="shared" si="18"/>
        <v/>
      </c>
      <c r="M30" s="294" t="str">
        <f t="shared" si="19"/>
        <v/>
      </c>
      <c r="N30" s="295" t="str">
        <f t="shared" si="1"/>
        <v/>
      </c>
      <c r="O30" s="246"/>
      <c r="Q30" s="16"/>
      <c r="S30" s="102">
        <f t="shared" si="20"/>
        <v>0</v>
      </c>
      <c r="T30" s="91">
        <f t="shared" si="21"/>
        <v>0</v>
      </c>
      <c r="U30" s="530">
        <f t="shared" si="2"/>
        <v>0</v>
      </c>
      <c r="V30" s="91">
        <f t="shared" si="22"/>
        <v>0</v>
      </c>
      <c r="W30" s="530">
        <f t="shared" si="3"/>
        <v>0</v>
      </c>
      <c r="X30" s="92">
        <f t="shared" si="4"/>
        <v>0</v>
      </c>
      <c r="Y30" s="536">
        <f t="shared" si="23"/>
        <v>0</v>
      </c>
      <c r="Z30" s="92">
        <f t="shared" si="5"/>
        <v>0</v>
      </c>
      <c r="AA30" s="533">
        <f t="shared" si="6"/>
        <v>0</v>
      </c>
      <c r="AB30" s="92">
        <f t="shared" si="7"/>
        <v>0</v>
      </c>
      <c r="AC30" s="92">
        <f t="shared" si="8"/>
        <v>0</v>
      </c>
      <c r="AD30" s="72">
        <f t="shared" si="9"/>
        <v>0</v>
      </c>
      <c r="AE30" s="92">
        <f t="shared" si="10"/>
        <v>0</v>
      </c>
      <c r="AF30" s="92">
        <f t="shared" si="11"/>
        <v>0</v>
      </c>
      <c r="AG30" s="92">
        <f t="shared" si="12"/>
        <v>0</v>
      </c>
      <c r="AH30" s="533">
        <f t="shared" si="24"/>
        <v>0</v>
      </c>
      <c r="AI30" s="92">
        <f t="shared" si="13"/>
        <v>0</v>
      </c>
      <c r="AJ30" s="92">
        <f t="shared" si="25"/>
        <v>0</v>
      </c>
      <c r="AK30" s="72">
        <f t="shared" si="14"/>
        <v>0</v>
      </c>
      <c r="AL30" s="92">
        <f t="shared" si="15"/>
        <v>0</v>
      </c>
      <c r="AM30" s="100">
        <f t="shared" si="16"/>
        <v>0</v>
      </c>
      <c r="AN30" s="326">
        <f t="shared" si="17"/>
        <v>0</v>
      </c>
    </row>
    <row r="31" spans="1:40" s="41" customFormat="1" x14ac:dyDescent="0.2">
      <c r="A31" s="249"/>
      <c r="B31" s="287"/>
      <c r="C31" s="288"/>
      <c r="D31" s="289"/>
      <c r="E31" s="289"/>
      <c r="F31" s="524"/>
      <c r="G31" s="290"/>
      <c r="H31" s="291"/>
      <c r="I31" s="290"/>
      <c r="J31" s="292"/>
      <c r="K31" s="293" t="str">
        <f t="shared" si="0"/>
        <v/>
      </c>
      <c r="L31" s="293" t="str">
        <f t="shared" si="18"/>
        <v/>
      </c>
      <c r="M31" s="294" t="str">
        <f t="shared" si="19"/>
        <v/>
      </c>
      <c r="N31" s="295" t="str">
        <f t="shared" si="1"/>
        <v/>
      </c>
      <c r="O31" s="246"/>
      <c r="Q31" s="16"/>
      <c r="S31" s="102">
        <f t="shared" si="20"/>
        <v>0</v>
      </c>
      <c r="T31" s="91">
        <f t="shared" si="21"/>
        <v>0</v>
      </c>
      <c r="U31" s="530">
        <f t="shared" si="2"/>
        <v>0</v>
      </c>
      <c r="V31" s="91">
        <f t="shared" si="22"/>
        <v>0</v>
      </c>
      <c r="W31" s="530">
        <f t="shared" si="3"/>
        <v>0</v>
      </c>
      <c r="X31" s="92">
        <f t="shared" si="4"/>
        <v>0</v>
      </c>
      <c r="Y31" s="536">
        <f t="shared" si="23"/>
        <v>0</v>
      </c>
      <c r="Z31" s="92">
        <f t="shared" si="5"/>
        <v>0</v>
      </c>
      <c r="AA31" s="533">
        <f t="shared" si="6"/>
        <v>0</v>
      </c>
      <c r="AB31" s="92">
        <f t="shared" si="7"/>
        <v>0</v>
      </c>
      <c r="AC31" s="92">
        <f t="shared" si="8"/>
        <v>0</v>
      </c>
      <c r="AD31" s="72">
        <f t="shared" si="9"/>
        <v>0</v>
      </c>
      <c r="AE31" s="92">
        <f t="shared" si="10"/>
        <v>0</v>
      </c>
      <c r="AF31" s="92">
        <f t="shared" si="11"/>
        <v>0</v>
      </c>
      <c r="AG31" s="92">
        <f t="shared" si="12"/>
        <v>0</v>
      </c>
      <c r="AH31" s="533">
        <f t="shared" si="24"/>
        <v>0</v>
      </c>
      <c r="AI31" s="92">
        <f t="shared" si="13"/>
        <v>0</v>
      </c>
      <c r="AJ31" s="92">
        <f t="shared" si="25"/>
        <v>0</v>
      </c>
      <c r="AK31" s="72">
        <f t="shared" si="14"/>
        <v>0</v>
      </c>
      <c r="AL31" s="92">
        <f t="shared" si="15"/>
        <v>0</v>
      </c>
      <c r="AM31" s="100">
        <f t="shared" si="16"/>
        <v>0</v>
      </c>
      <c r="AN31" s="326">
        <f t="shared" si="17"/>
        <v>0</v>
      </c>
    </row>
    <row r="32" spans="1:40" s="41" customFormat="1" x14ac:dyDescent="0.2">
      <c r="A32" s="249"/>
      <c r="B32" s="287"/>
      <c r="C32" s="288"/>
      <c r="D32" s="289"/>
      <c r="E32" s="289"/>
      <c r="F32" s="524"/>
      <c r="G32" s="290"/>
      <c r="H32" s="291"/>
      <c r="I32" s="290"/>
      <c r="J32" s="292"/>
      <c r="K32" s="293" t="str">
        <f t="shared" si="0"/>
        <v/>
      </c>
      <c r="L32" s="293" t="str">
        <f t="shared" si="18"/>
        <v/>
      </c>
      <c r="M32" s="294" t="str">
        <f t="shared" si="19"/>
        <v/>
      </c>
      <c r="N32" s="295" t="str">
        <f t="shared" si="1"/>
        <v/>
      </c>
      <c r="O32" s="246"/>
      <c r="Q32" s="16"/>
      <c r="S32" s="102">
        <f t="shared" si="20"/>
        <v>0</v>
      </c>
      <c r="T32" s="91">
        <f t="shared" si="21"/>
        <v>0</v>
      </c>
      <c r="U32" s="530">
        <f t="shared" si="2"/>
        <v>0</v>
      </c>
      <c r="V32" s="91">
        <f t="shared" si="22"/>
        <v>0</v>
      </c>
      <c r="W32" s="530">
        <f t="shared" si="3"/>
        <v>0</v>
      </c>
      <c r="X32" s="92">
        <f t="shared" si="4"/>
        <v>0</v>
      </c>
      <c r="Y32" s="536">
        <f t="shared" si="23"/>
        <v>0</v>
      </c>
      <c r="Z32" s="92">
        <f t="shared" si="5"/>
        <v>0</v>
      </c>
      <c r="AA32" s="533">
        <f t="shared" si="6"/>
        <v>0</v>
      </c>
      <c r="AB32" s="92">
        <f t="shared" si="7"/>
        <v>0</v>
      </c>
      <c r="AC32" s="92">
        <f t="shared" si="8"/>
        <v>0</v>
      </c>
      <c r="AD32" s="72">
        <f t="shared" si="9"/>
        <v>0</v>
      </c>
      <c r="AE32" s="92">
        <f t="shared" si="10"/>
        <v>0</v>
      </c>
      <c r="AF32" s="92">
        <f t="shared" si="11"/>
        <v>0</v>
      </c>
      <c r="AG32" s="92">
        <f t="shared" si="12"/>
        <v>0</v>
      </c>
      <c r="AH32" s="533">
        <f t="shared" si="24"/>
        <v>0</v>
      </c>
      <c r="AI32" s="92">
        <f t="shared" si="13"/>
        <v>0</v>
      </c>
      <c r="AJ32" s="92">
        <f t="shared" si="25"/>
        <v>0</v>
      </c>
      <c r="AK32" s="72">
        <f t="shared" si="14"/>
        <v>0</v>
      </c>
      <c r="AL32" s="92">
        <f t="shared" si="15"/>
        <v>0</v>
      </c>
      <c r="AM32" s="100">
        <f t="shared" si="16"/>
        <v>0</v>
      </c>
      <c r="AN32" s="326">
        <f t="shared" si="17"/>
        <v>0</v>
      </c>
    </row>
    <row r="33" spans="1:40" s="41" customFormat="1" x14ac:dyDescent="0.2">
      <c r="A33" s="249"/>
      <c r="B33" s="287"/>
      <c r="C33" s="288"/>
      <c r="D33" s="289"/>
      <c r="E33" s="289"/>
      <c r="F33" s="524"/>
      <c r="G33" s="290"/>
      <c r="H33" s="291"/>
      <c r="I33" s="290"/>
      <c r="J33" s="292"/>
      <c r="K33" s="293" t="str">
        <f t="shared" si="0"/>
        <v/>
      </c>
      <c r="L33" s="293" t="str">
        <f t="shared" si="18"/>
        <v/>
      </c>
      <c r="M33" s="294" t="str">
        <f t="shared" si="19"/>
        <v/>
      </c>
      <c r="N33" s="295" t="str">
        <f t="shared" si="1"/>
        <v/>
      </c>
      <c r="O33" s="246"/>
      <c r="Q33" s="16"/>
      <c r="S33" s="102">
        <f t="shared" si="20"/>
        <v>0</v>
      </c>
      <c r="T33" s="91">
        <f t="shared" si="21"/>
        <v>0</v>
      </c>
      <c r="U33" s="530">
        <f t="shared" si="2"/>
        <v>0</v>
      </c>
      <c r="V33" s="91">
        <f t="shared" si="22"/>
        <v>0</v>
      </c>
      <c r="W33" s="530">
        <f t="shared" si="3"/>
        <v>0</v>
      </c>
      <c r="X33" s="92">
        <f t="shared" si="4"/>
        <v>0</v>
      </c>
      <c r="Y33" s="536">
        <f t="shared" si="23"/>
        <v>0</v>
      </c>
      <c r="Z33" s="92">
        <f t="shared" si="5"/>
        <v>0</v>
      </c>
      <c r="AA33" s="533">
        <f t="shared" si="6"/>
        <v>0</v>
      </c>
      <c r="AB33" s="92">
        <f t="shared" si="7"/>
        <v>0</v>
      </c>
      <c r="AC33" s="92">
        <f t="shared" si="8"/>
        <v>0</v>
      </c>
      <c r="AD33" s="72">
        <f t="shared" si="9"/>
        <v>0</v>
      </c>
      <c r="AE33" s="92">
        <f t="shared" si="10"/>
        <v>0</v>
      </c>
      <c r="AF33" s="92">
        <f t="shared" si="11"/>
        <v>0</v>
      </c>
      <c r="AG33" s="92">
        <f t="shared" si="12"/>
        <v>0</v>
      </c>
      <c r="AH33" s="533">
        <f t="shared" si="24"/>
        <v>0</v>
      </c>
      <c r="AI33" s="92">
        <f t="shared" si="13"/>
        <v>0</v>
      </c>
      <c r="AJ33" s="92">
        <f t="shared" si="25"/>
        <v>0</v>
      </c>
      <c r="AK33" s="72">
        <f t="shared" si="14"/>
        <v>0</v>
      </c>
      <c r="AL33" s="92">
        <f t="shared" si="15"/>
        <v>0</v>
      </c>
      <c r="AM33" s="100">
        <f t="shared" si="16"/>
        <v>0</v>
      </c>
      <c r="AN33" s="326">
        <f t="shared" si="17"/>
        <v>0</v>
      </c>
    </row>
    <row r="34" spans="1:40" s="41" customFormat="1" x14ac:dyDescent="0.2">
      <c r="A34" s="249"/>
      <c r="B34" s="287"/>
      <c r="C34" s="288"/>
      <c r="D34" s="289"/>
      <c r="E34" s="289"/>
      <c r="F34" s="524"/>
      <c r="G34" s="290"/>
      <c r="H34" s="291"/>
      <c r="I34" s="290"/>
      <c r="J34" s="292"/>
      <c r="K34" s="293" t="str">
        <f t="shared" si="0"/>
        <v/>
      </c>
      <c r="L34" s="293" t="str">
        <f t="shared" si="18"/>
        <v/>
      </c>
      <c r="M34" s="294" t="str">
        <f t="shared" si="19"/>
        <v/>
      </c>
      <c r="N34" s="295" t="str">
        <f t="shared" si="1"/>
        <v/>
      </c>
      <c r="O34" s="246"/>
      <c r="Q34" s="16"/>
      <c r="S34" s="102">
        <f t="shared" si="20"/>
        <v>0</v>
      </c>
      <c r="T34" s="91">
        <f t="shared" si="21"/>
        <v>0</v>
      </c>
      <c r="U34" s="530">
        <f t="shared" si="2"/>
        <v>0</v>
      </c>
      <c r="V34" s="91">
        <f t="shared" si="22"/>
        <v>0</v>
      </c>
      <c r="W34" s="530">
        <f t="shared" si="3"/>
        <v>0</v>
      </c>
      <c r="X34" s="92">
        <f t="shared" si="4"/>
        <v>0</v>
      </c>
      <c r="Y34" s="536">
        <f t="shared" si="23"/>
        <v>0</v>
      </c>
      <c r="Z34" s="92">
        <f t="shared" si="5"/>
        <v>0</v>
      </c>
      <c r="AA34" s="533">
        <f t="shared" si="6"/>
        <v>0</v>
      </c>
      <c r="AB34" s="92">
        <f t="shared" si="7"/>
        <v>0</v>
      </c>
      <c r="AC34" s="92">
        <f t="shared" si="8"/>
        <v>0</v>
      </c>
      <c r="AD34" s="72">
        <f t="shared" si="9"/>
        <v>0</v>
      </c>
      <c r="AE34" s="92">
        <f t="shared" si="10"/>
        <v>0</v>
      </c>
      <c r="AF34" s="92">
        <f t="shared" si="11"/>
        <v>0</v>
      </c>
      <c r="AG34" s="92">
        <f t="shared" si="12"/>
        <v>0</v>
      </c>
      <c r="AH34" s="533">
        <f t="shared" si="24"/>
        <v>0</v>
      </c>
      <c r="AI34" s="92">
        <f t="shared" si="13"/>
        <v>0</v>
      </c>
      <c r="AJ34" s="92">
        <f t="shared" si="25"/>
        <v>0</v>
      </c>
      <c r="AK34" s="72">
        <f t="shared" si="14"/>
        <v>0</v>
      </c>
      <c r="AL34" s="92">
        <f t="shared" si="15"/>
        <v>0</v>
      </c>
      <c r="AM34" s="100">
        <f t="shared" si="16"/>
        <v>0</v>
      </c>
      <c r="AN34" s="326">
        <f t="shared" si="17"/>
        <v>0</v>
      </c>
    </row>
    <row r="35" spans="1:40" s="41" customFormat="1" x14ac:dyDescent="0.2">
      <c r="A35" s="249"/>
      <c r="B35" s="287"/>
      <c r="C35" s="288"/>
      <c r="D35" s="289"/>
      <c r="E35" s="289"/>
      <c r="F35" s="524"/>
      <c r="G35" s="290"/>
      <c r="H35" s="291"/>
      <c r="I35" s="290"/>
      <c r="J35" s="292"/>
      <c r="K35" s="293" t="str">
        <f t="shared" si="0"/>
        <v/>
      </c>
      <c r="L35" s="293" t="str">
        <f t="shared" si="18"/>
        <v/>
      </c>
      <c r="M35" s="294" t="str">
        <f t="shared" si="19"/>
        <v/>
      </c>
      <c r="N35" s="295" t="str">
        <f t="shared" si="1"/>
        <v/>
      </c>
      <c r="O35" s="246"/>
      <c r="Q35" s="16"/>
      <c r="S35" s="102">
        <f t="shared" si="20"/>
        <v>0</v>
      </c>
      <c r="T35" s="91">
        <f t="shared" si="21"/>
        <v>0</v>
      </c>
      <c r="U35" s="530">
        <f t="shared" si="2"/>
        <v>0</v>
      </c>
      <c r="V35" s="91">
        <f t="shared" si="22"/>
        <v>0</v>
      </c>
      <c r="W35" s="530">
        <f t="shared" si="3"/>
        <v>0</v>
      </c>
      <c r="X35" s="92">
        <f t="shared" si="4"/>
        <v>0</v>
      </c>
      <c r="Y35" s="536">
        <f t="shared" si="23"/>
        <v>0</v>
      </c>
      <c r="Z35" s="92">
        <f t="shared" si="5"/>
        <v>0</v>
      </c>
      <c r="AA35" s="533">
        <f t="shared" si="6"/>
        <v>0</v>
      </c>
      <c r="AB35" s="92">
        <f t="shared" si="7"/>
        <v>0</v>
      </c>
      <c r="AC35" s="92">
        <f t="shared" si="8"/>
        <v>0</v>
      </c>
      <c r="AD35" s="72">
        <f t="shared" si="9"/>
        <v>0</v>
      </c>
      <c r="AE35" s="92">
        <f t="shared" si="10"/>
        <v>0</v>
      </c>
      <c r="AF35" s="92">
        <f t="shared" si="11"/>
        <v>0</v>
      </c>
      <c r="AG35" s="92">
        <f t="shared" si="12"/>
        <v>0</v>
      </c>
      <c r="AH35" s="533">
        <f t="shared" si="24"/>
        <v>0</v>
      </c>
      <c r="AI35" s="92">
        <f t="shared" si="13"/>
        <v>0</v>
      </c>
      <c r="AJ35" s="92">
        <f t="shared" si="25"/>
        <v>0</v>
      </c>
      <c r="AK35" s="72">
        <f t="shared" si="14"/>
        <v>0</v>
      </c>
      <c r="AL35" s="92">
        <f t="shared" si="15"/>
        <v>0</v>
      </c>
      <c r="AM35" s="100">
        <f t="shared" si="16"/>
        <v>0</v>
      </c>
      <c r="AN35" s="326">
        <f t="shared" si="17"/>
        <v>0</v>
      </c>
    </row>
    <row r="36" spans="1:40" s="41" customFormat="1" x14ac:dyDescent="0.2">
      <c r="A36" s="249"/>
      <c r="B36" s="287"/>
      <c r="C36" s="288"/>
      <c r="D36" s="289"/>
      <c r="E36" s="289"/>
      <c r="F36" s="524"/>
      <c r="G36" s="290"/>
      <c r="H36" s="291"/>
      <c r="I36" s="290"/>
      <c r="J36" s="292"/>
      <c r="K36" s="293" t="str">
        <f t="shared" si="0"/>
        <v/>
      </c>
      <c r="L36" s="293" t="str">
        <f t="shared" si="18"/>
        <v/>
      </c>
      <c r="M36" s="294" t="str">
        <f t="shared" si="19"/>
        <v/>
      </c>
      <c r="N36" s="295" t="str">
        <f t="shared" si="1"/>
        <v/>
      </c>
      <c r="O36" s="246"/>
      <c r="Q36" s="16"/>
      <c r="S36" s="102">
        <f t="shared" si="20"/>
        <v>0</v>
      </c>
      <c r="T36" s="91">
        <f t="shared" si="21"/>
        <v>0</v>
      </c>
      <c r="U36" s="530">
        <f t="shared" si="2"/>
        <v>0</v>
      </c>
      <c r="V36" s="91">
        <f t="shared" si="22"/>
        <v>0</v>
      </c>
      <c r="W36" s="530">
        <f t="shared" si="3"/>
        <v>0</v>
      </c>
      <c r="X36" s="92">
        <f t="shared" si="4"/>
        <v>0</v>
      </c>
      <c r="Y36" s="536">
        <f t="shared" si="23"/>
        <v>0</v>
      </c>
      <c r="Z36" s="92">
        <f t="shared" si="5"/>
        <v>0</v>
      </c>
      <c r="AA36" s="533">
        <f t="shared" si="6"/>
        <v>0</v>
      </c>
      <c r="AB36" s="92">
        <f t="shared" si="7"/>
        <v>0</v>
      </c>
      <c r="AC36" s="92">
        <f t="shared" si="8"/>
        <v>0</v>
      </c>
      <c r="AD36" s="72">
        <f t="shared" si="9"/>
        <v>0</v>
      </c>
      <c r="AE36" s="92">
        <f t="shared" si="10"/>
        <v>0</v>
      </c>
      <c r="AF36" s="92">
        <f t="shared" si="11"/>
        <v>0</v>
      </c>
      <c r="AG36" s="92">
        <f t="shared" si="12"/>
        <v>0</v>
      </c>
      <c r="AH36" s="533">
        <f t="shared" si="24"/>
        <v>0</v>
      </c>
      <c r="AI36" s="92">
        <f t="shared" si="13"/>
        <v>0</v>
      </c>
      <c r="AJ36" s="92">
        <f t="shared" si="25"/>
        <v>0</v>
      </c>
      <c r="AK36" s="72">
        <f t="shared" si="14"/>
        <v>0</v>
      </c>
      <c r="AL36" s="92">
        <f t="shared" si="15"/>
        <v>0</v>
      </c>
      <c r="AM36" s="100">
        <f t="shared" si="16"/>
        <v>0</v>
      </c>
      <c r="AN36" s="326">
        <f t="shared" si="17"/>
        <v>0</v>
      </c>
    </row>
    <row r="37" spans="1:40" s="41" customFormat="1" x14ac:dyDescent="0.2">
      <c r="A37" s="249"/>
      <c r="B37" s="287"/>
      <c r="C37" s="288"/>
      <c r="D37" s="289"/>
      <c r="E37" s="289"/>
      <c r="F37" s="524"/>
      <c r="G37" s="290"/>
      <c r="H37" s="291"/>
      <c r="I37" s="290"/>
      <c r="J37" s="292"/>
      <c r="K37" s="293" t="str">
        <f t="shared" si="0"/>
        <v/>
      </c>
      <c r="L37" s="293" t="str">
        <f t="shared" si="18"/>
        <v/>
      </c>
      <c r="M37" s="294" t="str">
        <f t="shared" si="19"/>
        <v/>
      </c>
      <c r="N37" s="295" t="str">
        <f t="shared" si="1"/>
        <v/>
      </c>
      <c r="O37" s="246"/>
      <c r="Q37" s="16"/>
      <c r="S37" s="102">
        <f t="shared" si="20"/>
        <v>0</v>
      </c>
      <c r="T37" s="91">
        <f t="shared" si="21"/>
        <v>0</v>
      </c>
      <c r="U37" s="530">
        <f t="shared" si="2"/>
        <v>0</v>
      </c>
      <c r="V37" s="91">
        <f t="shared" si="22"/>
        <v>0</v>
      </c>
      <c r="W37" s="530">
        <f t="shared" si="3"/>
        <v>0</v>
      </c>
      <c r="X37" s="92">
        <f t="shared" si="4"/>
        <v>0</v>
      </c>
      <c r="Y37" s="536">
        <f t="shared" si="23"/>
        <v>0</v>
      </c>
      <c r="Z37" s="92">
        <f t="shared" si="5"/>
        <v>0</v>
      </c>
      <c r="AA37" s="533">
        <f t="shared" si="6"/>
        <v>0</v>
      </c>
      <c r="AB37" s="92">
        <f t="shared" si="7"/>
        <v>0</v>
      </c>
      <c r="AC37" s="92">
        <f t="shared" si="8"/>
        <v>0</v>
      </c>
      <c r="AD37" s="72">
        <f t="shared" si="9"/>
        <v>0</v>
      </c>
      <c r="AE37" s="92">
        <f t="shared" si="10"/>
        <v>0</v>
      </c>
      <c r="AF37" s="92">
        <f t="shared" si="11"/>
        <v>0</v>
      </c>
      <c r="AG37" s="92">
        <f t="shared" si="12"/>
        <v>0</v>
      </c>
      <c r="AH37" s="533">
        <f t="shared" si="24"/>
        <v>0</v>
      </c>
      <c r="AI37" s="92">
        <f t="shared" si="13"/>
        <v>0</v>
      </c>
      <c r="AJ37" s="92">
        <f t="shared" si="25"/>
        <v>0</v>
      </c>
      <c r="AK37" s="72">
        <f t="shared" si="14"/>
        <v>0</v>
      </c>
      <c r="AL37" s="92">
        <f t="shared" si="15"/>
        <v>0</v>
      </c>
      <c r="AM37" s="100">
        <f t="shared" si="16"/>
        <v>0</v>
      </c>
      <c r="AN37" s="326">
        <f t="shared" si="17"/>
        <v>0</v>
      </c>
    </row>
    <row r="38" spans="1:40" s="41" customFormat="1" x14ac:dyDescent="0.2">
      <c r="A38" s="249"/>
      <c r="B38" s="287"/>
      <c r="C38" s="288"/>
      <c r="D38" s="289"/>
      <c r="E38" s="289"/>
      <c r="F38" s="524"/>
      <c r="G38" s="290"/>
      <c r="H38" s="291"/>
      <c r="I38" s="290"/>
      <c r="J38" s="292"/>
      <c r="K38" s="293" t="str">
        <f t="shared" si="0"/>
        <v/>
      </c>
      <c r="L38" s="293" t="str">
        <f t="shared" si="18"/>
        <v/>
      </c>
      <c r="M38" s="294" t="str">
        <f t="shared" si="19"/>
        <v/>
      </c>
      <c r="N38" s="295" t="str">
        <f t="shared" si="1"/>
        <v/>
      </c>
      <c r="O38" s="246"/>
      <c r="Q38" s="16"/>
      <c r="S38" s="102">
        <f t="shared" si="20"/>
        <v>0</v>
      </c>
      <c r="T38" s="91">
        <f t="shared" si="21"/>
        <v>0</v>
      </c>
      <c r="U38" s="530">
        <f t="shared" si="2"/>
        <v>0</v>
      </c>
      <c r="V38" s="91">
        <f t="shared" si="22"/>
        <v>0</v>
      </c>
      <c r="W38" s="530">
        <f t="shared" si="3"/>
        <v>0</v>
      </c>
      <c r="X38" s="92">
        <f t="shared" si="4"/>
        <v>0</v>
      </c>
      <c r="Y38" s="536">
        <f t="shared" si="23"/>
        <v>0</v>
      </c>
      <c r="Z38" s="92">
        <f t="shared" si="5"/>
        <v>0</v>
      </c>
      <c r="AA38" s="533">
        <f t="shared" si="6"/>
        <v>0</v>
      </c>
      <c r="AB38" s="92">
        <f t="shared" si="7"/>
        <v>0</v>
      </c>
      <c r="AC38" s="92">
        <f t="shared" si="8"/>
        <v>0</v>
      </c>
      <c r="AD38" s="72">
        <f t="shared" si="9"/>
        <v>0</v>
      </c>
      <c r="AE38" s="92">
        <f t="shared" si="10"/>
        <v>0</v>
      </c>
      <c r="AF38" s="92">
        <f t="shared" si="11"/>
        <v>0</v>
      </c>
      <c r="AG38" s="92">
        <f t="shared" si="12"/>
        <v>0</v>
      </c>
      <c r="AH38" s="533">
        <f t="shared" si="24"/>
        <v>0</v>
      </c>
      <c r="AI38" s="92">
        <f t="shared" si="13"/>
        <v>0</v>
      </c>
      <c r="AJ38" s="92">
        <f t="shared" si="25"/>
        <v>0</v>
      </c>
      <c r="AK38" s="72">
        <f t="shared" si="14"/>
        <v>0</v>
      </c>
      <c r="AL38" s="92">
        <f t="shared" si="15"/>
        <v>0</v>
      </c>
      <c r="AM38" s="100">
        <f t="shared" si="16"/>
        <v>0</v>
      </c>
      <c r="AN38" s="326">
        <f t="shared" si="17"/>
        <v>0</v>
      </c>
    </row>
    <row r="39" spans="1:40" s="41" customFormat="1" x14ac:dyDescent="0.2">
      <c r="A39" s="249"/>
      <c r="B39" s="287"/>
      <c r="C39" s="288"/>
      <c r="D39" s="289"/>
      <c r="E39" s="289"/>
      <c r="F39" s="524"/>
      <c r="G39" s="290"/>
      <c r="H39" s="291"/>
      <c r="I39" s="290"/>
      <c r="J39" s="292"/>
      <c r="K39" s="293" t="str">
        <f t="shared" si="0"/>
        <v/>
      </c>
      <c r="L39" s="293" t="str">
        <f t="shared" si="18"/>
        <v/>
      </c>
      <c r="M39" s="294" t="str">
        <f t="shared" si="19"/>
        <v/>
      </c>
      <c r="N39" s="295" t="str">
        <f t="shared" si="1"/>
        <v/>
      </c>
      <c r="O39" s="246"/>
      <c r="Q39" s="16"/>
      <c r="S39" s="102">
        <f t="shared" si="20"/>
        <v>0</v>
      </c>
      <c r="T39" s="91">
        <f t="shared" si="21"/>
        <v>0</v>
      </c>
      <c r="U39" s="530">
        <f t="shared" si="2"/>
        <v>0</v>
      </c>
      <c r="V39" s="91">
        <f t="shared" si="22"/>
        <v>0</v>
      </c>
      <c r="W39" s="530">
        <f t="shared" si="3"/>
        <v>0</v>
      </c>
      <c r="X39" s="92">
        <f t="shared" si="4"/>
        <v>0</v>
      </c>
      <c r="Y39" s="536">
        <f t="shared" si="23"/>
        <v>0</v>
      </c>
      <c r="Z39" s="92">
        <f t="shared" si="5"/>
        <v>0</v>
      </c>
      <c r="AA39" s="533">
        <f t="shared" si="6"/>
        <v>0</v>
      </c>
      <c r="AB39" s="92">
        <f t="shared" si="7"/>
        <v>0</v>
      </c>
      <c r="AC39" s="92">
        <f t="shared" si="8"/>
        <v>0</v>
      </c>
      <c r="AD39" s="72">
        <f t="shared" si="9"/>
        <v>0</v>
      </c>
      <c r="AE39" s="92">
        <f t="shared" si="10"/>
        <v>0</v>
      </c>
      <c r="AF39" s="92">
        <f t="shared" si="11"/>
        <v>0</v>
      </c>
      <c r="AG39" s="92">
        <f t="shared" si="12"/>
        <v>0</v>
      </c>
      <c r="AH39" s="533">
        <f t="shared" si="24"/>
        <v>0</v>
      </c>
      <c r="AI39" s="92">
        <f t="shared" si="13"/>
        <v>0</v>
      </c>
      <c r="AJ39" s="92">
        <f t="shared" si="25"/>
        <v>0</v>
      </c>
      <c r="AK39" s="72">
        <f t="shared" si="14"/>
        <v>0</v>
      </c>
      <c r="AL39" s="92">
        <f t="shared" si="15"/>
        <v>0</v>
      </c>
      <c r="AM39" s="100">
        <f t="shared" si="16"/>
        <v>0</v>
      </c>
      <c r="AN39" s="326">
        <f t="shared" si="17"/>
        <v>0</v>
      </c>
    </row>
    <row r="40" spans="1:40" s="41" customFormat="1" x14ac:dyDescent="0.2">
      <c r="A40" s="249"/>
      <c r="B40" s="287"/>
      <c r="C40" s="288"/>
      <c r="D40" s="289"/>
      <c r="E40" s="289"/>
      <c r="F40" s="524"/>
      <c r="G40" s="290"/>
      <c r="H40" s="291"/>
      <c r="I40" s="290"/>
      <c r="J40" s="292"/>
      <c r="K40" s="293" t="str">
        <f t="shared" si="0"/>
        <v/>
      </c>
      <c r="L40" s="293" t="str">
        <f t="shared" si="18"/>
        <v/>
      </c>
      <c r="M40" s="294" t="str">
        <f t="shared" si="19"/>
        <v/>
      </c>
      <c r="N40" s="295" t="str">
        <f t="shared" si="1"/>
        <v/>
      </c>
      <c r="O40" s="246"/>
      <c r="Q40" s="16"/>
      <c r="S40" s="102">
        <f t="shared" si="20"/>
        <v>0</v>
      </c>
      <c r="T40" s="91">
        <f t="shared" si="21"/>
        <v>0</v>
      </c>
      <c r="U40" s="530">
        <f t="shared" si="2"/>
        <v>0</v>
      </c>
      <c r="V40" s="91">
        <f t="shared" si="22"/>
        <v>0</v>
      </c>
      <c r="W40" s="530">
        <f t="shared" si="3"/>
        <v>0</v>
      </c>
      <c r="X40" s="92">
        <f t="shared" si="4"/>
        <v>0</v>
      </c>
      <c r="Y40" s="536">
        <f t="shared" si="23"/>
        <v>0</v>
      </c>
      <c r="Z40" s="92">
        <f t="shared" si="5"/>
        <v>0</v>
      </c>
      <c r="AA40" s="533">
        <f t="shared" si="6"/>
        <v>0</v>
      </c>
      <c r="AB40" s="92">
        <f t="shared" si="7"/>
        <v>0</v>
      </c>
      <c r="AC40" s="92">
        <f t="shared" si="8"/>
        <v>0</v>
      </c>
      <c r="AD40" s="72">
        <f t="shared" si="9"/>
        <v>0</v>
      </c>
      <c r="AE40" s="92">
        <f t="shared" si="10"/>
        <v>0</v>
      </c>
      <c r="AF40" s="92">
        <f t="shared" si="11"/>
        <v>0</v>
      </c>
      <c r="AG40" s="92">
        <f t="shared" si="12"/>
        <v>0</v>
      </c>
      <c r="AH40" s="533">
        <f t="shared" si="24"/>
        <v>0</v>
      </c>
      <c r="AI40" s="92">
        <f t="shared" si="13"/>
        <v>0</v>
      </c>
      <c r="AJ40" s="92">
        <f t="shared" si="25"/>
        <v>0</v>
      </c>
      <c r="AK40" s="72">
        <f t="shared" si="14"/>
        <v>0</v>
      </c>
      <c r="AL40" s="92">
        <f t="shared" si="15"/>
        <v>0</v>
      </c>
      <c r="AM40" s="100">
        <f t="shared" si="16"/>
        <v>0</v>
      </c>
      <c r="AN40" s="326">
        <f t="shared" si="17"/>
        <v>0</v>
      </c>
    </row>
    <row r="41" spans="1:40" s="41" customFormat="1" x14ac:dyDescent="0.2">
      <c r="A41" s="249"/>
      <c r="B41" s="287"/>
      <c r="C41" s="288"/>
      <c r="D41" s="289"/>
      <c r="E41" s="289"/>
      <c r="F41" s="524"/>
      <c r="G41" s="290"/>
      <c r="H41" s="291"/>
      <c r="I41" s="290"/>
      <c r="J41" s="292"/>
      <c r="K41" s="293" t="str">
        <f t="shared" si="0"/>
        <v/>
      </c>
      <c r="L41" s="293" t="str">
        <f t="shared" si="18"/>
        <v/>
      </c>
      <c r="M41" s="294" t="str">
        <f t="shared" si="19"/>
        <v/>
      </c>
      <c r="N41" s="295" t="str">
        <f t="shared" si="1"/>
        <v/>
      </c>
      <c r="O41" s="246"/>
      <c r="Q41" s="16"/>
      <c r="S41" s="102">
        <f t="shared" si="20"/>
        <v>0</v>
      </c>
      <c r="T41" s="91">
        <f t="shared" si="21"/>
        <v>0</v>
      </c>
      <c r="U41" s="530">
        <f t="shared" si="2"/>
        <v>0</v>
      </c>
      <c r="V41" s="91">
        <f t="shared" si="22"/>
        <v>0</v>
      </c>
      <c r="W41" s="530">
        <f t="shared" si="3"/>
        <v>0</v>
      </c>
      <c r="X41" s="92">
        <f t="shared" si="4"/>
        <v>0</v>
      </c>
      <c r="Y41" s="536">
        <f t="shared" si="23"/>
        <v>0</v>
      </c>
      <c r="Z41" s="92">
        <f t="shared" si="5"/>
        <v>0</v>
      </c>
      <c r="AA41" s="533">
        <f t="shared" si="6"/>
        <v>0</v>
      </c>
      <c r="AB41" s="92">
        <f t="shared" si="7"/>
        <v>0</v>
      </c>
      <c r="AC41" s="92">
        <f t="shared" si="8"/>
        <v>0</v>
      </c>
      <c r="AD41" s="72">
        <f t="shared" si="9"/>
        <v>0</v>
      </c>
      <c r="AE41" s="92">
        <f t="shared" si="10"/>
        <v>0</v>
      </c>
      <c r="AF41" s="92">
        <f t="shared" si="11"/>
        <v>0</v>
      </c>
      <c r="AG41" s="92">
        <f t="shared" si="12"/>
        <v>0</v>
      </c>
      <c r="AH41" s="533">
        <f t="shared" si="24"/>
        <v>0</v>
      </c>
      <c r="AI41" s="92">
        <f t="shared" si="13"/>
        <v>0</v>
      </c>
      <c r="AJ41" s="92">
        <f t="shared" si="25"/>
        <v>0</v>
      </c>
      <c r="AK41" s="72">
        <f t="shared" si="14"/>
        <v>0</v>
      </c>
      <c r="AL41" s="92">
        <f t="shared" si="15"/>
        <v>0</v>
      </c>
      <c r="AM41" s="100">
        <f t="shared" si="16"/>
        <v>0</v>
      </c>
      <c r="AN41" s="326">
        <f t="shared" si="17"/>
        <v>0</v>
      </c>
    </row>
    <row r="42" spans="1:40" s="41" customFormat="1" x14ac:dyDescent="0.2">
      <c r="A42" s="249"/>
      <c r="B42" s="287"/>
      <c r="C42" s="288"/>
      <c r="D42" s="289"/>
      <c r="E42" s="289"/>
      <c r="F42" s="524"/>
      <c r="G42" s="290"/>
      <c r="H42" s="291"/>
      <c r="I42" s="290"/>
      <c r="J42" s="292"/>
      <c r="K42" s="293" t="str">
        <f t="shared" si="0"/>
        <v/>
      </c>
      <c r="L42" s="293" t="str">
        <f t="shared" si="18"/>
        <v/>
      </c>
      <c r="M42" s="294" t="str">
        <f t="shared" si="19"/>
        <v/>
      </c>
      <c r="N42" s="295" t="str">
        <f t="shared" si="1"/>
        <v/>
      </c>
      <c r="O42" s="246"/>
      <c r="Q42" s="16"/>
      <c r="S42" s="102">
        <f t="shared" si="20"/>
        <v>0</v>
      </c>
      <c r="T42" s="91">
        <f t="shared" si="21"/>
        <v>0</v>
      </c>
      <c r="U42" s="530">
        <f t="shared" si="2"/>
        <v>0</v>
      </c>
      <c r="V42" s="91">
        <f t="shared" si="22"/>
        <v>0</v>
      </c>
      <c r="W42" s="530">
        <f t="shared" si="3"/>
        <v>0</v>
      </c>
      <c r="X42" s="92">
        <f t="shared" si="4"/>
        <v>0</v>
      </c>
      <c r="Y42" s="536">
        <f t="shared" si="23"/>
        <v>0</v>
      </c>
      <c r="Z42" s="92">
        <f t="shared" si="5"/>
        <v>0</v>
      </c>
      <c r="AA42" s="533">
        <f t="shared" si="6"/>
        <v>0</v>
      </c>
      <c r="AB42" s="92">
        <f t="shared" si="7"/>
        <v>0</v>
      </c>
      <c r="AC42" s="92">
        <f t="shared" si="8"/>
        <v>0</v>
      </c>
      <c r="AD42" s="72">
        <f t="shared" si="9"/>
        <v>0</v>
      </c>
      <c r="AE42" s="92">
        <f t="shared" si="10"/>
        <v>0</v>
      </c>
      <c r="AF42" s="92">
        <f t="shared" si="11"/>
        <v>0</v>
      </c>
      <c r="AG42" s="92">
        <f t="shared" si="12"/>
        <v>0</v>
      </c>
      <c r="AH42" s="533">
        <f t="shared" si="24"/>
        <v>0</v>
      </c>
      <c r="AI42" s="92">
        <f t="shared" si="13"/>
        <v>0</v>
      </c>
      <c r="AJ42" s="92">
        <f t="shared" si="25"/>
        <v>0</v>
      </c>
      <c r="AK42" s="72">
        <f t="shared" si="14"/>
        <v>0</v>
      </c>
      <c r="AL42" s="92">
        <f t="shared" si="15"/>
        <v>0</v>
      </c>
      <c r="AM42" s="100">
        <f t="shared" si="16"/>
        <v>0</v>
      </c>
      <c r="AN42" s="326">
        <f t="shared" si="17"/>
        <v>0</v>
      </c>
    </row>
    <row r="43" spans="1:40" s="41" customFormat="1" x14ac:dyDescent="0.2">
      <c r="A43" s="249"/>
      <c r="B43" s="287"/>
      <c r="C43" s="288"/>
      <c r="D43" s="289"/>
      <c r="E43" s="289"/>
      <c r="F43" s="524"/>
      <c r="G43" s="290"/>
      <c r="H43" s="291"/>
      <c r="I43" s="290"/>
      <c r="J43" s="292"/>
      <c r="K43" s="293" t="str">
        <f t="shared" si="0"/>
        <v/>
      </c>
      <c r="L43" s="293" t="str">
        <f t="shared" si="18"/>
        <v/>
      </c>
      <c r="M43" s="294" t="str">
        <f t="shared" si="19"/>
        <v/>
      </c>
      <c r="N43" s="295" t="str">
        <f t="shared" si="1"/>
        <v/>
      </c>
      <c r="O43" s="246"/>
      <c r="Q43" s="16"/>
      <c r="S43" s="102">
        <f t="shared" si="20"/>
        <v>0</v>
      </c>
      <c r="T43" s="91">
        <f t="shared" si="21"/>
        <v>0</v>
      </c>
      <c r="U43" s="530">
        <f t="shared" si="2"/>
        <v>0</v>
      </c>
      <c r="V43" s="91">
        <f t="shared" si="22"/>
        <v>0</v>
      </c>
      <c r="W43" s="530">
        <f t="shared" si="3"/>
        <v>0</v>
      </c>
      <c r="X43" s="92">
        <f t="shared" si="4"/>
        <v>0</v>
      </c>
      <c r="Y43" s="536">
        <f t="shared" si="23"/>
        <v>0</v>
      </c>
      <c r="Z43" s="92">
        <f t="shared" si="5"/>
        <v>0</v>
      </c>
      <c r="AA43" s="533">
        <f t="shared" si="6"/>
        <v>0</v>
      </c>
      <c r="AB43" s="92">
        <f t="shared" si="7"/>
        <v>0</v>
      </c>
      <c r="AC43" s="92">
        <f t="shared" si="8"/>
        <v>0</v>
      </c>
      <c r="AD43" s="72">
        <f t="shared" si="9"/>
        <v>0</v>
      </c>
      <c r="AE43" s="92">
        <f t="shared" si="10"/>
        <v>0</v>
      </c>
      <c r="AF43" s="92">
        <f t="shared" si="11"/>
        <v>0</v>
      </c>
      <c r="AG43" s="92">
        <f t="shared" si="12"/>
        <v>0</v>
      </c>
      <c r="AH43" s="533">
        <f t="shared" si="24"/>
        <v>0</v>
      </c>
      <c r="AI43" s="92">
        <f t="shared" si="13"/>
        <v>0</v>
      </c>
      <c r="AJ43" s="92">
        <f t="shared" si="25"/>
        <v>0</v>
      </c>
      <c r="AK43" s="72">
        <f t="shared" si="14"/>
        <v>0</v>
      </c>
      <c r="AL43" s="92">
        <f t="shared" si="15"/>
        <v>0</v>
      </c>
      <c r="AM43" s="100">
        <f t="shared" si="16"/>
        <v>0</v>
      </c>
      <c r="AN43" s="326">
        <f t="shared" si="17"/>
        <v>0</v>
      </c>
    </row>
    <row r="44" spans="1:40" s="41" customFormat="1" x14ac:dyDescent="0.2">
      <c r="A44" s="249"/>
      <c r="B44" s="287"/>
      <c r="C44" s="288"/>
      <c r="D44" s="289"/>
      <c r="E44" s="289"/>
      <c r="F44" s="524"/>
      <c r="G44" s="290"/>
      <c r="H44" s="291"/>
      <c r="I44" s="290"/>
      <c r="J44" s="292"/>
      <c r="K44" s="293" t="str">
        <f t="shared" si="0"/>
        <v/>
      </c>
      <c r="L44" s="293" t="str">
        <f t="shared" si="18"/>
        <v/>
      </c>
      <c r="M44" s="294" t="str">
        <f t="shared" si="19"/>
        <v/>
      </c>
      <c r="N44" s="295" t="str">
        <f t="shared" si="1"/>
        <v/>
      </c>
      <c r="O44" s="246"/>
      <c r="Q44" s="16"/>
      <c r="S44" s="102">
        <f t="shared" si="20"/>
        <v>0</v>
      </c>
      <c r="T44" s="91">
        <f t="shared" si="21"/>
        <v>0</v>
      </c>
      <c r="U44" s="530">
        <f t="shared" si="2"/>
        <v>0</v>
      </c>
      <c r="V44" s="91">
        <f t="shared" si="22"/>
        <v>0</v>
      </c>
      <c r="W44" s="530">
        <f t="shared" si="3"/>
        <v>0</v>
      </c>
      <c r="X44" s="92">
        <f t="shared" si="4"/>
        <v>0</v>
      </c>
      <c r="Y44" s="536">
        <f t="shared" si="23"/>
        <v>0</v>
      </c>
      <c r="Z44" s="92">
        <f t="shared" si="5"/>
        <v>0</v>
      </c>
      <c r="AA44" s="533">
        <f t="shared" si="6"/>
        <v>0</v>
      </c>
      <c r="AB44" s="92">
        <f t="shared" si="7"/>
        <v>0</v>
      </c>
      <c r="AC44" s="92">
        <f t="shared" si="8"/>
        <v>0</v>
      </c>
      <c r="AD44" s="72">
        <f t="shared" si="9"/>
        <v>0</v>
      </c>
      <c r="AE44" s="92">
        <f t="shared" si="10"/>
        <v>0</v>
      </c>
      <c r="AF44" s="92">
        <f t="shared" si="11"/>
        <v>0</v>
      </c>
      <c r="AG44" s="92">
        <f t="shared" si="12"/>
        <v>0</v>
      </c>
      <c r="AH44" s="533">
        <f t="shared" si="24"/>
        <v>0</v>
      </c>
      <c r="AI44" s="92">
        <f t="shared" si="13"/>
        <v>0</v>
      </c>
      <c r="AJ44" s="92">
        <f t="shared" si="25"/>
        <v>0</v>
      </c>
      <c r="AK44" s="72">
        <f t="shared" si="14"/>
        <v>0</v>
      </c>
      <c r="AL44" s="92">
        <f t="shared" si="15"/>
        <v>0</v>
      </c>
      <c r="AM44" s="100">
        <f t="shared" si="16"/>
        <v>0</v>
      </c>
      <c r="AN44" s="326">
        <f t="shared" si="17"/>
        <v>0</v>
      </c>
    </row>
    <row r="45" spans="1:40" s="41" customFormat="1" x14ac:dyDescent="0.2">
      <c r="A45" s="249"/>
      <c r="B45" s="287"/>
      <c r="C45" s="288"/>
      <c r="D45" s="289"/>
      <c r="E45" s="289"/>
      <c r="F45" s="524"/>
      <c r="G45" s="290"/>
      <c r="H45" s="291"/>
      <c r="I45" s="290"/>
      <c r="J45" s="292"/>
      <c r="K45" s="293" t="str">
        <f t="shared" si="0"/>
        <v/>
      </c>
      <c r="L45" s="293" t="str">
        <f t="shared" si="18"/>
        <v/>
      </c>
      <c r="M45" s="294" t="str">
        <f t="shared" si="19"/>
        <v/>
      </c>
      <c r="N45" s="295" t="str">
        <f t="shared" si="1"/>
        <v/>
      </c>
      <c r="O45" s="246"/>
      <c r="Q45" s="16"/>
      <c r="S45" s="102">
        <f t="shared" si="20"/>
        <v>0</v>
      </c>
      <c r="T45" s="91">
        <f t="shared" si="21"/>
        <v>0</v>
      </c>
      <c r="U45" s="530">
        <f t="shared" si="2"/>
        <v>0</v>
      </c>
      <c r="V45" s="91">
        <f t="shared" si="22"/>
        <v>0</v>
      </c>
      <c r="W45" s="530">
        <f t="shared" si="3"/>
        <v>0</v>
      </c>
      <c r="X45" s="92">
        <f t="shared" si="4"/>
        <v>0</v>
      </c>
      <c r="Y45" s="536">
        <f t="shared" si="23"/>
        <v>0</v>
      </c>
      <c r="Z45" s="92">
        <f t="shared" si="5"/>
        <v>0</v>
      </c>
      <c r="AA45" s="533">
        <f t="shared" si="6"/>
        <v>0</v>
      </c>
      <c r="AB45" s="92">
        <f t="shared" si="7"/>
        <v>0</v>
      </c>
      <c r="AC45" s="92">
        <f t="shared" si="8"/>
        <v>0</v>
      </c>
      <c r="AD45" s="72">
        <f t="shared" si="9"/>
        <v>0</v>
      </c>
      <c r="AE45" s="92">
        <f t="shared" si="10"/>
        <v>0</v>
      </c>
      <c r="AF45" s="92">
        <f t="shared" si="11"/>
        <v>0</v>
      </c>
      <c r="AG45" s="92">
        <f t="shared" si="12"/>
        <v>0</v>
      </c>
      <c r="AH45" s="533">
        <f t="shared" si="24"/>
        <v>0</v>
      </c>
      <c r="AI45" s="92">
        <f t="shared" si="13"/>
        <v>0</v>
      </c>
      <c r="AJ45" s="92">
        <f t="shared" si="25"/>
        <v>0</v>
      </c>
      <c r="AK45" s="72">
        <f t="shared" si="14"/>
        <v>0</v>
      </c>
      <c r="AL45" s="92">
        <f t="shared" si="15"/>
        <v>0</v>
      </c>
      <c r="AM45" s="100">
        <f t="shared" si="16"/>
        <v>0</v>
      </c>
      <c r="AN45" s="326">
        <f t="shared" si="17"/>
        <v>0</v>
      </c>
    </row>
    <row r="46" spans="1:40" s="41" customFormat="1" x14ac:dyDescent="0.2">
      <c r="A46" s="249"/>
      <c r="B46" s="287"/>
      <c r="C46" s="288"/>
      <c r="D46" s="289"/>
      <c r="E46" s="289"/>
      <c r="F46" s="524"/>
      <c r="G46" s="290"/>
      <c r="H46" s="291"/>
      <c r="I46" s="290"/>
      <c r="J46" s="292"/>
      <c r="K46" s="293" t="str">
        <f t="shared" si="0"/>
        <v/>
      </c>
      <c r="L46" s="293" t="str">
        <f t="shared" si="18"/>
        <v/>
      </c>
      <c r="M46" s="294" t="str">
        <f t="shared" si="19"/>
        <v/>
      </c>
      <c r="N46" s="295" t="str">
        <f t="shared" si="1"/>
        <v/>
      </c>
      <c r="O46" s="246"/>
      <c r="Q46" s="16"/>
      <c r="S46" s="102">
        <f t="shared" si="20"/>
        <v>0</v>
      </c>
      <c r="T46" s="91">
        <f t="shared" si="21"/>
        <v>0</v>
      </c>
      <c r="U46" s="530">
        <f t="shared" si="2"/>
        <v>0</v>
      </c>
      <c r="V46" s="91">
        <f t="shared" si="22"/>
        <v>0</v>
      </c>
      <c r="W46" s="530">
        <f t="shared" si="3"/>
        <v>0</v>
      </c>
      <c r="X46" s="92">
        <f t="shared" si="4"/>
        <v>0</v>
      </c>
      <c r="Y46" s="536">
        <f t="shared" si="23"/>
        <v>0</v>
      </c>
      <c r="Z46" s="92">
        <f t="shared" si="5"/>
        <v>0</v>
      </c>
      <c r="AA46" s="533">
        <f t="shared" si="6"/>
        <v>0</v>
      </c>
      <c r="AB46" s="92">
        <f t="shared" si="7"/>
        <v>0</v>
      </c>
      <c r="AC46" s="92">
        <f t="shared" si="8"/>
        <v>0</v>
      </c>
      <c r="AD46" s="72">
        <f t="shared" si="9"/>
        <v>0</v>
      </c>
      <c r="AE46" s="92">
        <f t="shared" si="10"/>
        <v>0</v>
      </c>
      <c r="AF46" s="92">
        <f t="shared" si="11"/>
        <v>0</v>
      </c>
      <c r="AG46" s="92">
        <f t="shared" si="12"/>
        <v>0</v>
      </c>
      <c r="AH46" s="533">
        <f t="shared" si="24"/>
        <v>0</v>
      </c>
      <c r="AI46" s="92">
        <f t="shared" si="13"/>
        <v>0</v>
      </c>
      <c r="AJ46" s="92">
        <f t="shared" si="25"/>
        <v>0</v>
      </c>
      <c r="AK46" s="72">
        <f t="shared" si="14"/>
        <v>0</v>
      </c>
      <c r="AL46" s="92">
        <f t="shared" si="15"/>
        <v>0</v>
      </c>
      <c r="AM46" s="100">
        <f t="shared" si="16"/>
        <v>0</v>
      </c>
      <c r="AN46" s="326">
        <f t="shared" si="17"/>
        <v>0</v>
      </c>
    </row>
    <row r="47" spans="1:40" s="41" customFormat="1" x14ac:dyDescent="0.2">
      <c r="A47" s="249"/>
      <c r="B47" s="287"/>
      <c r="C47" s="288"/>
      <c r="D47" s="289"/>
      <c r="E47" s="289"/>
      <c r="F47" s="524"/>
      <c r="G47" s="290"/>
      <c r="H47" s="291"/>
      <c r="I47" s="290"/>
      <c r="J47" s="292"/>
      <c r="K47" s="293" t="str">
        <f t="shared" ref="K47:K78" si="26">IF($J47=$I$114,J$111,IF($J47=$I$115,J$112,""))</f>
        <v/>
      </c>
      <c r="L47" s="293" t="str">
        <f t="shared" si="18"/>
        <v/>
      </c>
      <c r="M47" s="294" t="str">
        <f t="shared" si="19"/>
        <v/>
      </c>
      <c r="N47" s="295" t="str">
        <f t="shared" ref="N47:N78" si="27">IF(J149=0, $K$117, IF(AC47=1, $K$119, IF(Y47=1, $K$120, IF(AA47=1, AM47, IF(OR(Z47=1, AB47=1), AN47, IF(AJ47=1, $K$118, IF(AND(H47&gt;5000,E47=$E$111),$K$121,"")))))))</f>
        <v/>
      </c>
      <c r="O47" s="246"/>
      <c r="Q47" s="16"/>
      <c r="S47" s="102">
        <f t="shared" si="20"/>
        <v>0</v>
      </c>
      <c r="T47" s="91">
        <f t="shared" si="21"/>
        <v>0</v>
      </c>
      <c r="U47" s="530">
        <f t="shared" ref="U47:U78" si="28">IF(AND("Standard Phase 3"=$F$111,OR(D47=$D$110,D47=$D$111, D47=$D$112, D47=$D$114)), M47, 0)</f>
        <v>0</v>
      </c>
      <c r="V47" s="91">
        <f t="shared" si="22"/>
        <v>0</v>
      </c>
      <c r="W47" s="530">
        <f t="shared" ref="W47:W78" si="29">IF(AND("Standard Phase 3"=$F$111,OR(D47=$D$115, D47=$D$113)), M47, 0)</f>
        <v>0</v>
      </c>
      <c r="X47" s="92">
        <f t="shared" ref="X47:X78" si="30">IF(D47=$D$116, M47, 0)</f>
        <v>0</v>
      </c>
      <c r="Y47" s="536">
        <f t="shared" si="23"/>
        <v>0</v>
      </c>
      <c r="Z47" s="92">
        <f t="shared" ref="Z47:Z78" si="31">IF("Standard Phase 3"=$F$112, IF(AND(D47=$D$113, $C$11&lt;2011),1,IF(AND($C$11&lt;2012,D47=$D$114),1, IF(AND($C$11&lt;2010, D47=$D$115, E47=$E$112),1,IF(AND($C$11&lt;2013, D47=$D$115, E47=$E$111),1,0)))),0)</f>
        <v>0</v>
      </c>
      <c r="AA47" s="533">
        <f t="shared" ref="AA47:AA78" si="32">IF("Standard Phase 3"=$F$111, IF(AND(D47=$D$113, $C$11&gt;2010),1,IF(AND($C$11&gt;2011,D47=$D$114),1, IF(AND($C$11&gt;2009, D47=$D$115, E47=$E$112),1,IF(AND($C$11&gt;2012, D47=$D$115, E47=$E$111),1,0)))),0)</f>
        <v>0</v>
      </c>
      <c r="AB47" s="92">
        <f t="shared" ref="AB47:AB78" si="33">IF(OR(AND(OR(D47=$D$110, D47=$D$112), $C$11&lt;2012), AND(D47=$D$111, $C$11&lt;2011)), 1, 0)</f>
        <v>0</v>
      </c>
      <c r="AC47" s="92">
        <f t="shared" ref="AC47:AC78" si="34">IF(AND(D47=$D$116,OR($C$11&lt;2012, $C$11&gt;2015)),1,0)</f>
        <v>0</v>
      </c>
      <c r="AD47" s="72">
        <f t="shared" ref="AD47:AD78" si="35">IF(AND($C$11&gt;2013,E47=$E$112,D47=$D$111), IF(AND(J47=$I$114,I47&gt;5),1,IF(AND(J47=$I$115,I47&gt;8.3),1,0)),0)</f>
        <v>0</v>
      </c>
      <c r="AE47" s="92">
        <f t="shared" ref="AE47:AE78" si="36">IF(AND($C$11&gt;2013,E47=$E$111,D47=$D$111), IF(AND(J47=$I$114,I47&gt;8),1,IF(AND(J47=$I$115,I47&gt;13.3),1,0)),0)</f>
        <v>0</v>
      </c>
      <c r="AF47" s="92">
        <f t="shared" ref="AF47:AF78" si="37">IF(AND($C$11&gt;2014,E47=$E$112,OR(D47=$D$110, D47=$D$115, D47=$D$112, D47=$D$113, D47=$D$114)), IF(AND(J47=$I$114,I47&gt;5),1,IF(AND(J47=$I$115,I47&gt;8.3),1,0)),0)</f>
        <v>0</v>
      </c>
      <c r="AG47" s="92">
        <f t="shared" ref="AG47:AG78" si="38">IF(AND($C$11&gt;2014,E47=$E$111,OR(D47=$D$110, D47=$D$115, D47=$D$112, D47=$D$113, D47=$D$114)), IF(AND(J47=$I$114,I47&gt;8),1,IF(AND(J47=$I$115,I47&gt;13.3),1,0)),0)</f>
        <v>0</v>
      </c>
      <c r="AH47" s="533">
        <f t="shared" si="24"/>
        <v>0</v>
      </c>
      <c r="AI47" s="92">
        <f t="shared" ref="AI47:AI78" si="39">IF(AND(D47=$D$116, I47&gt;400), 1, 0)</f>
        <v>0</v>
      </c>
      <c r="AJ47" s="92">
        <f t="shared" si="25"/>
        <v>0</v>
      </c>
      <c r="AK47" s="72">
        <f t="shared" ref="AK47:AK78" si="40">IF(OR(D47=$D$110, D47=$D$111, D47=$D$115, D47=$D$112, D47=$D$113, D47=$D$114),IF($J47=$I$114,K$111,IF($J47=$I$115,K$112,0)),0)</f>
        <v>0</v>
      </c>
      <c r="AL47" s="92">
        <f t="shared" ref="AL47:AL78" si="41">IF(D47=$D$116,IF($C$11=2012,290, IF($C$11=2013, 275, IF($C$11=2014,260, IF($C$11=2015,245,0)))),0)</f>
        <v>0</v>
      </c>
      <c r="AM47" s="100">
        <f t="shared" ref="AM47:AM78" si="42">IF(AND(AA47=1, D47=$D$115, E47=$E$111), "Error Message: Early Credits may not be accrued for Small Vol. "&amp;D47&amp;" in "&amp;$C$11, IF(AA47=1, "Error Message: Early Credits may not be accrued for "&amp;D47&amp;" in "&amp;$C$11, 0))</f>
        <v>0</v>
      </c>
      <c r="AN47" s="326">
        <f t="shared" ref="AN47:AN78" si="43">IF(AND(Z47=1,D47=$D$115,E47=$E$111),"Error Message:Standard Credits may not be accrued for Small Vol. "&amp;D47&amp;" in "&amp;$C$11,IF(OR(Z47=1, AB47=1), "Error Message: Standard Credits may not be accrued for "&amp;D47&amp;" in "&amp;$C$11, 0))</f>
        <v>0</v>
      </c>
    </row>
    <row r="48" spans="1:40" s="41" customFormat="1" x14ac:dyDescent="0.2">
      <c r="A48" s="249"/>
      <c r="B48" s="287"/>
      <c r="C48" s="288"/>
      <c r="D48" s="289"/>
      <c r="E48" s="289"/>
      <c r="F48" s="524"/>
      <c r="G48" s="290"/>
      <c r="H48" s="291"/>
      <c r="I48" s="290"/>
      <c r="J48" s="292"/>
      <c r="K48" s="293" t="str">
        <f t="shared" si="26"/>
        <v/>
      </c>
      <c r="L48" s="293" t="str">
        <f t="shared" si="18"/>
        <v/>
      </c>
      <c r="M48" s="294" t="str">
        <f t="shared" si="19"/>
        <v/>
      </c>
      <c r="N48" s="295" t="str">
        <f t="shared" si="27"/>
        <v/>
      </c>
      <c r="O48" s="246"/>
      <c r="Q48" s="16"/>
      <c r="S48" s="102">
        <f t="shared" si="20"/>
        <v>0</v>
      </c>
      <c r="T48" s="91">
        <f t="shared" si="21"/>
        <v>0</v>
      </c>
      <c r="U48" s="530">
        <f t="shared" si="28"/>
        <v>0</v>
      </c>
      <c r="V48" s="91">
        <f t="shared" si="22"/>
        <v>0</v>
      </c>
      <c r="W48" s="530">
        <f t="shared" si="29"/>
        <v>0</v>
      </c>
      <c r="X48" s="92">
        <f t="shared" si="30"/>
        <v>0</v>
      </c>
      <c r="Y48" s="536">
        <f t="shared" si="23"/>
        <v>0</v>
      </c>
      <c r="Z48" s="92">
        <f t="shared" si="31"/>
        <v>0</v>
      </c>
      <c r="AA48" s="533">
        <f t="shared" si="32"/>
        <v>0</v>
      </c>
      <c r="AB48" s="92">
        <f t="shared" si="33"/>
        <v>0</v>
      </c>
      <c r="AC48" s="92">
        <f t="shared" si="34"/>
        <v>0</v>
      </c>
      <c r="AD48" s="72">
        <f t="shared" si="35"/>
        <v>0</v>
      </c>
      <c r="AE48" s="92">
        <f t="shared" si="36"/>
        <v>0</v>
      </c>
      <c r="AF48" s="92">
        <f t="shared" si="37"/>
        <v>0</v>
      </c>
      <c r="AG48" s="92">
        <f t="shared" si="38"/>
        <v>0</v>
      </c>
      <c r="AH48" s="533">
        <f t="shared" si="24"/>
        <v>0</v>
      </c>
      <c r="AI48" s="92">
        <f t="shared" si="39"/>
        <v>0</v>
      </c>
      <c r="AJ48" s="92">
        <f t="shared" si="25"/>
        <v>0</v>
      </c>
      <c r="AK48" s="72">
        <f t="shared" si="40"/>
        <v>0</v>
      </c>
      <c r="AL48" s="92">
        <f t="shared" si="41"/>
        <v>0</v>
      </c>
      <c r="AM48" s="100">
        <f t="shared" si="42"/>
        <v>0</v>
      </c>
      <c r="AN48" s="326">
        <f t="shared" si="43"/>
        <v>0</v>
      </c>
    </row>
    <row r="49" spans="1:40" s="41" customFormat="1" x14ac:dyDescent="0.2">
      <c r="A49" s="249"/>
      <c r="B49" s="287"/>
      <c r="C49" s="288"/>
      <c r="D49" s="289"/>
      <c r="E49" s="289"/>
      <c r="F49" s="524"/>
      <c r="G49" s="290"/>
      <c r="H49" s="291"/>
      <c r="I49" s="290"/>
      <c r="J49" s="292"/>
      <c r="K49" s="293" t="str">
        <f t="shared" si="26"/>
        <v/>
      </c>
      <c r="L49" s="293" t="str">
        <f t="shared" si="18"/>
        <v/>
      </c>
      <c r="M49" s="294" t="str">
        <f t="shared" si="19"/>
        <v/>
      </c>
      <c r="N49" s="295" t="str">
        <f t="shared" si="27"/>
        <v/>
      </c>
      <c r="O49" s="246"/>
      <c r="Q49" s="16"/>
      <c r="S49" s="102">
        <f t="shared" si="20"/>
        <v>0</v>
      </c>
      <c r="T49" s="91">
        <f t="shared" si="21"/>
        <v>0</v>
      </c>
      <c r="U49" s="530">
        <f t="shared" si="28"/>
        <v>0</v>
      </c>
      <c r="V49" s="91">
        <f t="shared" si="22"/>
        <v>0</v>
      </c>
      <c r="W49" s="530">
        <f t="shared" si="29"/>
        <v>0</v>
      </c>
      <c r="X49" s="92">
        <f t="shared" si="30"/>
        <v>0</v>
      </c>
      <c r="Y49" s="536">
        <f t="shared" si="23"/>
        <v>0</v>
      </c>
      <c r="Z49" s="92">
        <f t="shared" si="31"/>
        <v>0</v>
      </c>
      <c r="AA49" s="533">
        <f t="shared" si="32"/>
        <v>0</v>
      </c>
      <c r="AB49" s="92">
        <f t="shared" si="33"/>
        <v>0</v>
      </c>
      <c r="AC49" s="92">
        <f t="shared" si="34"/>
        <v>0</v>
      </c>
      <c r="AD49" s="72">
        <f t="shared" si="35"/>
        <v>0</v>
      </c>
      <c r="AE49" s="92">
        <f t="shared" si="36"/>
        <v>0</v>
      </c>
      <c r="AF49" s="92">
        <f t="shared" si="37"/>
        <v>0</v>
      </c>
      <c r="AG49" s="92">
        <f t="shared" si="38"/>
        <v>0</v>
      </c>
      <c r="AH49" s="533">
        <f t="shared" si="24"/>
        <v>0</v>
      </c>
      <c r="AI49" s="92">
        <f t="shared" si="39"/>
        <v>0</v>
      </c>
      <c r="AJ49" s="92">
        <f t="shared" si="25"/>
        <v>0</v>
      </c>
      <c r="AK49" s="72">
        <f t="shared" si="40"/>
        <v>0</v>
      </c>
      <c r="AL49" s="92">
        <f t="shared" si="41"/>
        <v>0</v>
      </c>
      <c r="AM49" s="100">
        <f t="shared" si="42"/>
        <v>0</v>
      </c>
      <c r="AN49" s="326">
        <f t="shared" si="43"/>
        <v>0</v>
      </c>
    </row>
    <row r="50" spans="1:40" s="41" customFormat="1" x14ac:dyDescent="0.2">
      <c r="A50" s="249"/>
      <c r="B50" s="287"/>
      <c r="C50" s="288"/>
      <c r="D50" s="289"/>
      <c r="E50" s="289"/>
      <c r="F50" s="524"/>
      <c r="G50" s="290"/>
      <c r="H50" s="291"/>
      <c r="I50" s="290"/>
      <c r="J50" s="292"/>
      <c r="K50" s="293" t="str">
        <f t="shared" si="26"/>
        <v/>
      </c>
      <c r="L50" s="293" t="str">
        <f t="shared" si="18"/>
        <v/>
      </c>
      <c r="M50" s="294" t="str">
        <f t="shared" si="19"/>
        <v/>
      </c>
      <c r="N50" s="295" t="str">
        <f t="shared" si="27"/>
        <v/>
      </c>
      <c r="O50" s="246"/>
      <c r="Q50" s="16"/>
      <c r="S50" s="102">
        <f t="shared" si="20"/>
        <v>0</v>
      </c>
      <c r="T50" s="91">
        <f t="shared" si="21"/>
        <v>0</v>
      </c>
      <c r="U50" s="530">
        <f t="shared" si="28"/>
        <v>0</v>
      </c>
      <c r="V50" s="91">
        <f t="shared" si="22"/>
        <v>0</v>
      </c>
      <c r="W50" s="530">
        <f t="shared" si="29"/>
        <v>0</v>
      </c>
      <c r="X50" s="92">
        <f t="shared" si="30"/>
        <v>0</v>
      </c>
      <c r="Y50" s="536">
        <f t="shared" si="23"/>
        <v>0</v>
      </c>
      <c r="Z50" s="92">
        <f t="shared" si="31"/>
        <v>0</v>
      </c>
      <c r="AA50" s="533">
        <f t="shared" si="32"/>
        <v>0</v>
      </c>
      <c r="AB50" s="92">
        <f t="shared" si="33"/>
        <v>0</v>
      </c>
      <c r="AC50" s="92">
        <f t="shared" si="34"/>
        <v>0</v>
      </c>
      <c r="AD50" s="72">
        <f t="shared" si="35"/>
        <v>0</v>
      </c>
      <c r="AE50" s="92">
        <f t="shared" si="36"/>
        <v>0</v>
      </c>
      <c r="AF50" s="92">
        <f t="shared" si="37"/>
        <v>0</v>
      </c>
      <c r="AG50" s="92">
        <f t="shared" si="38"/>
        <v>0</v>
      </c>
      <c r="AH50" s="533">
        <f t="shared" si="24"/>
        <v>0</v>
      </c>
      <c r="AI50" s="92">
        <f t="shared" si="39"/>
        <v>0</v>
      </c>
      <c r="AJ50" s="92">
        <f t="shared" si="25"/>
        <v>0</v>
      </c>
      <c r="AK50" s="72">
        <f t="shared" si="40"/>
        <v>0</v>
      </c>
      <c r="AL50" s="92">
        <f t="shared" si="41"/>
        <v>0</v>
      </c>
      <c r="AM50" s="100">
        <f t="shared" si="42"/>
        <v>0</v>
      </c>
      <c r="AN50" s="326">
        <f t="shared" si="43"/>
        <v>0</v>
      </c>
    </row>
    <row r="51" spans="1:40" s="41" customFormat="1" x14ac:dyDescent="0.2">
      <c r="A51" s="249"/>
      <c r="B51" s="287"/>
      <c r="C51" s="288"/>
      <c r="D51" s="289"/>
      <c r="E51" s="289"/>
      <c r="F51" s="524"/>
      <c r="G51" s="290"/>
      <c r="H51" s="291"/>
      <c r="I51" s="290"/>
      <c r="J51" s="292"/>
      <c r="K51" s="293" t="str">
        <f t="shared" si="26"/>
        <v/>
      </c>
      <c r="L51" s="293" t="str">
        <f t="shared" si="18"/>
        <v/>
      </c>
      <c r="M51" s="294" t="str">
        <f t="shared" si="19"/>
        <v/>
      </c>
      <c r="N51" s="295" t="str">
        <f t="shared" si="27"/>
        <v/>
      </c>
      <c r="O51" s="246"/>
      <c r="Q51" s="16"/>
      <c r="S51" s="102">
        <f t="shared" si="20"/>
        <v>0</v>
      </c>
      <c r="T51" s="91">
        <f t="shared" si="21"/>
        <v>0</v>
      </c>
      <c r="U51" s="530">
        <f t="shared" si="28"/>
        <v>0</v>
      </c>
      <c r="V51" s="91">
        <f t="shared" si="22"/>
        <v>0</v>
      </c>
      <c r="W51" s="530">
        <f t="shared" si="29"/>
        <v>0</v>
      </c>
      <c r="X51" s="92">
        <f t="shared" si="30"/>
        <v>0</v>
      </c>
      <c r="Y51" s="536">
        <f t="shared" si="23"/>
        <v>0</v>
      </c>
      <c r="Z51" s="92">
        <f t="shared" si="31"/>
        <v>0</v>
      </c>
      <c r="AA51" s="533">
        <f t="shared" si="32"/>
        <v>0</v>
      </c>
      <c r="AB51" s="92">
        <f t="shared" si="33"/>
        <v>0</v>
      </c>
      <c r="AC51" s="92">
        <f t="shared" si="34"/>
        <v>0</v>
      </c>
      <c r="AD51" s="72">
        <f t="shared" si="35"/>
        <v>0</v>
      </c>
      <c r="AE51" s="92">
        <f t="shared" si="36"/>
        <v>0</v>
      </c>
      <c r="AF51" s="92">
        <f t="shared" si="37"/>
        <v>0</v>
      </c>
      <c r="AG51" s="92">
        <f t="shared" si="38"/>
        <v>0</v>
      </c>
      <c r="AH51" s="533">
        <f t="shared" si="24"/>
        <v>0</v>
      </c>
      <c r="AI51" s="92">
        <f t="shared" si="39"/>
        <v>0</v>
      </c>
      <c r="AJ51" s="92">
        <f t="shared" si="25"/>
        <v>0</v>
      </c>
      <c r="AK51" s="72">
        <f t="shared" si="40"/>
        <v>0</v>
      </c>
      <c r="AL51" s="92">
        <f t="shared" si="41"/>
        <v>0</v>
      </c>
      <c r="AM51" s="100">
        <f t="shared" si="42"/>
        <v>0</v>
      </c>
      <c r="AN51" s="326">
        <f t="shared" si="43"/>
        <v>0</v>
      </c>
    </row>
    <row r="52" spans="1:40" s="41" customFormat="1" x14ac:dyDescent="0.2">
      <c r="A52" s="249"/>
      <c r="B52" s="287"/>
      <c r="C52" s="288"/>
      <c r="D52" s="289"/>
      <c r="E52" s="289"/>
      <c r="F52" s="524"/>
      <c r="G52" s="290"/>
      <c r="H52" s="291"/>
      <c r="I52" s="290"/>
      <c r="J52" s="292"/>
      <c r="K52" s="293" t="str">
        <f t="shared" si="26"/>
        <v/>
      </c>
      <c r="L52" s="293" t="str">
        <f t="shared" si="18"/>
        <v/>
      </c>
      <c r="M52" s="294" t="str">
        <f t="shared" si="19"/>
        <v/>
      </c>
      <c r="N52" s="295" t="str">
        <f t="shared" si="27"/>
        <v/>
      </c>
      <c r="O52" s="246"/>
      <c r="Q52" s="16"/>
      <c r="S52" s="102">
        <f t="shared" si="20"/>
        <v>0</v>
      </c>
      <c r="T52" s="91">
        <f t="shared" si="21"/>
        <v>0</v>
      </c>
      <c r="U52" s="530">
        <f t="shared" si="28"/>
        <v>0</v>
      </c>
      <c r="V52" s="91">
        <f t="shared" si="22"/>
        <v>0</v>
      </c>
      <c r="W52" s="530">
        <f t="shared" si="29"/>
        <v>0</v>
      </c>
      <c r="X52" s="92">
        <f t="shared" si="30"/>
        <v>0</v>
      </c>
      <c r="Y52" s="536">
        <f t="shared" si="23"/>
        <v>0</v>
      </c>
      <c r="Z52" s="92">
        <f t="shared" si="31"/>
        <v>0</v>
      </c>
      <c r="AA52" s="533">
        <f t="shared" si="32"/>
        <v>0</v>
      </c>
      <c r="AB52" s="92">
        <f t="shared" si="33"/>
        <v>0</v>
      </c>
      <c r="AC52" s="92">
        <f t="shared" si="34"/>
        <v>0</v>
      </c>
      <c r="AD52" s="72">
        <f t="shared" si="35"/>
        <v>0</v>
      </c>
      <c r="AE52" s="92">
        <f t="shared" si="36"/>
        <v>0</v>
      </c>
      <c r="AF52" s="92">
        <f t="shared" si="37"/>
        <v>0</v>
      </c>
      <c r="AG52" s="92">
        <f t="shared" si="38"/>
        <v>0</v>
      </c>
      <c r="AH52" s="533">
        <f t="shared" si="24"/>
        <v>0</v>
      </c>
      <c r="AI52" s="92">
        <f t="shared" si="39"/>
        <v>0</v>
      </c>
      <c r="AJ52" s="92">
        <f t="shared" si="25"/>
        <v>0</v>
      </c>
      <c r="AK52" s="72">
        <f t="shared" si="40"/>
        <v>0</v>
      </c>
      <c r="AL52" s="92">
        <f t="shared" si="41"/>
        <v>0</v>
      </c>
      <c r="AM52" s="100">
        <f t="shared" si="42"/>
        <v>0</v>
      </c>
      <c r="AN52" s="326">
        <f t="shared" si="43"/>
        <v>0</v>
      </c>
    </row>
    <row r="53" spans="1:40" s="41" customFormat="1" x14ac:dyDescent="0.2">
      <c r="A53" s="249"/>
      <c r="B53" s="287"/>
      <c r="C53" s="288"/>
      <c r="D53" s="289"/>
      <c r="E53" s="289"/>
      <c r="F53" s="524"/>
      <c r="G53" s="290"/>
      <c r="H53" s="291"/>
      <c r="I53" s="290"/>
      <c r="J53" s="292"/>
      <c r="K53" s="293" t="str">
        <f t="shared" si="26"/>
        <v/>
      </c>
      <c r="L53" s="293" t="str">
        <f t="shared" si="18"/>
        <v/>
      </c>
      <c r="M53" s="294" t="str">
        <f t="shared" si="19"/>
        <v/>
      </c>
      <c r="N53" s="295" t="str">
        <f t="shared" si="27"/>
        <v/>
      </c>
      <c r="O53" s="246"/>
      <c r="Q53" s="16"/>
      <c r="S53" s="102">
        <f t="shared" si="20"/>
        <v>0</v>
      </c>
      <c r="T53" s="91">
        <f t="shared" si="21"/>
        <v>0</v>
      </c>
      <c r="U53" s="530">
        <f t="shared" si="28"/>
        <v>0</v>
      </c>
      <c r="V53" s="91">
        <f t="shared" si="22"/>
        <v>0</v>
      </c>
      <c r="W53" s="530">
        <f t="shared" si="29"/>
        <v>0</v>
      </c>
      <c r="X53" s="92">
        <f t="shared" si="30"/>
        <v>0</v>
      </c>
      <c r="Y53" s="536">
        <f t="shared" si="23"/>
        <v>0</v>
      </c>
      <c r="Z53" s="92">
        <f t="shared" si="31"/>
        <v>0</v>
      </c>
      <c r="AA53" s="533">
        <f t="shared" si="32"/>
        <v>0</v>
      </c>
      <c r="AB53" s="92">
        <f t="shared" si="33"/>
        <v>0</v>
      </c>
      <c r="AC53" s="92">
        <f t="shared" si="34"/>
        <v>0</v>
      </c>
      <c r="AD53" s="72">
        <f t="shared" si="35"/>
        <v>0</v>
      </c>
      <c r="AE53" s="92">
        <f t="shared" si="36"/>
        <v>0</v>
      </c>
      <c r="AF53" s="92">
        <f t="shared" si="37"/>
        <v>0</v>
      </c>
      <c r="AG53" s="92">
        <f t="shared" si="38"/>
        <v>0</v>
      </c>
      <c r="AH53" s="533">
        <f t="shared" si="24"/>
        <v>0</v>
      </c>
      <c r="AI53" s="92">
        <f t="shared" si="39"/>
        <v>0</v>
      </c>
      <c r="AJ53" s="92">
        <f t="shared" si="25"/>
        <v>0</v>
      </c>
      <c r="AK53" s="72">
        <f t="shared" si="40"/>
        <v>0</v>
      </c>
      <c r="AL53" s="92">
        <f t="shared" si="41"/>
        <v>0</v>
      </c>
      <c r="AM53" s="100">
        <f t="shared" si="42"/>
        <v>0</v>
      </c>
      <c r="AN53" s="326">
        <f t="shared" si="43"/>
        <v>0</v>
      </c>
    </row>
    <row r="54" spans="1:40" s="41" customFormat="1" x14ac:dyDescent="0.2">
      <c r="A54" s="249"/>
      <c r="B54" s="287"/>
      <c r="C54" s="288"/>
      <c r="D54" s="289"/>
      <c r="E54" s="289"/>
      <c r="F54" s="524"/>
      <c r="G54" s="290"/>
      <c r="H54" s="291"/>
      <c r="I54" s="290"/>
      <c r="J54" s="292"/>
      <c r="K54" s="293" t="str">
        <f t="shared" si="26"/>
        <v/>
      </c>
      <c r="L54" s="293" t="str">
        <f t="shared" si="18"/>
        <v/>
      </c>
      <c r="M54" s="294" t="str">
        <f t="shared" si="19"/>
        <v/>
      </c>
      <c r="N54" s="295" t="str">
        <f t="shared" si="27"/>
        <v/>
      </c>
      <c r="O54" s="246"/>
      <c r="Q54" s="16"/>
      <c r="S54" s="102">
        <f t="shared" si="20"/>
        <v>0</v>
      </c>
      <c r="T54" s="91">
        <f t="shared" si="21"/>
        <v>0</v>
      </c>
      <c r="U54" s="530">
        <f t="shared" si="28"/>
        <v>0</v>
      </c>
      <c r="V54" s="91">
        <f t="shared" si="22"/>
        <v>0</v>
      </c>
      <c r="W54" s="530">
        <f t="shared" si="29"/>
        <v>0</v>
      </c>
      <c r="X54" s="92">
        <f t="shared" si="30"/>
        <v>0</v>
      </c>
      <c r="Y54" s="536">
        <f t="shared" si="23"/>
        <v>0</v>
      </c>
      <c r="Z54" s="92">
        <f t="shared" si="31"/>
        <v>0</v>
      </c>
      <c r="AA54" s="533">
        <f t="shared" si="32"/>
        <v>0</v>
      </c>
      <c r="AB54" s="92">
        <f t="shared" si="33"/>
        <v>0</v>
      </c>
      <c r="AC54" s="92">
        <f t="shared" si="34"/>
        <v>0</v>
      </c>
      <c r="AD54" s="72">
        <f t="shared" si="35"/>
        <v>0</v>
      </c>
      <c r="AE54" s="92">
        <f t="shared" si="36"/>
        <v>0</v>
      </c>
      <c r="AF54" s="92">
        <f t="shared" si="37"/>
        <v>0</v>
      </c>
      <c r="AG54" s="92">
        <f t="shared" si="38"/>
        <v>0</v>
      </c>
      <c r="AH54" s="533">
        <f t="shared" si="24"/>
        <v>0</v>
      </c>
      <c r="AI54" s="92">
        <f t="shared" si="39"/>
        <v>0</v>
      </c>
      <c r="AJ54" s="92">
        <f t="shared" si="25"/>
        <v>0</v>
      </c>
      <c r="AK54" s="72">
        <f t="shared" si="40"/>
        <v>0</v>
      </c>
      <c r="AL54" s="92">
        <f t="shared" si="41"/>
        <v>0</v>
      </c>
      <c r="AM54" s="100">
        <f t="shared" si="42"/>
        <v>0</v>
      </c>
      <c r="AN54" s="326">
        <f t="shared" si="43"/>
        <v>0</v>
      </c>
    </row>
    <row r="55" spans="1:40" s="41" customFormat="1" x14ac:dyDescent="0.2">
      <c r="A55" s="249"/>
      <c r="B55" s="287"/>
      <c r="C55" s="288"/>
      <c r="D55" s="289"/>
      <c r="E55" s="289"/>
      <c r="F55" s="524"/>
      <c r="G55" s="290"/>
      <c r="H55" s="291"/>
      <c r="I55" s="290"/>
      <c r="J55" s="292"/>
      <c r="K55" s="293" t="str">
        <f t="shared" si="26"/>
        <v/>
      </c>
      <c r="L55" s="293" t="str">
        <f t="shared" si="18"/>
        <v/>
      </c>
      <c r="M55" s="294" t="str">
        <f t="shared" si="19"/>
        <v/>
      </c>
      <c r="N55" s="295" t="str">
        <f t="shared" si="27"/>
        <v/>
      </c>
      <c r="O55" s="246"/>
      <c r="Q55" s="16"/>
      <c r="S55" s="102">
        <f t="shared" si="20"/>
        <v>0</v>
      </c>
      <c r="T55" s="91">
        <f t="shared" si="21"/>
        <v>0</v>
      </c>
      <c r="U55" s="530">
        <f t="shared" si="28"/>
        <v>0</v>
      </c>
      <c r="V55" s="91">
        <f t="shared" si="22"/>
        <v>0</v>
      </c>
      <c r="W55" s="530">
        <f t="shared" si="29"/>
        <v>0</v>
      </c>
      <c r="X55" s="92">
        <f t="shared" si="30"/>
        <v>0</v>
      </c>
      <c r="Y55" s="536">
        <f t="shared" si="23"/>
        <v>0</v>
      </c>
      <c r="Z55" s="92">
        <f t="shared" si="31"/>
        <v>0</v>
      </c>
      <c r="AA55" s="533">
        <f t="shared" si="32"/>
        <v>0</v>
      </c>
      <c r="AB55" s="92">
        <f t="shared" si="33"/>
        <v>0</v>
      </c>
      <c r="AC55" s="92">
        <f t="shared" si="34"/>
        <v>0</v>
      </c>
      <c r="AD55" s="72">
        <f t="shared" si="35"/>
        <v>0</v>
      </c>
      <c r="AE55" s="92">
        <f t="shared" si="36"/>
        <v>0</v>
      </c>
      <c r="AF55" s="92">
        <f t="shared" si="37"/>
        <v>0</v>
      </c>
      <c r="AG55" s="92">
        <f t="shared" si="38"/>
        <v>0</v>
      </c>
      <c r="AH55" s="533">
        <f t="shared" si="24"/>
        <v>0</v>
      </c>
      <c r="AI55" s="92">
        <f t="shared" si="39"/>
        <v>0</v>
      </c>
      <c r="AJ55" s="92">
        <f t="shared" si="25"/>
        <v>0</v>
      </c>
      <c r="AK55" s="72">
        <f t="shared" si="40"/>
        <v>0</v>
      </c>
      <c r="AL55" s="92">
        <f t="shared" si="41"/>
        <v>0</v>
      </c>
      <c r="AM55" s="100">
        <f t="shared" si="42"/>
        <v>0</v>
      </c>
      <c r="AN55" s="326">
        <f t="shared" si="43"/>
        <v>0</v>
      </c>
    </row>
    <row r="56" spans="1:40" s="41" customFormat="1" x14ac:dyDescent="0.2">
      <c r="A56" s="249"/>
      <c r="B56" s="287"/>
      <c r="C56" s="288"/>
      <c r="D56" s="289"/>
      <c r="E56" s="289"/>
      <c r="F56" s="524"/>
      <c r="G56" s="290"/>
      <c r="H56" s="291"/>
      <c r="I56" s="290"/>
      <c r="J56" s="292"/>
      <c r="K56" s="293" t="str">
        <f t="shared" si="26"/>
        <v/>
      </c>
      <c r="L56" s="293" t="str">
        <f t="shared" si="18"/>
        <v/>
      </c>
      <c r="M56" s="294" t="str">
        <f t="shared" si="19"/>
        <v/>
      </c>
      <c r="N56" s="295" t="str">
        <f t="shared" si="27"/>
        <v/>
      </c>
      <c r="O56" s="246"/>
      <c r="Q56" s="16"/>
      <c r="S56" s="102">
        <f t="shared" si="20"/>
        <v>0</v>
      </c>
      <c r="T56" s="91">
        <f t="shared" si="21"/>
        <v>0</v>
      </c>
      <c r="U56" s="530">
        <f t="shared" si="28"/>
        <v>0</v>
      </c>
      <c r="V56" s="91">
        <f t="shared" si="22"/>
        <v>0</v>
      </c>
      <c r="W56" s="530">
        <f t="shared" si="29"/>
        <v>0</v>
      </c>
      <c r="X56" s="92">
        <f t="shared" si="30"/>
        <v>0</v>
      </c>
      <c r="Y56" s="536">
        <f t="shared" si="23"/>
        <v>0</v>
      </c>
      <c r="Z56" s="92">
        <f t="shared" si="31"/>
        <v>0</v>
      </c>
      <c r="AA56" s="533">
        <f t="shared" si="32"/>
        <v>0</v>
      </c>
      <c r="AB56" s="92">
        <f t="shared" si="33"/>
        <v>0</v>
      </c>
      <c r="AC56" s="92">
        <f t="shared" si="34"/>
        <v>0</v>
      </c>
      <c r="AD56" s="72">
        <f t="shared" si="35"/>
        <v>0</v>
      </c>
      <c r="AE56" s="92">
        <f t="shared" si="36"/>
        <v>0</v>
      </c>
      <c r="AF56" s="92">
        <f t="shared" si="37"/>
        <v>0</v>
      </c>
      <c r="AG56" s="92">
        <f t="shared" si="38"/>
        <v>0</v>
      </c>
      <c r="AH56" s="533">
        <f t="shared" si="24"/>
        <v>0</v>
      </c>
      <c r="AI56" s="92">
        <f t="shared" si="39"/>
        <v>0</v>
      </c>
      <c r="AJ56" s="92">
        <f t="shared" si="25"/>
        <v>0</v>
      </c>
      <c r="AK56" s="72">
        <f t="shared" si="40"/>
        <v>0</v>
      </c>
      <c r="AL56" s="92">
        <f t="shared" si="41"/>
        <v>0</v>
      </c>
      <c r="AM56" s="100">
        <f t="shared" si="42"/>
        <v>0</v>
      </c>
      <c r="AN56" s="326">
        <f t="shared" si="43"/>
        <v>0</v>
      </c>
    </row>
    <row r="57" spans="1:40" s="41" customFormat="1" x14ac:dyDescent="0.2">
      <c r="A57" s="249"/>
      <c r="B57" s="287"/>
      <c r="C57" s="288"/>
      <c r="D57" s="289"/>
      <c r="E57" s="289"/>
      <c r="F57" s="524"/>
      <c r="G57" s="290"/>
      <c r="H57" s="291"/>
      <c r="I57" s="290"/>
      <c r="J57" s="292"/>
      <c r="K57" s="293" t="str">
        <f t="shared" si="26"/>
        <v/>
      </c>
      <c r="L57" s="293" t="str">
        <f t="shared" si="18"/>
        <v/>
      </c>
      <c r="M57" s="294" t="str">
        <f t="shared" si="19"/>
        <v/>
      </c>
      <c r="N57" s="295" t="str">
        <f t="shared" si="27"/>
        <v/>
      </c>
      <c r="O57" s="246"/>
      <c r="Q57" s="16"/>
      <c r="S57" s="102">
        <f t="shared" si="20"/>
        <v>0</v>
      </c>
      <c r="T57" s="91">
        <f t="shared" si="21"/>
        <v>0</v>
      </c>
      <c r="U57" s="530">
        <f t="shared" si="28"/>
        <v>0</v>
      </c>
      <c r="V57" s="91">
        <f t="shared" si="22"/>
        <v>0</v>
      </c>
      <c r="W57" s="530">
        <f t="shared" si="29"/>
        <v>0</v>
      </c>
      <c r="X57" s="92">
        <f t="shared" si="30"/>
        <v>0</v>
      </c>
      <c r="Y57" s="536">
        <f t="shared" si="23"/>
        <v>0</v>
      </c>
      <c r="Z57" s="92">
        <f t="shared" si="31"/>
        <v>0</v>
      </c>
      <c r="AA57" s="533">
        <f t="shared" si="32"/>
        <v>0</v>
      </c>
      <c r="AB57" s="92">
        <f t="shared" si="33"/>
        <v>0</v>
      </c>
      <c r="AC57" s="92">
        <f t="shared" si="34"/>
        <v>0</v>
      </c>
      <c r="AD57" s="72">
        <f t="shared" si="35"/>
        <v>0</v>
      </c>
      <c r="AE57" s="92">
        <f t="shared" si="36"/>
        <v>0</v>
      </c>
      <c r="AF57" s="92">
        <f t="shared" si="37"/>
        <v>0</v>
      </c>
      <c r="AG57" s="92">
        <f t="shared" si="38"/>
        <v>0</v>
      </c>
      <c r="AH57" s="533">
        <f t="shared" si="24"/>
        <v>0</v>
      </c>
      <c r="AI57" s="92">
        <f t="shared" si="39"/>
        <v>0</v>
      </c>
      <c r="AJ57" s="92">
        <f t="shared" si="25"/>
        <v>0</v>
      </c>
      <c r="AK57" s="72">
        <f t="shared" si="40"/>
        <v>0</v>
      </c>
      <c r="AL57" s="92">
        <f t="shared" si="41"/>
        <v>0</v>
      </c>
      <c r="AM57" s="100">
        <f t="shared" si="42"/>
        <v>0</v>
      </c>
      <c r="AN57" s="326">
        <f t="shared" si="43"/>
        <v>0</v>
      </c>
    </row>
    <row r="58" spans="1:40" s="41" customFormat="1" x14ac:dyDescent="0.2">
      <c r="A58" s="249"/>
      <c r="B58" s="287"/>
      <c r="C58" s="288"/>
      <c r="D58" s="289"/>
      <c r="E58" s="289"/>
      <c r="F58" s="524"/>
      <c r="G58" s="290"/>
      <c r="H58" s="291"/>
      <c r="I58" s="290"/>
      <c r="J58" s="292"/>
      <c r="K58" s="293" t="str">
        <f t="shared" si="26"/>
        <v/>
      </c>
      <c r="L58" s="293" t="str">
        <f t="shared" si="18"/>
        <v/>
      </c>
      <c r="M58" s="294" t="str">
        <f t="shared" si="19"/>
        <v/>
      </c>
      <c r="N58" s="295" t="str">
        <f t="shared" si="27"/>
        <v/>
      </c>
      <c r="O58" s="246"/>
      <c r="Q58" s="16"/>
      <c r="S58" s="102">
        <f t="shared" si="20"/>
        <v>0</v>
      </c>
      <c r="T58" s="91">
        <f t="shared" si="21"/>
        <v>0</v>
      </c>
      <c r="U58" s="530">
        <f t="shared" si="28"/>
        <v>0</v>
      </c>
      <c r="V58" s="91">
        <f t="shared" si="22"/>
        <v>0</v>
      </c>
      <c r="W58" s="530">
        <f t="shared" si="29"/>
        <v>0</v>
      </c>
      <c r="X58" s="92">
        <f t="shared" si="30"/>
        <v>0</v>
      </c>
      <c r="Y58" s="536">
        <f t="shared" si="23"/>
        <v>0</v>
      </c>
      <c r="Z58" s="92">
        <f t="shared" si="31"/>
        <v>0</v>
      </c>
      <c r="AA58" s="533">
        <f t="shared" si="32"/>
        <v>0</v>
      </c>
      <c r="AB58" s="92">
        <f t="shared" si="33"/>
        <v>0</v>
      </c>
      <c r="AC58" s="92">
        <f t="shared" si="34"/>
        <v>0</v>
      </c>
      <c r="AD58" s="72">
        <f t="shared" si="35"/>
        <v>0</v>
      </c>
      <c r="AE58" s="92">
        <f t="shared" si="36"/>
        <v>0</v>
      </c>
      <c r="AF58" s="92">
        <f t="shared" si="37"/>
        <v>0</v>
      </c>
      <c r="AG58" s="92">
        <f t="shared" si="38"/>
        <v>0</v>
      </c>
      <c r="AH58" s="533">
        <f t="shared" si="24"/>
        <v>0</v>
      </c>
      <c r="AI58" s="92">
        <f t="shared" si="39"/>
        <v>0</v>
      </c>
      <c r="AJ58" s="92">
        <f t="shared" si="25"/>
        <v>0</v>
      </c>
      <c r="AK58" s="72">
        <f t="shared" si="40"/>
        <v>0</v>
      </c>
      <c r="AL58" s="92">
        <f t="shared" si="41"/>
        <v>0</v>
      </c>
      <c r="AM58" s="100">
        <f t="shared" si="42"/>
        <v>0</v>
      </c>
      <c r="AN58" s="326">
        <f t="shared" si="43"/>
        <v>0</v>
      </c>
    </row>
    <row r="59" spans="1:40" s="41" customFormat="1" x14ac:dyDescent="0.2">
      <c r="A59" s="249"/>
      <c r="B59" s="287"/>
      <c r="C59" s="288"/>
      <c r="D59" s="289"/>
      <c r="E59" s="289"/>
      <c r="F59" s="524"/>
      <c r="G59" s="290"/>
      <c r="H59" s="291"/>
      <c r="I59" s="290"/>
      <c r="J59" s="292"/>
      <c r="K59" s="293" t="str">
        <f t="shared" si="26"/>
        <v/>
      </c>
      <c r="L59" s="293" t="str">
        <f t="shared" si="18"/>
        <v/>
      </c>
      <c r="M59" s="294" t="str">
        <f t="shared" si="19"/>
        <v/>
      </c>
      <c r="N59" s="295" t="str">
        <f t="shared" si="27"/>
        <v/>
      </c>
      <c r="O59" s="246"/>
      <c r="Q59" s="16"/>
      <c r="S59" s="102">
        <f t="shared" si="20"/>
        <v>0</v>
      </c>
      <c r="T59" s="91">
        <f t="shared" si="21"/>
        <v>0</v>
      </c>
      <c r="U59" s="530">
        <f t="shared" si="28"/>
        <v>0</v>
      </c>
      <c r="V59" s="91">
        <f t="shared" si="22"/>
        <v>0</v>
      </c>
      <c r="W59" s="530">
        <f t="shared" si="29"/>
        <v>0</v>
      </c>
      <c r="X59" s="92">
        <f t="shared" si="30"/>
        <v>0</v>
      </c>
      <c r="Y59" s="536">
        <f t="shared" si="23"/>
        <v>0</v>
      </c>
      <c r="Z59" s="92">
        <f t="shared" si="31"/>
        <v>0</v>
      </c>
      <c r="AA59" s="533">
        <f t="shared" si="32"/>
        <v>0</v>
      </c>
      <c r="AB59" s="92">
        <f t="shared" si="33"/>
        <v>0</v>
      </c>
      <c r="AC59" s="92">
        <f t="shared" si="34"/>
        <v>0</v>
      </c>
      <c r="AD59" s="72">
        <f t="shared" si="35"/>
        <v>0</v>
      </c>
      <c r="AE59" s="92">
        <f t="shared" si="36"/>
        <v>0</v>
      </c>
      <c r="AF59" s="92">
        <f t="shared" si="37"/>
        <v>0</v>
      </c>
      <c r="AG59" s="92">
        <f t="shared" si="38"/>
        <v>0</v>
      </c>
      <c r="AH59" s="533">
        <f t="shared" si="24"/>
        <v>0</v>
      </c>
      <c r="AI59" s="92">
        <f t="shared" si="39"/>
        <v>0</v>
      </c>
      <c r="AJ59" s="92">
        <f t="shared" si="25"/>
        <v>0</v>
      </c>
      <c r="AK59" s="72">
        <f t="shared" si="40"/>
        <v>0</v>
      </c>
      <c r="AL59" s="92">
        <f t="shared" si="41"/>
        <v>0</v>
      </c>
      <c r="AM59" s="100">
        <f t="shared" si="42"/>
        <v>0</v>
      </c>
      <c r="AN59" s="326">
        <f t="shared" si="43"/>
        <v>0</v>
      </c>
    </row>
    <row r="60" spans="1:40" s="41" customFormat="1" x14ac:dyDescent="0.2">
      <c r="A60" s="249"/>
      <c r="B60" s="287"/>
      <c r="C60" s="288"/>
      <c r="D60" s="289"/>
      <c r="E60" s="289"/>
      <c r="F60" s="524"/>
      <c r="G60" s="290"/>
      <c r="H60" s="291"/>
      <c r="I60" s="290"/>
      <c r="J60" s="292"/>
      <c r="K60" s="293" t="str">
        <f t="shared" si="26"/>
        <v/>
      </c>
      <c r="L60" s="293" t="str">
        <f t="shared" si="18"/>
        <v/>
      </c>
      <c r="M60" s="294" t="str">
        <f t="shared" si="19"/>
        <v/>
      </c>
      <c r="N60" s="295" t="str">
        <f t="shared" si="27"/>
        <v/>
      </c>
      <c r="O60" s="246"/>
      <c r="Q60" s="16"/>
      <c r="S60" s="102">
        <f t="shared" si="20"/>
        <v>0</v>
      </c>
      <c r="T60" s="91">
        <f t="shared" si="21"/>
        <v>0</v>
      </c>
      <c r="U60" s="530">
        <f t="shared" si="28"/>
        <v>0</v>
      </c>
      <c r="V60" s="91">
        <f t="shared" si="22"/>
        <v>0</v>
      </c>
      <c r="W60" s="530">
        <f t="shared" si="29"/>
        <v>0</v>
      </c>
      <c r="X60" s="92">
        <f t="shared" si="30"/>
        <v>0</v>
      </c>
      <c r="Y60" s="536">
        <f t="shared" si="23"/>
        <v>0</v>
      </c>
      <c r="Z60" s="92">
        <f t="shared" si="31"/>
        <v>0</v>
      </c>
      <c r="AA60" s="533">
        <f t="shared" si="32"/>
        <v>0</v>
      </c>
      <c r="AB60" s="92">
        <f t="shared" si="33"/>
        <v>0</v>
      </c>
      <c r="AC60" s="92">
        <f t="shared" si="34"/>
        <v>0</v>
      </c>
      <c r="AD60" s="72">
        <f t="shared" si="35"/>
        <v>0</v>
      </c>
      <c r="AE60" s="92">
        <f t="shared" si="36"/>
        <v>0</v>
      </c>
      <c r="AF60" s="92">
        <f t="shared" si="37"/>
        <v>0</v>
      </c>
      <c r="AG60" s="92">
        <f t="shared" si="38"/>
        <v>0</v>
      </c>
      <c r="AH60" s="533">
        <f t="shared" si="24"/>
        <v>0</v>
      </c>
      <c r="AI60" s="92">
        <f t="shared" si="39"/>
        <v>0</v>
      </c>
      <c r="AJ60" s="92">
        <f t="shared" si="25"/>
        <v>0</v>
      </c>
      <c r="AK60" s="72">
        <f t="shared" si="40"/>
        <v>0</v>
      </c>
      <c r="AL60" s="92">
        <f t="shared" si="41"/>
        <v>0</v>
      </c>
      <c r="AM60" s="100">
        <f t="shared" si="42"/>
        <v>0</v>
      </c>
      <c r="AN60" s="326">
        <f t="shared" si="43"/>
        <v>0</v>
      </c>
    </row>
    <row r="61" spans="1:40" s="41" customFormat="1" x14ac:dyDescent="0.2">
      <c r="A61" s="249"/>
      <c r="B61" s="287"/>
      <c r="C61" s="288"/>
      <c r="D61" s="289"/>
      <c r="E61" s="289"/>
      <c r="F61" s="524"/>
      <c r="G61" s="290"/>
      <c r="H61" s="291"/>
      <c r="I61" s="290"/>
      <c r="J61" s="292"/>
      <c r="K61" s="293" t="str">
        <f t="shared" si="26"/>
        <v/>
      </c>
      <c r="L61" s="293" t="str">
        <f t="shared" si="18"/>
        <v/>
      </c>
      <c r="M61" s="294" t="str">
        <f t="shared" si="19"/>
        <v/>
      </c>
      <c r="N61" s="295" t="str">
        <f t="shared" si="27"/>
        <v/>
      </c>
      <c r="O61" s="246"/>
      <c r="Q61" s="16"/>
      <c r="S61" s="102">
        <f t="shared" si="20"/>
        <v>0</v>
      </c>
      <c r="T61" s="91">
        <f t="shared" si="21"/>
        <v>0</v>
      </c>
      <c r="U61" s="530">
        <f t="shared" si="28"/>
        <v>0</v>
      </c>
      <c r="V61" s="91">
        <f t="shared" si="22"/>
        <v>0</v>
      </c>
      <c r="W61" s="530">
        <f t="shared" si="29"/>
        <v>0</v>
      </c>
      <c r="X61" s="92">
        <f t="shared" si="30"/>
        <v>0</v>
      </c>
      <c r="Y61" s="536">
        <f t="shared" si="23"/>
        <v>0</v>
      </c>
      <c r="Z61" s="92">
        <f t="shared" si="31"/>
        <v>0</v>
      </c>
      <c r="AA61" s="533">
        <f t="shared" si="32"/>
        <v>0</v>
      </c>
      <c r="AB61" s="92">
        <f t="shared" si="33"/>
        <v>0</v>
      </c>
      <c r="AC61" s="92">
        <f t="shared" si="34"/>
        <v>0</v>
      </c>
      <c r="AD61" s="72">
        <f t="shared" si="35"/>
        <v>0</v>
      </c>
      <c r="AE61" s="92">
        <f t="shared" si="36"/>
        <v>0</v>
      </c>
      <c r="AF61" s="92">
        <f t="shared" si="37"/>
        <v>0</v>
      </c>
      <c r="AG61" s="92">
        <f t="shared" si="38"/>
        <v>0</v>
      </c>
      <c r="AH61" s="533">
        <f t="shared" si="24"/>
        <v>0</v>
      </c>
      <c r="AI61" s="92">
        <f t="shared" si="39"/>
        <v>0</v>
      </c>
      <c r="AJ61" s="92">
        <f t="shared" si="25"/>
        <v>0</v>
      </c>
      <c r="AK61" s="72">
        <f t="shared" si="40"/>
        <v>0</v>
      </c>
      <c r="AL61" s="92">
        <f t="shared" si="41"/>
        <v>0</v>
      </c>
      <c r="AM61" s="100">
        <f t="shared" si="42"/>
        <v>0</v>
      </c>
      <c r="AN61" s="326">
        <f t="shared" si="43"/>
        <v>0</v>
      </c>
    </row>
    <row r="62" spans="1:40" s="41" customFormat="1" x14ac:dyDescent="0.2">
      <c r="A62" s="249"/>
      <c r="B62" s="287"/>
      <c r="C62" s="288"/>
      <c r="D62" s="289"/>
      <c r="E62" s="289"/>
      <c r="F62" s="524"/>
      <c r="G62" s="290"/>
      <c r="H62" s="291"/>
      <c r="I62" s="290"/>
      <c r="J62" s="292"/>
      <c r="K62" s="293" t="str">
        <f t="shared" si="26"/>
        <v/>
      </c>
      <c r="L62" s="293" t="str">
        <f t="shared" si="18"/>
        <v/>
      </c>
      <c r="M62" s="294" t="str">
        <f t="shared" si="19"/>
        <v/>
      </c>
      <c r="N62" s="295" t="str">
        <f t="shared" si="27"/>
        <v/>
      </c>
      <c r="O62" s="246"/>
      <c r="Q62" s="16"/>
      <c r="S62" s="102">
        <f t="shared" si="20"/>
        <v>0</v>
      </c>
      <c r="T62" s="91">
        <f t="shared" si="21"/>
        <v>0</v>
      </c>
      <c r="U62" s="530">
        <f t="shared" si="28"/>
        <v>0</v>
      </c>
      <c r="V62" s="91">
        <f t="shared" si="22"/>
        <v>0</v>
      </c>
      <c r="W62" s="530">
        <f t="shared" si="29"/>
        <v>0</v>
      </c>
      <c r="X62" s="92">
        <f t="shared" si="30"/>
        <v>0</v>
      </c>
      <c r="Y62" s="536">
        <f t="shared" si="23"/>
        <v>0</v>
      </c>
      <c r="Z62" s="92">
        <f t="shared" si="31"/>
        <v>0</v>
      </c>
      <c r="AA62" s="533">
        <f t="shared" si="32"/>
        <v>0</v>
      </c>
      <c r="AB62" s="92">
        <f t="shared" si="33"/>
        <v>0</v>
      </c>
      <c r="AC62" s="92">
        <f t="shared" si="34"/>
        <v>0</v>
      </c>
      <c r="AD62" s="72">
        <f t="shared" si="35"/>
        <v>0</v>
      </c>
      <c r="AE62" s="92">
        <f t="shared" si="36"/>
        <v>0</v>
      </c>
      <c r="AF62" s="92">
        <f t="shared" si="37"/>
        <v>0</v>
      </c>
      <c r="AG62" s="92">
        <f t="shared" si="38"/>
        <v>0</v>
      </c>
      <c r="AH62" s="533">
        <f t="shared" si="24"/>
        <v>0</v>
      </c>
      <c r="AI62" s="92">
        <f t="shared" si="39"/>
        <v>0</v>
      </c>
      <c r="AJ62" s="92">
        <f t="shared" si="25"/>
        <v>0</v>
      </c>
      <c r="AK62" s="72">
        <f t="shared" si="40"/>
        <v>0</v>
      </c>
      <c r="AL62" s="92">
        <f t="shared" si="41"/>
        <v>0</v>
      </c>
      <c r="AM62" s="100">
        <f t="shared" si="42"/>
        <v>0</v>
      </c>
      <c r="AN62" s="326">
        <f t="shared" si="43"/>
        <v>0</v>
      </c>
    </row>
    <row r="63" spans="1:40" s="41" customFormat="1" x14ac:dyDescent="0.2">
      <c r="A63" s="249"/>
      <c r="B63" s="287"/>
      <c r="C63" s="288"/>
      <c r="D63" s="289"/>
      <c r="E63" s="289"/>
      <c r="F63" s="524"/>
      <c r="G63" s="290"/>
      <c r="H63" s="291"/>
      <c r="I63" s="290"/>
      <c r="J63" s="292"/>
      <c r="K63" s="293" t="str">
        <f t="shared" si="26"/>
        <v/>
      </c>
      <c r="L63" s="293" t="str">
        <f t="shared" si="18"/>
        <v/>
      </c>
      <c r="M63" s="294" t="str">
        <f t="shared" si="19"/>
        <v/>
      </c>
      <c r="N63" s="295" t="str">
        <f t="shared" si="27"/>
        <v/>
      </c>
      <c r="O63" s="246"/>
      <c r="Q63" s="16"/>
      <c r="S63" s="102">
        <f t="shared" si="20"/>
        <v>0</v>
      </c>
      <c r="T63" s="91">
        <f t="shared" si="21"/>
        <v>0</v>
      </c>
      <c r="U63" s="530">
        <f t="shared" si="28"/>
        <v>0</v>
      </c>
      <c r="V63" s="91">
        <f t="shared" si="22"/>
        <v>0</v>
      </c>
      <c r="W63" s="530">
        <f t="shared" si="29"/>
        <v>0</v>
      </c>
      <c r="X63" s="92">
        <f t="shared" si="30"/>
        <v>0</v>
      </c>
      <c r="Y63" s="536">
        <f t="shared" si="23"/>
        <v>0</v>
      </c>
      <c r="Z63" s="92">
        <f t="shared" si="31"/>
        <v>0</v>
      </c>
      <c r="AA63" s="533">
        <f t="shared" si="32"/>
        <v>0</v>
      </c>
      <c r="AB63" s="92">
        <f t="shared" si="33"/>
        <v>0</v>
      </c>
      <c r="AC63" s="92">
        <f t="shared" si="34"/>
        <v>0</v>
      </c>
      <c r="AD63" s="72">
        <f t="shared" si="35"/>
        <v>0</v>
      </c>
      <c r="AE63" s="92">
        <f t="shared" si="36"/>
        <v>0</v>
      </c>
      <c r="AF63" s="92">
        <f t="shared" si="37"/>
        <v>0</v>
      </c>
      <c r="AG63" s="92">
        <f t="shared" si="38"/>
        <v>0</v>
      </c>
      <c r="AH63" s="533">
        <f t="shared" si="24"/>
        <v>0</v>
      </c>
      <c r="AI63" s="92">
        <f t="shared" si="39"/>
        <v>0</v>
      </c>
      <c r="AJ63" s="92">
        <f t="shared" si="25"/>
        <v>0</v>
      </c>
      <c r="AK63" s="72">
        <f t="shared" si="40"/>
        <v>0</v>
      </c>
      <c r="AL63" s="92">
        <f t="shared" si="41"/>
        <v>0</v>
      </c>
      <c r="AM63" s="100">
        <f t="shared" si="42"/>
        <v>0</v>
      </c>
      <c r="AN63" s="326">
        <f t="shared" si="43"/>
        <v>0</v>
      </c>
    </row>
    <row r="64" spans="1:40" s="41" customFormat="1" x14ac:dyDescent="0.2">
      <c r="A64" s="249"/>
      <c r="B64" s="287"/>
      <c r="C64" s="288"/>
      <c r="D64" s="289"/>
      <c r="E64" s="289"/>
      <c r="F64" s="524"/>
      <c r="G64" s="290"/>
      <c r="H64" s="291"/>
      <c r="I64" s="290"/>
      <c r="J64" s="292"/>
      <c r="K64" s="293" t="str">
        <f t="shared" si="26"/>
        <v/>
      </c>
      <c r="L64" s="293" t="str">
        <f t="shared" si="18"/>
        <v/>
      </c>
      <c r="M64" s="294" t="str">
        <f t="shared" si="19"/>
        <v/>
      </c>
      <c r="N64" s="295" t="str">
        <f t="shared" si="27"/>
        <v/>
      </c>
      <c r="O64" s="246"/>
      <c r="Q64" s="16"/>
      <c r="S64" s="102">
        <f t="shared" si="20"/>
        <v>0</v>
      </c>
      <c r="T64" s="91">
        <f t="shared" si="21"/>
        <v>0</v>
      </c>
      <c r="U64" s="530">
        <f t="shared" si="28"/>
        <v>0</v>
      </c>
      <c r="V64" s="91">
        <f t="shared" si="22"/>
        <v>0</v>
      </c>
      <c r="W64" s="530">
        <f t="shared" si="29"/>
        <v>0</v>
      </c>
      <c r="X64" s="92">
        <f t="shared" si="30"/>
        <v>0</v>
      </c>
      <c r="Y64" s="536">
        <f t="shared" si="23"/>
        <v>0</v>
      </c>
      <c r="Z64" s="92">
        <f t="shared" si="31"/>
        <v>0</v>
      </c>
      <c r="AA64" s="533">
        <f t="shared" si="32"/>
        <v>0</v>
      </c>
      <c r="AB64" s="92">
        <f t="shared" si="33"/>
        <v>0</v>
      </c>
      <c r="AC64" s="92">
        <f t="shared" si="34"/>
        <v>0</v>
      </c>
      <c r="AD64" s="72">
        <f t="shared" si="35"/>
        <v>0</v>
      </c>
      <c r="AE64" s="92">
        <f t="shared" si="36"/>
        <v>0</v>
      </c>
      <c r="AF64" s="92">
        <f t="shared" si="37"/>
        <v>0</v>
      </c>
      <c r="AG64" s="92">
        <f t="shared" si="38"/>
        <v>0</v>
      </c>
      <c r="AH64" s="533">
        <f t="shared" si="24"/>
        <v>0</v>
      </c>
      <c r="AI64" s="92">
        <f t="shared" si="39"/>
        <v>0</v>
      </c>
      <c r="AJ64" s="92">
        <f t="shared" si="25"/>
        <v>0</v>
      </c>
      <c r="AK64" s="72">
        <f t="shared" si="40"/>
        <v>0</v>
      </c>
      <c r="AL64" s="92">
        <f t="shared" si="41"/>
        <v>0</v>
      </c>
      <c r="AM64" s="100">
        <f t="shared" si="42"/>
        <v>0</v>
      </c>
      <c r="AN64" s="326">
        <f t="shared" si="43"/>
        <v>0</v>
      </c>
    </row>
    <row r="65" spans="1:40" s="41" customFormat="1" x14ac:dyDescent="0.2">
      <c r="A65" s="249"/>
      <c r="B65" s="287"/>
      <c r="C65" s="288"/>
      <c r="D65" s="289"/>
      <c r="E65" s="289"/>
      <c r="F65" s="524"/>
      <c r="G65" s="290"/>
      <c r="H65" s="291"/>
      <c r="I65" s="290"/>
      <c r="J65" s="292"/>
      <c r="K65" s="293" t="str">
        <f t="shared" si="26"/>
        <v/>
      </c>
      <c r="L65" s="293" t="str">
        <f t="shared" si="18"/>
        <v/>
      </c>
      <c r="M65" s="294" t="str">
        <f t="shared" si="19"/>
        <v/>
      </c>
      <c r="N65" s="295" t="str">
        <f t="shared" si="27"/>
        <v/>
      </c>
      <c r="O65" s="246"/>
      <c r="Q65" s="16"/>
      <c r="S65" s="102">
        <f t="shared" si="20"/>
        <v>0</v>
      </c>
      <c r="T65" s="91">
        <f t="shared" si="21"/>
        <v>0</v>
      </c>
      <c r="U65" s="530">
        <f t="shared" si="28"/>
        <v>0</v>
      </c>
      <c r="V65" s="91">
        <f t="shared" si="22"/>
        <v>0</v>
      </c>
      <c r="W65" s="530">
        <f t="shared" si="29"/>
        <v>0</v>
      </c>
      <c r="X65" s="92">
        <f t="shared" si="30"/>
        <v>0</v>
      </c>
      <c r="Y65" s="536">
        <f t="shared" si="23"/>
        <v>0</v>
      </c>
      <c r="Z65" s="92">
        <f t="shared" si="31"/>
        <v>0</v>
      </c>
      <c r="AA65" s="533">
        <f t="shared" si="32"/>
        <v>0</v>
      </c>
      <c r="AB65" s="92">
        <f t="shared" si="33"/>
        <v>0</v>
      </c>
      <c r="AC65" s="92">
        <f t="shared" si="34"/>
        <v>0</v>
      </c>
      <c r="AD65" s="72">
        <f t="shared" si="35"/>
        <v>0</v>
      </c>
      <c r="AE65" s="92">
        <f t="shared" si="36"/>
        <v>0</v>
      </c>
      <c r="AF65" s="92">
        <f t="shared" si="37"/>
        <v>0</v>
      </c>
      <c r="AG65" s="92">
        <f t="shared" si="38"/>
        <v>0</v>
      </c>
      <c r="AH65" s="533">
        <f t="shared" si="24"/>
        <v>0</v>
      </c>
      <c r="AI65" s="92">
        <f t="shared" si="39"/>
        <v>0</v>
      </c>
      <c r="AJ65" s="92">
        <f t="shared" si="25"/>
        <v>0</v>
      </c>
      <c r="AK65" s="72">
        <f t="shared" si="40"/>
        <v>0</v>
      </c>
      <c r="AL65" s="92">
        <f t="shared" si="41"/>
        <v>0</v>
      </c>
      <c r="AM65" s="100">
        <f t="shared" si="42"/>
        <v>0</v>
      </c>
      <c r="AN65" s="326">
        <f t="shared" si="43"/>
        <v>0</v>
      </c>
    </row>
    <row r="66" spans="1:40" s="41" customFormat="1" x14ac:dyDescent="0.2">
      <c r="A66" s="249"/>
      <c r="B66" s="287"/>
      <c r="C66" s="288"/>
      <c r="D66" s="289"/>
      <c r="E66" s="289"/>
      <c r="F66" s="524"/>
      <c r="G66" s="290"/>
      <c r="H66" s="291"/>
      <c r="I66" s="290"/>
      <c r="J66" s="292"/>
      <c r="K66" s="293" t="str">
        <f t="shared" si="26"/>
        <v/>
      </c>
      <c r="L66" s="293" t="str">
        <f t="shared" si="18"/>
        <v/>
      </c>
      <c r="M66" s="294" t="str">
        <f t="shared" si="19"/>
        <v/>
      </c>
      <c r="N66" s="295" t="str">
        <f t="shared" si="27"/>
        <v/>
      </c>
      <c r="O66" s="246"/>
      <c r="Q66" s="16"/>
      <c r="S66" s="102">
        <f t="shared" si="20"/>
        <v>0</v>
      </c>
      <c r="T66" s="91">
        <f t="shared" si="21"/>
        <v>0</v>
      </c>
      <c r="U66" s="530">
        <f t="shared" si="28"/>
        <v>0</v>
      </c>
      <c r="V66" s="91">
        <f t="shared" si="22"/>
        <v>0</v>
      </c>
      <c r="W66" s="530">
        <f t="shared" si="29"/>
        <v>0</v>
      </c>
      <c r="X66" s="92">
        <f t="shared" si="30"/>
        <v>0</v>
      </c>
      <c r="Y66" s="536">
        <f t="shared" si="23"/>
        <v>0</v>
      </c>
      <c r="Z66" s="92">
        <f t="shared" si="31"/>
        <v>0</v>
      </c>
      <c r="AA66" s="533">
        <f t="shared" si="32"/>
        <v>0</v>
      </c>
      <c r="AB66" s="92">
        <f t="shared" si="33"/>
        <v>0</v>
      </c>
      <c r="AC66" s="92">
        <f t="shared" si="34"/>
        <v>0</v>
      </c>
      <c r="AD66" s="72">
        <f t="shared" si="35"/>
        <v>0</v>
      </c>
      <c r="AE66" s="92">
        <f t="shared" si="36"/>
        <v>0</v>
      </c>
      <c r="AF66" s="92">
        <f t="shared" si="37"/>
        <v>0</v>
      </c>
      <c r="AG66" s="92">
        <f t="shared" si="38"/>
        <v>0</v>
      </c>
      <c r="AH66" s="533">
        <f t="shared" si="24"/>
        <v>0</v>
      </c>
      <c r="AI66" s="92">
        <f t="shared" si="39"/>
        <v>0</v>
      </c>
      <c r="AJ66" s="92">
        <f t="shared" si="25"/>
        <v>0</v>
      </c>
      <c r="AK66" s="72">
        <f t="shared" si="40"/>
        <v>0</v>
      </c>
      <c r="AL66" s="92">
        <f t="shared" si="41"/>
        <v>0</v>
      </c>
      <c r="AM66" s="100">
        <f t="shared" si="42"/>
        <v>0</v>
      </c>
      <c r="AN66" s="326">
        <f t="shared" si="43"/>
        <v>0</v>
      </c>
    </row>
    <row r="67" spans="1:40" s="41" customFormat="1" x14ac:dyDescent="0.2">
      <c r="A67" s="249"/>
      <c r="B67" s="287"/>
      <c r="C67" s="288"/>
      <c r="D67" s="289"/>
      <c r="E67" s="289"/>
      <c r="F67" s="524"/>
      <c r="G67" s="290"/>
      <c r="H67" s="291"/>
      <c r="I67" s="290"/>
      <c r="J67" s="292"/>
      <c r="K67" s="293" t="str">
        <f t="shared" si="26"/>
        <v/>
      </c>
      <c r="L67" s="293" t="str">
        <f t="shared" si="18"/>
        <v/>
      </c>
      <c r="M67" s="294" t="str">
        <f t="shared" si="19"/>
        <v/>
      </c>
      <c r="N67" s="295" t="str">
        <f t="shared" si="27"/>
        <v/>
      </c>
      <c r="O67" s="246"/>
      <c r="Q67" s="16"/>
      <c r="S67" s="102">
        <f t="shared" si="20"/>
        <v>0</v>
      </c>
      <c r="T67" s="91">
        <f t="shared" si="21"/>
        <v>0</v>
      </c>
      <c r="U67" s="530">
        <f t="shared" si="28"/>
        <v>0</v>
      </c>
      <c r="V67" s="91">
        <f t="shared" si="22"/>
        <v>0</v>
      </c>
      <c r="W67" s="530">
        <f t="shared" si="29"/>
        <v>0</v>
      </c>
      <c r="X67" s="92">
        <f t="shared" si="30"/>
        <v>0</v>
      </c>
      <c r="Y67" s="536">
        <f t="shared" si="23"/>
        <v>0</v>
      </c>
      <c r="Z67" s="92">
        <f t="shared" si="31"/>
        <v>0</v>
      </c>
      <c r="AA67" s="533">
        <f t="shared" si="32"/>
        <v>0</v>
      </c>
      <c r="AB67" s="92">
        <f t="shared" si="33"/>
        <v>0</v>
      </c>
      <c r="AC67" s="92">
        <f t="shared" si="34"/>
        <v>0</v>
      </c>
      <c r="AD67" s="72">
        <f t="shared" si="35"/>
        <v>0</v>
      </c>
      <c r="AE67" s="92">
        <f t="shared" si="36"/>
        <v>0</v>
      </c>
      <c r="AF67" s="92">
        <f t="shared" si="37"/>
        <v>0</v>
      </c>
      <c r="AG67" s="92">
        <f t="shared" si="38"/>
        <v>0</v>
      </c>
      <c r="AH67" s="533">
        <f t="shared" si="24"/>
        <v>0</v>
      </c>
      <c r="AI67" s="92">
        <f t="shared" si="39"/>
        <v>0</v>
      </c>
      <c r="AJ67" s="92">
        <f t="shared" si="25"/>
        <v>0</v>
      </c>
      <c r="AK67" s="72">
        <f t="shared" si="40"/>
        <v>0</v>
      </c>
      <c r="AL67" s="92">
        <f t="shared" si="41"/>
        <v>0</v>
      </c>
      <c r="AM67" s="100">
        <f t="shared" si="42"/>
        <v>0</v>
      </c>
      <c r="AN67" s="326">
        <f t="shared" si="43"/>
        <v>0</v>
      </c>
    </row>
    <row r="68" spans="1:40" s="41" customFormat="1" x14ac:dyDescent="0.2">
      <c r="A68" s="249"/>
      <c r="B68" s="287"/>
      <c r="C68" s="288"/>
      <c r="D68" s="289"/>
      <c r="E68" s="289"/>
      <c r="F68" s="524"/>
      <c r="G68" s="290"/>
      <c r="H68" s="291"/>
      <c r="I68" s="290"/>
      <c r="J68" s="292"/>
      <c r="K68" s="293" t="str">
        <f t="shared" si="26"/>
        <v/>
      </c>
      <c r="L68" s="293" t="str">
        <f t="shared" si="18"/>
        <v/>
      </c>
      <c r="M68" s="294" t="str">
        <f t="shared" si="19"/>
        <v/>
      </c>
      <c r="N68" s="295" t="str">
        <f t="shared" si="27"/>
        <v/>
      </c>
      <c r="O68" s="246"/>
      <c r="Q68" s="16"/>
      <c r="S68" s="102">
        <f t="shared" si="20"/>
        <v>0</v>
      </c>
      <c r="T68" s="91">
        <f t="shared" si="21"/>
        <v>0</v>
      </c>
      <c r="U68" s="530">
        <f t="shared" si="28"/>
        <v>0</v>
      </c>
      <c r="V68" s="91">
        <f t="shared" si="22"/>
        <v>0</v>
      </c>
      <c r="W68" s="530">
        <f t="shared" si="29"/>
        <v>0</v>
      </c>
      <c r="X68" s="92">
        <f t="shared" si="30"/>
        <v>0</v>
      </c>
      <c r="Y68" s="536">
        <f t="shared" si="23"/>
        <v>0</v>
      </c>
      <c r="Z68" s="92">
        <f t="shared" si="31"/>
        <v>0</v>
      </c>
      <c r="AA68" s="533">
        <f t="shared" si="32"/>
        <v>0</v>
      </c>
      <c r="AB68" s="92">
        <f t="shared" si="33"/>
        <v>0</v>
      </c>
      <c r="AC68" s="92">
        <f t="shared" si="34"/>
        <v>0</v>
      </c>
      <c r="AD68" s="72">
        <f t="shared" si="35"/>
        <v>0</v>
      </c>
      <c r="AE68" s="92">
        <f t="shared" si="36"/>
        <v>0</v>
      </c>
      <c r="AF68" s="92">
        <f t="shared" si="37"/>
        <v>0</v>
      </c>
      <c r="AG68" s="92">
        <f t="shared" si="38"/>
        <v>0</v>
      </c>
      <c r="AH68" s="533">
        <f t="shared" si="24"/>
        <v>0</v>
      </c>
      <c r="AI68" s="92">
        <f t="shared" si="39"/>
        <v>0</v>
      </c>
      <c r="AJ68" s="92">
        <f t="shared" si="25"/>
        <v>0</v>
      </c>
      <c r="AK68" s="72">
        <f t="shared" si="40"/>
        <v>0</v>
      </c>
      <c r="AL68" s="92">
        <f t="shared" si="41"/>
        <v>0</v>
      </c>
      <c r="AM68" s="100">
        <f t="shared" si="42"/>
        <v>0</v>
      </c>
      <c r="AN68" s="326">
        <f t="shared" si="43"/>
        <v>0</v>
      </c>
    </row>
    <row r="69" spans="1:40" s="41" customFormat="1" x14ac:dyDescent="0.2">
      <c r="A69" s="249"/>
      <c r="B69" s="287"/>
      <c r="C69" s="288"/>
      <c r="D69" s="289"/>
      <c r="E69" s="289"/>
      <c r="F69" s="524"/>
      <c r="G69" s="290"/>
      <c r="H69" s="291"/>
      <c r="I69" s="290"/>
      <c r="J69" s="292"/>
      <c r="K69" s="293" t="str">
        <f t="shared" si="26"/>
        <v/>
      </c>
      <c r="L69" s="293" t="str">
        <f t="shared" si="18"/>
        <v/>
      </c>
      <c r="M69" s="294" t="str">
        <f t="shared" si="19"/>
        <v/>
      </c>
      <c r="N69" s="295" t="str">
        <f t="shared" si="27"/>
        <v/>
      </c>
      <c r="O69" s="246"/>
      <c r="Q69" s="16"/>
      <c r="S69" s="102">
        <f t="shared" si="20"/>
        <v>0</v>
      </c>
      <c r="T69" s="91">
        <f t="shared" si="21"/>
        <v>0</v>
      </c>
      <c r="U69" s="530">
        <f t="shared" si="28"/>
        <v>0</v>
      </c>
      <c r="V69" s="91">
        <f t="shared" si="22"/>
        <v>0</v>
      </c>
      <c r="W69" s="530">
        <f t="shared" si="29"/>
        <v>0</v>
      </c>
      <c r="X69" s="92">
        <f t="shared" si="30"/>
        <v>0</v>
      </c>
      <c r="Y69" s="536">
        <f t="shared" si="23"/>
        <v>0</v>
      </c>
      <c r="Z69" s="92">
        <f t="shared" si="31"/>
        <v>0</v>
      </c>
      <c r="AA69" s="533">
        <f t="shared" si="32"/>
        <v>0</v>
      </c>
      <c r="AB69" s="92">
        <f t="shared" si="33"/>
        <v>0</v>
      </c>
      <c r="AC69" s="92">
        <f t="shared" si="34"/>
        <v>0</v>
      </c>
      <c r="AD69" s="72">
        <f t="shared" si="35"/>
        <v>0</v>
      </c>
      <c r="AE69" s="92">
        <f t="shared" si="36"/>
        <v>0</v>
      </c>
      <c r="AF69" s="92">
        <f t="shared" si="37"/>
        <v>0</v>
      </c>
      <c r="AG69" s="92">
        <f t="shared" si="38"/>
        <v>0</v>
      </c>
      <c r="AH69" s="533">
        <f t="shared" si="24"/>
        <v>0</v>
      </c>
      <c r="AI69" s="92">
        <f t="shared" si="39"/>
        <v>0</v>
      </c>
      <c r="AJ69" s="92">
        <f t="shared" si="25"/>
        <v>0</v>
      </c>
      <c r="AK69" s="72">
        <f t="shared" si="40"/>
        <v>0</v>
      </c>
      <c r="AL69" s="92">
        <f t="shared" si="41"/>
        <v>0</v>
      </c>
      <c r="AM69" s="100">
        <f t="shared" si="42"/>
        <v>0</v>
      </c>
      <c r="AN69" s="326">
        <f t="shared" si="43"/>
        <v>0</v>
      </c>
    </row>
    <row r="70" spans="1:40" s="41" customFormat="1" x14ac:dyDescent="0.2">
      <c r="A70" s="249"/>
      <c r="B70" s="287"/>
      <c r="C70" s="288"/>
      <c r="D70" s="289"/>
      <c r="E70" s="289"/>
      <c r="F70" s="524"/>
      <c r="G70" s="290"/>
      <c r="H70" s="291"/>
      <c r="I70" s="290"/>
      <c r="J70" s="292"/>
      <c r="K70" s="293" t="str">
        <f t="shared" si="26"/>
        <v/>
      </c>
      <c r="L70" s="293" t="str">
        <f t="shared" si="18"/>
        <v/>
      </c>
      <c r="M70" s="294" t="str">
        <f t="shared" si="19"/>
        <v/>
      </c>
      <c r="N70" s="295" t="str">
        <f t="shared" si="27"/>
        <v/>
      </c>
      <c r="O70" s="246"/>
      <c r="Q70" s="16"/>
      <c r="S70" s="102">
        <f t="shared" si="20"/>
        <v>0</v>
      </c>
      <c r="T70" s="91">
        <f t="shared" si="21"/>
        <v>0</v>
      </c>
      <c r="U70" s="530">
        <f t="shared" si="28"/>
        <v>0</v>
      </c>
      <c r="V70" s="91">
        <f t="shared" si="22"/>
        <v>0</v>
      </c>
      <c r="W70" s="530">
        <f t="shared" si="29"/>
        <v>0</v>
      </c>
      <c r="X70" s="92">
        <f t="shared" si="30"/>
        <v>0</v>
      </c>
      <c r="Y70" s="536">
        <f t="shared" si="23"/>
        <v>0</v>
      </c>
      <c r="Z70" s="92">
        <f t="shared" si="31"/>
        <v>0</v>
      </c>
      <c r="AA70" s="533">
        <f t="shared" si="32"/>
        <v>0</v>
      </c>
      <c r="AB70" s="92">
        <f t="shared" si="33"/>
        <v>0</v>
      </c>
      <c r="AC70" s="92">
        <f t="shared" si="34"/>
        <v>0</v>
      </c>
      <c r="AD70" s="72">
        <f t="shared" si="35"/>
        <v>0</v>
      </c>
      <c r="AE70" s="92">
        <f t="shared" si="36"/>
        <v>0</v>
      </c>
      <c r="AF70" s="92">
        <f t="shared" si="37"/>
        <v>0</v>
      </c>
      <c r="AG70" s="92">
        <f t="shared" si="38"/>
        <v>0</v>
      </c>
      <c r="AH70" s="533">
        <f t="shared" si="24"/>
        <v>0</v>
      </c>
      <c r="AI70" s="92">
        <f t="shared" si="39"/>
        <v>0</v>
      </c>
      <c r="AJ70" s="92">
        <f t="shared" si="25"/>
        <v>0</v>
      </c>
      <c r="AK70" s="72">
        <f t="shared" si="40"/>
        <v>0</v>
      </c>
      <c r="AL70" s="92">
        <f t="shared" si="41"/>
        <v>0</v>
      </c>
      <c r="AM70" s="100">
        <f t="shared" si="42"/>
        <v>0</v>
      </c>
      <c r="AN70" s="326">
        <f t="shared" si="43"/>
        <v>0</v>
      </c>
    </row>
    <row r="71" spans="1:40" s="41" customFormat="1" x14ac:dyDescent="0.2">
      <c r="A71" s="249"/>
      <c r="B71" s="287"/>
      <c r="C71" s="288"/>
      <c r="D71" s="289"/>
      <c r="E71" s="289"/>
      <c r="F71" s="524"/>
      <c r="G71" s="290"/>
      <c r="H71" s="291"/>
      <c r="I71" s="290"/>
      <c r="J71" s="292"/>
      <c r="K71" s="293" t="str">
        <f t="shared" si="26"/>
        <v/>
      </c>
      <c r="L71" s="293" t="str">
        <f t="shared" si="18"/>
        <v/>
      </c>
      <c r="M71" s="294" t="str">
        <f t="shared" si="19"/>
        <v/>
      </c>
      <c r="N71" s="295" t="str">
        <f t="shared" si="27"/>
        <v/>
      </c>
      <c r="O71" s="246"/>
      <c r="Q71" s="16"/>
      <c r="S71" s="102">
        <f t="shared" si="20"/>
        <v>0</v>
      </c>
      <c r="T71" s="91">
        <f t="shared" si="21"/>
        <v>0</v>
      </c>
      <c r="U71" s="530">
        <f t="shared" si="28"/>
        <v>0</v>
      </c>
      <c r="V71" s="91">
        <f t="shared" si="22"/>
        <v>0</v>
      </c>
      <c r="W71" s="530">
        <f t="shared" si="29"/>
        <v>0</v>
      </c>
      <c r="X71" s="92">
        <f t="shared" si="30"/>
        <v>0</v>
      </c>
      <c r="Y71" s="536">
        <f t="shared" si="23"/>
        <v>0</v>
      </c>
      <c r="Z71" s="92">
        <f t="shared" si="31"/>
        <v>0</v>
      </c>
      <c r="AA71" s="533">
        <f t="shared" si="32"/>
        <v>0</v>
      </c>
      <c r="AB71" s="92">
        <f t="shared" si="33"/>
        <v>0</v>
      </c>
      <c r="AC71" s="92">
        <f t="shared" si="34"/>
        <v>0</v>
      </c>
      <c r="AD71" s="72">
        <f t="shared" si="35"/>
        <v>0</v>
      </c>
      <c r="AE71" s="92">
        <f t="shared" si="36"/>
        <v>0</v>
      </c>
      <c r="AF71" s="92">
        <f t="shared" si="37"/>
        <v>0</v>
      </c>
      <c r="AG71" s="92">
        <f t="shared" si="38"/>
        <v>0</v>
      </c>
      <c r="AH71" s="533">
        <f t="shared" si="24"/>
        <v>0</v>
      </c>
      <c r="AI71" s="92">
        <f t="shared" si="39"/>
        <v>0</v>
      </c>
      <c r="AJ71" s="92">
        <f t="shared" si="25"/>
        <v>0</v>
      </c>
      <c r="AK71" s="72">
        <f t="shared" si="40"/>
        <v>0</v>
      </c>
      <c r="AL71" s="92">
        <f t="shared" si="41"/>
        <v>0</v>
      </c>
      <c r="AM71" s="100">
        <f t="shared" si="42"/>
        <v>0</v>
      </c>
      <c r="AN71" s="326">
        <f t="shared" si="43"/>
        <v>0</v>
      </c>
    </row>
    <row r="72" spans="1:40" s="41" customFormat="1" x14ac:dyDescent="0.2">
      <c r="A72" s="249"/>
      <c r="B72" s="287"/>
      <c r="C72" s="288"/>
      <c r="D72" s="289"/>
      <c r="E72" s="289"/>
      <c r="F72" s="524"/>
      <c r="G72" s="290"/>
      <c r="H72" s="291"/>
      <c r="I72" s="290"/>
      <c r="J72" s="292"/>
      <c r="K72" s="293" t="str">
        <f t="shared" si="26"/>
        <v/>
      </c>
      <c r="L72" s="293" t="str">
        <f t="shared" si="18"/>
        <v/>
      </c>
      <c r="M72" s="294" t="str">
        <f t="shared" si="19"/>
        <v/>
      </c>
      <c r="N72" s="295" t="str">
        <f t="shared" si="27"/>
        <v/>
      </c>
      <c r="O72" s="246"/>
      <c r="Q72" s="16"/>
      <c r="S72" s="102">
        <f t="shared" si="20"/>
        <v>0</v>
      </c>
      <c r="T72" s="91">
        <f t="shared" si="21"/>
        <v>0</v>
      </c>
      <c r="U72" s="530">
        <f t="shared" si="28"/>
        <v>0</v>
      </c>
      <c r="V72" s="91">
        <f t="shared" si="22"/>
        <v>0</v>
      </c>
      <c r="W72" s="530">
        <f t="shared" si="29"/>
        <v>0</v>
      </c>
      <c r="X72" s="92">
        <f t="shared" si="30"/>
        <v>0</v>
      </c>
      <c r="Y72" s="536">
        <f t="shared" si="23"/>
        <v>0</v>
      </c>
      <c r="Z72" s="92">
        <f t="shared" si="31"/>
        <v>0</v>
      </c>
      <c r="AA72" s="533">
        <f t="shared" si="32"/>
        <v>0</v>
      </c>
      <c r="AB72" s="92">
        <f t="shared" si="33"/>
        <v>0</v>
      </c>
      <c r="AC72" s="92">
        <f t="shared" si="34"/>
        <v>0</v>
      </c>
      <c r="AD72" s="72">
        <f t="shared" si="35"/>
        <v>0</v>
      </c>
      <c r="AE72" s="92">
        <f t="shared" si="36"/>
        <v>0</v>
      </c>
      <c r="AF72" s="92">
        <f t="shared" si="37"/>
        <v>0</v>
      </c>
      <c r="AG72" s="92">
        <f t="shared" si="38"/>
        <v>0</v>
      </c>
      <c r="AH72" s="533">
        <f t="shared" si="24"/>
        <v>0</v>
      </c>
      <c r="AI72" s="92">
        <f t="shared" si="39"/>
        <v>0</v>
      </c>
      <c r="AJ72" s="92">
        <f t="shared" si="25"/>
        <v>0</v>
      </c>
      <c r="AK72" s="72">
        <f t="shared" si="40"/>
        <v>0</v>
      </c>
      <c r="AL72" s="92">
        <f t="shared" si="41"/>
        <v>0</v>
      </c>
      <c r="AM72" s="100">
        <f t="shared" si="42"/>
        <v>0</v>
      </c>
      <c r="AN72" s="326">
        <f t="shared" si="43"/>
        <v>0</v>
      </c>
    </row>
    <row r="73" spans="1:40" s="41" customFormat="1" x14ac:dyDescent="0.2">
      <c r="A73" s="249"/>
      <c r="B73" s="287"/>
      <c r="C73" s="288"/>
      <c r="D73" s="289"/>
      <c r="E73" s="289"/>
      <c r="F73" s="524"/>
      <c r="G73" s="290"/>
      <c r="H73" s="291"/>
      <c r="I73" s="290"/>
      <c r="J73" s="292"/>
      <c r="K73" s="293" t="str">
        <f t="shared" si="26"/>
        <v/>
      </c>
      <c r="L73" s="293" t="str">
        <f t="shared" si="18"/>
        <v/>
      </c>
      <c r="M73" s="294" t="str">
        <f t="shared" si="19"/>
        <v/>
      </c>
      <c r="N73" s="295" t="str">
        <f t="shared" si="27"/>
        <v/>
      </c>
      <c r="O73" s="246"/>
      <c r="Q73" s="16"/>
      <c r="S73" s="102">
        <f t="shared" si="20"/>
        <v>0</v>
      </c>
      <c r="T73" s="91">
        <f t="shared" si="21"/>
        <v>0</v>
      </c>
      <c r="U73" s="530">
        <f t="shared" si="28"/>
        <v>0</v>
      </c>
      <c r="V73" s="91">
        <f t="shared" si="22"/>
        <v>0</v>
      </c>
      <c r="W73" s="530">
        <f t="shared" si="29"/>
        <v>0</v>
      </c>
      <c r="X73" s="92">
        <f t="shared" si="30"/>
        <v>0</v>
      </c>
      <c r="Y73" s="536">
        <f t="shared" si="23"/>
        <v>0</v>
      </c>
      <c r="Z73" s="92">
        <f t="shared" si="31"/>
        <v>0</v>
      </c>
      <c r="AA73" s="533">
        <f t="shared" si="32"/>
        <v>0</v>
      </c>
      <c r="AB73" s="92">
        <f t="shared" si="33"/>
        <v>0</v>
      </c>
      <c r="AC73" s="92">
        <f t="shared" si="34"/>
        <v>0</v>
      </c>
      <c r="AD73" s="72">
        <f t="shared" si="35"/>
        <v>0</v>
      </c>
      <c r="AE73" s="92">
        <f t="shared" si="36"/>
        <v>0</v>
      </c>
      <c r="AF73" s="92">
        <f t="shared" si="37"/>
        <v>0</v>
      </c>
      <c r="AG73" s="92">
        <f t="shared" si="38"/>
        <v>0</v>
      </c>
      <c r="AH73" s="533">
        <f t="shared" si="24"/>
        <v>0</v>
      </c>
      <c r="AI73" s="92">
        <f t="shared" si="39"/>
        <v>0</v>
      </c>
      <c r="AJ73" s="92">
        <f t="shared" si="25"/>
        <v>0</v>
      </c>
      <c r="AK73" s="72">
        <f t="shared" si="40"/>
        <v>0</v>
      </c>
      <c r="AL73" s="92">
        <f t="shared" si="41"/>
        <v>0</v>
      </c>
      <c r="AM73" s="100">
        <f t="shared" si="42"/>
        <v>0</v>
      </c>
      <c r="AN73" s="326">
        <f t="shared" si="43"/>
        <v>0</v>
      </c>
    </row>
    <row r="74" spans="1:40" s="41" customFormat="1" x14ac:dyDescent="0.2">
      <c r="A74" s="249"/>
      <c r="B74" s="287"/>
      <c r="C74" s="288"/>
      <c r="D74" s="289"/>
      <c r="E74" s="289"/>
      <c r="F74" s="524"/>
      <c r="G74" s="290"/>
      <c r="H74" s="291"/>
      <c r="I74" s="290"/>
      <c r="J74" s="292"/>
      <c r="K74" s="293" t="str">
        <f t="shared" si="26"/>
        <v/>
      </c>
      <c r="L74" s="293" t="str">
        <f t="shared" si="18"/>
        <v/>
      </c>
      <c r="M74" s="294" t="str">
        <f t="shared" si="19"/>
        <v/>
      </c>
      <c r="N74" s="295" t="str">
        <f t="shared" si="27"/>
        <v/>
      </c>
      <c r="O74" s="246"/>
      <c r="Q74" s="16"/>
      <c r="S74" s="102">
        <f t="shared" si="20"/>
        <v>0</v>
      </c>
      <c r="T74" s="91">
        <f t="shared" si="21"/>
        <v>0</v>
      </c>
      <c r="U74" s="530">
        <f t="shared" si="28"/>
        <v>0</v>
      </c>
      <c r="V74" s="91">
        <f t="shared" si="22"/>
        <v>0</v>
      </c>
      <c r="W74" s="530">
        <f t="shared" si="29"/>
        <v>0</v>
      </c>
      <c r="X74" s="92">
        <f t="shared" si="30"/>
        <v>0</v>
      </c>
      <c r="Y74" s="536">
        <f t="shared" si="23"/>
        <v>0</v>
      </c>
      <c r="Z74" s="92">
        <f t="shared" si="31"/>
        <v>0</v>
      </c>
      <c r="AA74" s="533">
        <f t="shared" si="32"/>
        <v>0</v>
      </c>
      <c r="AB74" s="92">
        <f t="shared" si="33"/>
        <v>0</v>
      </c>
      <c r="AC74" s="92">
        <f t="shared" si="34"/>
        <v>0</v>
      </c>
      <c r="AD74" s="72">
        <f t="shared" si="35"/>
        <v>0</v>
      </c>
      <c r="AE74" s="92">
        <f t="shared" si="36"/>
        <v>0</v>
      </c>
      <c r="AF74" s="92">
        <f t="shared" si="37"/>
        <v>0</v>
      </c>
      <c r="AG74" s="92">
        <f t="shared" si="38"/>
        <v>0</v>
      </c>
      <c r="AH74" s="533">
        <f t="shared" si="24"/>
        <v>0</v>
      </c>
      <c r="AI74" s="92">
        <f t="shared" si="39"/>
        <v>0</v>
      </c>
      <c r="AJ74" s="92">
        <f t="shared" si="25"/>
        <v>0</v>
      </c>
      <c r="AK74" s="72">
        <f t="shared" si="40"/>
        <v>0</v>
      </c>
      <c r="AL74" s="92">
        <f t="shared" si="41"/>
        <v>0</v>
      </c>
      <c r="AM74" s="100">
        <f t="shared" si="42"/>
        <v>0</v>
      </c>
      <c r="AN74" s="326">
        <f t="shared" si="43"/>
        <v>0</v>
      </c>
    </row>
    <row r="75" spans="1:40" s="41" customFormat="1" x14ac:dyDescent="0.2">
      <c r="A75" s="249"/>
      <c r="B75" s="287"/>
      <c r="C75" s="288"/>
      <c r="D75" s="289"/>
      <c r="E75" s="289"/>
      <c r="F75" s="524"/>
      <c r="G75" s="290"/>
      <c r="H75" s="291"/>
      <c r="I75" s="290"/>
      <c r="J75" s="292"/>
      <c r="K75" s="293" t="str">
        <f t="shared" si="26"/>
        <v/>
      </c>
      <c r="L75" s="293" t="str">
        <f t="shared" si="18"/>
        <v/>
      </c>
      <c r="M75" s="294" t="str">
        <f t="shared" si="19"/>
        <v/>
      </c>
      <c r="N75" s="295" t="str">
        <f t="shared" si="27"/>
        <v/>
      </c>
      <c r="O75" s="246"/>
      <c r="Q75" s="16"/>
      <c r="S75" s="102">
        <f t="shared" si="20"/>
        <v>0</v>
      </c>
      <c r="T75" s="91">
        <f t="shared" si="21"/>
        <v>0</v>
      </c>
      <c r="U75" s="530">
        <f t="shared" si="28"/>
        <v>0</v>
      </c>
      <c r="V75" s="91">
        <f t="shared" si="22"/>
        <v>0</v>
      </c>
      <c r="W75" s="530">
        <f t="shared" si="29"/>
        <v>0</v>
      </c>
      <c r="X75" s="92">
        <f t="shared" si="30"/>
        <v>0</v>
      </c>
      <c r="Y75" s="536">
        <f t="shared" si="23"/>
        <v>0</v>
      </c>
      <c r="Z75" s="92">
        <f t="shared" si="31"/>
        <v>0</v>
      </c>
      <c r="AA75" s="533">
        <f t="shared" si="32"/>
        <v>0</v>
      </c>
      <c r="AB75" s="92">
        <f t="shared" si="33"/>
        <v>0</v>
      </c>
      <c r="AC75" s="92">
        <f t="shared" si="34"/>
        <v>0</v>
      </c>
      <c r="AD75" s="72">
        <f t="shared" si="35"/>
        <v>0</v>
      </c>
      <c r="AE75" s="92">
        <f t="shared" si="36"/>
        <v>0</v>
      </c>
      <c r="AF75" s="92">
        <f t="shared" si="37"/>
        <v>0</v>
      </c>
      <c r="AG75" s="92">
        <f t="shared" si="38"/>
        <v>0</v>
      </c>
      <c r="AH75" s="533">
        <f t="shared" si="24"/>
        <v>0</v>
      </c>
      <c r="AI75" s="92">
        <f t="shared" si="39"/>
        <v>0</v>
      </c>
      <c r="AJ75" s="92">
        <f t="shared" si="25"/>
        <v>0</v>
      </c>
      <c r="AK75" s="72">
        <f t="shared" si="40"/>
        <v>0</v>
      </c>
      <c r="AL75" s="92">
        <f t="shared" si="41"/>
        <v>0</v>
      </c>
      <c r="AM75" s="100">
        <f t="shared" si="42"/>
        <v>0</v>
      </c>
      <c r="AN75" s="326">
        <f t="shared" si="43"/>
        <v>0</v>
      </c>
    </row>
    <row r="76" spans="1:40" s="41" customFormat="1" x14ac:dyDescent="0.2">
      <c r="A76" s="249"/>
      <c r="B76" s="287"/>
      <c r="C76" s="288"/>
      <c r="D76" s="289"/>
      <c r="E76" s="289"/>
      <c r="F76" s="524"/>
      <c r="G76" s="290"/>
      <c r="H76" s="291"/>
      <c r="I76" s="290"/>
      <c r="J76" s="292"/>
      <c r="K76" s="293" t="str">
        <f t="shared" si="26"/>
        <v/>
      </c>
      <c r="L76" s="293" t="str">
        <f t="shared" si="18"/>
        <v/>
      </c>
      <c r="M76" s="294" t="str">
        <f t="shared" si="19"/>
        <v/>
      </c>
      <c r="N76" s="295" t="str">
        <f t="shared" si="27"/>
        <v/>
      </c>
      <c r="O76" s="246"/>
      <c r="Q76" s="16"/>
      <c r="S76" s="102">
        <f t="shared" si="20"/>
        <v>0</v>
      </c>
      <c r="T76" s="91">
        <f t="shared" si="21"/>
        <v>0</v>
      </c>
      <c r="U76" s="530">
        <f t="shared" si="28"/>
        <v>0</v>
      </c>
      <c r="V76" s="91">
        <f t="shared" si="22"/>
        <v>0</v>
      </c>
      <c r="W76" s="530">
        <f t="shared" si="29"/>
        <v>0</v>
      </c>
      <c r="X76" s="92">
        <f t="shared" si="30"/>
        <v>0</v>
      </c>
      <c r="Y76" s="536">
        <f t="shared" si="23"/>
        <v>0</v>
      </c>
      <c r="Z76" s="92">
        <f t="shared" si="31"/>
        <v>0</v>
      </c>
      <c r="AA76" s="533">
        <f t="shared" si="32"/>
        <v>0</v>
      </c>
      <c r="AB76" s="92">
        <f t="shared" si="33"/>
        <v>0</v>
      </c>
      <c r="AC76" s="92">
        <f t="shared" si="34"/>
        <v>0</v>
      </c>
      <c r="AD76" s="72">
        <f t="shared" si="35"/>
        <v>0</v>
      </c>
      <c r="AE76" s="92">
        <f t="shared" si="36"/>
        <v>0</v>
      </c>
      <c r="AF76" s="92">
        <f t="shared" si="37"/>
        <v>0</v>
      </c>
      <c r="AG76" s="92">
        <f t="shared" si="38"/>
        <v>0</v>
      </c>
      <c r="AH76" s="533">
        <f t="shared" si="24"/>
        <v>0</v>
      </c>
      <c r="AI76" s="92">
        <f t="shared" si="39"/>
        <v>0</v>
      </c>
      <c r="AJ76" s="92">
        <f t="shared" si="25"/>
        <v>0</v>
      </c>
      <c r="AK76" s="72">
        <f t="shared" si="40"/>
        <v>0</v>
      </c>
      <c r="AL76" s="92">
        <f t="shared" si="41"/>
        <v>0</v>
      </c>
      <c r="AM76" s="100">
        <f t="shared" si="42"/>
        <v>0</v>
      </c>
      <c r="AN76" s="326">
        <f t="shared" si="43"/>
        <v>0</v>
      </c>
    </row>
    <row r="77" spans="1:40" s="41" customFormat="1" x14ac:dyDescent="0.2">
      <c r="A77" s="249"/>
      <c r="B77" s="287"/>
      <c r="C77" s="288"/>
      <c r="D77" s="289"/>
      <c r="E77" s="289"/>
      <c r="F77" s="524"/>
      <c r="G77" s="290"/>
      <c r="H77" s="291"/>
      <c r="I77" s="290"/>
      <c r="J77" s="292"/>
      <c r="K77" s="293" t="str">
        <f t="shared" si="26"/>
        <v/>
      </c>
      <c r="L77" s="293" t="str">
        <f t="shared" si="18"/>
        <v/>
      </c>
      <c r="M77" s="294" t="str">
        <f t="shared" si="19"/>
        <v/>
      </c>
      <c r="N77" s="295" t="str">
        <f t="shared" si="27"/>
        <v/>
      </c>
      <c r="O77" s="246"/>
      <c r="Q77" s="16"/>
      <c r="S77" s="102">
        <f t="shared" si="20"/>
        <v>0</v>
      </c>
      <c r="T77" s="91">
        <f t="shared" si="21"/>
        <v>0</v>
      </c>
      <c r="U77" s="530">
        <f t="shared" si="28"/>
        <v>0</v>
      </c>
      <c r="V77" s="91">
        <f t="shared" si="22"/>
        <v>0</v>
      </c>
      <c r="W77" s="530">
        <f t="shared" si="29"/>
        <v>0</v>
      </c>
      <c r="X77" s="92">
        <f t="shared" si="30"/>
        <v>0</v>
      </c>
      <c r="Y77" s="536">
        <f t="shared" si="23"/>
        <v>0</v>
      </c>
      <c r="Z77" s="92">
        <f t="shared" si="31"/>
        <v>0</v>
      </c>
      <c r="AA77" s="533">
        <f t="shared" si="32"/>
        <v>0</v>
      </c>
      <c r="AB77" s="92">
        <f t="shared" si="33"/>
        <v>0</v>
      </c>
      <c r="AC77" s="92">
        <f t="shared" si="34"/>
        <v>0</v>
      </c>
      <c r="AD77" s="72">
        <f t="shared" si="35"/>
        <v>0</v>
      </c>
      <c r="AE77" s="92">
        <f t="shared" si="36"/>
        <v>0</v>
      </c>
      <c r="AF77" s="92">
        <f t="shared" si="37"/>
        <v>0</v>
      </c>
      <c r="AG77" s="92">
        <f t="shared" si="38"/>
        <v>0</v>
      </c>
      <c r="AH77" s="533">
        <f t="shared" si="24"/>
        <v>0</v>
      </c>
      <c r="AI77" s="92">
        <f t="shared" si="39"/>
        <v>0</v>
      </c>
      <c r="AJ77" s="92">
        <f t="shared" si="25"/>
        <v>0</v>
      </c>
      <c r="AK77" s="72">
        <f t="shared" si="40"/>
        <v>0</v>
      </c>
      <c r="AL77" s="92">
        <f t="shared" si="41"/>
        <v>0</v>
      </c>
      <c r="AM77" s="100">
        <f t="shared" si="42"/>
        <v>0</v>
      </c>
      <c r="AN77" s="326">
        <f t="shared" si="43"/>
        <v>0</v>
      </c>
    </row>
    <row r="78" spans="1:40" s="41" customFormat="1" x14ac:dyDescent="0.2">
      <c r="A78" s="249"/>
      <c r="B78" s="287"/>
      <c r="C78" s="288"/>
      <c r="D78" s="289"/>
      <c r="E78" s="289"/>
      <c r="F78" s="524"/>
      <c r="G78" s="290"/>
      <c r="H78" s="291"/>
      <c r="I78" s="290"/>
      <c r="J78" s="292"/>
      <c r="K78" s="293" t="str">
        <f t="shared" si="26"/>
        <v/>
      </c>
      <c r="L78" s="293" t="str">
        <f t="shared" si="18"/>
        <v/>
      </c>
      <c r="M78" s="294" t="str">
        <f t="shared" si="19"/>
        <v/>
      </c>
      <c r="N78" s="295" t="str">
        <f t="shared" si="27"/>
        <v/>
      </c>
      <c r="O78" s="246"/>
      <c r="Q78" s="16"/>
      <c r="S78" s="102">
        <f t="shared" si="20"/>
        <v>0</v>
      </c>
      <c r="T78" s="91">
        <f t="shared" si="21"/>
        <v>0</v>
      </c>
      <c r="U78" s="530">
        <f t="shared" si="28"/>
        <v>0</v>
      </c>
      <c r="V78" s="91">
        <f t="shared" si="22"/>
        <v>0</v>
      </c>
      <c r="W78" s="530">
        <f t="shared" si="29"/>
        <v>0</v>
      </c>
      <c r="X78" s="92">
        <f t="shared" si="30"/>
        <v>0</v>
      </c>
      <c r="Y78" s="536">
        <f t="shared" si="23"/>
        <v>0</v>
      </c>
      <c r="Z78" s="92">
        <f t="shared" si="31"/>
        <v>0</v>
      </c>
      <c r="AA78" s="533">
        <f t="shared" si="32"/>
        <v>0</v>
      </c>
      <c r="AB78" s="92">
        <f t="shared" si="33"/>
        <v>0</v>
      </c>
      <c r="AC78" s="92">
        <f t="shared" si="34"/>
        <v>0</v>
      </c>
      <c r="AD78" s="72">
        <f t="shared" si="35"/>
        <v>0</v>
      </c>
      <c r="AE78" s="92">
        <f t="shared" si="36"/>
        <v>0</v>
      </c>
      <c r="AF78" s="92">
        <f t="shared" si="37"/>
        <v>0</v>
      </c>
      <c r="AG78" s="92">
        <f t="shared" si="38"/>
        <v>0</v>
      </c>
      <c r="AH78" s="533">
        <f t="shared" si="24"/>
        <v>0</v>
      </c>
      <c r="AI78" s="92">
        <f t="shared" si="39"/>
        <v>0</v>
      </c>
      <c r="AJ78" s="92">
        <f t="shared" si="25"/>
        <v>0</v>
      </c>
      <c r="AK78" s="72">
        <f t="shared" si="40"/>
        <v>0</v>
      </c>
      <c r="AL78" s="92">
        <f t="shared" si="41"/>
        <v>0</v>
      </c>
      <c r="AM78" s="100">
        <f t="shared" si="42"/>
        <v>0</v>
      </c>
      <c r="AN78" s="326">
        <f t="shared" si="43"/>
        <v>0</v>
      </c>
    </row>
    <row r="79" spans="1:40" s="41" customFormat="1" x14ac:dyDescent="0.2">
      <c r="A79" s="249"/>
      <c r="B79" s="287"/>
      <c r="C79" s="288"/>
      <c r="D79" s="289"/>
      <c r="E79" s="289"/>
      <c r="F79" s="524"/>
      <c r="G79" s="290"/>
      <c r="H79" s="291"/>
      <c r="I79" s="290"/>
      <c r="J79" s="292"/>
      <c r="K79" s="293" t="str">
        <f t="shared" ref="K79:K94" si="44">IF($J79=$I$114,J$111,IF($J79=$I$115,J$112,""))</f>
        <v/>
      </c>
      <c r="L79" s="293" t="str">
        <f t="shared" si="18"/>
        <v/>
      </c>
      <c r="M79" s="294" t="str">
        <f t="shared" si="19"/>
        <v/>
      </c>
      <c r="N79" s="295" t="str">
        <f t="shared" ref="N79:N94" si="45">IF(J181=0, $K$117, IF(AC79=1, $K$119, IF(Y79=1, $K$120, IF(AA79=1, AM79, IF(OR(Z79=1, AB79=1), AN79, IF(AJ79=1, $K$118, IF(AND(H79&gt;5000,E79=$E$111),$K$121,"")))))))</f>
        <v/>
      </c>
      <c r="O79" s="246"/>
      <c r="Q79" s="16"/>
      <c r="S79" s="102">
        <f t="shared" si="20"/>
        <v>0</v>
      </c>
      <c r="T79" s="91">
        <f t="shared" si="21"/>
        <v>0</v>
      </c>
      <c r="U79" s="530">
        <f t="shared" ref="U79:U94" si="46">IF(AND("Standard Phase 3"=$F$111,OR(D79=$D$110,D79=$D$111, D79=$D$112, D79=$D$114)), M79, 0)</f>
        <v>0</v>
      </c>
      <c r="V79" s="91">
        <f t="shared" si="22"/>
        <v>0</v>
      </c>
      <c r="W79" s="530">
        <f t="shared" ref="W79:W94" si="47">IF(AND("Standard Phase 3"=$F$111,OR(D79=$D$115, D79=$D$113)), M79, 0)</f>
        <v>0</v>
      </c>
      <c r="X79" s="92">
        <f t="shared" ref="X79:X94" si="48">IF(D79=$D$116, M79, 0)</f>
        <v>0</v>
      </c>
      <c r="Y79" s="536">
        <f t="shared" si="23"/>
        <v>0</v>
      </c>
      <c r="Z79" s="92">
        <f t="shared" ref="Z79:Z94" si="49">IF("Standard Phase 3"=$F$112, IF(AND(D79=$D$113, $C$11&lt;2011),1,IF(AND($C$11&lt;2012,D79=$D$114),1, IF(AND($C$11&lt;2010, D79=$D$115, E79=$E$112),1,IF(AND($C$11&lt;2013, D79=$D$115, E79=$E$111),1,0)))),0)</f>
        <v>0</v>
      </c>
      <c r="AA79" s="533">
        <f t="shared" ref="AA79:AA94" si="50">IF("Standard Phase 3"=$F$111, IF(AND(D79=$D$113, $C$11&gt;2010),1,IF(AND($C$11&gt;2011,D79=$D$114),1, IF(AND($C$11&gt;2009, D79=$D$115, E79=$E$112),1,IF(AND($C$11&gt;2012, D79=$D$115, E79=$E$111),1,0)))),0)</f>
        <v>0</v>
      </c>
      <c r="AB79" s="92">
        <f t="shared" ref="AB79:AB94" si="51">IF(OR(AND(OR(D79=$D$110, D79=$D$112), $C$11&lt;2012), AND(D79=$D$111, $C$11&lt;2011)), 1, 0)</f>
        <v>0</v>
      </c>
      <c r="AC79" s="92">
        <f t="shared" ref="AC79:AC94" si="52">IF(AND(D79=$D$116,OR($C$11&lt;2012, $C$11&gt;2015)),1,0)</f>
        <v>0</v>
      </c>
      <c r="AD79" s="72">
        <f t="shared" ref="AD79:AD94" si="53">IF(AND($C$11&gt;2013,E79=$E$112,D79=$D$111), IF(AND(J79=$I$114,I79&gt;5),1,IF(AND(J79=$I$115,I79&gt;8.3),1,0)),0)</f>
        <v>0</v>
      </c>
      <c r="AE79" s="92">
        <f t="shared" ref="AE79:AE94" si="54">IF(AND($C$11&gt;2013,E79=$E$111,D79=$D$111), IF(AND(J79=$I$114,I79&gt;8),1,IF(AND(J79=$I$115,I79&gt;13.3),1,0)),0)</f>
        <v>0</v>
      </c>
      <c r="AF79" s="92">
        <f t="shared" ref="AF79:AF94" si="55">IF(AND($C$11&gt;2014,E79=$E$112,OR(D79=$D$110, D79=$D$115, D79=$D$112, D79=$D$113, D79=$D$114)), IF(AND(J79=$I$114,I79&gt;5),1,IF(AND(J79=$I$115,I79&gt;8.3),1,0)),0)</f>
        <v>0</v>
      </c>
      <c r="AG79" s="92">
        <f t="shared" ref="AG79:AG94" si="56">IF(AND($C$11&gt;2014,E79=$E$111,OR(D79=$D$110, D79=$D$115, D79=$D$112, D79=$D$113, D79=$D$114)), IF(AND(J79=$I$114,I79&gt;8),1,IF(AND(J79=$I$115,I79&gt;13.3),1,0)),0)</f>
        <v>0</v>
      </c>
      <c r="AH79" s="533">
        <f t="shared" si="24"/>
        <v>0</v>
      </c>
      <c r="AI79" s="92">
        <f t="shared" ref="AI79:AI94" si="57">IF(AND(D79=$D$116, I79&gt;400), 1, 0)</f>
        <v>0</v>
      </c>
      <c r="AJ79" s="92">
        <f t="shared" si="25"/>
        <v>0</v>
      </c>
      <c r="AK79" s="72">
        <f t="shared" ref="AK79:AK94" si="58">IF(OR(D79=$D$110, D79=$D$111, D79=$D$115, D79=$D$112, D79=$D$113, D79=$D$114),IF($J79=$I$114,K$111,IF($J79=$I$115,K$112,0)),0)</f>
        <v>0</v>
      </c>
      <c r="AL79" s="92">
        <f t="shared" ref="AL79:AL94" si="59">IF(D79=$D$116,IF($C$11=2012,290, IF($C$11=2013, 275, IF($C$11=2014,260, IF($C$11=2015,245,0)))),0)</f>
        <v>0</v>
      </c>
      <c r="AM79" s="100">
        <f t="shared" ref="AM79:AM94" si="60">IF(AND(AA79=1, D79=$D$115, E79=$E$111), "Error Message: Early Credits may not be accrued for Small Vol. "&amp;D79&amp;" in "&amp;$C$11, IF(AA79=1, "Error Message: Early Credits may not be accrued for "&amp;D79&amp;" in "&amp;$C$11, 0))</f>
        <v>0</v>
      </c>
      <c r="AN79" s="326">
        <f t="shared" ref="AN79:AN94" si="61">IF(AND(Z79=1,D79=$D$115,E79=$E$111),"Error Message:Standard Credits may not be accrued for Small Vol. "&amp;D79&amp;" in "&amp;$C$11,IF(OR(Z79=1, AB79=1), "Error Message: Standard Credits may not be accrued for "&amp;D79&amp;" in "&amp;$C$11, 0))</f>
        <v>0</v>
      </c>
    </row>
    <row r="80" spans="1:40" s="41" customFormat="1" x14ac:dyDescent="0.2">
      <c r="A80" s="249"/>
      <c r="B80" s="287"/>
      <c r="C80" s="288"/>
      <c r="D80" s="289"/>
      <c r="E80" s="289"/>
      <c r="F80" s="524"/>
      <c r="G80" s="290"/>
      <c r="H80" s="291"/>
      <c r="I80" s="290"/>
      <c r="J80" s="292"/>
      <c r="K80" s="293" t="str">
        <f t="shared" si="44"/>
        <v/>
      </c>
      <c r="L80" s="293" t="str">
        <f t="shared" ref="L80:L94" si="62">IF(AK80&lt;&gt;0, AK80, IF(AL80&lt;&gt;0, AL80, ""))</f>
        <v/>
      </c>
      <c r="M80" s="294" t="str">
        <f t="shared" ref="M80:M94" si="63">IF(AND(S80=1, N80=""),(L80-I80)*G80*H80*F80*K80*0.365,"")</f>
        <v/>
      </c>
      <c r="N80" s="295" t="str">
        <f t="shared" si="45"/>
        <v/>
      </c>
      <c r="O80" s="246"/>
      <c r="Q80" s="16"/>
      <c r="S80" s="102">
        <f t="shared" ref="S80:S94" si="64" xml:space="preserve"> IF(NOT(OR(ISBLANK(B80),ISBLANK(D80),ISBLANK(E80),ISBLANK(F80),ISBLANK(G80),ISBLANK(H80),ISBLANK(I80),ISBLANK(J80),ISBLANK(K80),ISBLANK(L80))),1,0)</f>
        <v>0</v>
      </c>
      <c r="T80" s="91">
        <f t="shared" ref="T80:T94" si="65">IF(OR(D80=$D$110,D80=$D$111, D80=$D$112, D80=$D$114), M80, 0)</f>
        <v>0</v>
      </c>
      <c r="U80" s="530">
        <f t="shared" si="46"/>
        <v>0</v>
      </c>
      <c r="V80" s="91">
        <f t="shared" ref="V80:V94" si="66">IF((D80=$D$115), M80, 0)</f>
        <v>0</v>
      </c>
      <c r="W80" s="530">
        <f t="shared" si="47"/>
        <v>0</v>
      </c>
      <c r="X80" s="92">
        <f t="shared" si="48"/>
        <v>0</v>
      </c>
      <c r="Y80" s="536">
        <f t="shared" ref="Y80:Y94" si="67">IF(AND("Standard Phase 3"=$F$111, OR(D80=$D$110, D80=$D$111, D80=$D$112, D80=$D$116)),1,0)</f>
        <v>0</v>
      </c>
      <c r="Z80" s="92">
        <f t="shared" si="49"/>
        <v>0</v>
      </c>
      <c r="AA80" s="533">
        <f t="shared" si="50"/>
        <v>0</v>
      </c>
      <c r="AB80" s="92">
        <f t="shared" si="51"/>
        <v>0</v>
      </c>
      <c r="AC80" s="92">
        <f t="shared" si="52"/>
        <v>0</v>
      </c>
      <c r="AD80" s="72">
        <f t="shared" si="53"/>
        <v>0</v>
      </c>
      <c r="AE80" s="92">
        <f t="shared" si="54"/>
        <v>0</v>
      </c>
      <c r="AF80" s="92">
        <f t="shared" si="55"/>
        <v>0</v>
      </c>
      <c r="AG80" s="92">
        <f t="shared" si="56"/>
        <v>0</v>
      </c>
      <c r="AH80" s="533">
        <f t="shared" ref="AH80:AH94" si="68">IF(AND("Standard Phase 3"=$F$111, Y80&lt;&gt;1), IF(AND(J80=$I$114, I80&gt;1.5),1,IF(AND(J80=$I$115, I80&gt;2.5),1,0)),0)</f>
        <v>0</v>
      </c>
      <c r="AI80" s="92">
        <f t="shared" si="57"/>
        <v>0</v>
      </c>
      <c r="AJ80" s="92">
        <f t="shared" ref="AJ80:AJ94" si="69">IF(OR(AD80=1,AE80=1, AF80=1, AG80=1, AH80=1, AI80=1), 1, 0)</f>
        <v>0</v>
      </c>
      <c r="AK80" s="72">
        <f t="shared" si="58"/>
        <v>0</v>
      </c>
      <c r="AL80" s="92">
        <f t="shared" si="59"/>
        <v>0</v>
      </c>
      <c r="AM80" s="100">
        <f t="shared" si="60"/>
        <v>0</v>
      </c>
      <c r="AN80" s="326">
        <f t="shared" si="61"/>
        <v>0</v>
      </c>
    </row>
    <row r="81" spans="1:40" s="41" customFormat="1" x14ac:dyDescent="0.2">
      <c r="A81" s="249"/>
      <c r="B81" s="287"/>
      <c r="C81" s="288"/>
      <c r="D81" s="289"/>
      <c r="E81" s="289"/>
      <c r="F81" s="524"/>
      <c r="G81" s="290"/>
      <c r="H81" s="291"/>
      <c r="I81" s="290"/>
      <c r="J81" s="292"/>
      <c r="K81" s="293" t="str">
        <f t="shared" si="44"/>
        <v/>
      </c>
      <c r="L81" s="293" t="str">
        <f t="shared" si="62"/>
        <v/>
      </c>
      <c r="M81" s="294" t="str">
        <f t="shared" si="63"/>
        <v/>
      </c>
      <c r="N81" s="295" t="str">
        <f t="shared" si="45"/>
        <v/>
      </c>
      <c r="O81" s="246"/>
      <c r="Q81" s="16"/>
      <c r="S81" s="102">
        <f t="shared" si="64"/>
        <v>0</v>
      </c>
      <c r="T81" s="91">
        <f t="shared" si="65"/>
        <v>0</v>
      </c>
      <c r="U81" s="530">
        <f t="shared" si="46"/>
        <v>0</v>
      </c>
      <c r="V81" s="91">
        <f t="shared" si="66"/>
        <v>0</v>
      </c>
      <c r="W81" s="530">
        <f t="shared" si="47"/>
        <v>0</v>
      </c>
      <c r="X81" s="92">
        <f t="shared" si="48"/>
        <v>0</v>
      </c>
      <c r="Y81" s="536">
        <f t="shared" si="67"/>
        <v>0</v>
      </c>
      <c r="Z81" s="92">
        <f t="shared" si="49"/>
        <v>0</v>
      </c>
      <c r="AA81" s="533">
        <f t="shared" si="50"/>
        <v>0</v>
      </c>
      <c r="AB81" s="92">
        <f t="shared" si="51"/>
        <v>0</v>
      </c>
      <c r="AC81" s="92">
        <f t="shared" si="52"/>
        <v>0</v>
      </c>
      <c r="AD81" s="72">
        <f t="shared" si="53"/>
        <v>0</v>
      </c>
      <c r="AE81" s="92">
        <f t="shared" si="54"/>
        <v>0</v>
      </c>
      <c r="AF81" s="92">
        <f t="shared" si="55"/>
        <v>0</v>
      </c>
      <c r="AG81" s="92">
        <f t="shared" si="56"/>
        <v>0</v>
      </c>
      <c r="AH81" s="533">
        <f t="shared" si="68"/>
        <v>0</v>
      </c>
      <c r="AI81" s="92">
        <f t="shared" si="57"/>
        <v>0</v>
      </c>
      <c r="AJ81" s="92">
        <f t="shared" si="69"/>
        <v>0</v>
      </c>
      <c r="AK81" s="72">
        <f t="shared" si="58"/>
        <v>0</v>
      </c>
      <c r="AL81" s="92">
        <f t="shared" si="59"/>
        <v>0</v>
      </c>
      <c r="AM81" s="100">
        <f t="shared" si="60"/>
        <v>0</v>
      </c>
      <c r="AN81" s="326">
        <f t="shared" si="61"/>
        <v>0</v>
      </c>
    </row>
    <row r="82" spans="1:40" s="41" customFormat="1" x14ac:dyDescent="0.2">
      <c r="A82" s="249"/>
      <c r="B82" s="287"/>
      <c r="C82" s="288"/>
      <c r="D82" s="289"/>
      <c r="E82" s="289"/>
      <c r="F82" s="524"/>
      <c r="G82" s="290"/>
      <c r="H82" s="291"/>
      <c r="I82" s="290"/>
      <c r="J82" s="292"/>
      <c r="K82" s="293" t="str">
        <f t="shared" si="44"/>
        <v/>
      </c>
      <c r="L82" s="293" t="str">
        <f t="shared" si="62"/>
        <v/>
      </c>
      <c r="M82" s="294" t="str">
        <f t="shared" si="63"/>
        <v/>
      </c>
      <c r="N82" s="295" t="str">
        <f t="shared" si="45"/>
        <v/>
      </c>
      <c r="O82" s="246"/>
      <c r="Q82" s="16"/>
      <c r="S82" s="102">
        <f t="shared" si="64"/>
        <v>0</v>
      </c>
      <c r="T82" s="91">
        <f t="shared" si="65"/>
        <v>0</v>
      </c>
      <c r="U82" s="530">
        <f t="shared" si="46"/>
        <v>0</v>
      </c>
      <c r="V82" s="91">
        <f t="shared" si="66"/>
        <v>0</v>
      </c>
      <c r="W82" s="530">
        <f t="shared" si="47"/>
        <v>0</v>
      </c>
      <c r="X82" s="92">
        <f t="shared" si="48"/>
        <v>0</v>
      </c>
      <c r="Y82" s="536">
        <f t="shared" si="67"/>
        <v>0</v>
      </c>
      <c r="Z82" s="92">
        <f t="shared" si="49"/>
        <v>0</v>
      </c>
      <c r="AA82" s="533">
        <f t="shared" si="50"/>
        <v>0</v>
      </c>
      <c r="AB82" s="92">
        <f t="shared" si="51"/>
        <v>0</v>
      </c>
      <c r="AC82" s="92">
        <f t="shared" si="52"/>
        <v>0</v>
      </c>
      <c r="AD82" s="72">
        <f t="shared" si="53"/>
        <v>0</v>
      </c>
      <c r="AE82" s="92">
        <f t="shared" si="54"/>
        <v>0</v>
      </c>
      <c r="AF82" s="92">
        <f t="shared" si="55"/>
        <v>0</v>
      </c>
      <c r="AG82" s="92">
        <f t="shared" si="56"/>
        <v>0</v>
      </c>
      <c r="AH82" s="533">
        <f t="shared" si="68"/>
        <v>0</v>
      </c>
      <c r="AI82" s="92">
        <f t="shared" si="57"/>
        <v>0</v>
      </c>
      <c r="AJ82" s="92">
        <f t="shared" si="69"/>
        <v>0</v>
      </c>
      <c r="AK82" s="72">
        <f t="shared" si="58"/>
        <v>0</v>
      </c>
      <c r="AL82" s="92">
        <f t="shared" si="59"/>
        <v>0</v>
      </c>
      <c r="AM82" s="100">
        <f t="shared" si="60"/>
        <v>0</v>
      </c>
      <c r="AN82" s="326">
        <f t="shared" si="61"/>
        <v>0</v>
      </c>
    </row>
    <row r="83" spans="1:40" s="41" customFormat="1" x14ac:dyDescent="0.2">
      <c r="A83" s="249"/>
      <c r="B83" s="287"/>
      <c r="C83" s="288"/>
      <c r="D83" s="289"/>
      <c r="E83" s="289"/>
      <c r="F83" s="524"/>
      <c r="G83" s="290"/>
      <c r="H83" s="291"/>
      <c r="I83" s="290"/>
      <c r="J83" s="292"/>
      <c r="K83" s="293" t="str">
        <f t="shared" si="44"/>
        <v/>
      </c>
      <c r="L83" s="293" t="str">
        <f t="shared" si="62"/>
        <v/>
      </c>
      <c r="M83" s="294" t="str">
        <f t="shared" si="63"/>
        <v/>
      </c>
      <c r="N83" s="295" t="str">
        <f t="shared" si="45"/>
        <v/>
      </c>
      <c r="O83" s="246"/>
      <c r="Q83" s="16"/>
      <c r="S83" s="102">
        <f t="shared" si="64"/>
        <v>0</v>
      </c>
      <c r="T83" s="91">
        <f t="shared" si="65"/>
        <v>0</v>
      </c>
      <c r="U83" s="530">
        <f t="shared" si="46"/>
        <v>0</v>
      </c>
      <c r="V83" s="91">
        <f t="shared" si="66"/>
        <v>0</v>
      </c>
      <c r="W83" s="530">
        <f t="shared" si="47"/>
        <v>0</v>
      </c>
      <c r="X83" s="92">
        <f t="shared" si="48"/>
        <v>0</v>
      </c>
      <c r="Y83" s="536">
        <f t="shared" si="67"/>
        <v>0</v>
      </c>
      <c r="Z83" s="92">
        <f t="shared" si="49"/>
        <v>0</v>
      </c>
      <c r="AA83" s="533">
        <f t="shared" si="50"/>
        <v>0</v>
      </c>
      <c r="AB83" s="92">
        <f t="shared" si="51"/>
        <v>0</v>
      </c>
      <c r="AC83" s="92">
        <f t="shared" si="52"/>
        <v>0</v>
      </c>
      <c r="AD83" s="72">
        <f t="shared" si="53"/>
        <v>0</v>
      </c>
      <c r="AE83" s="92">
        <f t="shared" si="54"/>
        <v>0</v>
      </c>
      <c r="AF83" s="92">
        <f t="shared" si="55"/>
        <v>0</v>
      </c>
      <c r="AG83" s="92">
        <f t="shared" si="56"/>
        <v>0</v>
      </c>
      <c r="AH83" s="533">
        <f t="shared" si="68"/>
        <v>0</v>
      </c>
      <c r="AI83" s="92">
        <f t="shared" si="57"/>
        <v>0</v>
      </c>
      <c r="AJ83" s="92">
        <f t="shared" si="69"/>
        <v>0</v>
      </c>
      <c r="AK83" s="72">
        <f t="shared" si="58"/>
        <v>0</v>
      </c>
      <c r="AL83" s="92">
        <f t="shared" si="59"/>
        <v>0</v>
      </c>
      <c r="AM83" s="100">
        <f t="shared" si="60"/>
        <v>0</v>
      </c>
      <c r="AN83" s="326">
        <f t="shared" si="61"/>
        <v>0</v>
      </c>
    </row>
    <row r="84" spans="1:40" s="41" customFormat="1" x14ac:dyDescent="0.2">
      <c r="A84" s="249"/>
      <c r="B84" s="287"/>
      <c r="C84" s="288"/>
      <c r="D84" s="289"/>
      <c r="E84" s="289"/>
      <c r="F84" s="524"/>
      <c r="G84" s="290"/>
      <c r="H84" s="291"/>
      <c r="I84" s="290"/>
      <c r="J84" s="292"/>
      <c r="K84" s="293" t="str">
        <f t="shared" si="44"/>
        <v/>
      </c>
      <c r="L84" s="293" t="str">
        <f t="shared" si="62"/>
        <v/>
      </c>
      <c r="M84" s="294" t="str">
        <f t="shared" si="63"/>
        <v/>
      </c>
      <c r="N84" s="295" t="str">
        <f t="shared" si="45"/>
        <v/>
      </c>
      <c r="O84" s="246"/>
      <c r="Q84" s="16"/>
      <c r="S84" s="102">
        <f t="shared" si="64"/>
        <v>0</v>
      </c>
      <c r="T84" s="91">
        <f t="shared" si="65"/>
        <v>0</v>
      </c>
      <c r="U84" s="530">
        <f t="shared" si="46"/>
        <v>0</v>
      </c>
      <c r="V84" s="91">
        <f t="shared" si="66"/>
        <v>0</v>
      </c>
      <c r="W84" s="530">
        <f t="shared" si="47"/>
        <v>0</v>
      </c>
      <c r="X84" s="92">
        <f t="shared" si="48"/>
        <v>0</v>
      </c>
      <c r="Y84" s="536">
        <f t="shared" si="67"/>
        <v>0</v>
      </c>
      <c r="Z84" s="92">
        <f t="shared" si="49"/>
        <v>0</v>
      </c>
      <c r="AA84" s="533">
        <f t="shared" si="50"/>
        <v>0</v>
      </c>
      <c r="AB84" s="92">
        <f t="shared" si="51"/>
        <v>0</v>
      </c>
      <c r="AC84" s="92">
        <f t="shared" si="52"/>
        <v>0</v>
      </c>
      <c r="AD84" s="72">
        <f t="shared" si="53"/>
        <v>0</v>
      </c>
      <c r="AE84" s="92">
        <f t="shared" si="54"/>
        <v>0</v>
      </c>
      <c r="AF84" s="92">
        <f t="shared" si="55"/>
        <v>0</v>
      </c>
      <c r="AG84" s="92">
        <f t="shared" si="56"/>
        <v>0</v>
      </c>
      <c r="AH84" s="533">
        <f t="shared" si="68"/>
        <v>0</v>
      </c>
      <c r="AI84" s="92">
        <f t="shared" si="57"/>
        <v>0</v>
      </c>
      <c r="AJ84" s="92">
        <f t="shared" si="69"/>
        <v>0</v>
      </c>
      <c r="AK84" s="72">
        <f t="shared" si="58"/>
        <v>0</v>
      </c>
      <c r="AL84" s="92">
        <f t="shared" si="59"/>
        <v>0</v>
      </c>
      <c r="AM84" s="100">
        <f t="shared" si="60"/>
        <v>0</v>
      </c>
      <c r="AN84" s="326">
        <f t="shared" si="61"/>
        <v>0</v>
      </c>
    </row>
    <row r="85" spans="1:40" s="41" customFormat="1" x14ac:dyDescent="0.2">
      <c r="A85" s="249"/>
      <c r="B85" s="287"/>
      <c r="C85" s="288"/>
      <c r="D85" s="289"/>
      <c r="E85" s="289"/>
      <c r="F85" s="524"/>
      <c r="G85" s="290"/>
      <c r="H85" s="291"/>
      <c r="I85" s="290"/>
      <c r="J85" s="292"/>
      <c r="K85" s="293" t="str">
        <f t="shared" si="44"/>
        <v/>
      </c>
      <c r="L85" s="293" t="str">
        <f t="shared" si="62"/>
        <v/>
      </c>
      <c r="M85" s="294" t="str">
        <f t="shared" si="63"/>
        <v/>
      </c>
      <c r="N85" s="295" t="str">
        <f t="shared" si="45"/>
        <v/>
      </c>
      <c r="O85" s="246"/>
      <c r="Q85" s="16"/>
      <c r="S85" s="102">
        <f t="shared" si="64"/>
        <v>0</v>
      </c>
      <c r="T85" s="91">
        <f t="shared" si="65"/>
        <v>0</v>
      </c>
      <c r="U85" s="530">
        <f t="shared" si="46"/>
        <v>0</v>
      </c>
      <c r="V85" s="91">
        <f t="shared" si="66"/>
        <v>0</v>
      </c>
      <c r="W85" s="530">
        <f t="shared" si="47"/>
        <v>0</v>
      </c>
      <c r="X85" s="92">
        <f t="shared" si="48"/>
        <v>0</v>
      </c>
      <c r="Y85" s="536">
        <f t="shared" si="67"/>
        <v>0</v>
      </c>
      <c r="Z85" s="92">
        <f t="shared" si="49"/>
        <v>0</v>
      </c>
      <c r="AA85" s="533">
        <f t="shared" si="50"/>
        <v>0</v>
      </c>
      <c r="AB85" s="92">
        <f t="shared" si="51"/>
        <v>0</v>
      </c>
      <c r="AC85" s="92">
        <f t="shared" si="52"/>
        <v>0</v>
      </c>
      <c r="AD85" s="72">
        <f t="shared" si="53"/>
        <v>0</v>
      </c>
      <c r="AE85" s="92">
        <f t="shared" si="54"/>
        <v>0</v>
      </c>
      <c r="AF85" s="92">
        <f t="shared" si="55"/>
        <v>0</v>
      </c>
      <c r="AG85" s="92">
        <f t="shared" si="56"/>
        <v>0</v>
      </c>
      <c r="AH85" s="533">
        <f t="shared" si="68"/>
        <v>0</v>
      </c>
      <c r="AI85" s="92">
        <f t="shared" si="57"/>
        <v>0</v>
      </c>
      <c r="AJ85" s="92">
        <f t="shared" si="69"/>
        <v>0</v>
      </c>
      <c r="AK85" s="72">
        <f t="shared" si="58"/>
        <v>0</v>
      </c>
      <c r="AL85" s="92">
        <f t="shared" si="59"/>
        <v>0</v>
      </c>
      <c r="AM85" s="100">
        <f t="shared" si="60"/>
        <v>0</v>
      </c>
      <c r="AN85" s="326">
        <f t="shared" si="61"/>
        <v>0</v>
      </c>
    </row>
    <row r="86" spans="1:40" s="41" customFormat="1" x14ac:dyDescent="0.2">
      <c r="A86" s="249"/>
      <c r="B86" s="287"/>
      <c r="C86" s="288"/>
      <c r="D86" s="289"/>
      <c r="E86" s="289"/>
      <c r="F86" s="524"/>
      <c r="G86" s="290"/>
      <c r="H86" s="291"/>
      <c r="I86" s="290"/>
      <c r="J86" s="292"/>
      <c r="K86" s="293" t="str">
        <f t="shared" si="44"/>
        <v/>
      </c>
      <c r="L86" s="293" t="str">
        <f t="shared" si="62"/>
        <v/>
      </c>
      <c r="M86" s="294" t="str">
        <f t="shared" si="63"/>
        <v/>
      </c>
      <c r="N86" s="295" t="str">
        <f t="shared" si="45"/>
        <v/>
      </c>
      <c r="O86" s="246"/>
      <c r="Q86" s="16"/>
      <c r="S86" s="102">
        <f t="shared" si="64"/>
        <v>0</v>
      </c>
      <c r="T86" s="91">
        <f t="shared" si="65"/>
        <v>0</v>
      </c>
      <c r="U86" s="530">
        <f t="shared" si="46"/>
        <v>0</v>
      </c>
      <c r="V86" s="91">
        <f t="shared" si="66"/>
        <v>0</v>
      </c>
      <c r="W86" s="530">
        <f t="shared" si="47"/>
        <v>0</v>
      </c>
      <c r="X86" s="92">
        <f t="shared" si="48"/>
        <v>0</v>
      </c>
      <c r="Y86" s="536">
        <f t="shared" si="67"/>
        <v>0</v>
      </c>
      <c r="Z86" s="92">
        <f t="shared" si="49"/>
        <v>0</v>
      </c>
      <c r="AA86" s="533">
        <f t="shared" si="50"/>
        <v>0</v>
      </c>
      <c r="AB86" s="92">
        <f t="shared" si="51"/>
        <v>0</v>
      </c>
      <c r="AC86" s="92">
        <f t="shared" si="52"/>
        <v>0</v>
      </c>
      <c r="AD86" s="72">
        <f t="shared" si="53"/>
        <v>0</v>
      </c>
      <c r="AE86" s="92">
        <f t="shared" si="54"/>
        <v>0</v>
      </c>
      <c r="AF86" s="92">
        <f t="shared" si="55"/>
        <v>0</v>
      </c>
      <c r="AG86" s="92">
        <f t="shared" si="56"/>
        <v>0</v>
      </c>
      <c r="AH86" s="533">
        <f t="shared" si="68"/>
        <v>0</v>
      </c>
      <c r="AI86" s="92">
        <f t="shared" si="57"/>
        <v>0</v>
      </c>
      <c r="AJ86" s="92">
        <f t="shared" si="69"/>
        <v>0</v>
      </c>
      <c r="AK86" s="72">
        <f t="shared" si="58"/>
        <v>0</v>
      </c>
      <c r="AL86" s="92">
        <f t="shared" si="59"/>
        <v>0</v>
      </c>
      <c r="AM86" s="100">
        <f t="shared" si="60"/>
        <v>0</v>
      </c>
      <c r="AN86" s="326">
        <f t="shared" si="61"/>
        <v>0</v>
      </c>
    </row>
    <row r="87" spans="1:40" s="41" customFormat="1" x14ac:dyDescent="0.2">
      <c r="A87" s="249"/>
      <c r="B87" s="287"/>
      <c r="C87" s="288"/>
      <c r="D87" s="289"/>
      <c r="E87" s="289"/>
      <c r="F87" s="524"/>
      <c r="G87" s="290"/>
      <c r="H87" s="291"/>
      <c r="I87" s="290"/>
      <c r="J87" s="292"/>
      <c r="K87" s="293" t="str">
        <f t="shared" si="44"/>
        <v/>
      </c>
      <c r="L87" s="293" t="str">
        <f t="shared" si="62"/>
        <v/>
      </c>
      <c r="M87" s="294" t="str">
        <f t="shared" si="63"/>
        <v/>
      </c>
      <c r="N87" s="295" t="str">
        <f t="shared" si="45"/>
        <v/>
      </c>
      <c r="O87" s="246"/>
      <c r="Q87" s="16"/>
      <c r="S87" s="102">
        <f t="shared" si="64"/>
        <v>0</v>
      </c>
      <c r="T87" s="91">
        <f t="shared" si="65"/>
        <v>0</v>
      </c>
      <c r="U87" s="530">
        <f t="shared" si="46"/>
        <v>0</v>
      </c>
      <c r="V87" s="91">
        <f t="shared" si="66"/>
        <v>0</v>
      </c>
      <c r="W87" s="530">
        <f t="shared" si="47"/>
        <v>0</v>
      </c>
      <c r="X87" s="92">
        <f t="shared" si="48"/>
        <v>0</v>
      </c>
      <c r="Y87" s="536">
        <f t="shared" si="67"/>
        <v>0</v>
      </c>
      <c r="Z87" s="92">
        <f t="shared" si="49"/>
        <v>0</v>
      </c>
      <c r="AA87" s="533">
        <f t="shared" si="50"/>
        <v>0</v>
      </c>
      <c r="AB87" s="92">
        <f t="shared" si="51"/>
        <v>0</v>
      </c>
      <c r="AC87" s="92">
        <f t="shared" si="52"/>
        <v>0</v>
      </c>
      <c r="AD87" s="72">
        <f t="shared" si="53"/>
        <v>0</v>
      </c>
      <c r="AE87" s="92">
        <f t="shared" si="54"/>
        <v>0</v>
      </c>
      <c r="AF87" s="92">
        <f t="shared" si="55"/>
        <v>0</v>
      </c>
      <c r="AG87" s="92">
        <f t="shared" si="56"/>
        <v>0</v>
      </c>
      <c r="AH87" s="533">
        <f t="shared" si="68"/>
        <v>0</v>
      </c>
      <c r="AI87" s="92">
        <f t="shared" si="57"/>
        <v>0</v>
      </c>
      <c r="AJ87" s="92">
        <f t="shared" si="69"/>
        <v>0</v>
      </c>
      <c r="AK87" s="72">
        <f t="shared" si="58"/>
        <v>0</v>
      </c>
      <c r="AL87" s="92">
        <f t="shared" si="59"/>
        <v>0</v>
      </c>
      <c r="AM87" s="100">
        <f t="shared" si="60"/>
        <v>0</v>
      </c>
      <c r="AN87" s="326">
        <f t="shared" si="61"/>
        <v>0</v>
      </c>
    </row>
    <row r="88" spans="1:40" s="41" customFormat="1" x14ac:dyDescent="0.2">
      <c r="A88" s="249"/>
      <c r="B88" s="287"/>
      <c r="C88" s="288"/>
      <c r="D88" s="289"/>
      <c r="E88" s="289"/>
      <c r="F88" s="524"/>
      <c r="G88" s="290"/>
      <c r="H88" s="291"/>
      <c r="I88" s="290"/>
      <c r="J88" s="292"/>
      <c r="K88" s="293" t="str">
        <f t="shared" si="44"/>
        <v/>
      </c>
      <c r="L88" s="293" t="str">
        <f t="shared" si="62"/>
        <v/>
      </c>
      <c r="M88" s="294" t="str">
        <f t="shared" si="63"/>
        <v/>
      </c>
      <c r="N88" s="295" t="str">
        <f t="shared" si="45"/>
        <v/>
      </c>
      <c r="O88" s="246"/>
      <c r="Q88" s="16"/>
      <c r="S88" s="102">
        <f t="shared" si="64"/>
        <v>0</v>
      </c>
      <c r="T88" s="91">
        <f t="shared" si="65"/>
        <v>0</v>
      </c>
      <c r="U88" s="530">
        <f t="shared" si="46"/>
        <v>0</v>
      </c>
      <c r="V88" s="91">
        <f t="shared" si="66"/>
        <v>0</v>
      </c>
      <c r="W88" s="530">
        <f t="shared" si="47"/>
        <v>0</v>
      </c>
      <c r="X88" s="92">
        <f t="shared" si="48"/>
        <v>0</v>
      </c>
      <c r="Y88" s="536">
        <f t="shared" si="67"/>
        <v>0</v>
      </c>
      <c r="Z88" s="92">
        <f t="shared" si="49"/>
        <v>0</v>
      </c>
      <c r="AA88" s="533">
        <f t="shared" si="50"/>
        <v>0</v>
      </c>
      <c r="AB88" s="92">
        <f t="shared" si="51"/>
        <v>0</v>
      </c>
      <c r="AC88" s="92">
        <f t="shared" si="52"/>
        <v>0</v>
      </c>
      <c r="AD88" s="72">
        <f t="shared" si="53"/>
        <v>0</v>
      </c>
      <c r="AE88" s="92">
        <f t="shared" si="54"/>
        <v>0</v>
      </c>
      <c r="AF88" s="92">
        <f t="shared" si="55"/>
        <v>0</v>
      </c>
      <c r="AG88" s="92">
        <f t="shared" si="56"/>
        <v>0</v>
      </c>
      <c r="AH88" s="533">
        <f t="shared" si="68"/>
        <v>0</v>
      </c>
      <c r="AI88" s="92">
        <f t="shared" si="57"/>
        <v>0</v>
      </c>
      <c r="AJ88" s="92">
        <f t="shared" si="69"/>
        <v>0</v>
      </c>
      <c r="AK88" s="72">
        <f t="shared" si="58"/>
        <v>0</v>
      </c>
      <c r="AL88" s="92">
        <f t="shared" si="59"/>
        <v>0</v>
      </c>
      <c r="AM88" s="100">
        <f t="shared" si="60"/>
        <v>0</v>
      </c>
      <c r="AN88" s="326">
        <f t="shared" si="61"/>
        <v>0</v>
      </c>
    </row>
    <row r="89" spans="1:40" s="41" customFormat="1" x14ac:dyDescent="0.2">
      <c r="A89" s="249"/>
      <c r="B89" s="287"/>
      <c r="C89" s="288"/>
      <c r="D89" s="289"/>
      <c r="E89" s="289"/>
      <c r="F89" s="524"/>
      <c r="G89" s="290"/>
      <c r="H89" s="291"/>
      <c r="I89" s="290"/>
      <c r="J89" s="292"/>
      <c r="K89" s="293" t="str">
        <f t="shared" si="44"/>
        <v/>
      </c>
      <c r="L89" s="293" t="str">
        <f t="shared" si="62"/>
        <v/>
      </c>
      <c r="M89" s="294" t="str">
        <f t="shared" si="63"/>
        <v/>
      </c>
      <c r="N89" s="295" t="str">
        <f t="shared" si="45"/>
        <v/>
      </c>
      <c r="O89" s="246"/>
      <c r="Q89" s="16"/>
      <c r="S89" s="102">
        <f t="shared" si="64"/>
        <v>0</v>
      </c>
      <c r="T89" s="91">
        <f t="shared" si="65"/>
        <v>0</v>
      </c>
      <c r="U89" s="530">
        <f t="shared" si="46"/>
        <v>0</v>
      </c>
      <c r="V89" s="91">
        <f t="shared" si="66"/>
        <v>0</v>
      </c>
      <c r="W89" s="530">
        <f t="shared" si="47"/>
        <v>0</v>
      </c>
      <c r="X89" s="92">
        <f t="shared" si="48"/>
        <v>0</v>
      </c>
      <c r="Y89" s="536">
        <f t="shared" si="67"/>
        <v>0</v>
      </c>
      <c r="Z89" s="92">
        <f t="shared" si="49"/>
        <v>0</v>
      </c>
      <c r="AA89" s="533">
        <f t="shared" si="50"/>
        <v>0</v>
      </c>
      <c r="AB89" s="92">
        <f t="shared" si="51"/>
        <v>0</v>
      </c>
      <c r="AC89" s="92">
        <f t="shared" si="52"/>
        <v>0</v>
      </c>
      <c r="AD89" s="72">
        <f t="shared" si="53"/>
        <v>0</v>
      </c>
      <c r="AE89" s="92">
        <f t="shared" si="54"/>
        <v>0</v>
      </c>
      <c r="AF89" s="92">
        <f t="shared" si="55"/>
        <v>0</v>
      </c>
      <c r="AG89" s="92">
        <f t="shared" si="56"/>
        <v>0</v>
      </c>
      <c r="AH89" s="533">
        <f t="shared" si="68"/>
        <v>0</v>
      </c>
      <c r="AI89" s="92">
        <f t="shared" si="57"/>
        <v>0</v>
      </c>
      <c r="AJ89" s="92">
        <f t="shared" si="69"/>
        <v>0</v>
      </c>
      <c r="AK89" s="72">
        <f t="shared" si="58"/>
        <v>0</v>
      </c>
      <c r="AL89" s="92">
        <f t="shared" si="59"/>
        <v>0</v>
      </c>
      <c r="AM89" s="100">
        <f t="shared" si="60"/>
        <v>0</v>
      </c>
      <c r="AN89" s="326">
        <f t="shared" si="61"/>
        <v>0</v>
      </c>
    </row>
    <row r="90" spans="1:40" s="41" customFormat="1" x14ac:dyDescent="0.2">
      <c r="A90" s="249"/>
      <c r="B90" s="287"/>
      <c r="C90" s="288"/>
      <c r="D90" s="289"/>
      <c r="E90" s="289"/>
      <c r="F90" s="524"/>
      <c r="G90" s="290"/>
      <c r="H90" s="291"/>
      <c r="I90" s="290"/>
      <c r="J90" s="292"/>
      <c r="K90" s="293" t="str">
        <f t="shared" si="44"/>
        <v/>
      </c>
      <c r="L90" s="293" t="str">
        <f t="shared" si="62"/>
        <v/>
      </c>
      <c r="M90" s="294" t="str">
        <f t="shared" si="63"/>
        <v/>
      </c>
      <c r="N90" s="295" t="str">
        <f t="shared" si="45"/>
        <v/>
      </c>
      <c r="O90" s="246"/>
      <c r="Q90" s="16"/>
      <c r="S90" s="102">
        <f t="shared" si="64"/>
        <v>0</v>
      </c>
      <c r="T90" s="91">
        <f t="shared" si="65"/>
        <v>0</v>
      </c>
      <c r="U90" s="530">
        <f t="shared" si="46"/>
        <v>0</v>
      </c>
      <c r="V90" s="91">
        <f t="shared" si="66"/>
        <v>0</v>
      </c>
      <c r="W90" s="530">
        <f t="shared" si="47"/>
        <v>0</v>
      </c>
      <c r="X90" s="92">
        <f t="shared" si="48"/>
        <v>0</v>
      </c>
      <c r="Y90" s="536">
        <f t="shared" si="67"/>
        <v>0</v>
      </c>
      <c r="Z90" s="92">
        <f t="shared" si="49"/>
        <v>0</v>
      </c>
      <c r="AA90" s="533">
        <f t="shared" si="50"/>
        <v>0</v>
      </c>
      <c r="AB90" s="92">
        <f t="shared" si="51"/>
        <v>0</v>
      </c>
      <c r="AC90" s="92">
        <f t="shared" si="52"/>
        <v>0</v>
      </c>
      <c r="AD90" s="72">
        <f t="shared" si="53"/>
        <v>0</v>
      </c>
      <c r="AE90" s="92">
        <f t="shared" si="54"/>
        <v>0</v>
      </c>
      <c r="AF90" s="92">
        <f t="shared" si="55"/>
        <v>0</v>
      </c>
      <c r="AG90" s="92">
        <f t="shared" si="56"/>
        <v>0</v>
      </c>
      <c r="AH90" s="533">
        <f t="shared" si="68"/>
        <v>0</v>
      </c>
      <c r="AI90" s="92">
        <f t="shared" si="57"/>
        <v>0</v>
      </c>
      <c r="AJ90" s="92">
        <f t="shared" si="69"/>
        <v>0</v>
      </c>
      <c r="AK90" s="72">
        <f t="shared" si="58"/>
        <v>0</v>
      </c>
      <c r="AL90" s="92">
        <f t="shared" si="59"/>
        <v>0</v>
      </c>
      <c r="AM90" s="100">
        <f t="shared" si="60"/>
        <v>0</v>
      </c>
      <c r="AN90" s="326">
        <f t="shared" si="61"/>
        <v>0</v>
      </c>
    </row>
    <row r="91" spans="1:40" s="41" customFormat="1" x14ac:dyDescent="0.2">
      <c r="A91" s="249"/>
      <c r="B91" s="287"/>
      <c r="C91" s="288"/>
      <c r="D91" s="289"/>
      <c r="E91" s="289"/>
      <c r="F91" s="524"/>
      <c r="G91" s="290"/>
      <c r="H91" s="291"/>
      <c r="I91" s="290"/>
      <c r="J91" s="292"/>
      <c r="K91" s="293" t="str">
        <f t="shared" si="44"/>
        <v/>
      </c>
      <c r="L91" s="293" t="str">
        <f t="shared" si="62"/>
        <v/>
      </c>
      <c r="M91" s="294" t="str">
        <f t="shared" si="63"/>
        <v/>
      </c>
      <c r="N91" s="295" t="str">
        <f t="shared" si="45"/>
        <v/>
      </c>
      <c r="O91" s="246"/>
      <c r="Q91" s="16"/>
      <c r="S91" s="102">
        <f t="shared" si="64"/>
        <v>0</v>
      </c>
      <c r="T91" s="91">
        <f t="shared" si="65"/>
        <v>0</v>
      </c>
      <c r="U91" s="530">
        <f t="shared" si="46"/>
        <v>0</v>
      </c>
      <c r="V91" s="91">
        <f t="shared" si="66"/>
        <v>0</v>
      </c>
      <c r="W91" s="530">
        <f t="shared" si="47"/>
        <v>0</v>
      </c>
      <c r="X91" s="92">
        <f t="shared" si="48"/>
        <v>0</v>
      </c>
      <c r="Y91" s="536">
        <f t="shared" si="67"/>
        <v>0</v>
      </c>
      <c r="Z91" s="92">
        <f t="shared" si="49"/>
        <v>0</v>
      </c>
      <c r="AA91" s="533">
        <f t="shared" si="50"/>
        <v>0</v>
      </c>
      <c r="AB91" s="92">
        <f t="shared" si="51"/>
        <v>0</v>
      </c>
      <c r="AC91" s="92">
        <f t="shared" si="52"/>
        <v>0</v>
      </c>
      <c r="AD91" s="72">
        <f t="shared" si="53"/>
        <v>0</v>
      </c>
      <c r="AE91" s="92">
        <f t="shared" si="54"/>
        <v>0</v>
      </c>
      <c r="AF91" s="92">
        <f t="shared" si="55"/>
        <v>0</v>
      </c>
      <c r="AG91" s="92">
        <f t="shared" si="56"/>
        <v>0</v>
      </c>
      <c r="AH91" s="533">
        <f t="shared" si="68"/>
        <v>0</v>
      </c>
      <c r="AI91" s="92">
        <f t="shared" si="57"/>
        <v>0</v>
      </c>
      <c r="AJ91" s="92">
        <f t="shared" si="69"/>
        <v>0</v>
      </c>
      <c r="AK91" s="72">
        <f t="shared" si="58"/>
        <v>0</v>
      </c>
      <c r="AL91" s="92">
        <f t="shared" si="59"/>
        <v>0</v>
      </c>
      <c r="AM91" s="100">
        <f t="shared" si="60"/>
        <v>0</v>
      </c>
      <c r="AN91" s="326">
        <f t="shared" si="61"/>
        <v>0</v>
      </c>
    </row>
    <row r="92" spans="1:40" s="41" customFormat="1" x14ac:dyDescent="0.2">
      <c r="A92" s="249"/>
      <c r="B92" s="287"/>
      <c r="C92" s="288"/>
      <c r="D92" s="289"/>
      <c r="E92" s="289"/>
      <c r="F92" s="524"/>
      <c r="G92" s="290"/>
      <c r="H92" s="291"/>
      <c r="I92" s="290"/>
      <c r="J92" s="292"/>
      <c r="K92" s="293" t="str">
        <f t="shared" si="44"/>
        <v/>
      </c>
      <c r="L92" s="293" t="str">
        <f t="shared" si="62"/>
        <v/>
      </c>
      <c r="M92" s="294" t="str">
        <f t="shared" si="63"/>
        <v/>
      </c>
      <c r="N92" s="295" t="str">
        <f t="shared" si="45"/>
        <v/>
      </c>
      <c r="O92" s="246"/>
      <c r="Q92" s="16"/>
      <c r="S92" s="102">
        <f t="shared" si="64"/>
        <v>0</v>
      </c>
      <c r="T92" s="91">
        <f t="shared" si="65"/>
        <v>0</v>
      </c>
      <c r="U92" s="530">
        <f t="shared" si="46"/>
        <v>0</v>
      </c>
      <c r="V92" s="91">
        <f t="shared" si="66"/>
        <v>0</v>
      </c>
      <c r="W92" s="530">
        <f t="shared" si="47"/>
        <v>0</v>
      </c>
      <c r="X92" s="92">
        <f t="shared" si="48"/>
        <v>0</v>
      </c>
      <c r="Y92" s="536">
        <f t="shared" si="67"/>
        <v>0</v>
      </c>
      <c r="Z92" s="92">
        <f t="shared" si="49"/>
        <v>0</v>
      </c>
      <c r="AA92" s="533">
        <f t="shared" si="50"/>
        <v>0</v>
      </c>
      <c r="AB92" s="92">
        <f t="shared" si="51"/>
        <v>0</v>
      </c>
      <c r="AC92" s="92">
        <f t="shared" si="52"/>
        <v>0</v>
      </c>
      <c r="AD92" s="72">
        <f t="shared" si="53"/>
        <v>0</v>
      </c>
      <c r="AE92" s="92">
        <f t="shared" si="54"/>
        <v>0</v>
      </c>
      <c r="AF92" s="92">
        <f t="shared" si="55"/>
        <v>0</v>
      </c>
      <c r="AG92" s="92">
        <f t="shared" si="56"/>
        <v>0</v>
      </c>
      <c r="AH92" s="533">
        <f t="shared" si="68"/>
        <v>0</v>
      </c>
      <c r="AI92" s="92">
        <f t="shared" si="57"/>
        <v>0</v>
      </c>
      <c r="AJ92" s="92">
        <f t="shared" si="69"/>
        <v>0</v>
      </c>
      <c r="AK92" s="72">
        <f t="shared" si="58"/>
        <v>0</v>
      </c>
      <c r="AL92" s="92">
        <f t="shared" si="59"/>
        <v>0</v>
      </c>
      <c r="AM92" s="100">
        <f t="shared" si="60"/>
        <v>0</v>
      </c>
      <c r="AN92" s="326">
        <f t="shared" si="61"/>
        <v>0</v>
      </c>
    </row>
    <row r="93" spans="1:40" s="41" customFormat="1" x14ac:dyDescent="0.2">
      <c r="A93" s="249"/>
      <c r="B93" s="287"/>
      <c r="C93" s="288"/>
      <c r="D93" s="289"/>
      <c r="E93" s="289"/>
      <c r="F93" s="524"/>
      <c r="G93" s="290"/>
      <c r="H93" s="291"/>
      <c r="I93" s="290"/>
      <c r="J93" s="292"/>
      <c r="K93" s="293" t="str">
        <f t="shared" si="44"/>
        <v/>
      </c>
      <c r="L93" s="293" t="str">
        <f t="shared" si="62"/>
        <v/>
      </c>
      <c r="M93" s="294" t="str">
        <f t="shared" si="63"/>
        <v/>
      </c>
      <c r="N93" s="295" t="str">
        <f t="shared" si="45"/>
        <v/>
      </c>
      <c r="O93" s="246"/>
      <c r="Q93" s="16"/>
      <c r="S93" s="102">
        <f t="shared" si="64"/>
        <v>0</v>
      </c>
      <c r="T93" s="91">
        <f t="shared" si="65"/>
        <v>0</v>
      </c>
      <c r="U93" s="530">
        <f t="shared" si="46"/>
        <v>0</v>
      </c>
      <c r="V93" s="91">
        <f t="shared" si="66"/>
        <v>0</v>
      </c>
      <c r="W93" s="530">
        <f t="shared" si="47"/>
        <v>0</v>
      </c>
      <c r="X93" s="92">
        <f t="shared" si="48"/>
        <v>0</v>
      </c>
      <c r="Y93" s="536">
        <f t="shared" si="67"/>
        <v>0</v>
      </c>
      <c r="Z93" s="92">
        <f t="shared" si="49"/>
        <v>0</v>
      </c>
      <c r="AA93" s="533">
        <f t="shared" si="50"/>
        <v>0</v>
      </c>
      <c r="AB93" s="92">
        <f t="shared" si="51"/>
        <v>0</v>
      </c>
      <c r="AC93" s="92">
        <f t="shared" si="52"/>
        <v>0</v>
      </c>
      <c r="AD93" s="72">
        <f t="shared" si="53"/>
        <v>0</v>
      </c>
      <c r="AE93" s="92">
        <f t="shared" si="54"/>
        <v>0</v>
      </c>
      <c r="AF93" s="92">
        <f t="shared" si="55"/>
        <v>0</v>
      </c>
      <c r="AG93" s="92">
        <f t="shared" si="56"/>
        <v>0</v>
      </c>
      <c r="AH93" s="533">
        <f t="shared" si="68"/>
        <v>0</v>
      </c>
      <c r="AI93" s="92">
        <f t="shared" si="57"/>
        <v>0</v>
      </c>
      <c r="AJ93" s="92">
        <f t="shared" si="69"/>
        <v>0</v>
      </c>
      <c r="AK93" s="72">
        <f t="shared" si="58"/>
        <v>0</v>
      </c>
      <c r="AL93" s="92">
        <f t="shared" si="59"/>
        <v>0</v>
      </c>
      <c r="AM93" s="100">
        <f t="shared" si="60"/>
        <v>0</v>
      </c>
      <c r="AN93" s="326">
        <f t="shared" si="61"/>
        <v>0</v>
      </c>
    </row>
    <row r="94" spans="1:40" s="41" customFormat="1" ht="12.25" thickBot="1" x14ac:dyDescent="0.25">
      <c r="A94" s="249"/>
      <c r="B94" s="296"/>
      <c r="C94" s="297"/>
      <c r="D94" s="298"/>
      <c r="E94" s="298"/>
      <c r="F94" s="525"/>
      <c r="G94" s="299"/>
      <c r="H94" s="300"/>
      <c r="I94" s="299"/>
      <c r="J94" s="301"/>
      <c r="K94" s="302" t="str">
        <f t="shared" si="44"/>
        <v/>
      </c>
      <c r="L94" s="302" t="str">
        <f t="shared" si="62"/>
        <v/>
      </c>
      <c r="M94" s="303" t="str">
        <f t="shared" si="63"/>
        <v/>
      </c>
      <c r="N94" s="304" t="str">
        <f t="shared" si="45"/>
        <v/>
      </c>
      <c r="O94" s="246"/>
      <c r="Q94" s="16"/>
      <c r="S94" s="103">
        <f t="shared" si="64"/>
        <v>0</v>
      </c>
      <c r="T94" s="97">
        <f t="shared" si="65"/>
        <v>0</v>
      </c>
      <c r="U94" s="531">
        <f t="shared" si="46"/>
        <v>0</v>
      </c>
      <c r="V94" s="97">
        <f t="shared" si="66"/>
        <v>0</v>
      </c>
      <c r="W94" s="531">
        <f t="shared" si="47"/>
        <v>0</v>
      </c>
      <c r="X94" s="94">
        <f t="shared" si="48"/>
        <v>0</v>
      </c>
      <c r="Y94" s="537">
        <f t="shared" si="67"/>
        <v>0</v>
      </c>
      <c r="Z94" s="94">
        <f t="shared" si="49"/>
        <v>0</v>
      </c>
      <c r="AA94" s="534">
        <f t="shared" si="50"/>
        <v>0</v>
      </c>
      <c r="AB94" s="94">
        <f t="shared" si="51"/>
        <v>0</v>
      </c>
      <c r="AC94" s="94">
        <f t="shared" si="52"/>
        <v>0</v>
      </c>
      <c r="AD94" s="73">
        <f t="shared" si="53"/>
        <v>0</v>
      </c>
      <c r="AE94" s="94">
        <f t="shared" si="54"/>
        <v>0</v>
      </c>
      <c r="AF94" s="94">
        <f t="shared" si="55"/>
        <v>0</v>
      </c>
      <c r="AG94" s="94">
        <f t="shared" si="56"/>
        <v>0</v>
      </c>
      <c r="AH94" s="534">
        <f t="shared" si="68"/>
        <v>0</v>
      </c>
      <c r="AI94" s="94">
        <f t="shared" si="57"/>
        <v>0</v>
      </c>
      <c r="AJ94" s="94">
        <f t="shared" si="69"/>
        <v>0</v>
      </c>
      <c r="AK94" s="73">
        <f t="shared" si="58"/>
        <v>0</v>
      </c>
      <c r="AL94" s="94">
        <f t="shared" si="59"/>
        <v>0</v>
      </c>
      <c r="AM94" s="101">
        <f t="shared" si="60"/>
        <v>0</v>
      </c>
      <c r="AN94" s="327">
        <f t="shared" si="61"/>
        <v>0</v>
      </c>
    </row>
    <row r="95" spans="1:40" x14ac:dyDescent="0.2">
      <c r="A95" s="240"/>
      <c r="B95" s="625" t="s">
        <v>23</v>
      </c>
      <c r="C95" s="626"/>
      <c r="D95" s="626"/>
      <c r="E95" s="626"/>
      <c r="F95" s="626"/>
      <c r="G95" s="626"/>
      <c r="H95" s="626"/>
      <c r="I95" s="626"/>
      <c r="J95" s="626"/>
      <c r="K95" s="626"/>
      <c r="L95" s="626"/>
      <c r="M95" s="626"/>
      <c r="N95" s="243"/>
      <c r="O95" s="243"/>
      <c r="Q95" s="49"/>
    </row>
    <row r="96" spans="1:40" ht="12.75" customHeight="1" x14ac:dyDescent="0.2">
      <c r="A96" s="240"/>
      <c r="B96" s="623" t="s">
        <v>24</v>
      </c>
      <c r="C96" s="623"/>
      <c r="D96" s="623"/>
      <c r="E96" s="623"/>
      <c r="F96" s="623"/>
      <c r="G96" s="623"/>
      <c r="H96" s="623"/>
      <c r="I96" s="623"/>
      <c r="J96" s="623"/>
      <c r="K96" s="623"/>
      <c r="L96" s="623"/>
      <c r="M96" s="623"/>
      <c r="N96" s="623"/>
      <c r="O96" s="247"/>
      <c r="Q96" s="49"/>
    </row>
    <row r="97" spans="1:17" ht="12.25" x14ac:dyDescent="0.2">
      <c r="A97" s="240"/>
      <c r="B97" s="624"/>
      <c r="C97" s="624"/>
      <c r="D97" s="624"/>
      <c r="E97" s="624"/>
      <c r="F97" s="624"/>
      <c r="G97" s="624"/>
      <c r="H97" s="624"/>
      <c r="I97" s="624"/>
      <c r="J97" s="624"/>
      <c r="K97" s="624"/>
      <c r="L97" s="624"/>
      <c r="M97" s="624"/>
      <c r="N97" s="624"/>
      <c r="O97" s="248"/>
      <c r="Q97" s="49"/>
    </row>
    <row r="98" spans="1:17" ht="13.6" thickBot="1" x14ac:dyDescent="0.25">
      <c r="A98" s="240"/>
      <c r="B98" s="240"/>
      <c r="C98" s="240"/>
      <c r="D98" s="250"/>
      <c r="E98" s="343"/>
      <c r="F98" s="343"/>
      <c r="G98" s="343"/>
      <c r="H98" s="243"/>
      <c r="I98" s="240"/>
      <c r="J98" s="244"/>
      <c r="K98" s="244"/>
      <c r="L98" s="240"/>
      <c r="M98" s="240"/>
      <c r="N98" s="240"/>
      <c r="O98" s="240"/>
      <c r="Q98" s="49"/>
    </row>
    <row r="99" spans="1:17" ht="14.3" thickBot="1" x14ac:dyDescent="0.3">
      <c r="A99" s="240"/>
      <c r="B99" s="240"/>
      <c r="C99" s="240"/>
      <c r="D99" s="250"/>
      <c r="E99" s="343"/>
      <c r="F99" s="343"/>
      <c r="G99" s="343"/>
      <c r="H99" s="243"/>
      <c r="I99" s="240"/>
      <c r="J99" s="244"/>
      <c r="K99" s="244"/>
      <c r="L99" s="240"/>
      <c r="M99" s="240"/>
      <c r="N99" s="641" t="s">
        <v>236</v>
      </c>
      <c r="O99" s="642"/>
      <c r="Q99" s="49"/>
    </row>
    <row r="100" spans="1:17" ht="19.55" customHeight="1" thickBot="1" x14ac:dyDescent="0.3">
      <c r="A100" s="240"/>
      <c r="B100" s="619" t="s">
        <v>25</v>
      </c>
      <c r="C100" s="620"/>
      <c r="D100" s="621"/>
      <c r="E100" s="308"/>
      <c r="F100" s="308"/>
      <c r="G100" s="308"/>
      <c r="H100" s="308"/>
      <c r="I100" s="308"/>
      <c r="J100" s="308"/>
      <c r="K100" s="244"/>
      <c r="L100" s="240"/>
      <c r="M100" s="240"/>
      <c r="N100" s="643" t="s">
        <v>381</v>
      </c>
      <c r="O100" s="644"/>
      <c r="Q100" s="49"/>
    </row>
    <row r="101" spans="1:17" ht="20.25" customHeight="1" thickBot="1" x14ac:dyDescent="0.3">
      <c r="A101" s="240"/>
      <c r="B101" s="629" t="s">
        <v>300</v>
      </c>
      <c r="C101" s="630"/>
      <c r="D101" s="307" t="s">
        <v>11</v>
      </c>
      <c r="E101" s="631" t="s">
        <v>269</v>
      </c>
      <c r="F101" s="632"/>
      <c r="G101" s="632"/>
      <c r="H101" s="632"/>
      <c r="I101" s="632"/>
      <c r="J101" s="632"/>
      <c r="K101" s="632"/>
      <c r="L101" s="240"/>
      <c r="M101" s="240"/>
      <c r="N101" s="645"/>
      <c r="O101" s="646"/>
      <c r="Q101" s="49"/>
    </row>
    <row r="102" spans="1:17" ht="16.5" customHeight="1" thickBot="1" x14ac:dyDescent="0.25">
      <c r="A102" s="240"/>
      <c r="B102" s="637" t="s">
        <v>50</v>
      </c>
      <c r="C102" s="638"/>
      <c r="D102" s="309">
        <f>SUM(T15:T94)</f>
        <v>0</v>
      </c>
      <c r="E102" s="243" t="s">
        <v>52</v>
      </c>
      <c r="F102" s="394"/>
      <c r="G102" s="395"/>
      <c r="H102" s="243"/>
      <c r="I102" s="243"/>
      <c r="J102" s="306"/>
      <c r="K102" s="244"/>
      <c r="L102" s="240"/>
      <c r="M102" s="240"/>
      <c r="N102" s="645"/>
      <c r="O102" s="646"/>
      <c r="Q102" s="49"/>
    </row>
    <row r="103" spans="1:17" ht="16.5" hidden="1" customHeight="1" thickBot="1" x14ac:dyDescent="0.25">
      <c r="A103" s="240"/>
      <c r="B103" s="635" t="s">
        <v>51</v>
      </c>
      <c r="C103" s="636"/>
      <c r="D103" s="310">
        <f>SUM(U15:U94)</f>
        <v>0</v>
      </c>
      <c r="E103" s="243"/>
      <c r="F103" s="394"/>
      <c r="G103" s="395"/>
      <c r="H103" s="243"/>
      <c r="I103" s="243"/>
      <c r="J103" s="306"/>
      <c r="K103" s="244"/>
      <c r="L103" s="240"/>
      <c r="M103" s="240"/>
      <c r="N103" s="645"/>
      <c r="O103" s="646"/>
      <c r="Q103" s="49"/>
    </row>
    <row r="104" spans="1:17" ht="50.95" customHeight="1" thickBot="1" x14ac:dyDescent="0.25">
      <c r="A104" s="240"/>
      <c r="B104" s="639" t="s">
        <v>48</v>
      </c>
      <c r="C104" s="640"/>
      <c r="D104" s="309">
        <f>SUM(V15:V94)</f>
        <v>0</v>
      </c>
      <c r="E104" s="394"/>
      <c r="F104" s="394"/>
      <c r="G104" s="395"/>
      <c r="H104" s="243"/>
      <c r="I104" s="243"/>
      <c r="J104" s="306"/>
      <c r="K104" s="244"/>
      <c r="L104" s="240"/>
      <c r="M104" s="240"/>
      <c r="N104" s="647"/>
      <c r="O104" s="648"/>
      <c r="Q104" s="49"/>
    </row>
    <row r="105" spans="1:17" ht="16.5" hidden="1" customHeight="1" thickBot="1" x14ac:dyDescent="0.25">
      <c r="A105" s="240"/>
      <c r="B105" s="633" t="s">
        <v>47</v>
      </c>
      <c r="C105" s="634"/>
      <c r="D105" s="310">
        <f>SUM(W15:W94)</f>
        <v>0</v>
      </c>
      <c r="E105" s="394"/>
      <c r="F105" s="394"/>
      <c r="G105" s="395"/>
      <c r="H105" s="243"/>
      <c r="I105" s="243"/>
      <c r="J105" s="306"/>
      <c r="K105" s="244"/>
      <c r="L105" s="240"/>
      <c r="M105" s="240"/>
      <c r="O105" s="240"/>
      <c r="Q105" s="49"/>
    </row>
    <row r="106" spans="1:17" ht="23.95" hidden="1" customHeight="1" thickBot="1" x14ac:dyDescent="0.25">
      <c r="A106" s="240"/>
      <c r="B106" s="627" t="s">
        <v>268</v>
      </c>
      <c r="C106" s="628"/>
      <c r="D106" s="311">
        <f>SUM(X15:X94)</f>
        <v>0</v>
      </c>
      <c r="E106" s="396" t="str">
        <f>IF(D106&lt;0, K123, "")</f>
        <v/>
      </c>
      <c r="F106" s="397"/>
      <c r="G106" s="397"/>
      <c r="H106" s="397"/>
      <c r="I106" s="397"/>
      <c r="J106" s="397"/>
      <c r="K106" s="244"/>
      <c r="L106" s="240"/>
      <c r="M106" s="240"/>
      <c r="O106" s="240"/>
      <c r="Q106" s="49"/>
    </row>
    <row r="107" spans="1:17" ht="12.75" customHeight="1" x14ac:dyDescent="0.2">
      <c r="A107" s="240"/>
      <c r="B107" s="240"/>
      <c r="C107" s="241"/>
      <c r="D107" s="241"/>
      <c r="E107" s="242"/>
      <c r="F107" s="394"/>
      <c r="G107" s="395"/>
      <c r="H107" s="243"/>
      <c r="I107" s="240"/>
      <c r="J107" s="244"/>
      <c r="K107" s="244"/>
      <c r="L107" s="240"/>
      <c r="M107" s="240"/>
      <c r="N107" s="240"/>
      <c r="O107" s="240"/>
      <c r="Q107" s="49"/>
    </row>
    <row r="108" spans="1:17" ht="12.9" x14ac:dyDescent="0.2">
      <c r="A108" s="49"/>
      <c r="B108" s="622"/>
      <c r="C108" s="622"/>
      <c r="D108" s="622"/>
      <c r="E108" s="400"/>
      <c r="F108" s="401"/>
      <c r="G108" s="402"/>
      <c r="H108" s="403"/>
      <c r="I108" s="49"/>
      <c r="J108" s="404"/>
      <c r="K108" s="404"/>
      <c r="L108" s="49"/>
      <c r="M108" s="49"/>
      <c r="O108" s="49"/>
      <c r="P108" s="49"/>
      <c r="Q108" s="49"/>
    </row>
    <row r="109" spans="1:17" ht="12.9" hidden="1" x14ac:dyDescent="0.2">
      <c r="E109" s="398"/>
      <c r="F109" s="398"/>
      <c r="G109" s="399"/>
      <c r="H109" s="95"/>
      <c r="J109" s="39"/>
      <c r="L109" s="35"/>
    </row>
    <row r="110" spans="1:17" s="77" customFormat="1" hidden="1" x14ac:dyDescent="0.2">
      <c r="C110" s="77" t="s">
        <v>34</v>
      </c>
      <c r="D110" s="77" t="s">
        <v>34</v>
      </c>
      <c r="J110" s="78" t="s">
        <v>207</v>
      </c>
      <c r="K110" s="78" t="s">
        <v>208</v>
      </c>
    </row>
    <row r="111" spans="1:17" s="77" customFormat="1" hidden="1" x14ac:dyDescent="0.2">
      <c r="C111" s="77" t="s">
        <v>35</v>
      </c>
      <c r="D111" s="77" t="s">
        <v>35</v>
      </c>
      <c r="E111" s="78" t="s">
        <v>179</v>
      </c>
      <c r="F111" s="78" t="s">
        <v>266</v>
      </c>
      <c r="I111" s="36" t="s">
        <v>150</v>
      </c>
      <c r="J111" s="37">
        <v>1</v>
      </c>
      <c r="K111" s="38">
        <v>1.5</v>
      </c>
    </row>
    <row r="112" spans="1:17" s="77" customFormat="1" hidden="1" x14ac:dyDescent="0.2">
      <c r="C112" s="77" t="s">
        <v>263</v>
      </c>
      <c r="D112" s="77" t="s">
        <v>263</v>
      </c>
      <c r="E112" s="79" t="s">
        <v>180</v>
      </c>
      <c r="F112" s="79" t="s">
        <v>315</v>
      </c>
      <c r="I112" s="81" t="s">
        <v>151</v>
      </c>
      <c r="J112" s="82">
        <v>0.6</v>
      </c>
      <c r="K112" s="83">
        <v>2.5</v>
      </c>
    </row>
    <row r="113" spans="2:18" s="77" customFormat="1" hidden="1" x14ac:dyDescent="0.2">
      <c r="C113" s="77" t="s">
        <v>260</v>
      </c>
      <c r="D113" s="77" t="s">
        <v>264</v>
      </c>
      <c r="E113" s="79"/>
      <c r="F113" s="79"/>
      <c r="J113" s="79"/>
      <c r="K113" s="78"/>
    </row>
    <row r="114" spans="2:18" s="77" customFormat="1" hidden="1" x14ac:dyDescent="0.2">
      <c r="C114" s="77" t="s">
        <v>36</v>
      </c>
      <c r="D114" s="77" t="s">
        <v>260</v>
      </c>
      <c r="I114" s="78">
        <v>28</v>
      </c>
    </row>
    <row r="115" spans="2:18" s="77" customFormat="1" hidden="1" x14ac:dyDescent="0.2">
      <c r="D115" s="77" t="s">
        <v>36</v>
      </c>
      <c r="I115" s="78">
        <v>40</v>
      </c>
    </row>
    <row r="116" spans="2:18" s="77" customFormat="1" ht="13.6" hidden="1" x14ac:dyDescent="0.2">
      <c r="D116" s="77" t="s">
        <v>181</v>
      </c>
      <c r="E116" s="79"/>
      <c r="F116" s="79"/>
      <c r="J116" s="78"/>
      <c r="K116" s="78"/>
      <c r="L116" s="80" t="s">
        <v>152</v>
      </c>
      <c r="P116" s="80"/>
      <c r="Q116" s="80"/>
      <c r="R116" s="80"/>
    </row>
    <row r="117" spans="2:18" hidden="1" x14ac:dyDescent="0.2">
      <c r="B117" s="44" t="str">
        <f>RIGHT($C$11,2)</f>
        <v/>
      </c>
      <c r="C117" s="44" t="str">
        <f>LEFT(B15, 1)</f>
        <v/>
      </c>
      <c r="D117" s="45" t="b">
        <f>IF($B$117="10","A",IF($B$117="11","B", IF($B$117="12","C", IF($B$117="13","D",IF($B$117="14","E",IF($B$117="15","F",IF($B$117="16","G",IF($B$117="17","H"))))))))</f>
        <v>0</v>
      </c>
      <c r="E117" s="35" t="b">
        <f>IF($B$117="18","J",IF($B$117="19","K",IF($B$117="20","L",IF($B$117="21","M",IF($B$117="22","N",IF($B$117="23","P",IF($B$117="24","R",IF($B$117="25","S"))))))))</f>
        <v>0</v>
      </c>
      <c r="F117" s="35"/>
      <c r="G117" s="35" t="b">
        <f>IF($B$117="26","T",IF($B$117="27","V"))</f>
        <v>0</v>
      </c>
      <c r="H117" s="35" t="b">
        <f>IF(B117="01", "1",IF(B117="02", "2",IF(B117="03", "3",IF(B117="04", "4",IF(B117="05", "5",IF(B117="06", "6",IF(B117="07", "7",IF(B117="08", "8"))))))))</f>
        <v>0</v>
      </c>
      <c r="I117" s="35" t="b">
        <f>IF(B117="09", "9")</f>
        <v>0</v>
      </c>
      <c r="J117" s="39">
        <f t="shared" ref="J117:J148" si="70">IF(ISBLANK(B15), 1,IF(OR(C117=$D$117,C117=$E$117,C117=$G$117,C117=$H$117,C117=$I$117),1,0))</f>
        <v>1</v>
      </c>
      <c r="K117" s="23" t="s">
        <v>170</v>
      </c>
      <c r="L117" s="35"/>
    </row>
    <row r="118" spans="2:18" hidden="1" x14ac:dyDescent="0.2">
      <c r="C118" s="44" t="str">
        <f t="shared" ref="C118:C181" si="71">LEFT(B16, 1)</f>
        <v/>
      </c>
      <c r="E118" s="35"/>
      <c r="F118" s="35"/>
      <c r="J118" s="39">
        <f t="shared" si="70"/>
        <v>1</v>
      </c>
      <c r="K118" s="23" t="s">
        <v>182</v>
      </c>
      <c r="L118" s="35"/>
    </row>
    <row r="119" spans="2:18" hidden="1" x14ac:dyDescent="0.2">
      <c r="C119" s="44" t="str">
        <f t="shared" si="71"/>
        <v/>
      </c>
      <c r="E119" s="35"/>
      <c r="F119" s="35"/>
      <c r="J119" s="39">
        <f t="shared" si="70"/>
        <v>1</v>
      </c>
      <c r="K119" s="23" t="s">
        <v>40</v>
      </c>
      <c r="L119" s="35"/>
    </row>
    <row r="120" spans="2:18" hidden="1" x14ac:dyDescent="0.2">
      <c r="C120" s="44" t="str">
        <f t="shared" si="71"/>
        <v/>
      </c>
      <c r="E120" s="35"/>
      <c r="F120" s="35"/>
      <c r="J120" s="39">
        <f t="shared" si="70"/>
        <v>1</v>
      </c>
      <c r="K120" s="98" t="s">
        <v>42</v>
      </c>
      <c r="L120" s="35"/>
    </row>
    <row r="121" spans="2:18" hidden="1" x14ac:dyDescent="0.2">
      <c r="C121" s="44" t="str">
        <f t="shared" si="71"/>
        <v/>
      </c>
      <c r="E121" s="35"/>
      <c r="F121" s="35"/>
      <c r="J121" s="39">
        <f t="shared" si="70"/>
        <v>1</v>
      </c>
      <c r="K121" s="98" t="s">
        <v>41</v>
      </c>
      <c r="L121" s="35"/>
    </row>
    <row r="122" spans="2:18" hidden="1" x14ac:dyDescent="0.2">
      <c r="C122" s="44" t="str">
        <f t="shared" si="71"/>
        <v/>
      </c>
      <c r="E122" s="35"/>
      <c r="F122" s="35"/>
      <c r="J122" s="39">
        <f t="shared" si="70"/>
        <v>1</v>
      </c>
      <c r="K122" s="98"/>
      <c r="L122" s="35"/>
    </row>
    <row r="123" spans="2:18" hidden="1" x14ac:dyDescent="0.2">
      <c r="C123" s="44" t="str">
        <f t="shared" si="71"/>
        <v/>
      </c>
      <c r="E123" s="35"/>
      <c r="F123" s="35"/>
      <c r="J123" s="39">
        <f t="shared" si="70"/>
        <v>1</v>
      </c>
      <c r="K123" s="98" t="s">
        <v>270</v>
      </c>
      <c r="L123" s="35"/>
    </row>
    <row r="124" spans="2:18" hidden="1" x14ac:dyDescent="0.2">
      <c r="C124" s="44" t="str">
        <f t="shared" si="71"/>
        <v/>
      </c>
      <c r="E124" s="35"/>
      <c r="F124" s="35"/>
      <c r="J124" s="39">
        <f t="shared" si="70"/>
        <v>1</v>
      </c>
      <c r="L124" s="35"/>
    </row>
    <row r="125" spans="2:18" hidden="1" x14ac:dyDescent="0.2">
      <c r="C125" s="44" t="str">
        <f t="shared" si="71"/>
        <v/>
      </c>
      <c r="E125" s="35"/>
      <c r="F125" s="35"/>
      <c r="J125" s="39">
        <f t="shared" si="70"/>
        <v>1</v>
      </c>
      <c r="L125" s="35"/>
    </row>
    <row r="126" spans="2:18" hidden="1" x14ac:dyDescent="0.2">
      <c r="C126" s="44" t="str">
        <f t="shared" si="71"/>
        <v/>
      </c>
      <c r="E126" s="35"/>
      <c r="F126" s="35"/>
      <c r="J126" s="39">
        <f t="shared" si="70"/>
        <v>1</v>
      </c>
      <c r="L126" s="35"/>
    </row>
    <row r="127" spans="2:18" hidden="1" x14ac:dyDescent="0.2">
      <c r="C127" s="44" t="str">
        <f t="shared" si="71"/>
        <v/>
      </c>
      <c r="E127" s="35"/>
      <c r="F127" s="35"/>
      <c r="J127" s="39">
        <f t="shared" si="70"/>
        <v>1</v>
      </c>
      <c r="L127" s="35"/>
    </row>
    <row r="128" spans="2:18" hidden="1" x14ac:dyDescent="0.2">
      <c r="C128" s="44" t="str">
        <f t="shared" si="71"/>
        <v/>
      </c>
      <c r="E128" s="35"/>
      <c r="F128" s="35"/>
      <c r="J128" s="39">
        <f t="shared" si="70"/>
        <v>1</v>
      </c>
      <c r="L128" s="35"/>
    </row>
    <row r="129" spans="3:12" hidden="1" x14ac:dyDescent="0.2">
      <c r="C129" s="44" t="str">
        <f t="shared" si="71"/>
        <v/>
      </c>
      <c r="E129" s="35"/>
      <c r="F129" s="35"/>
      <c r="J129" s="39">
        <f t="shared" si="70"/>
        <v>1</v>
      </c>
      <c r="L129" s="35"/>
    </row>
    <row r="130" spans="3:12" hidden="1" x14ac:dyDescent="0.2">
      <c r="C130" s="44" t="str">
        <f t="shared" si="71"/>
        <v/>
      </c>
      <c r="E130" s="35"/>
      <c r="F130" s="35"/>
      <c r="J130" s="39">
        <f t="shared" si="70"/>
        <v>1</v>
      </c>
      <c r="L130" s="35"/>
    </row>
    <row r="131" spans="3:12" hidden="1" x14ac:dyDescent="0.2">
      <c r="C131" s="44" t="str">
        <f t="shared" si="71"/>
        <v/>
      </c>
      <c r="E131" s="35"/>
      <c r="F131" s="35"/>
      <c r="J131" s="39">
        <f t="shared" si="70"/>
        <v>1</v>
      </c>
      <c r="L131" s="35"/>
    </row>
    <row r="132" spans="3:12" hidden="1" x14ac:dyDescent="0.2">
      <c r="C132" s="44" t="str">
        <f t="shared" si="71"/>
        <v/>
      </c>
      <c r="E132" s="35"/>
      <c r="F132" s="35"/>
      <c r="J132" s="39">
        <f t="shared" si="70"/>
        <v>1</v>
      </c>
      <c r="L132" s="35"/>
    </row>
    <row r="133" spans="3:12" hidden="1" x14ac:dyDescent="0.2">
      <c r="C133" s="44" t="str">
        <f t="shared" si="71"/>
        <v/>
      </c>
      <c r="E133" s="35"/>
      <c r="F133" s="35"/>
      <c r="J133" s="39">
        <f t="shared" si="70"/>
        <v>1</v>
      </c>
      <c r="L133" s="35"/>
    </row>
    <row r="134" spans="3:12" hidden="1" x14ac:dyDescent="0.2">
      <c r="C134" s="44" t="str">
        <f t="shared" si="71"/>
        <v/>
      </c>
      <c r="E134" s="35"/>
      <c r="F134" s="35"/>
      <c r="J134" s="39">
        <f t="shared" si="70"/>
        <v>1</v>
      </c>
      <c r="L134" s="35"/>
    </row>
    <row r="135" spans="3:12" hidden="1" x14ac:dyDescent="0.2">
      <c r="C135" s="44" t="str">
        <f t="shared" si="71"/>
        <v/>
      </c>
      <c r="E135" s="35"/>
      <c r="F135" s="35"/>
      <c r="J135" s="39">
        <f t="shared" si="70"/>
        <v>1</v>
      </c>
      <c r="L135" s="35"/>
    </row>
    <row r="136" spans="3:12" hidden="1" x14ac:dyDescent="0.2">
      <c r="C136" s="44" t="str">
        <f t="shared" si="71"/>
        <v/>
      </c>
      <c r="E136" s="35"/>
      <c r="F136" s="35"/>
      <c r="J136" s="39">
        <f t="shared" si="70"/>
        <v>1</v>
      </c>
      <c r="L136" s="35"/>
    </row>
    <row r="137" spans="3:12" hidden="1" x14ac:dyDescent="0.2">
      <c r="C137" s="44" t="str">
        <f t="shared" si="71"/>
        <v/>
      </c>
      <c r="E137" s="35"/>
      <c r="F137" s="35"/>
      <c r="J137" s="39">
        <f t="shared" si="70"/>
        <v>1</v>
      </c>
      <c r="L137" s="35"/>
    </row>
    <row r="138" spans="3:12" hidden="1" x14ac:dyDescent="0.2">
      <c r="C138" s="44" t="str">
        <f t="shared" si="71"/>
        <v/>
      </c>
      <c r="E138" s="35"/>
      <c r="F138" s="35"/>
      <c r="J138" s="39">
        <f t="shared" si="70"/>
        <v>1</v>
      </c>
      <c r="L138" s="35"/>
    </row>
    <row r="139" spans="3:12" hidden="1" x14ac:dyDescent="0.2">
      <c r="C139" s="44" t="str">
        <f t="shared" si="71"/>
        <v/>
      </c>
      <c r="E139" s="35"/>
      <c r="F139" s="35"/>
      <c r="J139" s="39">
        <f t="shared" si="70"/>
        <v>1</v>
      </c>
      <c r="L139" s="35"/>
    </row>
    <row r="140" spans="3:12" hidden="1" x14ac:dyDescent="0.2">
      <c r="C140" s="44" t="str">
        <f t="shared" si="71"/>
        <v/>
      </c>
      <c r="E140" s="35"/>
      <c r="F140" s="35"/>
      <c r="J140" s="39">
        <f t="shared" si="70"/>
        <v>1</v>
      </c>
      <c r="L140" s="35"/>
    </row>
    <row r="141" spans="3:12" hidden="1" x14ac:dyDescent="0.2">
      <c r="C141" s="44" t="str">
        <f t="shared" si="71"/>
        <v/>
      </c>
      <c r="E141" s="35"/>
      <c r="F141" s="35"/>
      <c r="J141" s="39">
        <f t="shared" si="70"/>
        <v>1</v>
      </c>
      <c r="L141" s="35"/>
    </row>
    <row r="142" spans="3:12" hidden="1" x14ac:dyDescent="0.2">
      <c r="C142" s="44" t="str">
        <f t="shared" si="71"/>
        <v/>
      </c>
      <c r="E142" s="35"/>
      <c r="F142" s="35"/>
      <c r="J142" s="39">
        <f t="shared" si="70"/>
        <v>1</v>
      </c>
      <c r="L142" s="35"/>
    </row>
    <row r="143" spans="3:12" hidden="1" x14ac:dyDescent="0.2">
      <c r="C143" s="44" t="str">
        <f t="shared" si="71"/>
        <v/>
      </c>
      <c r="E143" s="35"/>
      <c r="F143" s="35"/>
      <c r="J143" s="39">
        <f t="shared" si="70"/>
        <v>1</v>
      </c>
      <c r="L143" s="35"/>
    </row>
    <row r="144" spans="3:12" hidden="1" x14ac:dyDescent="0.2">
      <c r="C144" s="44" t="str">
        <f t="shared" si="71"/>
        <v/>
      </c>
      <c r="E144" s="35"/>
      <c r="F144" s="35"/>
      <c r="J144" s="39">
        <f t="shared" si="70"/>
        <v>1</v>
      </c>
      <c r="L144" s="35"/>
    </row>
    <row r="145" spans="3:12" hidden="1" x14ac:dyDescent="0.2">
      <c r="C145" s="44" t="str">
        <f t="shared" si="71"/>
        <v/>
      </c>
      <c r="E145" s="35"/>
      <c r="F145" s="35"/>
      <c r="J145" s="39">
        <f t="shared" si="70"/>
        <v>1</v>
      </c>
      <c r="L145" s="35"/>
    </row>
    <row r="146" spans="3:12" hidden="1" x14ac:dyDescent="0.2">
      <c r="C146" s="44" t="str">
        <f t="shared" si="71"/>
        <v/>
      </c>
      <c r="E146" s="35"/>
      <c r="F146" s="35"/>
      <c r="J146" s="39">
        <f t="shared" si="70"/>
        <v>1</v>
      </c>
      <c r="L146" s="35"/>
    </row>
    <row r="147" spans="3:12" hidden="1" x14ac:dyDescent="0.2">
      <c r="C147" s="44" t="str">
        <f t="shared" si="71"/>
        <v/>
      </c>
      <c r="E147" s="35"/>
      <c r="F147" s="35"/>
      <c r="J147" s="39">
        <f t="shared" si="70"/>
        <v>1</v>
      </c>
      <c r="L147" s="35"/>
    </row>
    <row r="148" spans="3:12" hidden="1" x14ac:dyDescent="0.2">
      <c r="C148" s="44" t="str">
        <f t="shared" si="71"/>
        <v/>
      </c>
      <c r="E148" s="35"/>
      <c r="F148" s="35"/>
      <c r="J148" s="39">
        <f t="shared" si="70"/>
        <v>1</v>
      </c>
      <c r="L148" s="35"/>
    </row>
    <row r="149" spans="3:12" hidden="1" x14ac:dyDescent="0.2">
      <c r="C149" s="44" t="str">
        <f t="shared" si="71"/>
        <v/>
      </c>
      <c r="E149" s="35"/>
      <c r="F149" s="35"/>
      <c r="J149" s="39">
        <f t="shared" ref="J149:J180" si="72">IF(ISBLANK(B47), 1,IF(OR(C149=$D$117,C149=$E$117,C149=$G$117,C149=$H$117,C149=$I$117),1,0))</f>
        <v>1</v>
      </c>
      <c r="L149" s="35"/>
    </row>
    <row r="150" spans="3:12" hidden="1" x14ac:dyDescent="0.2">
      <c r="C150" s="44" t="str">
        <f t="shared" si="71"/>
        <v/>
      </c>
      <c r="E150" s="35"/>
      <c r="F150" s="35"/>
      <c r="J150" s="39">
        <f t="shared" si="72"/>
        <v>1</v>
      </c>
      <c r="L150" s="35"/>
    </row>
    <row r="151" spans="3:12" hidden="1" x14ac:dyDescent="0.2">
      <c r="C151" s="44" t="str">
        <f t="shared" si="71"/>
        <v/>
      </c>
      <c r="E151" s="35"/>
      <c r="F151" s="35"/>
      <c r="J151" s="39">
        <f t="shared" si="72"/>
        <v>1</v>
      </c>
      <c r="L151" s="35"/>
    </row>
    <row r="152" spans="3:12" hidden="1" x14ac:dyDescent="0.2">
      <c r="C152" s="44" t="str">
        <f t="shared" si="71"/>
        <v/>
      </c>
      <c r="E152" s="35"/>
      <c r="F152" s="35"/>
      <c r="J152" s="39">
        <f t="shared" si="72"/>
        <v>1</v>
      </c>
      <c r="L152" s="35"/>
    </row>
    <row r="153" spans="3:12" hidden="1" x14ac:dyDescent="0.2">
      <c r="C153" s="44" t="str">
        <f t="shared" si="71"/>
        <v/>
      </c>
      <c r="E153" s="35"/>
      <c r="F153" s="35"/>
      <c r="J153" s="39">
        <f t="shared" si="72"/>
        <v>1</v>
      </c>
      <c r="L153" s="35"/>
    </row>
    <row r="154" spans="3:12" hidden="1" x14ac:dyDescent="0.2">
      <c r="C154" s="44" t="str">
        <f t="shared" si="71"/>
        <v/>
      </c>
      <c r="E154" s="35"/>
      <c r="F154" s="35"/>
      <c r="J154" s="39">
        <f t="shared" si="72"/>
        <v>1</v>
      </c>
      <c r="L154" s="35"/>
    </row>
    <row r="155" spans="3:12" hidden="1" x14ac:dyDescent="0.2">
      <c r="C155" s="44" t="str">
        <f t="shared" si="71"/>
        <v/>
      </c>
      <c r="E155" s="35"/>
      <c r="F155" s="35"/>
      <c r="J155" s="39">
        <f t="shared" si="72"/>
        <v>1</v>
      </c>
      <c r="L155" s="35"/>
    </row>
    <row r="156" spans="3:12" hidden="1" x14ac:dyDescent="0.2">
      <c r="C156" s="44" t="str">
        <f t="shared" si="71"/>
        <v/>
      </c>
      <c r="E156" s="35"/>
      <c r="F156" s="35"/>
      <c r="J156" s="39">
        <f t="shared" si="72"/>
        <v>1</v>
      </c>
      <c r="L156" s="35"/>
    </row>
    <row r="157" spans="3:12" hidden="1" x14ac:dyDescent="0.2">
      <c r="C157" s="44" t="str">
        <f t="shared" si="71"/>
        <v/>
      </c>
      <c r="E157" s="35"/>
      <c r="F157" s="35"/>
      <c r="J157" s="39">
        <f t="shared" si="72"/>
        <v>1</v>
      </c>
      <c r="L157" s="35"/>
    </row>
    <row r="158" spans="3:12" hidden="1" x14ac:dyDescent="0.2">
      <c r="C158" s="44" t="str">
        <f t="shared" si="71"/>
        <v/>
      </c>
      <c r="E158" s="35"/>
      <c r="F158" s="35"/>
      <c r="J158" s="39">
        <f t="shared" si="72"/>
        <v>1</v>
      </c>
      <c r="L158" s="35"/>
    </row>
    <row r="159" spans="3:12" hidden="1" x14ac:dyDescent="0.2">
      <c r="C159" s="44" t="str">
        <f t="shared" si="71"/>
        <v/>
      </c>
      <c r="E159" s="35"/>
      <c r="F159" s="35"/>
      <c r="J159" s="39">
        <f t="shared" si="72"/>
        <v>1</v>
      </c>
      <c r="L159" s="35"/>
    </row>
    <row r="160" spans="3:12" hidden="1" x14ac:dyDescent="0.2">
      <c r="C160" s="44" t="str">
        <f t="shared" si="71"/>
        <v/>
      </c>
      <c r="E160" s="35"/>
      <c r="F160" s="35"/>
      <c r="J160" s="39">
        <f t="shared" si="72"/>
        <v>1</v>
      </c>
      <c r="L160" s="35"/>
    </row>
    <row r="161" spans="3:12" hidden="1" x14ac:dyDescent="0.2">
      <c r="C161" s="44" t="str">
        <f t="shared" si="71"/>
        <v/>
      </c>
      <c r="E161" s="35"/>
      <c r="F161" s="35"/>
      <c r="J161" s="39">
        <f t="shared" si="72"/>
        <v>1</v>
      </c>
      <c r="L161" s="35"/>
    </row>
    <row r="162" spans="3:12" hidden="1" x14ac:dyDescent="0.2">
      <c r="C162" s="44" t="str">
        <f t="shared" si="71"/>
        <v/>
      </c>
      <c r="E162" s="35"/>
      <c r="F162" s="35"/>
      <c r="J162" s="39">
        <f t="shared" si="72"/>
        <v>1</v>
      </c>
      <c r="L162" s="35"/>
    </row>
    <row r="163" spans="3:12" hidden="1" x14ac:dyDescent="0.2">
      <c r="C163" s="44" t="str">
        <f t="shared" si="71"/>
        <v/>
      </c>
      <c r="E163" s="35"/>
      <c r="F163" s="35"/>
      <c r="J163" s="39">
        <f t="shared" si="72"/>
        <v>1</v>
      </c>
      <c r="L163" s="35"/>
    </row>
    <row r="164" spans="3:12" hidden="1" x14ac:dyDescent="0.2">
      <c r="C164" s="44" t="str">
        <f t="shared" si="71"/>
        <v/>
      </c>
      <c r="E164" s="35"/>
      <c r="F164" s="35"/>
      <c r="J164" s="39">
        <f t="shared" si="72"/>
        <v>1</v>
      </c>
      <c r="L164" s="35"/>
    </row>
    <row r="165" spans="3:12" hidden="1" x14ac:dyDescent="0.2">
      <c r="C165" s="44" t="str">
        <f t="shared" si="71"/>
        <v/>
      </c>
      <c r="E165" s="35"/>
      <c r="F165" s="35"/>
      <c r="J165" s="39">
        <f t="shared" si="72"/>
        <v>1</v>
      </c>
      <c r="L165" s="35"/>
    </row>
    <row r="166" spans="3:12" hidden="1" x14ac:dyDescent="0.2">
      <c r="C166" s="44" t="str">
        <f t="shared" si="71"/>
        <v/>
      </c>
      <c r="E166" s="35"/>
      <c r="F166" s="35"/>
      <c r="J166" s="39">
        <f t="shared" si="72"/>
        <v>1</v>
      </c>
      <c r="L166" s="35"/>
    </row>
    <row r="167" spans="3:12" hidden="1" x14ac:dyDescent="0.2">
      <c r="C167" s="44" t="str">
        <f t="shared" si="71"/>
        <v/>
      </c>
      <c r="E167" s="35"/>
      <c r="F167" s="35"/>
      <c r="J167" s="39">
        <f t="shared" si="72"/>
        <v>1</v>
      </c>
      <c r="L167" s="35"/>
    </row>
    <row r="168" spans="3:12" hidden="1" x14ac:dyDescent="0.2">
      <c r="C168" s="44" t="str">
        <f t="shared" si="71"/>
        <v/>
      </c>
      <c r="E168" s="35"/>
      <c r="F168" s="35"/>
      <c r="J168" s="39">
        <f t="shared" si="72"/>
        <v>1</v>
      </c>
      <c r="L168" s="35"/>
    </row>
    <row r="169" spans="3:12" hidden="1" x14ac:dyDescent="0.2">
      <c r="C169" s="44" t="str">
        <f t="shared" si="71"/>
        <v/>
      </c>
      <c r="E169" s="35"/>
      <c r="F169" s="35"/>
      <c r="J169" s="39">
        <f t="shared" si="72"/>
        <v>1</v>
      </c>
      <c r="L169" s="35"/>
    </row>
    <row r="170" spans="3:12" hidden="1" x14ac:dyDescent="0.2">
      <c r="C170" s="44" t="str">
        <f t="shared" si="71"/>
        <v/>
      </c>
      <c r="E170" s="35"/>
      <c r="F170" s="35"/>
      <c r="J170" s="39">
        <f t="shared" si="72"/>
        <v>1</v>
      </c>
      <c r="L170" s="35"/>
    </row>
    <row r="171" spans="3:12" hidden="1" x14ac:dyDescent="0.2">
      <c r="C171" s="44" t="str">
        <f t="shared" si="71"/>
        <v/>
      </c>
      <c r="E171" s="35"/>
      <c r="F171" s="35"/>
      <c r="J171" s="39">
        <f t="shared" si="72"/>
        <v>1</v>
      </c>
      <c r="L171" s="35"/>
    </row>
    <row r="172" spans="3:12" hidden="1" x14ac:dyDescent="0.2">
      <c r="C172" s="44" t="str">
        <f t="shared" si="71"/>
        <v/>
      </c>
      <c r="E172" s="35"/>
      <c r="F172" s="35"/>
      <c r="J172" s="39">
        <f t="shared" si="72"/>
        <v>1</v>
      </c>
      <c r="L172" s="35"/>
    </row>
    <row r="173" spans="3:12" hidden="1" x14ac:dyDescent="0.2">
      <c r="C173" s="44" t="str">
        <f t="shared" si="71"/>
        <v/>
      </c>
      <c r="E173" s="35"/>
      <c r="F173" s="35"/>
      <c r="J173" s="39">
        <f t="shared" si="72"/>
        <v>1</v>
      </c>
      <c r="L173" s="35"/>
    </row>
    <row r="174" spans="3:12" hidden="1" x14ac:dyDescent="0.2">
      <c r="C174" s="44" t="str">
        <f t="shared" si="71"/>
        <v/>
      </c>
      <c r="E174" s="35"/>
      <c r="F174" s="35"/>
      <c r="J174" s="39">
        <f t="shared" si="72"/>
        <v>1</v>
      </c>
      <c r="L174" s="35"/>
    </row>
    <row r="175" spans="3:12" hidden="1" x14ac:dyDescent="0.2">
      <c r="C175" s="44" t="str">
        <f t="shared" si="71"/>
        <v/>
      </c>
      <c r="E175" s="35"/>
      <c r="F175" s="35"/>
      <c r="J175" s="39">
        <f t="shared" si="72"/>
        <v>1</v>
      </c>
      <c r="L175" s="35"/>
    </row>
    <row r="176" spans="3:12" hidden="1" x14ac:dyDescent="0.2">
      <c r="C176" s="44" t="str">
        <f t="shared" si="71"/>
        <v/>
      </c>
      <c r="E176" s="35"/>
      <c r="F176" s="35"/>
      <c r="J176" s="39">
        <f t="shared" si="72"/>
        <v>1</v>
      </c>
      <c r="L176" s="35"/>
    </row>
    <row r="177" spans="3:12" hidden="1" x14ac:dyDescent="0.2">
      <c r="C177" s="44" t="str">
        <f t="shared" si="71"/>
        <v/>
      </c>
      <c r="E177" s="35"/>
      <c r="F177" s="35"/>
      <c r="J177" s="39">
        <f t="shared" si="72"/>
        <v>1</v>
      </c>
      <c r="L177" s="35"/>
    </row>
    <row r="178" spans="3:12" hidden="1" x14ac:dyDescent="0.2">
      <c r="C178" s="44" t="str">
        <f t="shared" si="71"/>
        <v/>
      </c>
      <c r="E178" s="35"/>
      <c r="F178" s="35"/>
      <c r="J178" s="39">
        <f t="shared" si="72"/>
        <v>1</v>
      </c>
      <c r="L178" s="35"/>
    </row>
    <row r="179" spans="3:12" hidden="1" x14ac:dyDescent="0.2">
      <c r="C179" s="44" t="str">
        <f t="shared" si="71"/>
        <v/>
      </c>
      <c r="E179" s="35"/>
      <c r="F179" s="35"/>
      <c r="J179" s="39">
        <f t="shared" si="72"/>
        <v>1</v>
      </c>
      <c r="L179" s="35"/>
    </row>
    <row r="180" spans="3:12" hidden="1" x14ac:dyDescent="0.2">
      <c r="C180" s="44" t="str">
        <f t="shared" si="71"/>
        <v/>
      </c>
      <c r="E180" s="35"/>
      <c r="F180" s="35"/>
      <c r="J180" s="39">
        <f t="shared" si="72"/>
        <v>1</v>
      </c>
      <c r="L180" s="35"/>
    </row>
    <row r="181" spans="3:12" hidden="1" x14ac:dyDescent="0.2">
      <c r="C181" s="44" t="str">
        <f t="shared" si="71"/>
        <v/>
      </c>
      <c r="E181" s="35"/>
      <c r="F181" s="35"/>
      <c r="J181" s="39">
        <f t="shared" ref="J181:J196" si="73">IF(ISBLANK(B79), 1,IF(OR(C181=$D$117,C181=$E$117,C181=$G$117,C181=$H$117,C181=$I$117),1,0))</f>
        <v>1</v>
      </c>
      <c r="L181" s="35"/>
    </row>
    <row r="182" spans="3:12" hidden="1" x14ac:dyDescent="0.2">
      <c r="C182" s="44" t="str">
        <f t="shared" ref="C182:C196" si="74">LEFT(B80, 1)</f>
        <v/>
      </c>
      <c r="E182" s="35"/>
      <c r="F182" s="35"/>
      <c r="J182" s="39">
        <f t="shared" si="73"/>
        <v>1</v>
      </c>
      <c r="L182" s="35"/>
    </row>
    <row r="183" spans="3:12" hidden="1" x14ac:dyDescent="0.2">
      <c r="C183" s="44" t="str">
        <f t="shared" si="74"/>
        <v/>
      </c>
      <c r="E183" s="35"/>
      <c r="F183" s="35"/>
      <c r="J183" s="39">
        <f t="shared" si="73"/>
        <v>1</v>
      </c>
      <c r="L183" s="35"/>
    </row>
    <row r="184" spans="3:12" hidden="1" x14ac:dyDescent="0.2">
      <c r="C184" s="44" t="str">
        <f t="shared" si="74"/>
        <v/>
      </c>
      <c r="E184" s="35"/>
      <c r="F184" s="35"/>
      <c r="J184" s="39">
        <f t="shared" si="73"/>
        <v>1</v>
      </c>
      <c r="L184" s="35"/>
    </row>
    <row r="185" spans="3:12" hidden="1" x14ac:dyDescent="0.2">
      <c r="C185" s="44" t="str">
        <f t="shared" si="74"/>
        <v/>
      </c>
      <c r="E185" s="35"/>
      <c r="F185" s="35"/>
      <c r="J185" s="39">
        <f t="shared" si="73"/>
        <v>1</v>
      </c>
      <c r="L185" s="35"/>
    </row>
    <row r="186" spans="3:12" hidden="1" x14ac:dyDescent="0.2">
      <c r="C186" s="44" t="str">
        <f t="shared" si="74"/>
        <v/>
      </c>
      <c r="E186" s="35"/>
      <c r="F186" s="35"/>
      <c r="J186" s="39">
        <f t="shared" si="73"/>
        <v>1</v>
      </c>
      <c r="L186" s="35"/>
    </row>
    <row r="187" spans="3:12" hidden="1" x14ac:dyDescent="0.2">
      <c r="C187" s="44" t="str">
        <f t="shared" si="74"/>
        <v/>
      </c>
      <c r="E187" s="35"/>
      <c r="F187" s="35"/>
      <c r="J187" s="39">
        <f t="shared" si="73"/>
        <v>1</v>
      </c>
      <c r="L187" s="35"/>
    </row>
    <row r="188" spans="3:12" hidden="1" x14ac:dyDescent="0.2">
      <c r="C188" s="44" t="str">
        <f t="shared" si="74"/>
        <v/>
      </c>
      <c r="E188" s="35"/>
      <c r="F188" s="35"/>
      <c r="J188" s="39">
        <f t="shared" si="73"/>
        <v>1</v>
      </c>
      <c r="L188" s="35"/>
    </row>
    <row r="189" spans="3:12" hidden="1" x14ac:dyDescent="0.2">
      <c r="C189" s="44" t="str">
        <f t="shared" si="74"/>
        <v/>
      </c>
      <c r="E189" s="35"/>
      <c r="F189" s="35"/>
      <c r="J189" s="39">
        <f t="shared" si="73"/>
        <v>1</v>
      </c>
      <c r="L189" s="35"/>
    </row>
    <row r="190" spans="3:12" hidden="1" x14ac:dyDescent="0.2">
      <c r="C190" s="44" t="str">
        <f t="shared" si="74"/>
        <v/>
      </c>
      <c r="E190" s="35"/>
      <c r="F190" s="35"/>
      <c r="J190" s="39">
        <f t="shared" si="73"/>
        <v>1</v>
      </c>
      <c r="L190" s="35"/>
    </row>
    <row r="191" spans="3:12" hidden="1" x14ac:dyDescent="0.2">
      <c r="C191" s="44" t="str">
        <f t="shared" si="74"/>
        <v/>
      </c>
      <c r="E191" s="35"/>
      <c r="F191" s="35"/>
      <c r="J191" s="39">
        <f t="shared" si="73"/>
        <v>1</v>
      </c>
      <c r="L191" s="35"/>
    </row>
    <row r="192" spans="3:12" hidden="1" x14ac:dyDescent="0.2">
      <c r="C192" s="44" t="str">
        <f t="shared" si="74"/>
        <v/>
      </c>
      <c r="E192" s="35"/>
      <c r="F192" s="35"/>
      <c r="J192" s="39">
        <f t="shared" si="73"/>
        <v>1</v>
      </c>
      <c r="L192" s="35"/>
    </row>
    <row r="193" spans="3:12" hidden="1" x14ac:dyDescent="0.2">
      <c r="C193" s="44" t="str">
        <f t="shared" si="74"/>
        <v/>
      </c>
      <c r="E193" s="35"/>
      <c r="F193" s="35"/>
      <c r="J193" s="39">
        <f t="shared" si="73"/>
        <v>1</v>
      </c>
      <c r="L193" s="35"/>
    </row>
    <row r="194" spans="3:12" hidden="1" x14ac:dyDescent="0.2">
      <c r="C194" s="44" t="str">
        <f t="shared" si="74"/>
        <v/>
      </c>
      <c r="E194" s="35"/>
      <c r="F194" s="35"/>
      <c r="J194" s="39">
        <f t="shared" si="73"/>
        <v>1</v>
      </c>
      <c r="L194" s="35"/>
    </row>
    <row r="195" spans="3:12" hidden="1" x14ac:dyDescent="0.2">
      <c r="C195" s="44" t="str">
        <f t="shared" si="74"/>
        <v/>
      </c>
      <c r="E195" s="35"/>
      <c r="F195" s="35"/>
      <c r="J195" s="39">
        <f t="shared" si="73"/>
        <v>1</v>
      </c>
      <c r="L195" s="35"/>
    </row>
    <row r="196" spans="3:12" hidden="1" x14ac:dyDescent="0.2">
      <c r="C196" s="44" t="str">
        <f t="shared" si="74"/>
        <v/>
      </c>
      <c r="E196" s="35"/>
      <c r="F196" s="35"/>
      <c r="J196" s="39">
        <f t="shared" si="73"/>
        <v>1</v>
      </c>
      <c r="L196" s="35"/>
    </row>
    <row r="197" spans="3:12" hidden="1" x14ac:dyDescent="0.2">
      <c r="C197" s="42"/>
      <c r="D197" s="35"/>
      <c r="E197" s="35"/>
      <c r="F197" s="35"/>
      <c r="I197" s="39"/>
      <c r="J197" s="39"/>
      <c r="K197" s="35"/>
      <c r="L197" s="35"/>
    </row>
    <row r="198" spans="3:12" hidden="1" x14ac:dyDescent="0.2">
      <c r="C198" s="42"/>
      <c r="D198" s="35"/>
      <c r="E198" s="35"/>
      <c r="F198" s="35"/>
      <c r="I198" s="39"/>
      <c r="J198" s="39"/>
      <c r="K198" s="35"/>
      <c r="L198" s="35"/>
    </row>
    <row r="199" spans="3:12" hidden="1" x14ac:dyDescent="0.2">
      <c r="C199" s="42"/>
      <c r="D199" s="35"/>
      <c r="E199" s="35"/>
      <c r="F199" s="35"/>
      <c r="I199" s="39"/>
      <c r="J199" s="39"/>
      <c r="K199" s="35"/>
      <c r="L199" s="35"/>
    </row>
    <row r="200" spans="3:12" x14ac:dyDescent="0.2">
      <c r="C200" s="42"/>
      <c r="D200" s="35"/>
      <c r="E200" s="35"/>
      <c r="F200" s="35"/>
      <c r="I200" s="39"/>
      <c r="J200" s="39"/>
      <c r="K200" s="35"/>
      <c r="L200" s="35"/>
    </row>
    <row r="201" spans="3:12" x14ac:dyDescent="0.2">
      <c r="C201" s="42"/>
      <c r="D201" s="35"/>
      <c r="E201" s="35"/>
      <c r="F201" s="35"/>
      <c r="I201" s="39"/>
      <c r="J201" s="39"/>
      <c r="K201" s="35"/>
      <c r="L201" s="35"/>
    </row>
    <row r="202" spans="3:12" x14ac:dyDescent="0.2">
      <c r="C202" s="42"/>
      <c r="D202" s="35"/>
      <c r="E202" s="35"/>
      <c r="F202" s="35"/>
      <c r="I202" s="39"/>
      <c r="J202" s="39"/>
      <c r="K202" s="35"/>
      <c r="L202" s="35"/>
    </row>
    <row r="203" spans="3:12" x14ac:dyDescent="0.2">
      <c r="E203" s="35"/>
      <c r="F203" s="35"/>
      <c r="J203" s="39"/>
      <c r="L203" s="35"/>
    </row>
    <row r="204" spans="3:12" x14ac:dyDescent="0.2">
      <c r="E204" s="35"/>
      <c r="F204" s="35"/>
      <c r="J204" s="39"/>
      <c r="L204" s="35"/>
    </row>
    <row r="205" spans="3:12" x14ac:dyDescent="0.2">
      <c r="E205" s="35"/>
      <c r="F205" s="35"/>
      <c r="J205" s="39"/>
      <c r="L205" s="35"/>
    </row>
    <row r="206" spans="3:12" x14ac:dyDescent="0.2">
      <c r="E206" s="35"/>
      <c r="F206" s="35"/>
      <c r="J206" s="39"/>
      <c r="L206" s="35"/>
    </row>
    <row r="207" spans="3:12" x14ac:dyDescent="0.2">
      <c r="E207" s="35"/>
      <c r="F207" s="35"/>
      <c r="J207" s="39"/>
      <c r="L207" s="35"/>
    </row>
    <row r="208" spans="3:12" x14ac:dyDescent="0.2">
      <c r="E208" s="35"/>
      <c r="F208" s="35"/>
      <c r="J208" s="39"/>
      <c r="L208" s="35"/>
    </row>
    <row r="209" spans="5:12" x14ac:dyDescent="0.2">
      <c r="E209" s="35"/>
      <c r="F209" s="35"/>
      <c r="J209" s="39"/>
      <c r="L209" s="35"/>
    </row>
    <row r="210" spans="5:12" x14ac:dyDescent="0.2">
      <c r="E210" s="35"/>
      <c r="F210" s="35"/>
      <c r="J210" s="39"/>
      <c r="L210" s="35"/>
    </row>
    <row r="211" spans="5:12" x14ac:dyDescent="0.2">
      <c r="E211" s="35"/>
      <c r="F211" s="35"/>
      <c r="J211" s="39"/>
      <c r="L211" s="35"/>
    </row>
    <row r="212" spans="5:12" x14ac:dyDescent="0.2">
      <c r="E212" s="35"/>
      <c r="F212" s="35"/>
      <c r="J212" s="39"/>
      <c r="L212" s="35"/>
    </row>
    <row r="213" spans="5:12" x14ac:dyDescent="0.2">
      <c r="E213" s="35"/>
      <c r="F213" s="35"/>
      <c r="J213" s="39"/>
      <c r="L213" s="35"/>
    </row>
    <row r="214" spans="5:12" x14ac:dyDescent="0.2">
      <c r="E214" s="35"/>
      <c r="F214" s="35"/>
      <c r="J214" s="39"/>
      <c r="L214" s="35"/>
    </row>
    <row r="215" spans="5:12" x14ac:dyDescent="0.2">
      <c r="E215" s="35"/>
      <c r="F215" s="35"/>
      <c r="J215" s="39"/>
      <c r="L215" s="35"/>
    </row>
    <row r="216" spans="5:12" x14ac:dyDescent="0.2">
      <c r="E216" s="35"/>
      <c r="F216" s="35"/>
      <c r="J216" s="39"/>
      <c r="L216" s="35"/>
    </row>
    <row r="217" spans="5:12" x14ac:dyDescent="0.2">
      <c r="E217" s="35"/>
      <c r="F217" s="35"/>
      <c r="J217" s="39"/>
      <c r="L217" s="35"/>
    </row>
    <row r="218" spans="5:12" x14ac:dyDescent="0.2">
      <c r="E218" s="35"/>
      <c r="F218" s="35"/>
      <c r="J218" s="39"/>
      <c r="L218" s="35"/>
    </row>
    <row r="219" spans="5:12" x14ac:dyDescent="0.2">
      <c r="E219" s="35"/>
      <c r="F219" s="35"/>
      <c r="J219" s="39"/>
      <c r="L219" s="35"/>
    </row>
    <row r="220" spans="5:12" x14ac:dyDescent="0.2">
      <c r="E220" s="35"/>
      <c r="F220" s="35"/>
      <c r="J220" s="39"/>
      <c r="L220" s="35"/>
    </row>
    <row r="221" spans="5:12" x14ac:dyDescent="0.2">
      <c r="E221" s="35"/>
      <c r="F221" s="35"/>
      <c r="J221" s="39"/>
      <c r="L221" s="35"/>
    </row>
    <row r="222" spans="5:12" x14ac:dyDescent="0.2">
      <c r="E222" s="35"/>
      <c r="F222" s="35"/>
      <c r="J222" s="39"/>
      <c r="L222" s="35"/>
    </row>
    <row r="223" spans="5:12" x14ac:dyDescent="0.2">
      <c r="E223" s="35"/>
      <c r="F223" s="35"/>
      <c r="J223" s="39"/>
      <c r="L223" s="35"/>
    </row>
    <row r="224" spans="5:12" x14ac:dyDescent="0.2">
      <c r="E224" s="35"/>
      <c r="F224" s="35"/>
      <c r="J224" s="39"/>
      <c r="L224" s="35"/>
    </row>
    <row r="225" spans="5:12" x14ac:dyDescent="0.2">
      <c r="E225" s="35"/>
      <c r="F225" s="35"/>
      <c r="J225" s="39"/>
      <c r="L225" s="35"/>
    </row>
    <row r="226" spans="5:12" x14ac:dyDescent="0.2">
      <c r="E226" s="35"/>
      <c r="F226" s="35"/>
      <c r="J226" s="39"/>
      <c r="L226" s="35"/>
    </row>
    <row r="227" spans="5:12" x14ac:dyDescent="0.2">
      <c r="E227" s="35"/>
      <c r="F227" s="35"/>
      <c r="J227" s="39"/>
      <c r="L227" s="35"/>
    </row>
    <row r="228" spans="5:12" x14ac:dyDescent="0.2">
      <c r="E228" s="35"/>
      <c r="F228" s="35"/>
      <c r="J228" s="39"/>
      <c r="L228" s="35"/>
    </row>
    <row r="229" spans="5:12" x14ac:dyDescent="0.2">
      <c r="E229" s="35"/>
      <c r="F229" s="35"/>
      <c r="J229" s="39"/>
      <c r="L229" s="35"/>
    </row>
    <row r="230" spans="5:12" x14ac:dyDescent="0.2">
      <c r="E230" s="35"/>
      <c r="F230" s="35"/>
      <c r="J230" s="39"/>
      <c r="L230" s="35"/>
    </row>
    <row r="231" spans="5:12" x14ac:dyDescent="0.2">
      <c r="E231" s="35"/>
      <c r="F231" s="35"/>
      <c r="J231" s="39"/>
      <c r="L231" s="35"/>
    </row>
    <row r="232" spans="5:12" x14ac:dyDescent="0.2">
      <c r="E232" s="35"/>
      <c r="F232" s="35"/>
      <c r="J232" s="39"/>
      <c r="L232" s="35"/>
    </row>
    <row r="233" spans="5:12" x14ac:dyDescent="0.2">
      <c r="E233" s="35"/>
      <c r="F233" s="35"/>
      <c r="J233" s="39"/>
      <c r="L233" s="35"/>
    </row>
    <row r="234" spans="5:12" x14ac:dyDescent="0.2">
      <c r="E234" s="35"/>
      <c r="F234" s="35"/>
      <c r="J234" s="39"/>
      <c r="L234" s="35"/>
    </row>
    <row r="235" spans="5:12" x14ac:dyDescent="0.2">
      <c r="E235" s="35"/>
      <c r="F235" s="35"/>
      <c r="J235" s="39"/>
      <c r="L235" s="35"/>
    </row>
    <row r="236" spans="5:12" x14ac:dyDescent="0.2">
      <c r="E236" s="35"/>
      <c r="F236" s="35"/>
      <c r="J236" s="39"/>
      <c r="L236" s="35"/>
    </row>
    <row r="237" spans="5:12" x14ac:dyDescent="0.2">
      <c r="E237" s="35"/>
      <c r="F237" s="35"/>
      <c r="J237" s="39"/>
      <c r="L237" s="35"/>
    </row>
    <row r="238" spans="5:12" x14ac:dyDescent="0.2">
      <c r="E238" s="35"/>
      <c r="F238" s="35"/>
      <c r="J238" s="39"/>
      <c r="L238" s="35"/>
    </row>
    <row r="239" spans="5:12" x14ac:dyDescent="0.2">
      <c r="E239" s="35"/>
      <c r="F239" s="35"/>
      <c r="J239" s="39"/>
      <c r="L239" s="35"/>
    </row>
    <row r="240" spans="5:12" x14ac:dyDescent="0.2">
      <c r="E240" s="35"/>
      <c r="F240" s="35"/>
      <c r="J240" s="39"/>
      <c r="L240" s="35"/>
    </row>
    <row r="241" spans="5:12" x14ac:dyDescent="0.2">
      <c r="E241" s="35"/>
      <c r="F241" s="35"/>
      <c r="J241" s="39"/>
      <c r="L241" s="35"/>
    </row>
    <row r="242" spans="5:12" x14ac:dyDescent="0.2">
      <c r="E242" s="35"/>
      <c r="F242" s="35"/>
      <c r="J242" s="39"/>
      <c r="L242" s="35"/>
    </row>
    <row r="243" spans="5:12" x14ac:dyDescent="0.2">
      <c r="E243" s="35"/>
      <c r="F243" s="35"/>
      <c r="J243" s="39"/>
      <c r="L243" s="35"/>
    </row>
    <row r="244" spans="5:12" x14ac:dyDescent="0.2">
      <c r="E244" s="35"/>
      <c r="F244" s="35"/>
      <c r="J244" s="39"/>
      <c r="L244" s="35"/>
    </row>
    <row r="245" spans="5:12" x14ac:dyDescent="0.2">
      <c r="E245" s="35"/>
      <c r="F245" s="35"/>
      <c r="J245" s="39"/>
      <c r="L245" s="35"/>
    </row>
    <row r="246" spans="5:12" x14ac:dyDescent="0.2">
      <c r="E246" s="35"/>
      <c r="F246" s="35"/>
      <c r="J246" s="39"/>
      <c r="L246" s="35"/>
    </row>
    <row r="247" spans="5:12" x14ac:dyDescent="0.2">
      <c r="E247" s="35"/>
      <c r="F247" s="35"/>
      <c r="J247" s="39"/>
      <c r="L247" s="35"/>
    </row>
    <row r="248" spans="5:12" x14ac:dyDescent="0.2">
      <c r="E248" s="35"/>
      <c r="F248" s="35"/>
      <c r="J248" s="39"/>
      <c r="L248" s="35"/>
    </row>
    <row r="249" spans="5:12" x14ac:dyDescent="0.2">
      <c r="E249" s="35"/>
      <c r="F249" s="35"/>
      <c r="J249" s="39"/>
      <c r="L249" s="35"/>
    </row>
    <row r="250" spans="5:12" x14ac:dyDescent="0.2">
      <c r="E250" s="35"/>
      <c r="F250" s="35"/>
      <c r="J250" s="39"/>
      <c r="L250" s="35"/>
    </row>
    <row r="251" spans="5:12" x14ac:dyDescent="0.2">
      <c r="E251" s="35"/>
      <c r="F251" s="35"/>
      <c r="J251" s="39"/>
      <c r="L251" s="35"/>
    </row>
    <row r="252" spans="5:12" x14ac:dyDescent="0.2">
      <c r="E252" s="35"/>
      <c r="F252" s="35"/>
      <c r="J252" s="39"/>
      <c r="L252" s="35"/>
    </row>
    <row r="253" spans="5:12" x14ac:dyDescent="0.2">
      <c r="E253" s="35"/>
      <c r="F253" s="35"/>
      <c r="J253" s="39"/>
      <c r="L253" s="35"/>
    </row>
    <row r="254" spans="5:12" x14ac:dyDescent="0.2">
      <c r="E254" s="35"/>
      <c r="F254" s="35"/>
      <c r="J254" s="39"/>
      <c r="L254" s="35"/>
    </row>
    <row r="255" spans="5:12" x14ac:dyDescent="0.2">
      <c r="E255" s="35"/>
      <c r="F255" s="35"/>
      <c r="J255" s="39"/>
      <c r="L255" s="35"/>
    </row>
    <row r="256" spans="5:12" x14ac:dyDescent="0.2">
      <c r="E256" s="35"/>
      <c r="F256" s="35"/>
      <c r="J256" s="39"/>
      <c r="L256" s="35"/>
    </row>
    <row r="257" spans="5:12" x14ac:dyDescent="0.2">
      <c r="E257" s="35"/>
      <c r="F257" s="35"/>
      <c r="J257" s="39"/>
      <c r="L257" s="35"/>
    </row>
    <row r="258" spans="5:12" x14ac:dyDescent="0.2">
      <c r="E258" s="35"/>
      <c r="F258" s="35"/>
      <c r="J258" s="39"/>
      <c r="L258" s="35"/>
    </row>
  </sheetData>
  <mergeCells count="24">
    <mergeCell ref="AM12:AN12"/>
    <mergeCell ref="AK12:AL12"/>
    <mergeCell ref="Z12:AC12"/>
    <mergeCell ref="AD12:AJ12"/>
    <mergeCell ref="C12:D12"/>
    <mergeCell ref="T12:X12"/>
    <mergeCell ref="B108:D108"/>
    <mergeCell ref="B96:N97"/>
    <mergeCell ref="B95:M95"/>
    <mergeCell ref="B106:C106"/>
    <mergeCell ref="B101:C101"/>
    <mergeCell ref="E101:K101"/>
    <mergeCell ref="B105:C105"/>
    <mergeCell ref="B103:C103"/>
    <mergeCell ref="B102:C102"/>
    <mergeCell ref="B104:C104"/>
    <mergeCell ref="N99:O99"/>
    <mergeCell ref="N100:O104"/>
    <mergeCell ref="B6:N6"/>
    <mergeCell ref="B2:N2"/>
    <mergeCell ref="B3:N3"/>
    <mergeCell ref="B4:N4"/>
    <mergeCell ref="B100:D100"/>
    <mergeCell ref="B7:N7"/>
  </mergeCells>
  <phoneticPr fontId="1" type="noConversion"/>
  <dataValidations count="4">
    <dataValidation type="list" allowBlank="1" showInputMessage="1" showErrorMessage="1" sqref="J15:J94" xr:uid="{00000000-0002-0000-0100-000000000000}">
      <formula1>$I$114:$I$115</formula1>
    </dataValidation>
    <dataValidation type="list" allowBlank="1" showInputMessage="1" showErrorMessage="1" sqref="E15:E94" xr:uid="{00000000-0002-0000-0100-000001000000}">
      <formula1>$E$111:$E$112</formula1>
    </dataValidation>
    <dataValidation type="list" allowBlank="1" showInputMessage="1" showErrorMessage="1" sqref="D15:D94" xr:uid="{00000000-0002-0000-0100-000002000000}">
      <formula1>$C$110:$C$114</formula1>
    </dataValidation>
    <dataValidation type="list" allowBlank="1" showInputMessage="1" showErrorMessage="1" sqref="F15:F94" xr:uid="{00000000-0002-0000-0100-000003000000}">
      <formula1>"5,10"</formula1>
    </dataValidation>
  </dataValidations>
  <printOptions horizontalCentered="1"/>
  <pageMargins left="0.25" right="0.25" top="0.5" bottom="0.5" header="0.3" footer="0.3"/>
  <pageSetup scale="51" fitToHeight="2" orientation="landscape"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45"/>
  <sheetViews>
    <sheetView topLeftCell="A34" workbookViewId="0">
      <selection activeCell="C47" sqref="C47"/>
    </sheetView>
  </sheetViews>
  <sheetFormatPr defaultColWidth="9.125" defaultRowHeight="13.6" x14ac:dyDescent="0.25"/>
  <cols>
    <col min="1" max="1" width="3.125" style="54" customWidth="1"/>
    <col min="2" max="2" width="27.5" style="54" customWidth="1"/>
    <col min="3" max="4" width="62.75" style="54" customWidth="1"/>
    <col min="5" max="5" width="3.125" style="54" customWidth="1"/>
    <col min="6" max="16384" width="9.125" style="54"/>
  </cols>
  <sheetData>
    <row r="1" spans="1:6" s="105" customFormat="1" ht="10.9" x14ac:dyDescent="0.2">
      <c r="A1" s="331"/>
      <c r="B1" s="331"/>
      <c r="C1" s="331"/>
      <c r="D1" s="331"/>
      <c r="E1" s="331"/>
      <c r="F1" s="336"/>
    </row>
    <row r="2" spans="1:6" s="105" customFormat="1" ht="17.350000000000001" customHeight="1" x14ac:dyDescent="0.3">
      <c r="A2" s="592" t="s">
        <v>289</v>
      </c>
      <c r="B2" s="592"/>
      <c r="C2" s="592"/>
      <c r="D2" s="592"/>
      <c r="E2" s="592"/>
      <c r="F2" s="336"/>
    </row>
    <row r="3" spans="1:6" s="105" customFormat="1" ht="21.1" x14ac:dyDescent="0.35">
      <c r="A3" s="593" t="s">
        <v>312</v>
      </c>
      <c r="B3" s="593"/>
      <c r="C3" s="593"/>
      <c r="D3" s="593"/>
      <c r="E3" s="593"/>
      <c r="F3" s="336"/>
    </row>
    <row r="4" spans="1:6" s="105" customFormat="1" ht="19.55" customHeight="1" x14ac:dyDescent="0.3">
      <c r="A4" s="592" t="s">
        <v>290</v>
      </c>
      <c r="B4" s="592"/>
      <c r="C4" s="592"/>
      <c r="D4" s="592"/>
      <c r="E4" s="592"/>
      <c r="F4" s="336"/>
    </row>
    <row r="5" spans="1:6" s="105" customFormat="1" ht="10.050000000000001" customHeight="1" x14ac:dyDescent="0.2">
      <c r="A5" s="106"/>
      <c r="B5" s="106"/>
      <c r="C5" s="106"/>
      <c r="D5" s="106"/>
      <c r="E5" s="106"/>
      <c r="F5" s="336"/>
    </row>
    <row r="6" spans="1:6" s="105" customFormat="1" ht="19.55" customHeight="1" x14ac:dyDescent="0.35">
      <c r="A6" s="594" t="s">
        <v>291</v>
      </c>
      <c r="B6" s="594"/>
      <c r="C6" s="594"/>
      <c r="D6" s="594"/>
      <c r="E6" s="594"/>
      <c r="F6" s="336"/>
    </row>
    <row r="7" spans="1:6" s="105" customFormat="1" ht="19.55" customHeight="1" x14ac:dyDescent="0.2">
      <c r="A7" s="599" t="s">
        <v>360</v>
      </c>
      <c r="B7" s="599"/>
      <c r="C7" s="599"/>
      <c r="D7" s="599"/>
      <c r="E7" s="599"/>
      <c r="F7" s="336"/>
    </row>
    <row r="8" spans="1:6" s="110" customFormat="1" ht="5.95" customHeight="1" x14ac:dyDescent="0.2">
      <c r="A8" s="111"/>
      <c r="B8" s="111"/>
      <c r="C8" s="111"/>
      <c r="D8" s="111"/>
      <c r="E8" s="111"/>
      <c r="F8" s="337"/>
    </row>
    <row r="9" spans="1:6" s="105" customFormat="1" ht="18.350000000000001" x14ac:dyDescent="0.3">
      <c r="A9" s="112" t="s">
        <v>310</v>
      </c>
      <c r="B9" s="113"/>
      <c r="C9" s="113"/>
      <c r="D9" s="114"/>
      <c r="E9" s="115"/>
      <c r="F9" s="336"/>
    </row>
    <row r="10" spans="1:6" ht="14.3" thickBot="1" x14ac:dyDescent="0.3">
      <c r="A10" s="658"/>
      <c r="B10" s="659"/>
      <c r="C10" s="659"/>
      <c r="D10" s="133"/>
      <c r="E10" s="133"/>
      <c r="F10" s="53"/>
    </row>
    <row r="11" spans="1:6" x14ac:dyDescent="0.25">
      <c r="A11" s="380"/>
      <c r="B11" s="660" t="s">
        <v>70</v>
      </c>
      <c r="C11" s="662" t="s">
        <v>71</v>
      </c>
      <c r="D11" s="663"/>
      <c r="E11" s="133"/>
      <c r="F11" s="53"/>
    </row>
    <row r="12" spans="1:6" ht="14.3" thickBot="1" x14ac:dyDescent="0.3">
      <c r="A12" s="133"/>
      <c r="B12" s="661"/>
      <c r="C12" s="381" t="s">
        <v>227</v>
      </c>
      <c r="D12" s="382" t="s">
        <v>228</v>
      </c>
      <c r="E12" s="133"/>
      <c r="F12" s="53"/>
    </row>
    <row r="13" spans="1:6" ht="23.1" x14ac:dyDescent="0.25">
      <c r="A13" s="133"/>
      <c r="B13" s="434" t="s">
        <v>271</v>
      </c>
      <c r="C13" s="383" t="s">
        <v>229</v>
      </c>
      <c r="D13" s="384" t="s">
        <v>153</v>
      </c>
      <c r="E13" s="133"/>
      <c r="F13" s="53"/>
    </row>
    <row r="14" spans="1:6" ht="23.1" x14ac:dyDescent="0.25">
      <c r="A14" s="133"/>
      <c r="B14" s="435" t="s">
        <v>122</v>
      </c>
      <c r="C14" s="385" t="s">
        <v>230</v>
      </c>
      <c r="D14" s="386" t="s">
        <v>231</v>
      </c>
      <c r="E14" s="133"/>
      <c r="F14" s="53"/>
    </row>
    <row r="15" spans="1:6" ht="57.75" x14ac:dyDescent="0.25">
      <c r="A15" s="133"/>
      <c r="B15" s="435" t="s">
        <v>116</v>
      </c>
      <c r="C15" s="387" t="s">
        <v>362</v>
      </c>
      <c r="D15" s="386" t="s">
        <v>230</v>
      </c>
      <c r="E15" s="133"/>
      <c r="F15" s="53"/>
    </row>
    <row r="16" spans="1:6" ht="23.1" x14ac:dyDescent="0.25">
      <c r="A16" s="133"/>
      <c r="B16" s="435" t="s">
        <v>121</v>
      </c>
      <c r="C16" s="436" t="s">
        <v>230</v>
      </c>
      <c r="D16" s="388" t="s">
        <v>363</v>
      </c>
      <c r="E16" s="133"/>
      <c r="F16" s="53"/>
    </row>
    <row r="17" spans="1:6" x14ac:dyDescent="0.25">
      <c r="A17" s="133"/>
      <c r="B17" s="435" t="s">
        <v>272</v>
      </c>
      <c r="C17" s="436"/>
      <c r="D17" s="386" t="s">
        <v>302</v>
      </c>
      <c r="E17" s="133"/>
      <c r="F17" s="53"/>
    </row>
    <row r="18" spans="1:6" x14ac:dyDescent="0.25">
      <c r="A18" s="133"/>
      <c r="B18" s="488" t="s">
        <v>91</v>
      </c>
      <c r="C18" s="489" t="s">
        <v>317</v>
      </c>
      <c r="D18" s="489" t="s">
        <v>317</v>
      </c>
      <c r="E18" s="133"/>
      <c r="F18" s="53"/>
    </row>
    <row r="19" spans="1:6" ht="34.65" x14ac:dyDescent="0.25">
      <c r="A19" s="133"/>
      <c r="B19" s="435" t="s">
        <v>237</v>
      </c>
      <c r="C19" s="387" t="s">
        <v>60</v>
      </c>
      <c r="D19" s="386" t="s">
        <v>230</v>
      </c>
      <c r="E19" s="133"/>
      <c r="F19" s="53"/>
    </row>
    <row r="20" spans="1:6" ht="46.2" x14ac:dyDescent="0.25">
      <c r="A20" s="133"/>
      <c r="B20" s="435" t="s">
        <v>114</v>
      </c>
      <c r="C20" s="387" t="s">
        <v>61</v>
      </c>
      <c r="D20" s="386" t="s">
        <v>230</v>
      </c>
      <c r="E20" s="133"/>
      <c r="F20" s="53"/>
    </row>
    <row r="21" spans="1:6" ht="23.1" x14ac:dyDescent="0.25">
      <c r="A21" s="133"/>
      <c r="B21" s="435" t="s">
        <v>232</v>
      </c>
      <c r="C21" s="387" t="s">
        <v>154</v>
      </c>
      <c r="D21" s="386" t="s">
        <v>230</v>
      </c>
      <c r="E21" s="133"/>
      <c r="F21" s="53"/>
    </row>
    <row r="22" spans="1:6" ht="57.75" x14ac:dyDescent="0.25">
      <c r="A22" s="133"/>
      <c r="B22" s="435" t="s">
        <v>233</v>
      </c>
      <c r="C22" s="387" t="s">
        <v>238</v>
      </c>
      <c r="D22" s="437" t="s">
        <v>318</v>
      </c>
      <c r="E22" s="133"/>
      <c r="F22" s="53"/>
    </row>
    <row r="23" spans="1:6" x14ac:dyDescent="0.25">
      <c r="A23" s="133"/>
      <c r="B23" s="435" t="s">
        <v>307</v>
      </c>
      <c r="C23" s="385" t="s">
        <v>230</v>
      </c>
      <c r="D23" s="386" t="s">
        <v>308</v>
      </c>
      <c r="E23" s="133"/>
      <c r="F23" s="53"/>
    </row>
    <row r="24" spans="1:6" ht="80.849999999999994" x14ac:dyDescent="0.25">
      <c r="A24" s="133"/>
      <c r="B24" s="435" t="s">
        <v>80</v>
      </c>
      <c r="C24" s="387" t="s">
        <v>364</v>
      </c>
      <c r="D24" s="388" t="s">
        <v>33</v>
      </c>
      <c r="E24" s="133"/>
      <c r="F24" s="53"/>
    </row>
    <row r="25" spans="1:6" ht="46.2" x14ac:dyDescent="0.25">
      <c r="A25" s="133"/>
      <c r="B25" s="435" t="s">
        <v>62</v>
      </c>
      <c r="C25" s="387" t="s">
        <v>365</v>
      </c>
      <c r="D25" s="388" t="s">
        <v>366</v>
      </c>
      <c r="E25" s="133"/>
      <c r="F25" s="53"/>
    </row>
    <row r="26" spans="1:6" ht="23.1" x14ac:dyDescent="0.25">
      <c r="A26" s="133"/>
      <c r="B26" s="435" t="s">
        <v>234</v>
      </c>
      <c r="C26" s="385" t="s">
        <v>230</v>
      </c>
      <c r="D26" s="388" t="s">
        <v>306</v>
      </c>
      <c r="E26" s="133"/>
      <c r="F26" s="53"/>
    </row>
    <row r="27" spans="1:6" ht="34.65" x14ac:dyDescent="0.25">
      <c r="A27" s="133"/>
      <c r="B27" s="438" t="s">
        <v>158</v>
      </c>
      <c r="C27" s="439" t="s">
        <v>230</v>
      </c>
      <c r="D27" s="389" t="s">
        <v>367</v>
      </c>
      <c r="E27" s="133"/>
      <c r="F27" s="53"/>
    </row>
    <row r="28" spans="1:6" ht="34.65" x14ac:dyDescent="0.25">
      <c r="A28" s="133"/>
      <c r="B28" s="438" t="s">
        <v>235</v>
      </c>
      <c r="C28" s="390" t="s">
        <v>84</v>
      </c>
      <c r="D28" s="389" t="s">
        <v>368</v>
      </c>
      <c r="E28" s="133"/>
      <c r="F28" s="53"/>
    </row>
    <row r="29" spans="1:6" ht="36.700000000000003" thickBot="1" x14ac:dyDescent="0.3">
      <c r="A29" s="133"/>
      <c r="B29" s="440" t="s">
        <v>83</v>
      </c>
      <c r="C29" s="391" t="s">
        <v>86</v>
      </c>
      <c r="D29" s="392" t="s">
        <v>309</v>
      </c>
      <c r="E29" s="133"/>
      <c r="F29" s="53"/>
    </row>
    <row r="30" spans="1:6" x14ac:dyDescent="0.25">
      <c r="A30" s="133"/>
      <c r="B30" s="565"/>
      <c r="C30" s="566"/>
      <c r="D30" s="566"/>
      <c r="E30" s="133"/>
      <c r="F30" s="53"/>
    </row>
    <row r="31" spans="1:6" ht="19.05" thickBot="1" x14ac:dyDescent="0.35">
      <c r="A31" s="112" t="s">
        <v>372</v>
      </c>
      <c r="B31" s="113"/>
      <c r="C31" s="113"/>
      <c r="D31" s="114"/>
      <c r="E31" s="115"/>
      <c r="F31" s="53"/>
    </row>
    <row r="32" spans="1:6" x14ac:dyDescent="0.25">
      <c r="A32" s="380"/>
      <c r="B32" s="664" t="s">
        <v>70</v>
      </c>
      <c r="C32" s="666" t="s">
        <v>71</v>
      </c>
      <c r="D32" s="667"/>
      <c r="E32" s="133"/>
      <c r="F32" s="53"/>
    </row>
    <row r="33" spans="1:6" x14ac:dyDescent="0.25">
      <c r="A33" s="133"/>
      <c r="B33" s="665"/>
      <c r="C33" s="567" t="s">
        <v>227</v>
      </c>
      <c r="D33" s="568" t="s">
        <v>228</v>
      </c>
      <c r="E33" s="133"/>
      <c r="F33" s="53"/>
    </row>
    <row r="34" spans="1:6" ht="34.65" x14ac:dyDescent="0.25">
      <c r="A34" s="133"/>
      <c r="B34" s="569" t="s">
        <v>369</v>
      </c>
      <c r="C34" s="570" t="s">
        <v>373</v>
      </c>
      <c r="D34" s="571" t="s">
        <v>378</v>
      </c>
      <c r="E34" s="133"/>
      <c r="F34" s="53"/>
    </row>
    <row r="35" spans="1:6" ht="23.1" x14ac:dyDescent="0.25">
      <c r="A35" s="133"/>
      <c r="B35" s="569" t="s">
        <v>56</v>
      </c>
      <c r="C35" s="570" t="s">
        <v>374</v>
      </c>
      <c r="D35" s="571" t="s">
        <v>230</v>
      </c>
      <c r="E35" s="133"/>
      <c r="F35" s="53"/>
    </row>
    <row r="36" spans="1:6" ht="34.65" x14ac:dyDescent="0.25">
      <c r="A36" s="133"/>
      <c r="B36" s="569" t="s">
        <v>320</v>
      </c>
      <c r="C36" s="570" t="s">
        <v>375</v>
      </c>
      <c r="D36" s="571" t="s">
        <v>375</v>
      </c>
      <c r="E36" s="133"/>
      <c r="F36" s="53"/>
    </row>
    <row r="37" spans="1:6" ht="34.65" x14ac:dyDescent="0.25">
      <c r="A37" s="133"/>
      <c r="B37" s="569" t="s">
        <v>321</v>
      </c>
      <c r="C37" s="570" t="s">
        <v>376</v>
      </c>
      <c r="D37" s="571" t="s">
        <v>230</v>
      </c>
      <c r="E37" s="133"/>
      <c r="F37" s="53"/>
    </row>
    <row r="38" spans="1:6" ht="46.2" x14ac:dyDescent="0.25">
      <c r="A38" s="133"/>
      <c r="B38" s="569" t="s">
        <v>370</v>
      </c>
      <c r="C38" s="570" t="s">
        <v>371</v>
      </c>
      <c r="D38" s="571" t="s">
        <v>230</v>
      </c>
      <c r="E38" s="133"/>
      <c r="F38" s="53"/>
    </row>
    <row r="39" spans="1:6" ht="35.35" thickBot="1" x14ac:dyDescent="0.3">
      <c r="A39" s="133"/>
      <c r="B39" s="572" t="s">
        <v>324</v>
      </c>
      <c r="C39" s="573" t="s">
        <v>377</v>
      </c>
      <c r="D39" s="574" t="s">
        <v>379</v>
      </c>
      <c r="E39" s="133"/>
      <c r="F39" s="53"/>
    </row>
    <row r="40" spans="1:6" x14ac:dyDescent="0.25">
      <c r="A40" s="133"/>
      <c r="B40" s="565"/>
      <c r="C40" s="566"/>
      <c r="D40" s="566"/>
      <c r="E40" s="133"/>
      <c r="F40" s="53"/>
    </row>
    <row r="41" spans="1:6" x14ac:dyDescent="0.25">
      <c r="A41" s="133"/>
      <c r="B41" s="133"/>
      <c r="C41" s="133"/>
      <c r="D41" s="133"/>
      <c r="E41" s="133"/>
      <c r="F41" s="53"/>
    </row>
    <row r="42" spans="1:6" x14ac:dyDescent="0.25">
      <c r="A42" s="133"/>
      <c r="B42" s="133"/>
      <c r="C42" s="656" t="s">
        <v>236</v>
      </c>
      <c r="D42" s="657"/>
      <c r="E42" s="133"/>
      <c r="F42" s="53"/>
    </row>
    <row r="43" spans="1:6" ht="89" customHeight="1" x14ac:dyDescent="0.25">
      <c r="A43" s="133"/>
      <c r="B43" s="133"/>
      <c r="C43" s="654" t="s">
        <v>381</v>
      </c>
      <c r="D43" s="655"/>
      <c r="E43" s="133"/>
      <c r="F43" s="53"/>
    </row>
    <row r="44" spans="1:6" x14ac:dyDescent="0.25">
      <c r="A44" s="133"/>
      <c r="B44" s="133"/>
      <c r="C44" s="133"/>
      <c r="D44" s="133"/>
      <c r="E44" s="133"/>
      <c r="F44" s="53"/>
    </row>
    <row r="45" spans="1:6" x14ac:dyDescent="0.25">
      <c r="A45" s="53"/>
      <c r="B45" s="53"/>
      <c r="C45" s="53"/>
      <c r="D45" s="53"/>
      <c r="E45" s="53"/>
      <c r="F45" s="53"/>
    </row>
  </sheetData>
  <mergeCells count="12">
    <mergeCell ref="C43:D43"/>
    <mergeCell ref="C42:D42"/>
    <mergeCell ref="A6:E6"/>
    <mergeCell ref="A2:E2"/>
    <mergeCell ref="A3:E3"/>
    <mergeCell ref="A4:E4"/>
    <mergeCell ref="A10:C10"/>
    <mergeCell ref="B11:B12"/>
    <mergeCell ref="C11:D11"/>
    <mergeCell ref="A7:E7"/>
    <mergeCell ref="B32:B33"/>
    <mergeCell ref="C32:D32"/>
  </mergeCells>
  <phoneticPr fontId="25" type="noConversion"/>
  <printOptions horizontalCentered="1"/>
  <pageMargins left="0.5" right="0.25" top="0.6" bottom="0.5" header="0.5" footer="0.5"/>
  <pageSetup scale="5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113"/>
  <sheetViews>
    <sheetView topLeftCell="A68" workbookViewId="0">
      <selection activeCell="J115" sqref="J115"/>
    </sheetView>
  </sheetViews>
  <sheetFormatPr defaultColWidth="9.125" defaultRowHeight="12.9" x14ac:dyDescent="0.2"/>
  <cols>
    <col min="1" max="1" width="2.75" style="341" customWidth="1"/>
    <col min="2" max="2" width="16.25" style="341" customWidth="1"/>
    <col min="3" max="3" width="55.5" style="341" customWidth="1"/>
    <col min="4" max="4" width="21.5" style="341" customWidth="1"/>
    <col min="5" max="5" width="22" style="341" customWidth="1"/>
    <col min="6" max="6" width="20.25" style="341" hidden="1" customWidth="1"/>
    <col min="7" max="7" width="21.75" style="341" customWidth="1"/>
    <col min="8" max="13" width="9.5" style="341" customWidth="1"/>
    <col min="14" max="14" width="8.5" style="341" customWidth="1"/>
    <col min="15" max="15" width="11.5" style="341" customWidth="1"/>
    <col min="16" max="18" width="9.5" style="341" customWidth="1"/>
    <col min="19" max="19" width="2.75" style="341" customWidth="1"/>
    <col min="20" max="36" width="0" style="341" hidden="1" customWidth="1"/>
    <col min="37" max="16384" width="9.125" style="341"/>
  </cols>
  <sheetData>
    <row r="1" spans="1:24" s="105" customFormat="1" ht="10.9" x14ac:dyDescent="0.2">
      <c r="A1" s="330"/>
      <c r="B1" s="331"/>
      <c r="C1" s="331"/>
      <c r="D1" s="331"/>
      <c r="E1" s="331"/>
      <c r="F1" s="331"/>
      <c r="G1" s="331"/>
      <c r="H1" s="331"/>
      <c r="I1" s="331"/>
      <c r="J1" s="331"/>
      <c r="K1" s="331"/>
      <c r="L1" s="331"/>
      <c r="M1" s="331"/>
      <c r="N1" s="331"/>
      <c r="O1" s="331"/>
      <c r="P1" s="331"/>
      <c r="Q1" s="331"/>
      <c r="R1" s="331"/>
      <c r="S1" s="330"/>
      <c r="T1" s="336"/>
    </row>
    <row r="2" spans="1:24" s="105" customFormat="1" ht="17.350000000000001" customHeight="1" x14ac:dyDescent="0.3">
      <c r="A2" s="181"/>
      <c r="B2" s="592" t="s">
        <v>289</v>
      </c>
      <c r="C2" s="592"/>
      <c r="D2" s="592"/>
      <c r="E2" s="592"/>
      <c r="F2" s="592"/>
      <c r="G2" s="592"/>
      <c r="H2" s="592"/>
      <c r="I2" s="592"/>
      <c r="J2" s="592"/>
      <c r="K2" s="592"/>
      <c r="L2" s="592"/>
      <c r="M2" s="592"/>
      <c r="N2" s="592"/>
      <c r="O2" s="592"/>
      <c r="P2" s="592"/>
      <c r="Q2" s="592"/>
      <c r="R2" s="592"/>
      <c r="S2" s="181"/>
      <c r="T2" s="336"/>
    </row>
    <row r="3" spans="1:24" s="105" customFormat="1" ht="21.1" x14ac:dyDescent="0.35">
      <c r="A3" s="181"/>
      <c r="B3" s="593" t="s">
        <v>312</v>
      </c>
      <c r="C3" s="593"/>
      <c r="D3" s="593"/>
      <c r="E3" s="593"/>
      <c r="F3" s="593"/>
      <c r="G3" s="593"/>
      <c r="H3" s="593"/>
      <c r="I3" s="593"/>
      <c r="J3" s="593"/>
      <c r="K3" s="593"/>
      <c r="L3" s="593"/>
      <c r="M3" s="593"/>
      <c r="N3" s="593"/>
      <c r="O3" s="593"/>
      <c r="P3" s="593"/>
      <c r="Q3" s="593"/>
      <c r="R3" s="593"/>
      <c r="S3" s="181"/>
      <c r="T3" s="336"/>
    </row>
    <row r="4" spans="1:24" s="105" customFormat="1" ht="19.55" customHeight="1" x14ac:dyDescent="0.3">
      <c r="A4" s="181"/>
      <c r="B4" s="592" t="s">
        <v>290</v>
      </c>
      <c r="C4" s="592"/>
      <c r="D4" s="592"/>
      <c r="E4" s="592"/>
      <c r="F4" s="592"/>
      <c r="G4" s="592"/>
      <c r="H4" s="592"/>
      <c r="I4" s="592"/>
      <c r="J4" s="592"/>
      <c r="K4" s="592"/>
      <c r="L4" s="592"/>
      <c r="M4" s="592"/>
      <c r="N4" s="592"/>
      <c r="O4" s="592"/>
      <c r="P4" s="592"/>
      <c r="Q4" s="592"/>
      <c r="R4" s="592"/>
      <c r="S4" s="181"/>
      <c r="T4" s="336"/>
    </row>
    <row r="5" spans="1:24" s="105" customFormat="1" ht="10.050000000000001" customHeight="1" x14ac:dyDescent="0.2">
      <c r="A5" s="181"/>
      <c r="B5" s="106"/>
      <c r="C5" s="106"/>
      <c r="D5" s="106"/>
      <c r="E5" s="106"/>
      <c r="F5" s="106"/>
      <c r="G5" s="106"/>
      <c r="H5" s="106"/>
      <c r="I5" s="106"/>
      <c r="J5" s="106"/>
      <c r="K5" s="106"/>
      <c r="L5" s="106"/>
      <c r="M5" s="106"/>
      <c r="N5" s="106"/>
      <c r="O5" s="106"/>
      <c r="P5" s="106"/>
      <c r="Q5" s="106"/>
      <c r="R5" s="106"/>
      <c r="S5" s="181"/>
      <c r="T5" s="336"/>
    </row>
    <row r="6" spans="1:24" s="105" customFormat="1" ht="19.55" customHeight="1" x14ac:dyDescent="0.35">
      <c r="A6" s="181"/>
      <c r="B6" s="594" t="s">
        <v>291</v>
      </c>
      <c r="C6" s="594"/>
      <c r="D6" s="594"/>
      <c r="E6" s="594"/>
      <c r="F6" s="594"/>
      <c r="G6" s="594"/>
      <c r="H6" s="594"/>
      <c r="I6" s="594"/>
      <c r="J6" s="594"/>
      <c r="K6" s="594"/>
      <c r="L6" s="594"/>
      <c r="M6" s="594"/>
      <c r="N6" s="594"/>
      <c r="O6" s="594"/>
      <c r="P6" s="594"/>
      <c r="Q6" s="594"/>
      <c r="R6" s="594"/>
      <c r="S6" s="181"/>
      <c r="T6" s="336"/>
    </row>
    <row r="7" spans="1:24" s="105" customFormat="1" ht="19.55" customHeight="1" x14ac:dyDescent="0.2">
      <c r="A7" s="181"/>
      <c r="B7" s="599" t="s">
        <v>360</v>
      </c>
      <c r="C7" s="599"/>
      <c r="D7" s="599"/>
      <c r="E7" s="599"/>
      <c r="F7" s="599"/>
      <c r="G7" s="599"/>
      <c r="H7" s="599"/>
      <c r="I7" s="599"/>
      <c r="J7" s="599"/>
      <c r="K7" s="599"/>
      <c r="L7" s="599"/>
      <c r="M7" s="599"/>
      <c r="N7" s="599"/>
      <c r="O7" s="599"/>
      <c r="P7" s="599"/>
      <c r="Q7" s="599"/>
      <c r="R7" s="599"/>
      <c r="S7" s="181"/>
      <c r="T7" s="336"/>
    </row>
    <row r="8" spans="1:24" s="110" customFormat="1" ht="5.95" customHeight="1" x14ac:dyDescent="0.2">
      <c r="A8" s="182"/>
      <c r="B8" s="111"/>
      <c r="C8" s="111"/>
      <c r="D8" s="111"/>
      <c r="E8" s="111"/>
      <c r="F8" s="111"/>
      <c r="G8" s="111"/>
      <c r="H8" s="111"/>
      <c r="I8" s="111"/>
      <c r="J8" s="111"/>
      <c r="K8" s="111"/>
      <c r="L8" s="111"/>
      <c r="M8" s="111"/>
      <c r="N8" s="111"/>
      <c r="O8" s="111"/>
      <c r="P8" s="111"/>
      <c r="Q8" s="111"/>
      <c r="R8" s="111"/>
      <c r="S8" s="182"/>
      <c r="T8" s="337"/>
    </row>
    <row r="9" spans="1:24" s="105" customFormat="1" ht="18.350000000000001" x14ac:dyDescent="0.3">
      <c r="A9" s="112" t="s">
        <v>26</v>
      </c>
      <c r="B9" s="112"/>
      <c r="C9" s="113"/>
      <c r="D9" s="113"/>
      <c r="E9" s="114"/>
      <c r="F9" s="115"/>
      <c r="G9" s="115"/>
      <c r="H9" s="116"/>
      <c r="I9" s="115"/>
      <c r="J9" s="115"/>
      <c r="K9" s="115"/>
      <c r="L9" s="115"/>
      <c r="M9" s="115"/>
      <c r="N9" s="115"/>
      <c r="O9" s="115"/>
      <c r="P9" s="115"/>
      <c r="Q9" s="115"/>
      <c r="R9" s="115"/>
      <c r="S9" s="183"/>
      <c r="T9" s="336"/>
    </row>
    <row r="10" spans="1:24" ht="13.6" thickBot="1" x14ac:dyDescent="0.25">
      <c r="A10" s="339"/>
      <c r="B10" s="340"/>
      <c r="C10" s="340"/>
      <c r="D10" s="340"/>
      <c r="E10" s="340"/>
      <c r="F10" s="340"/>
      <c r="G10" s="340"/>
      <c r="H10" s="339"/>
      <c r="I10" s="339"/>
      <c r="J10" s="339"/>
      <c r="K10" s="339"/>
      <c r="L10" s="339"/>
      <c r="M10" s="339"/>
      <c r="N10" s="339"/>
      <c r="O10" s="339"/>
      <c r="P10" s="339"/>
      <c r="Q10" s="339"/>
      <c r="R10" s="339"/>
      <c r="S10" s="339"/>
      <c r="T10" s="375"/>
    </row>
    <row r="11" spans="1:24" ht="14.3" thickBot="1" x14ac:dyDescent="0.25">
      <c r="A11" s="339"/>
      <c r="B11" s="190" t="s">
        <v>94</v>
      </c>
      <c r="C11" s="342" t="str">
        <f>IF('Current MY Credit Calc-EXHAUST'!C11&lt;&gt;"",'Current MY Credit Calc-EXHAUST'!C11,"")</f>
        <v/>
      </c>
      <c r="D11" s="340"/>
      <c r="E11" s="340"/>
      <c r="F11" s="340"/>
      <c r="G11" s="340"/>
      <c r="H11" s="339"/>
      <c r="I11" s="339"/>
      <c r="J11" s="339"/>
      <c r="K11" s="339"/>
      <c r="L11" s="339"/>
      <c r="M11" s="339"/>
      <c r="N11" s="339"/>
      <c r="O11" s="339"/>
      <c r="P11" s="339"/>
      <c r="Q11" s="339"/>
      <c r="R11" s="339"/>
      <c r="S11" s="339"/>
      <c r="T11" s="375"/>
    </row>
    <row r="12" spans="1:24" ht="14.3" thickBot="1" x14ac:dyDescent="0.25">
      <c r="A12" s="339"/>
      <c r="B12" s="190" t="s">
        <v>115</v>
      </c>
      <c r="C12" s="189" t="str">
        <f>IF(NOT('Current MY Credit Calc-EXHAUST'!C12=""), 'Current MY Credit Calc-EXHAUST'!C12, "")</f>
        <v/>
      </c>
      <c r="D12" s="340"/>
      <c r="E12" s="340"/>
      <c r="F12" s="340"/>
      <c r="G12" s="340"/>
      <c r="H12" s="339"/>
      <c r="I12" s="339"/>
      <c r="J12" s="339"/>
      <c r="K12" s="339"/>
      <c r="L12" s="339"/>
      <c r="M12" s="339"/>
      <c r="N12" s="339"/>
      <c r="O12" s="339"/>
      <c r="P12" s="339"/>
      <c r="Q12" s="339"/>
      <c r="R12" s="339"/>
      <c r="S12" s="339"/>
      <c r="T12" s="375"/>
    </row>
    <row r="13" spans="1:24" ht="14.3" thickBot="1" x14ac:dyDescent="0.25">
      <c r="A13" s="343"/>
      <c r="B13" s="191"/>
      <c r="C13" s="192"/>
      <c r="D13" s="344"/>
      <c r="E13" s="344"/>
      <c r="F13" s="340"/>
      <c r="G13" s="340"/>
      <c r="H13" s="339"/>
      <c r="I13" s="339"/>
      <c r="J13" s="339"/>
      <c r="K13" s="339"/>
      <c r="L13" s="339"/>
      <c r="M13" s="339"/>
      <c r="N13" s="339"/>
      <c r="O13" s="339"/>
      <c r="P13" s="339"/>
      <c r="Q13" s="339"/>
      <c r="R13" s="339"/>
      <c r="S13" s="339"/>
      <c r="T13" s="375"/>
    </row>
    <row r="14" spans="1:24" ht="23.95" customHeight="1" thickBot="1" x14ac:dyDescent="0.25">
      <c r="A14" s="339"/>
      <c r="B14" s="694" t="s">
        <v>19</v>
      </c>
      <c r="C14" s="695"/>
      <c r="D14" s="695"/>
      <c r="E14" s="695"/>
      <c r="F14" s="695"/>
      <c r="G14" s="696"/>
      <c r="H14" s="339"/>
      <c r="I14" s="339"/>
      <c r="J14" s="339"/>
      <c r="K14" s="345"/>
      <c r="L14" s="345"/>
      <c r="M14" s="345"/>
      <c r="N14" s="343"/>
      <c r="O14" s="343"/>
      <c r="P14" s="343"/>
      <c r="Q14" s="343"/>
      <c r="R14" s="343"/>
      <c r="S14" s="343"/>
      <c r="T14" s="378"/>
      <c r="U14" s="346"/>
      <c r="V14" s="346"/>
      <c r="W14" s="346"/>
      <c r="X14" s="346"/>
    </row>
    <row r="15" spans="1:24" ht="13.6" customHeight="1" thickBot="1" x14ac:dyDescent="0.25">
      <c r="A15" s="339"/>
      <c r="B15" s="347"/>
      <c r="C15" s="348"/>
      <c r="D15" s="724" t="s">
        <v>156</v>
      </c>
      <c r="E15" s="713" t="s">
        <v>319</v>
      </c>
      <c r="F15" s="714"/>
      <c r="G15" s="709" t="s">
        <v>59</v>
      </c>
      <c r="H15" s="339"/>
      <c r="I15" s="339"/>
      <c r="J15" s="339"/>
      <c r="K15" s="345"/>
      <c r="L15" s="345"/>
      <c r="M15" s="349"/>
      <c r="N15" s="343"/>
      <c r="O15" s="343"/>
      <c r="P15" s="343"/>
      <c r="Q15" s="343"/>
      <c r="R15" s="343"/>
      <c r="S15" s="343"/>
      <c r="T15" s="378"/>
      <c r="U15" s="346"/>
      <c r="V15" s="346"/>
      <c r="W15" s="346"/>
      <c r="X15" s="346"/>
    </row>
    <row r="16" spans="1:24" ht="14.3" thickBot="1" x14ac:dyDescent="0.25">
      <c r="A16" s="339"/>
      <c r="B16" s="350"/>
      <c r="C16" s="351"/>
      <c r="D16" s="725"/>
      <c r="E16" s="520" t="s">
        <v>339</v>
      </c>
      <c r="F16" s="520" t="s">
        <v>185</v>
      </c>
      <c r="G16" s="710"/>
      <c r="H16" s="339"/>
      <c r="I16" s="339"/>
      <c r="J16" s="339"/>
      <c r="K16" s="349"/>
      <c r="L16" s="352"/>
      <c r="M16" s="352"/>
      <c r="N16" s="343"/>
      <c r="O16" s="343"/>
      <c r="P16" s="343"/>
      <c r="Q16" s="343"/>
      <c r="R16" s="343"/>
      <c r="S16" s="343"/>
      <c r="T16" s="378"/>
      <c r="U16" s="346"/>
      <c r="V16" s="346"/>
      <c r="W16" s="346"/>
      <c r="X16" s="346"/>
    </row>
    <row r="17" spans="1:24" ht="14.3" thickBot="1" x14ac:dyDescent="0.3">
      <c r="A17" s="339"/>
      <c r="B17" s="715" t="s">
        <v>87</v>
      </c>
      <c r="C17" s="716"/>
      <c r="D17" s="716"/>
      <c r="E17" s="716"/>
      <c r="F17" s="716"/>
      <c r="G17" s="717"/>
      <c r="H17" s="726" t="s">
        <v>269</v>
      </c>
      <c r="I17" s="727"/>
      <c r="J17" s="727"/>
      <c r="K17" s="727"/>
      <c r="L17" s="727"/>
      <c r="M17" s="727"/>
      <c r="N17" s="727"/>
      <c r="O17" s="727"/>
      <c r="P17" s="727"/>
      <c r="Q17" s="727"/>
      <c r="R17" s="727"/>
      <c r="S17" s="353"/>
      <c r="T17" s="379"/>
      <c r="U17" s="346"/>
      <c r="V17" s="346"/>
      <c r="W17" s="346"/>
      <c r="X17" s="346"/>
    </row>
    <row r="18" spans="1:24" x14ac:dyDescent="0.2">
      <c r="A18" s="339"/>
      <c r="B18" s="684" t="s">
        <v>103</v>
      </c>
      <c r="C18" s="543" t="s">
        <v>166</v>
      </c>
      <c r="D18" s="446">
        <f>ROUND('Current MY Credit Calc-EXHAUST'!F101,0)</f>
        <v>0</v>
      </c>
      <c r="E18" s="446">
        <f>ROUND('Current MY Credit Calc-EXHAUST'!F91,0)</f>
        <v>0</v>
      </c>
      <c r="F18" s="446"/>
      <c r="G18" s="447">
        <f>ROUND('Current MY Credit Calc-EXHAUST'!F99,0)</f>
        <v>0</v>
      </c>
      <c r="H18" s="356"/>
      <c r="I18" s="357"/>
      <c r="J18" s="357"/>
      <c r="K18" s="358"/>
      <c r="L18" s="358"/>
      <c r="M18" s="358"/>
      <c r="N18" s="343"/>
      <c r="O18" s="343"/>
      <c r="P18" s="343"/>
      <c r="Q18" s="343"/>
      <c r="R18" s="343"/>
      <c r="S18" s="343"/>
      <c r="T18" s="378"/>
      <c r="U18" s="346"/>
      <c r="V18" s="346"/>
      <c r="W18" s="346"/>
      <c r="X18" s="346"/>
    </row>
    <row r="19" spans="1:24" ht="13.6" thickBot="1" x14ac:dyDescent="0.25">
      <c r="A19" s="339"/>
      <c r="B19" s="686"/>
      <c r="C19" s="540" t="s">
        <v>167</v>
      </c>
      <c r="D19" s="448">
        <f>ROUND('Current MY Credit Calc-EXHAUST'!F102,0)</f>
        <v>0</v>
      </c>
      <c r="E19" s="448">
        <f>ROUND('Current MY Credit Calc-EXHAUST'!F92,0)</f>
        <v>0</v>
      </c>
      <c r="F19" s="526"/>
      <c r="G19" s="449">
        <f>ROUND('Current MY Credit Calc-EXHAUST'!F100,0)</f>
        <v>0</v>
      </c>
      <c r="H19" s="356"/>
      <c r="I19" s="357"/>
      <c r="J19" s="357"/>
      <c r="K19" s="358"/>
      <c r="L19" s="358"/>
      <c r="M19" s="358"/>
      <c r="N19" s="343"/>
      <c r="O19" s="343"/>
      <c r="P19" s="343"/>
      <c r="Q19" s="343"/>
      <c r="R19" s="343"/>
      <c r="S19" s="343"/>
      <c r="T19" s="378"/>
      <c r="U19" s="346"/>
      <c r="V19" s="346"/>
      <c r="W19" s="346"/>
      <c r="X19" s="346"/>
    </row>
    <row r="20" spans="1:24" hidden="1" x14ac:dyDescent="0.2">
      <c r="A20" s="339"/>
      <c r="B20" s="686"/>
      <c r="C20" s="540" t="s">
        <v>159</v>
      </c>
      <c r="D20" s="450"/>
      <c r="E20" s="448">
        <f>'Current MY Credit Calc-EXHAUST'!F95</f>
        <v>0</v>
      </c>
      <c r="F20" s="490">
        <f>'Current MY Credit Calc-EXHAUST'!F97</f>
        <v>0</v>
      </c>
      <c r="G20" s="451"/>
      <c r="H20" s="356"/>
      <c r="I20" s="357"/>
      <c r="J20" s="357"/>
      <c r="K20" s="357"/>
      <c r="L20" s="357"/>
      <c r="M20" s="357"/>
      <c r="N20" s="339"/>
      <c r="O20" s="339"/>
      <c r="P20" s="339"/>
      <c r="Q20" s="339"/>
      <c r="R20" s="339"/>
      <c r="S20" s="339"/>
      <c r="T20" s="375"/>
    </row>
    <row r="21" spans="1:24" ht="13.6" hidden="1" thickBot="1" x14ac:dyDescent="0.25">
      <c r="A21" s="339"/>
      <c r="B21" s="687"/>
      <c r="C21" s="547" t="s">
        <v>160</v>
      </c>
      <c r="D21" s="452"/>
      <c r="E21" s="453">
        <f>'Current MY Credit Calc-EXHAUST'!F96</f>
        <v>0</v>
      </c>
      <c r="F21" s="491">
        <f>'Current MY Credit Calc-EXHAUST'!F98</f>
        <v>0</v>
      </c>
      <c r="G21" s="454"/>
      <c r="H21" s="356"/>
      <c r="I21" s="357"/>
      <c r="J21" s="357"/>
      <c r="K21" s="357"/>
      <c r="L21" s="357"/>
      <c r="M21" s="357"/>
      <c r="N21" s="339"/>
      <c r="O21" s="339"/>
      <c r="P21" s="339"/>
      <c r="Q21" s="339"/>
      <c r="R21" s="339"/>
      <c r="S21" s="339"/>
      <c r="T21" s="375"/>
    </row>
    <row r="22" spans="1:24" x14ac:dyDescent="0.2">
      <c r="A22" s="339"/>
      <c r="B22" s="684" t="s">
        <v>104</v>
      </c>
      <c r="C22" s="543" t="s">
        <v>342</v>
      </c>
      <c r="D22" s="455"/>
      <c r="E22" s="455"/>
      <c r="F22" s="455"/>
      <c r="G22" s="495"/>
      <c r="H22" s="356"/>
      <c r="I22" s="357"/>
      <c r="J22" s="357"/>
      <c r="K22" s="357"/>
      <c r="L22" s="357"/>
      <c r="M22" s="357"/>
      <c r="N22" s="339"/>
      <c r="O22" s="339"/>
      <c r="P22" s="339"/>
      <c r="Q22" s="339"/>
      <c r="R22" s="339"/>
      <c r="S22" s="339"/>
      <c r="T22" s="375"/>
    </row>
    <row r="23" spans="1:24" ht="13.6" thickBot="1" x14ac:dyDescent="0.25">
      <c r="A23" s="339"/>
      <c r="B23" s="686"/>
      <c r="C23" s="540" t="s">
        <v>56</v>
      </c>
      <c r="D23" s="456"/>
      <c r="E23" s="450"/>
      <c r="F23" s="450"/>
      <c r="G23" s="451"/>
      <c r="H23" s="356"/>
      <c r="I23" s="357"/>
      <c r="J23" s="357"/>
      <c r="K23" s="357"/>
      <c r="L23" s="357"/>
      <c r="M23" s="357"/>
      <c r="N23" s="339"/>
      <c r="O23" s="339"/>
      <c r="P23" s="339"/>
      <c r="Q23" s="339"/>
      <c r="R23" s="339"/>
      <c r="S23" s="339"/>
      <c r="T23" s="375"/>
    </row>
    <row r="24" spans="1:24" hidden="1" x14ac:dyDescent="0.2">
      <c r="A24" s="339"/>
      <c r="B24" s="686"/>
      <c r="C24" s="540" t="s">
        <v>159</v>
      </c>
      <c r="D24" s="450"/>
      <c r="E24" s="457"/>
      <c r="F24" s="492"/>
      <c r="G24" s="451"/>
      <c r="H24" s="356"/>
      <c r="I24" s="357"/>
      <c r="J24" s="357"/>
      <c r="K24" s="357"/>
      <c r="L24" s="357"/>
      <c r="M24" s="357"/>
      <c r="N24" s="339"/>
      <c r="O24" s="339"/>
      <c r="P24" s="339"/>
      <c r="Q24" s="339"/>
      <c r="R24" s="339"/>
      <c r="S24" s="339"/>
      <c r="T24" s="375"/>
    </row>
    <row r="25" spans="1:24" ht="13.6" hidden="1" thickBot="1" x14ac:dyDescent="0.25">
      <c r="A25" s="339"/>
      <c r="B25" s="687"/>
      <c r="C25" s="547" t="s">
        <v>160</v>
      </c>
      <c r="D25" s="452"/>
      <c r="E25" s="458"/>
      <c r="F25" s="493"/>
      <c r="G25" s="454"/>
      <c r="H25" s="356"/>
      <c r="I25" s="357"/>
      <c r="J25" s="357"/>
      <c r="K25" s="357"/>
      <c r="L25" s="357"/>
      <c r="M25" s="357"/>
      <c r="N25" s="339"/>
      <c r="O25" s="339"/>
      <c r="P25" s="339"/>
      <c r="Q25" s="339"/>
      <c r="R25" s="339"/>
      <c r="S25" s="339"/>
      <c r="T25" s="375"/>
    </row>
    <row r="26" spans="1:24" x14ac:dyDescent="0.2">
      <c r="A26" s="339"/>
      <c r="B26" s="691" t="s">
        <v>105</v>
      </c>
      <c r="C26" s="497" t="s">
        <v>320</v>
      </c>
      <c r="D26" s="455"/>
      <c r="E26" s="455"/>
      <c r="F26" s="455"/>
      <c r="G26" s="495"/>
      <c r="H26" s="668" t="str">
        <f>IF(OR(D26&lt;&gt;"",E26&lt;&gt;""),IF(C28="","You must enter the mfr(s) who provided you credits via a trade in cell C28.",""),"")</f>
        <v/>
      </c>
      <c r="I26" s="669"/>
      <c r="J26" s="669"/>
      <c r="K26" s="669"/>
      <c r="L26" s="669"/>
      <c r="M26" s="669"/>
      <c r="N26" s="669"/>
      <c r="O26" s="669"/>
      <c r="P26" s="669"/>
      <c r="Q26" s="669"/>
      <c r="R26" s="669"/>
      <c r="S26" s="339"/>
      <c r="T26" s="375"/>
    </row>
    <row r="27" spans="1:24" ht="13.6" thickBot="1" x14ac:dyDescent="0.25">
      <c r="A27" s="339"/>
      <c r="B27" s="693"/>
      <c r="C27" s="494" t="s">
        <v>321</v>
      </c>
      <c r="D27" s="459"/>
      <c r="E27" s="452"/>
      <c r="F27" s="452"/>
      <c r="G27" s="454"/>
      <c r="H27" s="668" t="str">
        <f>IF(D27&lt;&gt;"",IF(C28="","You must enter the mfr(s) who provided you credits via a trade in cell C28",""),"")</f>
        <v/>
      </c>
      <c r="I27" s="669"/>
      <c r="J27" s="669"/>
      <c r="K27" s="669"/>
      <c r="L27" s="669"/>
      <c r="M27" s="669"/>
      <c r="N27" s="669"/>
      <c r="O27" s="669"/>
      <c r="P27" s="669"/>
      <c r="Q27" s="669"/>
      <c r="R27" s="669"/>
      <c r="S27" s="339"/>
      <c r="T27" s="375"/>
    </row>
    <row r="28" spans="1:24" x14ac:dyDescent="0.2">
      <c r="A28" s="339"/>
      <c r="B28" s="691" t="s">
        <v>322</v>
      </c>
      <c r="C28" s="711"/>
      <c r="D28" s="460"/>
      <c r="E28" s="460"/>
      <c r="F28" s="460"/>
      <c r="G28" s="495"/>
      <c r="H28" s="356"/>
      <c r="I28" s="357"/>
      <c r="J28" s="357"/>
      <c r="K28" s="357"/>
      <c r="L28" s="357"/>
      <c r="M28" s="357"/>
      <c r="N28" s="339"/>
      <c r="O28" s="339"/>
      <c r="P28" s="339"/>
      <c r="Q28" s="339"/>
      <c r="R28" s="339"/>
      <c r="S28" s="339"/>
      <c r="T28" s="375"/>
    </row>
    <row r="29" spans="1:24" ht="13.6" thickBot="1" x14ac:dyDescent="0.25">
      <c r="A29" s="339"/>
      <c r="B29" s="693"/>
      <c r="C29" s="712"/>
      <c r="D29" s="452"/>
      <c r="E29" s="452"/>
      <c r="F29" s="452"/>
      <c r="G29" s="454"/>
      <c r="H29" s="356"/>
      <c r="I29" s="357"/>
      <c r="J29" s="357"/>
      <c r="K29" s="357"/>
      <c r="L29" s="357"/>
      <c r="M29" s="357"/>
      <c r="N29" s="339"/>
      <c r="O29" s="339"/>
      <c r="P29" s="339"/>
      <c r="Q29" s="339"/>
      <c r="R29" s="339"/>
      <c r="S29" s="339"/>
      <c r="T29" s="375"/>
    </row>
    <row r="30" spans="1:24" ht="14.3" hidden="1" thickBot="1" x14ac:dyDescent="0.25">
      <c r="A30" s="339"/>
      <c r="B30" s="698" t="s">
        <v>178</v>
      </c>
      <c r="C30" s="699"/>
      <c r="D30" s="699"/>
      <c r="E30" s="699"/>
      <c r="F30" s="699"/>
      <c r="G30" s="700"/>
      <c r="H30" s="356"/>
      <c r="I30" s="357"/>
      <c r="J30" s="357"/>
      <c r="K30" s="357"/>
      <c r="L30" s="357"/>
      <c r="M30" s="357"/>
      <c r="N30" s="339"/>
      <c r="O30" s="339"/>
      <c r="P30" s="339"/>
      <c r="Q30" s="339"/>
      <c r="R30" s="339"/>
      <c r="S30" s="339"/>
      <c r="T30" s="375"/>
    </row>
    <row r="31" spans="1:24" hidden="1" x14ac:dyDescent="0.2">
      <c r="A31" s="339"/>
      <c r="B31" s="705" t="s">
        <v>104</v>
      </c>
      <c r="C31" s="355" t="s">
        <v>161</v>
      </c>
      <c r="D31" s="460"/>
      <c r="E31" s="461"/>
      <c r="F31" s="460"/>
      <c r="G31" s="462"/>
      <c r="H31" s="356" t="str">
        <f>IF(AND(E31&lt;&gt;"", OR($C$11&lt;2012, $C$11&gt;2014)), $B$102, IF(E31&gt;E24,$B$95,""))</f>
        <v/>
      </c>
      <c r="I31" s="357"/>
      <c r="J31" s="357"/>
      <c r="K31" s="357"/>
      <c r="L31" s="357"/>
      <c r="M31" s="357"/>
      <c r="N31" s="339"/>
      <c r="O31" s="339"/>
      <c r="P31" s="339"/>
      <c r="Q31" s="339"/>
      <c r="R31" s="339"/>
      <c r="S31" s="339"/>
      <c r="T31" s="375"/>
    </row>
    <row r="32" spans="1:24" hidden="1" x14ac:dyDescent="0.2">
      <c r="A32" s="339"/>
      <c r="B32" s="719"/>
      <c r="C32" s="359" t="s">
        <v>162</v>
      </c>
      <c r="D32" s="450"/>
      <c r="E32" s="450"/>
      <c r="F32" s="463"/>
      <c r="G32" s="451"/>
      <c r="H32" s="356" t="str">
        <f>IF(AND(F32&lt;&gt;"", OR($C$11&lt;2011, $C$11&gt;2013)), $B$103, IF(F32&gt;F24,$B$95,""))</f>
        <v/>
      </c>
      <c r="I32" s="357"/>
      <c r="J32" s="357"/>
      <c r="K32" s="357"/>
      <c r="L32" s="357"/>
      <c r="M32" s="357"/>
      <c r="N32" s="339"/>
      <c r="O32" s="339"/>
      <c r="P32" s="339"/>
      <c r="Q32" s="339"/>
      <c r="R32" s="339"/>
      <c r="S32" s="339"/>
      <c r="T32" s="375"/>
    </row>
    <row r="33" spans="1:20" hidden="1" x14ac:dyDescent="0.2">
      <c r="A33" s="339"/>
      <c r="B33" s="719"/>
      <c r="C33" s="359" t="s">
        <v>12</v>
      </c>
      <c r="D33" s="456"/>
      <c r="E33" s="456"/>
      <c r="F33" s="450"/>
      <c r="G33" s="451"/>
      <c r="H33" s="356" t="str">
        <f>IF(AND(E33&gt;0,OR(C11&lt;2012,C11&gt;2013)),B106,IF((E33+D33)&gt;E23,$B$95,""))</f>
        <v/>
      </c>
      <c r="I33" s="357"/>
      <c r="J33" s="357"/>
      <c r="K33" s="357"/>
      <c r="L33" s="357"/>
      <c r="M33" s="357"/>
      <c r="N33" s="339"/>
      <c r="O33" s="339"/>
      <c r="P33" s="339"/>
      <c r="Q33" s="339"/>
      <c r="R33" s="339"/>
      <c r="S33" s="339"/>
      <c r="T33" s="375"/>
    </row>
    <row r="34" spans="1:20" hidden="1" x14ac:dyDescent="0.2">
      <c r="A34" s="339"/>
      <c r="B34" s="719"/>
      <c r="C34" s="359" t="s">
        <v>13</v>
      </c>
      <c r="D34" s="456"/>
      <c r="E34" s="450"/>
      <c r="F34" s="456"/>
      <c r="G34" s="451"/>
      <c r="H34" s="356" t="str">
        <f>IF(AND(F34&gt;0, OR(C11&lt;2011, C11&gt;2013)),B107, IF((F34+D34)&gt;F23,$B$95,""))</f>
        <v/>
      </c>
      <c r="I34" s="357"/>
      <c r="J34" s="357"/>
      <c r="K34" s="357"/>
      <c r="L34" s="357"/>
      <c r="M34" s="357"/>
      <c r="N34" s="339"/>
      <c r="O34" s="339"/>
      <c r="P34" s="339"/>
      <c r="Q34" s="339"/>
      <c r="R34" s="339"/>
      <c r="S34" s="339"/>
      <c r="T34" s="375"/>
    </row>
    <row r="35" spans="1:20" ht="13.6" hidden="1" thickBot="1" x14ac:dyDescent="0.25">
      <c r="A35" s="339"/>
      <c r="B35" s="706"/>
      <c r="C35" s="360" t="s">
        <v>168</v>
      </c>
      <c r="D35" s="459"/>
      <c r="E35" s="452"/>
      <c r="F35" s="452"/>
      <c r="G35" s="454"/>
      <c r="H35" s="356" t="str">
        <f>IF(D35&gt;D23,$B$95,"")</f>
        <v/>
      </c>
      <c r="I35" s="357"/>
      <c r="J35" s="357"/>
      <c r="K35" s="357"/>
      <c r="L35" s="357"/>
      <c r="M35" s="357"/>
      <c r="N35" s="339"/>
      <c r="O35" s="339"/>
      <c r="P35" s="339"/>
      <c r="Q35" s="339"/>
      <c r="R35" s="339"/>
      <c r="S35" s="339"/>
      <c r="T35" s="375"/>
    </row>
    <row r="36" spans="1:20" hidden="1" x14ac:dyDescent="0.2">
      <c r="A36" s="339"/>
      <c r="B36" s="720" t="s">
        <v>105</v>
      </c>
      <c r="C36" s="361" t="s">
        <v>161</v>
      </c>
      <c r="D36" s="464"/>
      <c r="E36" s="465"/>
      <c r="F36" s="464"/>
      <c r="G36" s="466"/>
      <c r="H36" s="356" t="str">
        <f>IF(AND(E36&lt;&gt;"", OR($C$11&lt;2012, $C$11&gt;2014)), $B$102, IF(E36&gt;E28,$B$95,""))</f>
        <v/>
      </c>
      <c r="I36" s="357"/>
      <c r="J36" s="357"/>
      <c r="K36" s="357"/>
      <c r="L36" s="357"/>
      <c r="M36" s="357"/>
      <c r="N36" s="339"/>
      <c r="O36" s="339"/>
      <c r="P36" s="339"/>
      <c r="Q36" s="339"/>
      <c r="R36" s="339"/>
      <c r="S36" s="339"/>
      <c r="T36" s="375"/>
    </row>
    <row r="37" spans="1:20" hidden="1" x14ac:dyDescent="0.2">
      <c r="A37" s="339"/>
      <c r="B37" s="719"/>
      <c r="C37" s="359" t="s">
        <v>162</v>
      </c>
      <c r="D37" s="450"/>
      <c r="E37" s="450"/>
      <c r="F37" s="457"/>
      <c r="G37" s="451"/>
      <c r="H37" s="356" t="str">
        <f>IF(AND(F37&lt;&gt;"", OR($C$11&lt;2011, $C$11&gt;2014)), $B$103, IF(F37&gt;F28,$B$95,""))</f>
        <v/>
      </c>
      <c r="I37" s="357"/>
      <c r="J37" s="357"/>
      <c r="K37" s="357"/>
      <c r="L37" s="357"/>
      <c r="M37" s="357"/>
      <c r="N37" s="339"/>
      <c r="O37" s="339"/>
      <c r="P37" s="339"/>
      <c r="Q37" s="339"/>
      <c r="R37" s="339"/>
      <c r="S37" s="339"/>
      <c r="T37" s="375"/>
    </row>
    <row r="38" spans="1:20" hidden="1" x14ac:dyDescent="0.2">
      <c r="A38" s="339"/>
      <c r="B38" s="719"/>
      <c r="C38" s="359" t="s">
        <v>14</v>
      </c>
      <c r="D38" s="456"/>
      <c r="E38" s="456"/>
      <c r="F38" s="450"/>
      <c r="G38" s="451"/>
      <c r="H38" s="356" t="str">
        <f>IF(AND(E38&gt;0, OR(C11&lt;2012, C11&gt;2013)),B106, IF((E38+D38)&gt;E27,$B$95,""))</f>
        <v/>
      </c>
      <c r="I38" s="357"/>
      <c r="J38" s="357"/>
      <c r="K38" s="357"/>
      <c r="L38" s="357"/>
      <c r="M38" s="357"/>
      <c r="N38" s="339"/>
      <c r="O38" s="339"/>
      <c r="P38" s="339"/>
      <c r="Q38" s="339"/>
      <c r="R38" s="339"/>
      <c r="S38" s="339"/>
      <c r="T38" s="375"/>
    </row>
    <row r="39" spans="1:20" hidden="1" x14ac:dyDescent="0.2">
      <c r="A39" s="339"/>
      <c r="B39" s="719"/>
      <c r="C39" s="359" t="s">
        <v>15</v>
      </c>
      <c r="D39" s="456"/>
      <c r="E39" s="450"/>
      <c r="F39" s="456"/>
      <c r="G39" s="451"/>
      <c r="H39" s="356" t="str">
        <f>IF(AND(F39&gt;0, OR(C11&lt;2011, C11&gt;2013)),B107, IF((F39+D39)&gt;F27,$B$95,""))</f>
        <v/>
      </c>
      <c r="I39" s="357"/>
      <c r="J39" s="357"/>
      <c r="K39" s="357"/>
      <c r="L39" s="357"/>
      <c r="M39" s="357"/>
      <c r="N39" s="339"/>
      <c r="O39" s="339"/>
      <c r="P39" s="339"/>
      <c r="Q39" s="339"/>
      <c r="R39" s="339"/>
      <c r="S39" s="339"/>
      <c r="T39" s="375"/>
    </row>
    <row r="40" spans="1:20" ht="13.6" hidden="1" thickBot="1" x14ac:dyDescent="0.25">
      <c r="A40" s="339"/>
      <c r="B40" s="721"/>
      <c r="C40" s="362" t="s">
        <v>169</v>
      </c>
      <c r="D40" s="467"/>
      <c r="E40" s="452"/>
      <c r="F40" s="452"/>
      <c r="G40" s="454"/>
      <c r="H40" s="356" t="str">
        <f>IF(D40&gt;D27,$B$95,"")</f>
        <v/>
      </c>
      <c r="I40" s="357"/>
      <c r="J40" s="357"/>
      <c r="K40" s="357"/>
      <c r="L40" s="357"/>
      <c r="M40" s="357"/>
      <c r="N40" s="339"/>
      <c r="O40" s="339"/>
      <c r="P40" s="339"/>
      <c r="Q40" s="339"/>
      <c r="R40" s="339"/>
      <c r="S40" s="339"/>
      <c r="T40" s="375"/>
    </row>
    <row r="41" spans="1:20" ht="14.3" hidden="1" thickBot="1" x14ac:dyDescent="0.25">
      <c r="A41" s="339"/>
      <c r="B41" s="722" t="s">
        <v>273</v>
      </c>
      <c r="C41" s="723"/>
      <c r="D41" s="468">
        <f>D19+SUM(D31:D40)</f>
        <v>0</v>
      </c>
      <c r="E41" s="468">
        <f>E19+SUM(E31:E40)</f>
        <v>0</v>
      </c>
      <c r="F41" s="468">
        <f>F19+SUM(F31:F40)</f>
        <v>0</v>
      </c>
      <c r="G41" s="469">
        <f>G19</f>
        <v>0</v>
      </c>
      <c r="H41" s="356" t="str">
        <f>IF(OR(D41&gt;=1, E41&gt;=1, F41&gt;=1, G41&gt;=1), B104, "")</f>
        <v/>
      </c>
      <c r="I41" s="357"/>
      <c r="J41" s="357"/>
      <c r="K41" s="357"/>
      <c r="L41" s="357"/>
      <c r="M41" s="357"/>
      <c r="N41" s="339"/>
      <c r="O41" s="339"/>
      <c r="P41" s="339"/>
      <c r="Q41" s="339"/>
      <c r="R41" s="339"/>
      <c r="S41" s="339"/>
      <c r="T41" s="375"/>
    </row>
    <row r="42" spans="1:20" ht="14.3" thickBot="1" x14ac:dyDescent="0.25">
      <c r="A42" s="339"/>
      <c r="B42" s="715" t="str">
        <f>IF(AE67="###","Misallocation of Credits for the Current Model Year. Please correct.","Credits Applied to Current MY Balance for Standard Phase 3 Credits:")</f>
        <v>Credits Applied to Current MY Balance for Standard Phase 3 Credits:</v>
      </c>
      <c r="C42" s="716"/>
      <c r="D42" s="716"/>
      <c r="E42" s="716"/>
      <c r="F42" s="716"/>
      <c r="G42" s="717"/>
      <c r="H42" s="356"/>
      <c r="I42" s="357"/>
      <c r="J42" s="357"/>
      <c r="K42" s="357"/>
      <c r="L42" s="357"/>
      <c r="M42" s="357"/>
      <c r="N42" s="339"/>
      <c r="O42" s="339"/>
      <c r="P42" s="339"/>
      <c r="Q42" s="339"/>
      <c r="R42" s="339"/>
      <c r="S42" s="339"/>
      <c r="T42" s="375"/>
    </row>
    <row r="43" spans="1:20" ht="13.6" thickBot="1" x14ac:dyDescent="0.25">
      <c r="A43" s="339"/>
      <c r="B43" s="684" t="s">
        <v>103</v>
      </c>
      <c r="C43" s="543" t="s">
        <v>274</v>
      </c>
      <c r="D43" s="460"/>
      <c r="E43" s="460"/>
      <c r="F43" s="460"/>
      <c r="G43" s="495"/>
      <c r="H43" s="683"/>
      <c r="I43" s="669"/>
      <c r="J43" s="669"/>
      <c r="K43" s="669"/>
      <c r="L43" s="669"/>
      <c r="M43" s="669"/>
      <c r="N43" s="669"/>
      <c r="O43" s="669"/>
      <c r="P43" s="669"/>
      <c r="Q43" s="669"/>
      <c r="R43" s="669"/>
      <c r="S43" s="339"/>
      <c r="T43" s="375"/>
    </row>
    <row r="44" spans="1:20" hidden="1" x14ac:dyDescent="0.2">
      <c r="A44" s="339"/>
      <c r="B44" s="685"/>
      <c r="C44" s="498" t="s">
        <v>323</v>
      </c>
      <c r="D44" s="450"/>
      <c r="E44" s="450"/>
      <c r="F44" s="456"/>
      <c r="G44" s="451"/>
      <c r="H44" s="683" t="str">
        <f>IF(SUM(D44:E44,G44)&gt;F18,$B$95,"")</f>
        <v/>
      </c>
      <c r="I44" s="669"/>
      <c r="J44" s="669"/>
      <c r="K44" s="669"/>
      <c r="L44" s="669"/>
      <c r="M44" s="669"/>
      <c r="N44" s="669"/>
      <c r="O44" s="669"/>
      <c r="P44" s="669"/>
      <c r="Q44" s="669"/>
      <c r="R44" s="669"/>
      <c r="S44" s="339"/>
      <c r="T44" s="375"/>
    </row>
    <row r="45" spans="1:20" ht="13.6" hidden="1" thickBot="1" x14ac:dyDescent="0.25">
      <c r="A45" s="339"/>
      <c r="B45" s="718"/>
      <c r="C45" s="544" t="s">
        <v>275</v>
      </c>
      <c r="D45" s="452"/>
      <c r="E45" s="452"/>
      <c r="F45" s="459"/>
      <c r="G45" s="454"/>
      <c r="H45" s="683" t="str">
        <f>IF(SUM(D45:F45)&gt;G18,$B$95,"")</f>
        <v/>
      </c>
      <c r="I45" s="669"/>
      <c r="J45" s="669"/>
      <c r="K45" s="669"/>
      <c r="L45" s="669"/>
      <c r="M45" s="669"/>
      <c r="N45" s="669"/>
      <c r="O45" s="669"/>
      <c r="P45" s="669"/>
      <c r="Q45" s="669"/>
      <c r="R45" s="669"/>
      <c r="S45" s="339"/>
      <c r="T45" s="375"/>
    </row>
    <row r="46" spans="1:20" x14ac:dyDescent="0.2">
      <c r="A46" s="339"/>
      <c r="B46" s="684" t="s">
        <v>104</v>
      </c>
      <c r="C46" s="543" t="s">
        <v>274</v>
      </c>
      <c r="D46" s="460"/>
      <c r="E46" s="460"/>
      <c r="F46" s="460"/>
      <c r="G46" s="495"/>
      <c r="H46" s="683"/>
      <c r="I46" s="669"/>
      <c r="J46" s="669"/>
      <c r="K46" s="669"/>
      <c r="L46" s="669"/>
      <c r="M46" s="669"/>
      <c r="N46" s="669"/>
      <c r="O46" s="669"/>
      <c r="P46" s="669"/>
      <c r="Q46" s="669"/>
      <c r="R46" s="669"/>
      <c r="S46" s="339"/>
      <c r="T46" s="375"/>
    </row>
    <row r="47" spans="1:20" ht="13.6" thickBot="1" x14ac:dyDescent="0.25">
      <c r="A47" s="339"/>
      <c r="B47" s="685"/>
      <c r="C47" s="540" t="s">
        <v>343</v>
      </c>
      <c r="D47" s="450"/>
      <c r="E47" s="450"/>
      <c r="F47" s="450"/>
      <c r="G47" s="451"/>
      <c r="H47" s="683"/>
      <c r="I47" s="669"/>
      <c r="J47" s="669"/>
      <c r="K47" s="669"/>
      <c r="L47" s="669"/>
      <c r="M47" s="669"/>
      <c r="N47" s="669"/>
      <c r="O47" s="669"/>
      <c r="P47" s="669"/>
      <c r="Q47" s="669"/>
      <c r="R47" s="669"/>
      <c r="S47" s="339"/>
      <c r="T47" s="375"/>
    </row>
    <row r="48" spans="1:20" ht="13.6" hidden="1" thickBot="1" x14ac:dyDescent="0.25">
      <c r="A48" s="339"/>
      <c r="B48" s="685"/>
      <c r="C48" s="540" t="s">
        <v>323</v>
      </c>
      <c r="D48" s="450"/>
      <c r="E48" s="452"/>
      <c r="F48" s="456"/>
      <c r="G48" s="451"/>
      <c r="H48" s="683" t="str">
        <f>IF(SUM(D48:G48)&gt;F22,$B$97,"")</f>
        <v/>
      </c>
      <c r="I48" s="669"/>
      <c r="J48" s="669"/>
      <c r="K48" s="669"/>
      <c r="L48" s="669"/>
      <c r="M48" s="669"/>
      <c r="N48" s="669"/>
      <c r="O48" s="669"/>
      <c r="P48" s="669"/>
      <c r="Q48" s="669"/>
      <c r="R48" s="669"/>
      <c r="S48" s="339"/>
      <c r="T48" s="375"/>
    </row>
    <row r="49" spans="1:20" ht="13.6" hidden="1" thickBot="1" x14ac:dyDescent="0.25">
      <c r="A49" s="339"/>
      <c r="B49" s="685"/>
      <c r="C49" s="544" t="s">
        <v>275</v>
      </c>
      <c r="D49" s="450"/>
      <c r="E49" s="450"/>
      <c r="F49" s="456"/>
      <c r="G49" s="451"/>
      <c r="H49" s="683" t="str">
        <f>IF(SUM(D49:G49)&gt;G22,$B$97,"")</f>
        <v/>
      </c>
      <c r="I49" s="669"/>
      <c r="J49" s="669"/>
      <c r="K49" s="669"/>
      <c r="L49" s="669"/>
      <c r="M49" s="669"/>
      <c r="N49" s="669"/>
      <c r="O49" s="669"/>
      <c r="P49" s="669"/>
      <c r="Q49" s="669"/>
      <c r="R49" s="669"/>
      <c r="S49" s="339"/>
      <c r="T49" s="375"/>
    </row>
    <row r="50" spans="1:20" hidden="1" x14ac:dyDescent="0.2">
      <c r="A50" s="339"/>
      <c r="B50" s="686"/>
      <c r="C50" s="498" t="s">
        <v>16</v>
      </c>
      <c r="D50" s="450"/>
      <c r="E50" s="456"/>
      <c r="F50" s="492"/>
      <c r="G50" s="451"/>
      <c r="H50" s="356" t="str">
        <f>IF(AND(F50&gt;0,OR($C$11=2011,$C$11=2012)),$B$109,IF(AND(G50&gt;0,$C$11&lt;2010),$B$108,IF(SUM(E50:G50)&gt;E25,$B$95,"")))</f>
        <v/>
      </c>
      <c r="I50" s="357"/>
      <c r="J50" s="357"/>
      <c r="K50" s="357"/>
      <c r="L50" s="357"/>
      <c r="M50" s="357"/>
      <c r="N50" s="339"/>
      <c r="O50" s="339"/>
      <c r="P50" s="339"/>
      <c r="Q50" s="339"/>
      <c r="R50" s="339"/>
      <c r="S50" s="339"/>
      <c r="T50" s="375"/>
    </row>
    <row r="51" spans="1:20" ht="13.6" hidden="1" thickBot="1" x14ac:dyDescent="0.25">
      <c r="A51" s="339"/>
      <c r="B51" s="687"/>
      <c r="C51" s="547" t="s">
        <v>17</v>
      </c>
      <c r="D51" s="452"/>
      <c r="E51" s="470"/>
      <c r="F51" s="493"/>
      <c r="G51" s="454"/>
      <c r="H51" s="356" t="str">
        <f>IF(AND(E51&gt;0,$C$11=2012),$B$110,IF(AND(G51&gt;0,$C$11&lt;2010),$B$108,IF(SUM(E51:G51)&gt;F25,$B$95,"")))</f>
        <v/>
      </c>
      <c r="I51" s="357"/>
      <c r="J51" s="357"/>
      <c r="K51" s="357"/>
      <c r="L51" s="357"/>
      <c r="M51" s="357"/>
      <c r="N51" s="339"/>
      <c r="O51" s="339"/>
      <c r="P51" s="339"/>
      <c r="Q51" s="339"/>
      <c r="R51" s="339"/>
      <c r="S51" s="339"/>
      <c r="T51" s="375"/>
    </row>
    <row r="52" spans="1:20" ht="12.75" customHeight="1" x14ac:dyDescent="0.2">
      <c r="A52" s="339"/>
      <c r="B52" s="691" t="s">
        <v>324</v>
      </c>
      <c r="C52" s="543" t="s">
        <v>325</v>
      </c>
      <c r="D52" s="542"/>
      <c r="E52" s="460"/>
      <c r="F52" s="460"/>
      <c r="G52" s="495"/>
      <c r="H52" s="683" t="str">
        <f>IF(D52&lt;&gt;"",IF(C56="","You must enter the mfr(s) to whom you provided credits via a trade in cell C56.",""),IF(D52&gt;D26,$B$96,""))</f>
        <v/>
      </c>
      <c r="I52" s="669"/>
      <c r="J52" s="669"/>
      <c r="K52" s="669"/>
      <c r="L52" s="669"/>
      <c r="M52" s="669"/>
      <c r="N52" s="669"/>
      <c r="O52" s="669"/>
      <c r="P52" s="669"/>
      <c r="Q52" s="669"/>
      <c r="R52" s="669"/>
      <c r="S52" s="339"/>
      <c r="T52" s="375"/>
    </row>
    <row r="53" spans="1:20" x14ac:dyDescent="0.2">
      <c r="A53" s="339"/>
      <c r="B53" s="692"/>
      <c r="C53" s="540" t="s">
        <v>326</v>
      </c>
      <c r="D53" s="450"/>
      <c r="E53" s="450"/>
      <c r="F53" s="450"/>
      <c r="G53" s="451"/>
      <c r="H53" s="683" t="str">
        <f>IF(D53&lt;&gt;"",IF(C56="","You must enter the mfr(s) to whom you provided credits via a trade in cell C56.",""),"")</f>
        <v/>
      </c>
      <c r="I53" s="669"/>
      <c r="J53" s="669"/>
      <c r="K53" s="669"/>
      <c r="L53" s="669"/>
      <c r="M53" s="669"/>
      <c r="N53" s="669"/>
      <c r="O53" s="669"/>
      <c r="P53" s="669"/>
      <c r="Q53" s="669"/>
      <c r="R53" s="669"/>
      <c r="S53" s="339"/>
      <c r="T53" s="375"/>
    </row>
    <row r="54" spans="1:20" ht="13.6" thickBot="1" x14ac:dyDescent="0.25">
      <c r="A54" s="339"/>
      <c r="B54" s="692"/>
      <c r="C54" s="498" t="s">
        <v>327</v>
      </c>
      <c r="D54" s="450"/>
      <c r="E54" s="541"/>
      <c r="F54" s="456"/>
      <c r="G54" s="451"/>
      <c r="H54" s="683" t="str">
        <f>IF(E54&lt;&gt;"",IF(C56="","You must enter the mfr(s) to whom you provided credits via a trade in cell C56.",""),"")</f>
        <v/>
      </c>
      <c r="I54" s="669"/>
      <c r="J54" s="669"/>
      <c r="K54" s="669"/>
      <c r="L54" s="669"/>
      <c r="M54" s="669"/>
      <c r="N54" s="669"/>
      <c r="O54" s="669"/>
      <c r="P54" s="669"/>
      <c r="Q54" s="669"/>
      <c r="R54" s="669"/>
      <c r="S54" s="339"/>
      <c r="T54" s="375"/>
    </row>
    <row r="55" spans="1:20" ht="13.6" hidden="1" thickBot="1" x14ac:dyDescent="0.25">
      <c r="A55" s="339"/>
      <c r="B55" s="693"/>
      <c r="C55" s="544" t="s">
        <v>275</v>
      </c>
      <c r="D55" s="452"/>
      <c r="E55" s="452"/>
      <c r="F55" s="459"/>
      <c r="G55" s="454"/>
      <c r="H55" s="683" t="str">
        <f>IF(SUM(D55:G55)&gt;G26,$B$97,"")</f>
        <v/>
      </c>
      <c r="I55" s="669"/>
      <c r="J55" s="669"/>
      <c r="K55" s="669"/>
      <c r="L55" s="669"/>
      <c r="M55" s="669"/>
      <c r="N55" s="669"/>
      <c r="O55" s="669"/>
      <c r="P55" s="669"/>
      <c r="Q55" s="669"/>
      <c r="R55" s="669"/>
      <c r="S55" s="339"/>
      <c r="T55" s="375"/>
    </row>
    <row r="56" spans="1:20" ht="18" customHeight="1" x14ac:dyDescent="0.2">
      <c r="A56" s="339"/>
      <c r="B56" s="691" t="s">
        <v>328</v>
      </c>
      <c r="C56" s="701"/>
      <c r="D56" s="460"/>
      <c r="E56" s="460"/>
      <c r="F56" s="460"/>
      <c r="G56" s="495"/>
      <c r="H56" s="683"/>
      <c r="I56" s="669"/>
      <c r="J56" s="669"/>
      <c r="K56" s="669"/>
      <c r="L56" s="669"/>
      <c r="M56" s="669"/>
      <c r="N56" s="669"/>
      <c r="O56" s="669"/>
      <c r="P56" s="669"/>
      <c r="Q56" s="669"/>
      <c r="R56" s="669"/>
      <c r="S56" s="339"/>
      <c r="T56" s="375"/>
    </row>
    <row r="57" spans="1:20" ht="17.350000000000001" customHeight="1" thickBot="1" x14ac:dyDescent="0.25">
      <c r="A57" s="339"/>
      <c r="B57" s="693"/>
      <c r="C57" s="702"/>
      <c r="D57" s="452"/>
      <c r="E57" s="452"/>
      <c r="F57" s="452"/>
      <c r="G57" s="454"/>
      <c r="H57" s="683"/>
      <c r="I57" s="669"/>
      <c r="J57" s="669"/>
      <c r="K57" s="669"/>
      <c r="L57" s="669"/>
      <c r="M57" s="669"/>
      <c r="N57" s="669"/>
      <c r="O57" s="669"/>
      <c r="P57" s="669"/>
      <c r="Q57" s="669"/>
      <c r="R57" s="669"/>
      <c r="S57" s="339"/>
      <c r="T57" s="375"/>
    </row>
    <row r="58" spans="1:20" ht="14.3" thickBot="1" x14ac:dyDescent="0.25">
      <c r="A58" s="339"/>
      <c r="B58" s="698" t="str">
        <f>IF(OR(E59&lt;0,AND(D59&lt;0,D63&lt;0)),"Your negative credit balance must be resolved by September 30 or you may be in violation of EPA regulations.",IF(D59&lt;0,"You have applied more Phase 3 Standard and Enduring Credits than have been earned and banked.  Please correct.",IF(D63&lt;0,"You have applied more Phase 2 (Part 90) Credits than have been earned and banked.  Please correct.","Credit Balances after Averaging:")))</f>
        <v>Credit Balances after Averaging:</v>
      </c>
      <c r="C58" s="699"/>
      <c r="D58" s="699"/>
      <c r="E58" s="699"/>
      <c r="F58" s="699"/>
      <c r="G58" s="700"/>
      <c r="H58" s="356"/>
      <c r="I58" s="357"/>
      <c r="J58" s="357"/>
      <c r="K58" s="357"/>
      <c r="L58" s="357"/>
      <c r="M58" s="357"/>
      <c r="N58" s="339"/>
      <c r="O58" s="339"/>
      <c r="P58" s="339"/>
      <c r="Q58" s="339"/>
      <c r="R58" s="339"/>
      <c r="S58" s="339"/>
      <c r="T58" s="375"/>
    </row>
    <row r="59" spans="1:20" ht="13.6" x14ac:dyDescent="0.25">
      <c r="A59" s="339"/>
      <c r="B59" s="688" t="s">
        <v>88</v>
      </c>
      <c r="C59" s="548" t="s">
        <v>163</v>
      </c>
      <c r="D59" s="471">
        <f>IF(B42&lt;&gt;"Credits Applied to Current MY Balance for Standard Phase 3 Credits:","",IF(OR(D23&gt;0,D27&gt;0),D18+D22+D26-D43-D46-D52,IF(AA68=0,D18+D19+D22+D26-D52,AH67)))</f>
        <v>0</v>
      </c>
      <c r="E59" s="471">
        <f>E18+E19+E22+E26+G18+G19-E54</f>
        <v>0</v>
      </c>
      <c r="F59" s="471"/>
      <c r="G59" s="545"/>
      <c r="H59" s="683"/>
      <c r="I59" s="669"/>
      <c r="J59" s="669"/>
      <c r="K59" s="669"/>
      <c r="L59" s="669"/>
      <c r="M59" s="669"/>
      <c r="N59" s="669"/>
      <c r="O59" s="669"/>
      <c r="P59" s="669"/>
      <c r="Q59" s="669"/>
      <c r="R59" s="669"/>
      <c r="S59" s="339"/>
      <c r="T59" s="375"/>
    </row>
    <row r="60" spans="1:20" ht="13.6" hidden="1" x14ac:dyDescent="0.25">
      <c r="A60" s="339"/>
      <c r="B60" s="689"/>
      <c r="C60" s="549" t="s">
        <v>276</v>
      </c>
      <c r="D60" s="472"/>
      <c r="E60" s="472"/>
      <c r="F60" s="472"/>
      <c r="G60" s="473"/>
      <c r="H60" s="356" t="str">
        <f>IF(OR(D60&lt;=-1, E60&lt;=-1, F60&lt;=-1, G60&lt;=-1),$B$100,"")</f>
        <v/>
      </c>
      <c r="I60" s="357"/>
      <c r="J60" s="357"/>
      <c r="K60" s="357"/>
      <c r="L60" s="357"/>
      <c r="M60" s="357"/>
      <c r="N60" s="339"/>
      <c r="O60" s="339"/>
      <c r="P60" s="339"/>
      <c r="Q60" s="339"/>
      <c r="R60" s="339"/>
      <c r="S60" s="339"/>
      <c r="T60" s="375"/>
    </row>
    <row r="61" spans="1:20" ht="13.6" hidden="1" x14ac:dyDescent="0.25">
      <c r="A61" s="339"/>
      <c r="B61" s="689"/>
      <c r="C61" s="549" t="s">
        <v>164</v>
      </c>
      <c r="D61" s="474"/>
      <c r="E61" s="472"/>
      <c r="F61" s="472"/>
      <c r="G61" s="475"/>
      <c r="H61" s="356" t="str">
        <f>IF(OR(AND(SUM(E33,E38)&lt;&gt;0,E61&gt;1),AND(SUM(F34,F39)&lt;&gt;0,F61&gt;1)),B105,IF(OR(E61&lt;=-1, F61&lt;=-1),B100,""))</f>
        <v/>
      </c>
      <c r="I61" s="357"/>
      <c r="J61" s="357"/>
      <c r="K61" s="357"/>
      <c r="L61" s="357"/>
      <c r="M61" s="357"/>
      <c r="N61" s="339"/>
      <c r="O61" s="339"/>
      <c r="P61" s="339"/>
      <c r="Q61" s="339"/>
      <c r="R61" s="339"/>
      <c r="S61" s="339"/>
      <c r="T61" s="375"/>
    </row>
    <row r="62" spans="1:20" ht="13.6" hidden="1" x14ac:dyDescent="0.25">
      <c r="A62" s="339"/>
      <c r="B62" s="689"/>
      <c r="C62" s="549" t="s">
        <v>165</v>
      </c>
      <c r="D62" s="474"/>
      <c r="E62" s="472"/>
      <c r="F62" s="472"/>
      <c r="G62" s="475"/>
      <c r="H62" s="356" t="str">
        <f>IF(OR(E62&lt;=-1, F62&lt;=-1),$B$100,"")</f>
        <v/>
      </c>
      <c r="I62" s="357"/>
      <c r="J62" s="357"/>
      <c r="K62" s="357"/>
      <c r="L62" s="357"/>
      <c r="M62" s="357"/>
      <c r="N62" s="339"/>
      <c r="O62" s="339"/>
      <c r="P62" s="339"/>
      <c r="Q62" s="339"/>
      <c r="R62" s="339"/>
      <c r="S62" s="339"/>
      <c r="T62" s="375"/>
    </row>
    <row r="63" spans="1:20" ht="14.3" thickBot="1" x14ac:dyDescent="0.3">
      <c r="A63" s="339"/>
      <c r="B63" s="690"/>
      <c r="C63" s="500" t="s">
        <v>331</v>
      </c>
      <c r="D63" s="476">
        <f>IF(B42&lt;&gt;"Credits Applied to Current MY Balance for Standard Phase 3 Credits:","",D23+D27-D47-D53)</f>
        <v>0</v>
      </c>
      <c r="E63" s="546"/>
      <c r="F63" s="546"/>
      <c r="G63" s="477"/>
      <c r="H63" s="683" t="str">
        <f>IF(OR(D63&lt;0, E63&lt;0,F63&lt;0),B100,"")</f>
        <v/>
      </c>
      <c r="I63" s="669"/>
      <c r="J63" s="669"/>
      <c r="K63" s="669"/>
      <c r="L63" s="669"/>
      <c r="M63" s="669"/>
      <c r="N63" s="669"/>
      <c r="O63" s="669"/>
      <c r="P63" s="669"/>
      <c r="Q63" s="669"/>
      <c r="R63" s="669"/>
      <c r="S63" s="339"/>
      <c r="T63" s="375"/>
    </row>
    <row r="64" spans="1:20" ht="13.6" thickBot="1" x14ac:dyDescent="0.25">
      <c r="A64" s="339"/>
      <c r="B64" s="697" t="s">
        <v>332</v>
      </c>
      <c r="C64" s="736"/>
      <c r="D64" s="737"/>
      <c r="E64" s="737"/>
      <c r="F64" s="737"/>
      <c r="G64" s="738"/>
      <c r="H64" s="732"/>
      <c r="I64" s="733"/>
      <c r="J64" s="733"/>
      <c r="K64" s="733"/>
      <c r="L64" s="733"/>
      <c r="M64" s="733"/>
      <c r="N64" s="733"/>
      <c r="O64" s="733"/>
      <c r="P64" s="733"/>
      <c r="Q64" s="733"/>
      <c r="R64" s="733"/>
      <c r="S64" s="339"/>
      <c r="T64" s="375"/>
    </row>
    <row r="65" spans="1:35" ht="24.8" customHeight="1" thickBot="1" x14ac:dyDescent="0.25">
      <c r="A65" s="339"/>
      <c r="B65" s="690"/>
      <c r="C65" s="739"/>
      <c r="D65" s="740"/>
      <c r="E65" s="740"/>
      <c r="F65" s="740"/>
      <c r="G65" s="741"/>
      <c r="H65" s="339"/>
      <c r="I65" s="339"/>
      <c r="J65" s="339"/>
      <c r="K65" s="339"/>
      <c r="L65" s="339"/>
      <c r="M65" s="339"/>
      <c r="N65" s="339"/>
      <c r="O65" s="339"/>
      <c r="P65" s="339"/>
      <c r="Q65" s="339"/>
      <c r="R65" s="339"/>
      <c r="S65" s="339"/>
      <c r="T65" s="375" t="s">
        <v>355</v>
      </c>
      <c r="Z65" s="556" t="s">
        <v>346</v>
      </c>
      <c r="AA65" s="550" t="s">
        <v>344</v>
      </c>
      <c r="AB65" s="551" t="s">
        <v>345</v>
      </c>
      <c r="AC65" s="550" t="s">
        <v>344</v>
      </c>
      <c r="AD65" s="551" t="s">
        <v>345</v>
      </c>
      <c r="AE65" s="561" t="s">
        <v>349</v>
      </c>
      <c r="AF65" s="561" t="s">
        <v>353</v>
      </c>
      <c r="AG65" s="561" t="s">
        <v>350</v>
      </c>
      <c r="AH65" s="339"/>
      <c r="AI65" s="339"/>
    </row>
    <row r="66" spans="1:35" ht="13.6" thickBot="1" x14ac:dyDescent="0.25">
      <c r="A66" s="339"/>
      <c r="B66" s="363" t="s">
        <v>288</v>
      </c>
      <c r="C66" s="518"/>
      <c r="D66" s="339"/>
      <c r="E66" s="339"/>
      <c r="F66" s="339"/>
      <c r="G66" s="339"/>
      <c r="H66" s="339"/>
      <c r="I66" s="339"/>
      <c r="J66" s="339"/>
      <c r="K66" s="339"/>
      <c r="L66" s="339"/>
      <c r="M66" s="339"/>
      <c r="N66" s="339"/>
      <c r="O66" s="339"/>
      <c r="P66" s="339"/>
      <c r="Q66" s="339"/>
      <c r="R66" s="339"/>
      <c r="S66" s="339"/>
      <c r="T66" s="375" t="str">
        <f>IF(D19&lt;0,IF(ABS(D19)&lt;SUM(D43+D46+D47),"Too much","OK"),"NO NEG")</f>
        <v>NO NEG</v>
      </c>
      <c r="U66" s="341" t="s">
        <v>356</v>
      </c>
      <c r="W66" s="670" t="s">
        <v>358</v>
      </c>
      <c r="X66" s="670"/>
      <c r="Z66" s="557" t="s">
        <v>348</v>
      </c>
      <c r="AA66" s="343">
        <f>IF(AA68=0,D18+D19+D22+D26-D52,"P2 inc")</f>
        <v>0</v>
      </c>
      <c r="AB66" s="555">
        <f>E18+E19+E22+E26+G18+G19-E54</f>
        <v>0</v>
      </c>
      <c r="AC66" s="339"/>
      <c r="AD66" s="558">
        <f>IF(AB66&lt;0,"###",AB66)</f>
        <v>0</v>
      </c>
      <c r="AE66" s="339" t="str">
        <f>IF(D19&lt;0,"NEG HH","NO NEG")</f>
        <v>NO NEG</v>
      </c>
      <c r="AF66" s="339"/>
      <c r="AG66" s="339"/>
      <c r="AH66" s="339"/>
      <c r="AI66" s="339"/>
    </row>
    <row r="67" spans="1:35" ht="13.6" thickBot="1" x14ac:dyDescent="0.25">
      <c r="A67" s="339"/>
      <c r="B67" s="339"/>
      <c r="C67" s="339"/>
      <c r="D67" s="339"/>
      <c r="E67" s="339"/>
      <c r="F67" s="339"/>
      <c r="G67" s="339"/>
      <c r="H67" s="357"/>
      <c r="I67" s="339"/>
      <c r="J67" s="339"/>
      <c r="K67" s="339"/>
      <c r="L67" s="339"/>
      <c r="M67" s="339"/>
      <c r="N67" s="339"/>
      <c r="O67" s="339"/>
      <c r="P67" s="339"/>
      <c r="Q67" s="339"/>
      <c r="R67" s="339"/>
      <c r="S67" s="339"/>
      <c r="T67" s="375" t="str">
        <f>IF(D19&lt;0,IF(ABS(D19)&gt;SUM(D43+D46+D47),"Not enough","OK"),"NO NEG")</f>
        <v>NO NEG</v>
      </c>
      <c r="U67" s="341" t="s">
        <v>357</v>
      </c>
      <c r="W67" s="670"/>
      <c r="X67" s="670"/>
      <c r="Z67" s="552" t="s">
        <v>354</v>
      </c>
      <c r="AA67" s="553"/>
      <c r="AB67" s="554"/>
      <c r="AC67" s="357"/>
      <c r="AD67" s="357"/>
      <c r="AE67" s="339" t="str">
        <f>IF(AND(OR(D23&gt;0,D27&gt;0),D19&lt;0),IF(ABS(D19)&lt;&gt;SUM(D43+D46+D47),"###","OK"),"NO NEG")</f>
        <v>NO NEG</v>
      </c>
      <c r="AF67" s="559">
        <f>D43+D46+D52</f>
        <v>0</v>
      </c>
      <c r="AG67" s="559">
        <f>D47+D53</f>
        <v>0</v>
      </c>
      <c r="AH67" s="562">
        <f>IF(AF67&gt;AF68,"###",D18+D22+D26-D43-D46-D52)</f>
        <v>0</v>
      </c>
      <c r="AI67" s="518">
        <f>IF(AG67&gt;AG68,"###",D23+D27-D47-D53)</f>
        <v>0</v>
      </c>
    </row>
    <row r="68" spans="1:35" ht="23.95" customHeight="1" thickBot="1" x14ac:dyDescent="0.25">
      <c r="A68" s="339"/>
      <c r="B68" s="694" t="s">
        <v>18</v>
      </c>
      <c r="C68" s="695"/>
      <c r="D68" s="695"/>
      <c r="E68" s="696"/>
      <c r="F68" s="364"/>
      <c r="G68" s="364"/>
      <c r="H68" s="357"/>
      <c r="I68" s="339"/>
      <c r="J68" s="339"/>
      <c r="K68" s="339"/>
      <c r="L68" s="339"/>
      <c r="M68" s="339"/>
      <c r="N68" s="339"/>
      <c r="O68" s="339"/>
      <c r="P68" s="339"/>
      <c r="Q68" s="339"/>
      <c r="R68" s="339"/>
      <c r="S68" s="343"/>
      <c r="T68" s="378"/>
      <c r="U68" s="346"/>
      <c r="V68" s="346"/>
      <c r="W68" s="346"/>
      <c r="X68" s="346"/>
      <c r="Z68" s="357" t="s">
        <v>347</v>
      </c>
      <c r="AA68" s="357">
        <f>IF(AND(OR(D23=0,D23=""),OR(D27=0,D27="")),0,1)</f>
        <v>0</v>
      </c>
      <c r="AB68" s="703"/>
      <c r="AC68" s="703"/>
      <c r="AD68" s="703"/>
      <c r="AE68" s="343"/>
      <c r="AF68" s="560">
        <f>D18+D22</f>
        <v>0</v>
      </c>
      <c r="AG68" s="560">
        <f>D23+D27</f>
        <v>0</v>
      </c>
      <c r="AH68" s="343"/>
      <c r="AI68" s="343"/>
    </row>
    <row r="69" spans="1:35" ht="14.3" thickBot="1" x14ac:dyDescent="0.25">
      <c r="A69" s="339"/>
      <c r="B69" s="365"/>
      <c r="C69" s="351"/>
      <c r="D69" s="521" t="s">
        <v>156</v>
      </c>
      <c r="E69" s="501" t="s">
        <v>155</v>
      </c>
      <c r="F69" s="364"/>
      <c r="G69" s="364"/>
      <c r="H69" s="357"/>
      <c r="I69" s="339"/>
      <c r="J69" s="339"/>
      <c r="K69" s="339"/>
      <c r="L69" s="339"/>
      <c r="M69" s="339"/>
      <c r="N69" s="339"/>
      <c r="O69" s="339"/>
      <c r="P69" s="339"/>
      <c r="Q69" s="339"/>
      <c r="R69" s="339"/>
      <c r="S69" s="343"/>
      <c r="T69" s="378"/>
      <c r="U69" s="346"/>
      <c r="V69" s="346"/>
      <c r="W69" s="346"/>
      <c r="X69" s="346"/>
      <c r="Z69" s="357"/>
      <c r="AA69" s="357"/>
      <c r="AB69" s="366"/>
      <c r="AC69" s="703"/>
      <c r="AD69" s="704"/>
      <c r="AE69" s="343"/>
      <c r="AF69" s="343" t="s">
        <v>351</v>
      </c>
      <c r="AG69" s="343" t="s">
        <v>352</v>
      </c>
      <c r="AH69" s="343"/>
      <c r="AI69" s="343"/>
    </row>
    <row r="70" spans="1:35" ht="14.3" thickBot="1" x14ac:dyDescent="0.25">
      <c r="A70" s="339"/>
      <c r="B70" s="367" t="s">
        <v>87</v>
      </c>
      <c r="C70" s="368"/>
      <c r="D70" s="368"/>
      <c r="E70" s="369"/>
      <c r="F70" s="364"/>
      <c r="G70" s="707" t="s">
        <v>269</v>
      </c>
      <c r="H70" s="708"/>
      <c r="I70" s="708"/>
      <c r="J70" s="708"/>
      <c r="K70" s="708"/>
      <c r="L70" s="708"/>
      <c r="M70" s="708"/>
      <c r="N70" s="708"/>
      <c r="O70" s="708"/>
      <c r="P70" s="708"/>
      <c r="Q70" s="708"/>
      <c r="R70" s="708"/>
      <c r="S70" s="343"/>
      <c r="T70" s="378"/>
      <c r="U70" s="346"/>
      <c r="V70" s="346"/>
      <c r="W70" s="346"/>
      <c r="X70" s="346"/>
    </row>
    <row r="71" spans="1:35" ht="14.3" thickBot="1" x14ac:dyDescent="0.25">
      <c r="A71" s="339"/>
      <c r="B71" s="705" t="s">
        <v>103</v>
      </c>
      <c r="C71" s="355" t="s">
        <v>163</v>
      </c>
      <c r="D71" s="478">
        <f>'Current MY Credit Calc-EVAP'!D104</f>
        <v>0</v>
      </c>
      <c r="E71" s="479">
        <f>'Current MY Credit Calc-EVAP'!D102</f>
        <v>0</v>
      </c>
      <c r="F71" s="364"/>
      <c r="G71" s="734"/>
      <c r="H71" s="734"/>
      <c r="I71" s="734"/>
      <c r="J71" s="734"/>
      <c r="K71" s="734"/>
      <c r="L71" s="734"/>
      <c r="M71" s="734"/>
      <c r="N71" s="734"/>
      <c r="O71" s="734"/>
      <c r="P71" s="734"/>
      <c r="Q71" s="734"/>
      <c r="R71" s="734"/>
      <c r="S71" s="343"/>
      <c r="T71" s="378"/>
      <c r="U71" s="346"/>
      <c r="V71" s="346"/>
      <c r="W71" s="346"/>
    </row>
    <row r="72" spans="1:35" ht="14.3" hidden="1" thickBot="1" x14ac:dyDescent="0.25">
      <c r="A72" s="339"/>
      <c r="B72" s="706"/>
      <c r="C72" s="360" t="s">
        <v>44</v>
      </c>
      <c r="D72" s="480"/>
      <c r="E72" s="504"/>
      <c r="F72" s="364"/>
      <c r="G72" s="370"/>
      <c r="H72" s="357"/>
      <c r="I72" s="357"/>
      <c r="J72" s="357"/>
      <c r="K72" s="357"/>
      <c r="L72" s="357"/>
      <c r="M72" s="339"/>
      <c r="N72" s="339"/>
      <c r="O72" s="339"/>
      <c r="P72" s="339"/>
      <c r="Q72" s="339"/>
      <c r="R72" s="339"/>
      <c r="S72" s="339"/>
      <c r="T72" s="375"/>
    </row>
    <row r="73" spans="1:35" ht="14.3" thickBot="1" x14ac:dyDescent="0.25">
      <c r="A73" s="339"/>
      <c r="B73" s="705" t="s">
        <v>104</v>
      </c>
      <c r="C73" s="355" t="s">
        <v>163</v>
      </c>
      <c r="D73" s="481"/>
      <c r="E73" s="505"/>
      <c r="F73" s="364"/>
      <c r="G73" s="735"/>
      <c r="H73" s="735"/>
      <c r="I73" s="735"/>
      <c r="J73" s="735"/>
      <c r="K73" s="735"/>
      <c r="L73" s="735"/>
      <c r="M73" s="735"/>
      <c r="N73" s="735"/>
      <c r="O73" s="735"/>
      <c r="P73" s="735"/>
      <c r="Q73" s="735"/>
      <c r="R73" s="735"/>
      <c r="S73" s="339"/>
      <c r="T73" s="375"/>
    </row>
    <row r="74" spans="1:35" ht="14.3" hidden="1" thickBot="1" x14ac:dyDescent="0.25">
      <c r="A74" s="339"/>
      <c r="B74" s="706"/>
      <c r="C74" s="360" t="s">
        <v>44</v>
      </c>
      <c r="D74" s="482"/>
      <c r="E74" s="506"/>
      <c r="F74" s="364"/>
      <c r="G74" s="370"/>
      <c r="H74" s="357"/>
      <c r="I74" s="357"/>
      <c r="J74" s="357"/>
      <c r="K74" s="357"/>
      <c r="L74" s="357"/>
      <c r="M74" s="339"/>
      <c r="N74" s="339"/>
      <c r="O74" s="339"/>
      <c r="P74" s="339"/>
      <c r="Q74" s="339"/>
      <c r="R74" s="339"/>
      <c r="S74" s="339"/>
      <c r="T74" s="375"/>
    </row>
    <row r="75" spans="1:35" ht="14.3" thickBot="1" x14ac:dyDescent="0.25">
      <c r="A75" s="339"/>
      <c r="B75" s="509" t="s">
        <v>105</v>
      </c>
      <c r="C75" s="355" t="s">
        <v>333</v>
      </c>
      <c r="D75" s="481"/>
      <c r="E75" s="505"/>
      <c r="F75" s="364"/>
      <c r="G75" s="735" t="str">
        <f>IF(OR(D75&lt;&gt;"",E75&lt;&gt;""),IF(C76="","You must enter the mfr(s) who provided you credits via a trade in cell C76.",""),"")</f>
        <v/>
      </c>
      <c r="H75" s="735"/>
      <c r="I75" s="735"/>
      <c r="J75" s="735"/>
      <c r="K75" s="735"/>
      <c r="L75" s="735"/>
      <c r="M75" s="735"/>
      <c r="N75" s="735"/>
      <c r="O75" s="735"/>
      <c r="P75" s="735"/>
      <c r="Q75" s="735"/>
      <c r="R75" s="735"/>
      <c r="S75" s="339"/>
      <c r="T75" s="375"/>
    </row>
    <row r="76" spans="1:35" ht="22.45" thickBot="1" x14ac:dyDescent="0.25">
      <c r="A76" s="339"/>
      <c r="B76" s="508" t="s">
        <v>322</v>
      </c>
      <c r="C76" s="563"/>
      <c r="D76" s="496"/>
      <c r="E76" s="522"/>
      <c r="F76" s="364"/>
      <c r="G76" s="370"/>
      <c r="H76" s="357"/>
      <c r="I76" s="357"/>
      <c r="J76" s="357"/>
      <c r="K76" s="357"/>
      <c r="L76" s="357"/>
      <c r="M76" s="339"/>
      <c r="N76" s="339"/>
      <c r="O76" s="339"/>
      <c r="P76" s="339"/>
      <c r="Q76" s="339"/>
      <c r="R76" s="339"/>
      <c r="S76" s="339"/>
      <c r="T76" s="375"/>
    </row>
    <row r="77" spans="1:35" ht="14.3" thickBot="1" x14ac:dyDescent="0.25">
      <c r="A77" s="339"/>
      <c r="B77" s="729" t="str">
        <f>IF(D80&gt;D71+D73+D75, $B$98, IF(E80&gt;E71+E73+E75, $B$99,"Credits Applied to Current MY Balance for Standard Phase 3 Credits:"))</f>
        <v>Credits Applied to Current MY Balance for Standard Phase 3 Credits:</v>
      </c>
      <c r="C77" s="730"/>
      <c r="D77" s="730"/>
      <c r="E77" s="731"/>
      <c r="F77" s="364"/>
      <c r="G77" s="370"/>
      <c r="H77" s="357"/>
      <c r="I77" s="357"/>
      <c r="J77" s="357"/>
      <c r="K77" s="357"/>
      <c r="L77" s="357"/>
      <c r="M77" s="339"/>
      <c r="N77" s="339"/>
      <c r="O77" s="339"/>
      <c r="P77" s="339"/>
      <c r="Q77" s="339"/>
      <c r="R77" s="339"/>
      <c r="S77" s="339"/>
      <c r="T77" s="375"/>
    </row>
    <row r="78" spans="1:35" ht="14.3" hidden="1" thickBot="1" x14ac:dyDescent="0.25">
      <c r="A78" s="339"/>
      <c r="B78" s="705" t="s">
        <v>104</v>
      </c>
      <c r="C78" s="355" t="s">
        <v>45</v>
      </c>
      <c r="D78" s="481"/>
      <c r="E78" s="505"/>
      <c r="F78" s="364"/>
      <c r="G78" s="370" t="str">
        <f>IF(D78&gt;D73, $B$98, IF(E78&gt;E73, $B$99,""))</f>
        <v/>
      </c>
      <c r="H78" s="357"/>
      <c r="I78" s="357"/>
      <c r="J78" s="357"/>
      <c r="K78" s="357"/>
      <c r="L78" s="357"/>
      <c r="M78" s="339"/>
      <c r="N78" s="339"/>
      <c r="O78" s="339"/>
      <c r="P78" s="339"/>
      <c r="Q78" s="339"/>
      <c r="R78" s="339"/>
      <c r="S78" s="339"/>
      <c r="T78" s="375"/>
    </row>
    <row r="79" spans="1:35" ht="14.3" hidden="1" thickBot="1" x14ac:dyDescent="0.25">
      <c r="A79" s="339"/>
      <c r="B79" s="706"/>
      <c r="C79" s="360" t="s">
        <v>46</v>
      </c>
      <c r="D79" s="482"/>
      <c r="E79" s="506"/>
      <c r="F79" s="364"/>
      <c r="G79" s="370" t="str">
        <f>IF(D79&gt;D74, $B$98, IF(E79&gt;E74, $B$99,""))</f>
        <v/>
      </c>
      <c r="H79" s="357"/>
      <c r="I79" s="357"/>
      <c r="J79" s="357"/>
      <c r="K79" s="357"/>
      <c r="L79" s="357"/>
      <c r="M79" s="339"/>
      <c r="N79" s="339"/>
      <c r="O79" s="339"/>
      <c r="P79" s="339"/>
      <c r="Q79" s="339"/>
      <c r="R79" s="339"/>
      <c r="S79" s="339"/>
      <c r="T79" s="375"/>
    </row>
    <row r="80" spans="1:35" ht="14.3" thickBot="1" x14ac:dyDescent="0.25">
      <c r="A80" s="339"/>
      <c r="B80" s="510" t="s">
        <v>105</v>
      </c>
      <c r="C80" s="355" t="s">
        <v>334</v>
      </c>
      <c r="D80" s="481"/>
      <c r="E80" s="505"/>
      <c r="F80" s="364"/>
      <c r="G80" s="735" t="str">
        <f>IF(OR(D80&lt;&gt;"",E80&lt;&gt;""),IF(C81="","You must enter the mfr(s) to whom you provided credits via a trade in cell C81.",""),"")</f>
        <v/>
      </c>
      <c r="H80" s="735"/>
      <c r="I80" s="735"/>
      <c r="J80" s="735"/>
      <c r="K80" s="735"/>
      <c r="L80" s="735"/>
      <c r="M80" s="735"/>
      <c r="N80" s="735"/>
      <c r="O80" s="735"/>
      <c r="P80" s="735"/>
      <c r="Q80" s="735"/>
      <c r="R80" s="735"/>
      <c r="S80" s="339"/>
      <c r="T80" s="375"/>
    </row>
    <row r="81" spans="1:20" ht="33.299999999999997" thickBot="1" x14ac:dyDescent="0.25">
      <c r="A81" s="339"/>
      <c r="B81" s="509" t="s">
        <v>328</v>
      </c>
      <c r="C81" s="564"/>
      <c r="D81" s="496"/>
      <c r="E81" s="522"/>
      <c r="F81" s="364"/>
      <c r="G81" s="370"/>
      <c r="H81" s="357"/>
      <c r="I81" s="357"/>
      <c r="J81" s="357"/>
      <c r="K81" s="357"/>
      <c r="L81" s="357"/>
      <c r="M81" s="339"/>
      <c r="N81" s="339"/>
      <c r="O81" s="339"/>
      <c r="P81" s="339"/>
      <c r="Q81" s="339"/>
      <c r="R81" s="339"/>
      <c r="S81" s="339"/>
      <c r="T81" s="375"/>
    </row>
    <row r="82" spans="1:20" ht="17.350000000000001" customHeight="1" thickBot="1" x14ac:dyDescent="0.25">
      <c r="A82" s="339"/>
      <c r="B82" s="729" t="str">
        <f>IF(D83&lt;0,"Your negative credit balance must be resolved by September 30 or you may be in violation of EPA regulations.",IF(E83&lt;0,"Your negative credit balance must be resolved by September 30 or you may be in violation of EPA regulations.","Credit Balances after Averaging:"))</f>
        <v>Credit Balances after Averaging:</v>
      </c>
      <c r="C82" s="730"/>
      <c r="D82" s="730"/>
      <c r="E82" s="731"/>
      <c r="F82" s="364"/>
      <c r="G82" s="370"/>
      <c r="H82" s="357"/>
      <c r="I82" s="357"/>
      <c r="J82" s="357"/>
      <c r="K82" s="357"/>
      <c r="L82" s="357"/>
      <c r="M82" s="339"/>
      <c r="N82" s="339"/>
      <c r="O82" s="339"/>
      <c r="P82" s="339"/>
      <c r="Q82" s="339"/>
      <c r="R82" s="339"/>
      <c r="S82" s="339"/>
      <c r="T82" s="375"/>
    </row>
    <row r="83" spans="1:20" ht="21.1" customHeight="1" thickBot="1" x14ac:dyDescent="0.25">
      <c r="A83" s="339"/>
      <c r="B83" s="513" t="s">
        <v>88</v>
      </c>
      <c r="C83" s="517" t="s">
        <v>163</v>
      </c>
      <c r="D83" s="538">
        <f>D71+D73+D75-D80</f>
        <v>0</v>
      </c>
      <c r="E83" s="539">
        <f>E71+E73+E75-E80</f>
        <v>0</v>
      </c>
      <c r="F83" s="364"/>
      <c r="G83" s="728"/>
      <c r="H83" s="728"/>
      <c r="I83" s="728"/>
      <c r="J83" s="728"/>
      <c r="K83" s="728"/>
      <c r="L83" s="728"/>
      <c r="M83" s="728"/>
      <c r="N83" s="728"/>
      <c r="O83" s="728"/>
      <c r="P83" s="728"/>
      <c r="Q83" s="728"/>
      <c r="R83" s="728"/>
      <c r="S83" s="339"/>
      <c r="T83" s="375"/>
    </row>
    <row r="84" spans="1:20" ht="16.5" hidden="1" customHeight="1" x14ac:dyDescent="0.25">
      <c r="A84" s="339"/>
      <c r="B84" s="512"/>
      <c r="C84" s="514" t="s">
        <v>330</v>
      </c>
      <c r="D84" s="515"/>
      <c r="E84" s="516"/>
      <c r="F84" s="502"/>
      <c r="G84" s="370" t="str">
        <f>IF(OR(D84&lt;=-1, E84&lt;=-1, F84&lt;=-1), $B$100, "")</f>
        <v/>
      </c>
      <c r="H84" s="357"/>
      <c r="I84" s="357"/>
      <c r="J84" s="357"/>
      <c r="K84" s="357"/>
      <c r="L84" s="357"/>
      <c r="M84" s="339"/>
      <c r="N84" s="339"/>
      <c r="O84" s="339"/>
      <c r="P84" s="339"/>
      <c r="Q84" s="339"/>
      <c r="R84" s="339"/>
      <c r="S84" s="339"/>
      <c r="T84" s="375"/>
    </row>
    <row r="85" spans="1:20" ht="16.5" hidden="1" customHeight="1" thickBot="1" x14ac:dyDescent="0.3">
      <c r="A85" s="339"/>
      <c r="B85" s="511"/>
      <c r="C85" s="500" t="s">
        <v>54</v>
      </c>
      <c r="D85" s="483"/>
      <c r="E85" s="507"/>
      <c r="F85" s="503"/>
      <c r="G85" s="370" t="str">
        <f>IF(OR(D85&lt;=-1, E85&lt;=-1, F85&lt;=-1), $B$100, "")</f>
        <v/>
      </c>
      <c r="H85" s="357"/>
      <c r="I85" s="357"/>
      <c r="J85" s="357"/>
      <c r="K85" s="357"/>
      <c r="L85" s="357"/>
      <c r="M85" s="339"/>
      <c r="N85" s="339"/>
      <c r="O85" s="339"/>
      <c r="P85" s="339"/>
      <c r="Q85" s="339"/>
      <c r="R85" s="339"/>
      <c r="S85" s="339"/>
      <c r="T85" s="375"/>
    </row>
    <row r="86" spans="1:20" ht="16.5" customHeight="1" x14ac:dyDescent="0.2">
      <c r="A86" s="339"/>
      <c r="B86" s="371"/>
      <c r="C86" s="339"/>
      <c r="D86" s="339"/>
      <c r="E86" s="339"/>
      <c r="F86" s="339"/>
      <c r="G86" s="339"/>
      <c r="H86" s="339"/>
      <c r="I86" s="339"/>
      <c r="J86" s="339"/>
      <c r="K86" s="339"/>
      <c r="L86" s="339"/>
      <c r="M86" s="339"/>
      <c r="N86" s="339"/>
      <c r="O86" s="339"/>
      <c r="P86" s="339"/>
      <c r="Q86" s="339"/>
      <c r="R86" s="339"/>
      <c r="S86" s="339"/>
      <c r="T86" s="375"/>
    </row>
    <row r="87" spans="1:20" ht="13.6" x14ac:dyDescent="0.25">
      <c r="A87" s="339"/>
      <c r="B87" s="371"/>
      <c r="C87" s="339"/>
      <c r="D87" s="339"/>
      <c r="E87" s="339"/>
      <c r="F87" s="339"/>
      <c r="G87" s="339"/>
      <c r="H87" s="339"/>
      <c r="I87" s="671" t="s">
        <v>236</v>
      </c>
      <c r="J87" s="672"/>
      <c r="K87" s="672"/>
      <c r="L87" s="672"/>
      <c r="M87" s="672"/>
      <c r="N87" s="672"/>
      <c r="O87" s="672"/>
      <c r="P87" s="672"/>
      <c r="Q87" s="672"/>
      <c r="R87" s="673"/>
      <c r="S87" s="353"/>
      <c r="T87" s="375"/>
    </row>
    <row r="88" spans="1:20" ht="12.75" customHeight="1" x14ac:dyDescent="0.2">
      <c r="A88" s="339"/>
      <c r="B88" s="371"/>
      <c r="C88" s="339"/>
      <c r="D88" s="339"/>
      <c r="E88" s="339"/>
      <c r="F88" s="339"/>
      <c r="G88" s="339"/>
      <c r="H88" s="339"/>
      <c r="I88" s="674" t="s">
        <v>381</v>
      </c>
      <c r="J88" s="675"/>
      <c r="K88" s="675"/>
      <c r="L88" s="675"/>
      <c r="M88" s="675"/>
      <c r="N88" s="675"/>
      <c r="O88" s="675"/>
      <c r="P88" s="675"/>
      <c r="Q88" s="675"/>
      <c r="R88" s="676"/>
      <c r="S88" s="343"/>
      <c r="T88" s="375"/>
    </row>
    <row r="89" spans="1:20" ht="18.7" customHeight="1" x14ac:dyDescent="0.2">
      <c r="A89" s="339"/>
      <c r="B89" s="371"/>
      <c r="C89" s="339"/>
      <c r="D89" s="339"/>
      <c r="E89" s="339"/>
      <c r="F89" s="339"/>
      <c r="G89" s="339"/>
      <c r="H89" s="339"/>
      <c r="I89" s="677"/>
      <c r="J89" s="678"/>
      <c r="K89" s="678"/>
      <c r="L89" s="678"/>
      <c r="M89" s="678"/>
      <c r="N89" s="678"/>
      <c r="O89" s="678"/>
      <c r="P89" s="678"/>
      <c r="Q89" s="678"/>
      <c r="R89" s="679"/>
      <c r="S89" s="343"/>
      <c r="T89" s="375"/>
    </row>
    <row r="90" spans="1:20" x14ac:dyDescent="0.2">
      <c r="A90" s="339"/>
      <c r="B90" s="371"/>
      <c r="C90" s="339"/>
      <c r="D90" s="339"/>
      <c r="E90" s="339"/>
      <c r="F90" s="339"/>
      <c r="G90" s="339"/>
      <c r="H90" s="339"/>
      <c r="I90" s="677"/>
      <c r="J90" s="678"/>
      <c r="K90" s="678"/>
      <c r="L90" s="678"/>
      <c r="M90" s="678"/>
      <c r="N90" s="678"/>
      <c r="O90" s="678"/>
      <c r="P90" s="678"/>
      <c r="Q90" s="678"/>
      <c r="R90" s="679"/>
      <c r="S90" s="343"/>
      <c r="T90" s="375"/>
    </row>
    <row r="91" spans="1:20" x14ac:dyDescent="0.2">
      <c r="A91" s="339"/>
      <c r="B91" s="371"/>
      <c r="C91" s="339"/>
      <c r="D91" s="339"/>
      <c r="E91" s="339"/>
      <c r="F91" s="339"/>
      <c r="G91" s="339"/>
      <c r="H91" s="339"/>
      <c r="I91" s="680"/>
      <c r="J91" s="681"/>
      <c r="K91" s="681"/>
      <c r="L91" s="681"/>
      <c r="M91" s="681"/>
      <c r="N91" s="681"/>
      <c r="O91" s="681"/>
      <c r="P91" s="681"/>
      <c r="Q91" s="681"/>
      <c r="R91" s="682"/>
      <c r="S91" s="343"/>
      <c r="T91" s="375"/>
    </row>
    <row r="92" spans="1:20" ht="42.8" customHeight="1" x14ac:dyDescent="0.2">
      <c r="A92" s="339"/>
      <c r="B92" s="371"/>
      <c r="C92" s="339"/>
      <c r="D92" s="339"/>
      <c r="E92" s="339"/>
      <c r="F92" s="339"/>
      <c r="G92" s="339"/>
      <c r="H92" s="339"/>
      <c r="I92" s="339"/>
      <c r="J92" s="343"/>
      <c r="K92" s="372"/>
      <c r="L92" s="372"/>
      <c r="M92" s="343"/>
      <c r="N92" s="343"/>
      <c r="O92" s="343"/>
      <c r="P92" s="343"/>
      <c r="Q92" s="343"/>
      <c r="R92" s="343"/>
      <c r="S92" s="343"/>
      <c r="T92" s="375"/>
    </row>
    <row r="93" spans="1:20" x14ac:dyDescent="0.2">
      <c r="A93" s="375"/>
      <c r="B93" s="376"/>
      <c r="C93" s="375"/>
      <c r="D93" s="375"/>
      <c r="E93" s="375"/>
      <c r="F93" s="375"/>
      <c r="G93" s="375"/>
      <c r="H93" s="375"/>
      <c r="I93" s="375"/>
      <c r="J93" s="375"/>
      <c r="K93" s="377"/>
      <c r="L93" s="377"/>
      <c r="M93" s="378"/>
      <c r="N93" s="375"/>
      <c r="O93" s="375"/>
      <c r="P93" s="375"/>
      <c r="Q93" s="375"/>
      <c r="R93" s="375"/>
      <c r="S93" s="375"/>
      <c r="T93" s="375"/>
    </row>
    <row r="94" spans="1:20" hidden="1" x14ac:dyDescent="0.2">
      <c r="B94" s="148" t="s">
        <v>39</v>
      </c>
      <c r="K94" s="373"/>
      <c r="L94" s="373"/>
      <c r="M94" s="346"/>
    </row>
    <row r="95" spans="1:20" hidden="1" x14ac:dyDescent="0.2">
      <c r="B95" s="374" t="s">
        <v>177</v>
      </c>
      <c r="K95" s="346"/>
      <c r="L95" s="346"/>
      <c r="M95" s="346"/>
    </row>
    <row r="96" spans="1:20" hidden="1" x14ac:dyDescent="0.2">
      <c r="B96" s="374" t="s">
        <v>177</v>
      </c>
      <c r="K96" s="346"/>
      <c r="L96" s="346"/>
      <c r="M96" s="346"/>
    </row>
    <row r="97" spans="2:13" hidden="1" x14ac:dyDescent="0.2">
      <c r="B97" s="374" t="s">
        <v>177</v>
      </c>
      <c r="K97" s="346"/>
      <c r="L97" s="346"/>
      <c r="M97" s="346"/>
    </row>
    <row r="98" spans="2:13" hidden="1" x14ac:dyDescent="0.2">
      <c r="B98" s="374" t="s">
        <v>359</v>
      </c>
      <c r="K98" s="346"/>
      <c r="L98" s="346"/>
      <c r="M98" s="346"/>
    </row>
    <row r="99" spans="2:13" hidden="1" x14ac:dyDescent="0.2">
      <c r="B99" s="374" t="s">
        <v>359</v>
      </c>
      <c r="K99" s="346"/>
      <c r="L99" s="346"/>
      <c r="M99" s="346"/>
    </row>
    <row r="100" spans="2:13" hidden="1" x14ac:dyDescent="0.2">
      <c r="B100" s="148" t="s">
        <v>55</v>
      </c>
    </row>
    <row r="101" spans="2:13" hidden="1" x14ac:dyDescent="0.2">
      <c r="B101" s="104"/>
    </row>
    <row r="102" spans="2:13" hidden="1" x14ac:dyDescent="0.2">
      <c r="B102" s="148" t="s">
        <v>57</v>
      </c>
    </row>
    <row r="103" spans="2:13" hidden="1" x14ac:dyDescent="0.2">
      <c r="B103" s="148" t="s">
        <v>58</v>
      </c>
    </row>
    <row r="104" spans="2:13" hidden="1" x14ac:dyDescent="0.2">
      <c r="B104" s="148" t="s">
        <v>282</v>
      </c>
    </row>
    <row r="105" spans="2:13" hidden="1" x14ac:dyDescent="0.2">
      <c r="B105" s="148" t="s">
        <v>281</v>
      </c>
    </row>
    <row r="106" spans="2:13" hidden="1" x14ac:dyDescent="0.2">
      <c r="B106" s="148" t="s">
        <v>283</v>
      </c>
    </row>
    <row r="107" spans="2:13" hidden="1" x14ac:dyDescent="0.2">
      <c r="B107" s="148" t="s">
        <v>284</v>
      </c>
    </row>
    <row r="108" spans="2:13" hidden="1" x14ac:dyDescent="0.2">
      <c r="B108" s="148" t="s">
        <v>285</v>
      </c>
    </row>
    <row r="109" spans="2:13" hidden="1" x14ac:dyDescent="0.2">
      <c r="B109" s="148" t="s">
        <v>286</v>
      </c>
    </row>
    <row r="110" spans="2:13" ht="13.6" hidden="1" thickBot="1" x14ac:dyDescent="0.25">
      <c r="B110" s="148" t="s">
        <v>287</v>
      </c>
    </row>
    <row r="111" spans="2:13" ht="14.95" hidden="1" thickBot="1" x14ac:dyDescent="0.3">
      <c r="B111" s="499" t="s">
        <v>329</v>
      </c>
      <c r="G111" s="519" t="str">
        <f>IF((D43+D46+D47)&lt;(D18+D19+D52+D53),$B$111,"")</f>
        <v/>
      </c>
      <c r="H111" s="148" t="s">
        <v>335</v>
      </c>
    </row>
    <row r="112" spans="2:13" hidden="1" x14ac:dyDescent="0.2">
      <c r="B112" s="148"/>
    </row>
    <row r="113" spans="2:2" x14ac:dyDescent="0.2">
      <c r="B113" s="148"/>
    </row>
  </sheetData>
  <mergeCells count="65">
    <mergeCell ref="B82:E82"/>
    <mergeCell ref="H64:R64"/>
    <mergeCell ref="G71:R71"/>
    <mergeCell ref="G73:R73"/>
    <mergeCell ref="G75:R75"/>
    <mergeCell ref="G80:R80"/>
    <mergeCell ref="C64:G65"/>
    <mergeCell ref="B77:E77"/>
    <mergeCell ref="H56:R56"/>
    <mergeCell ref="H57:R57"/>
    <mergeCell ref="H59:R59"/>
    <mergeCell ref="H63:R63"/>
    <mergeCell ref="G83:R83"/>
    <mergeCell ref="B14:G14"/>
    <mergeCell ref="B18:B21"/>
    <mergeCell ref="B22:B25"/>
    <mergeCell ref="B7:R7"/>
    <mergeCell ref="B2:R2"/>
    <mergeCell ref="B3:R3"/>
    <mergeCell ref="B4:R4"/>
    <mergeCell ref="B6:R6"/>
    <mergeCell ref="D15:D16"/>
    <mergeCell ref="H17:R17"/>
    <mergeCell ref="B43:B45"/>
    <mergeCell ref="B31:B35"/>
    <mergeCell ref="B36:B40"/>
    <mergeCell ref="B41:C41"/>
    <mergeCell ref="B42:G42"/>
    <mergeCell ref="B30:G30"/>
    <mergeCell ref="G15:G16"/>
    <mergeCell ref="B26:B27"/>
    <mergeCell ref="B28:B29"/>
    <mergeCell ref="C28:C29"/>
    <mergeCell ref="E15:F15"/>
    <mergeCell ref="B17:G17"/>
    <mergeCell ref="AB68:AD68"/>
    <mergeCell ref="AC69:AD69"/>
    <mergeCell ref="B78:B79"/>
    <mergeCell ref="B71:B72"/>
    <mergeCell ref="B73:B74"/>
    <mergeCell ref="G70:R70"/>
    <mergeCell ref="B46:B51"/>
    <mergeCell ref="B59:B63"/>
    <mergeCell ref="B52:B55"/>
    <mergeCell ref="B68:E68"/>
    <mergeCell ref="B64:B65"/>
    <mergeCell ref="B58:G58"/>
    <mergeCell ref="B56:B57"/>
    <mergeCell ref="C56:C57"/>
    <mergeCell ref="H26:R26"/>
    <mergeCell ref="H27:R27"/>
    <mergeCell ref="W66:X67"/>
    <mergeCell ref="I87:R87"/>
    <mergeCell ref="I88:R91"/>
    <mergeCell ref="H43:R43"/>
    <mergeCell ref="H44:R44"/>
    <mergeCell ref="H45:R45"/>
    <mergeCell ref="H46:R46"/>
    <mergeCell ref="H47:R47"/>
    <mergeCell ref="H48:R48"/>
    <mergeCell ref="H49:R49"/>
    <mergeCell ref="H52:R52"/>
    <mergeCell ref="H53:R53"/>
    <mergeCell ref="H54:R54"/>
    <mergeCell ref="H55:R55"/>
  </mergeCells>
  <phoneticPr fontId="31" type="noConversion"/>
  <conditionalFormatting sqref="H18:R25 H28:R64 H26:H27">
    <cfRule type="expression" dxfId="12" priority="14">
      <formula>H18&lt;&gt;""</formula>
    </cfRule>
  </conditionalFormatting>
  <conditionalFormatting sqref="G71:R75 G80:R80 G83:R83">
    <cfRule type="expression" dxfId="11" priority="11">
      <formula>G71&lt;&gt;""</formula>
    </cfRule>
  </conditionalFormatting>
  <conditionalFormatting sqref="B82:E82">
    <cfRule type="expression" dxfId="10" priority="10">
      <formula>OR($D$83&lt;0,$E$83&lt;0)</formula>
    </cfRule>
  </conditionalFormatting>
  <conditionalFormatting sqref="B58:G58">
    <cfRule type="expression" dxfId="9" priority="8">
      <formula>$B$58&lt;&gt;"Credit Balances after Averaging:"</formula>
    </cfRule>
    <cfRule type="expression" dxfId="8" priority="15">
      <formula>$AD$66="###"</formula>
    </cfRule>
  </conditionalFormatting>
  <conditionalFormatting sqref="D43 D46:D47 D53">
    <cfRule type="expression" dxfId="7" priority="16">
      <formula>$AA$68=1</formula>
    </cfRule>
  </conditionalFormatting>
  <conditionalFormatting sqref="B42:G42">
    <cfRule type="expression" dxfId="6" priority="19">
      <formula>$AE$67="###"</formula>
    </cfRule>
  </conditionalFormatting>
  <conditionalFormatting sqref="B77:E77">
    <cfRule type="expression" dxfId="5" priority="6">
      <formula>E80&gt;E71+E73+E75</formula>
    </cfRule>
    <cfRule type="expression" dxfId="4" priority="7">
      <formula>D80&gt;D71+D73+D75</formula>
    </cfRule>
  </conditionalFormatting>
  <conditionalFormatting sqref="C76">
    <cfRule type="expression" dxfId="3" priority="5">
      <formula>AND($C$76="",OR($D$75&lt;&gt;"",$E$75&lt;&gt;""))</formula>
    </cfRule>
  </conditionalFormatting>
  <conditionalFormatting sqref="C81">
    <cfRule type="expression" dxfId="2" priority="4">
      <formula>AND($C$81="",OR($D$80&lt;&gt;"",$E$80&lt;&gt;""))</formula>
    </cfRule>
  </conditionalFormatting>
  <conditionalFormatting sqref="C28:C29">
    <cfRule type="expression" dxfId="1" priority="2">
      <formula>AND($C$28="",OR($D$26&lt;&gt;"",$E$26&lt;&gt;"",$D$27&lt;&gt;""))</formula>
    </cfRule>
  </conditionalFormatting>
  <conditionalFormatting sqref="C56:C57">
    <cfRule type="expression" dxfId="0" priority="1">
      <formula>AND($C$56="",OR($D$52&lt;&gt;"",$D$53&lt;&gt;"",$E$54&lt;&gt;""))</formula>
    </cfRule>
  </conditionalFormatting>
  <dataValidations count="5">
    <dataValidation allowBlank="1" showInputMessage="1" showErrorMessage="1" promptTitle="NHH Credits for HH Compliance" prompt="You may use Phase 2 or 3 NHH credits for HH compliance if:_x000a_-In 2008 and later, the HH family was certified using carryover data from an engine family that was most recently certified in 2007 or earlier_x000a_-Prod. of HH engines using NHH credits is ≤ 30,000/MY" sqref="D33:D34 D38:D39" xr:uid="{00000000-0002-0000-0300-000000000000}"/>
    <dataValidation type="whole" operator="greaterThan" allowBlank="1" showInputMessage="1" showErrorMessage="1" error="Banked and Traded  values entered must be positive numbers." sqref="G43 F22:G27 E27 E23:E25" xr:uid="{00000000-0002-0000-0300-000001000000}">
      <formula1>0</formula1>
    </dataValidation>
    <dataValidation type="whole" operator="greaterThan" allowBlank="1" showInputMessage="1" showErrorMessage="1" error="Values entered must be positive numbers." sqref="D44:D45" xr:uid="{00000000-0002-0000-0300-000002000000}">
      <formula1>0</formula1>
    </dataValidation>
    <dataValidation type="whole" operator="greaterThan" allowBlank="1" showInputMessage="1" showErrorMessage="1" error="Banked and Traded  values entered must be positive integers." sqref="D22:D27 E22 E26" xr:uid="{00000000-0002-0000-0300-000003000000}">
      <formula1>0</formula1>
    </dataValidation>
    <dataValidation type="whole" operator="greaterThan" allowBlank="1" showInputMessage="1" showErrorMessage="1" error="Values entered must be positive integers." sqref="D43 D46:D47 D52:D53 E54 D73:E73 D75:E75 D80:E80" xr:uid="{00000000-0002-0000-0300-000004000000}">
      <formula1>0</formula1>
    </dataValidation>
  </dataValidations>
  <printOptions horizontalCentered="1"/>
  <pageMargins left="0.45" right="0.45" top="0.2" bottom="0.2" header="0.5" footer="0.5"/>
  <pageSetup scale="4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161"/>
  <sheetViews>
    <sheetView workbookViewId="0">
      <selection activeCell="I16" sqref="I16"/>
    </sheetView>
  </sheetViews>
  <sheetFormatPr defaultColWidth="9.125" defaultRowHeight="13.6" x14ac:dyDescent="0.25"/>
  <cols>
    <col min="1" max="1" width="2.75" style="50" customWidth="1"/>
    <col min="2" max="4" width="18.5" style="50" customWidth="1"/>
    <col min="5" max="5" width="20" style="51" customWidth="1"/>
    <col min="6" max="6" width="17.25" style="51" customWidth="1"/>
    <col min="7" max="7" width="38.875" style="50" customWidth="1"/>
    <col min="8" max="8" width="6.875" style="50" customWidth="1"/>
    <col min="9" max="10" width="18.5" style="50" customWidth="1"/>
    <col min="11" max="11" width="19.125" style="50" customWidth="1"/>
    <col min="12" max="12" width="17.75" style="50" customWidth="1"/>
    <col min="13" max="13" width="55.5" style="50" customWidth="1"/>
    <col min="14" max="14" width="2.75" style="50" customWidth="1"/>
    <col min="15" max="17" width="9.125" style="50"/>
    <col min="18" max="18" width="6.25" style="50" hidden="1" customWidth="1"/>
    <col min="19" max="19" width="6.875" style="50" hidden="1" customWidth="1"/>
    <col min="20" max="20" width="6.25" style="50" hidden="1" customWidth="1"/>
    <col min="21" max="21" width="6.875" style="50" hidden="1" customWidth="1"/>
    <col min="22" max="16384" width="9.125" style="50"/>
  </cols>
  <sheetData>
    <row r="1" spans="1:21" s="105" customFormat="1" ht="10.9" x14ac:dyDescent="0.2">
      <c r="A1" s="330"/>
      <c r="B1" s="331"/>
      <c r="C1" s="331"/>
      <c r="D1" s="331"/>
      <c r="E1" s="331"/>
      <c r="F1" s="331"/>
      <c r="G1" s="331"/>
      <c r="H1" s="331"/>
      <c r="I1" s="331"/>
      <c r="J1" s="331"/>
      <c r="K1" s="331"/>
      <c r="L1" s="331"/>
      <c r="M1" s="332"/>
      <c r="N1" s="332"/>
      <c r="O1" s="336"/>
      <c r="R1" s="230"/>
      <c r="S1" s="230"/>
      <c r="T1" s="230"/>
      <c r="U1" s="230"/>
    </row>
    <row r="2" spans="1:21" s="105" customFormat="1" ht="17.350000000000001" customHeight="1" x14ac:dyDescent="0.3">
      <c r="A2" s="592" t="s">
        <v>289</v>
      </c>
      <c r="B2" s="592"/>
      <c r="C2" s="592"/>
      <c r="D2" s="592"/>
      <c r="E2" s="592"/>
      <c r="F2" s="592"/>
      <c r="G2" s="592"/>
      <c r="H2" s="592"/>
      <c r="I2" s="592"/>
      <c r="J2" s="592"/>
      <c r="K2" s="592"/>
      <c r="L2" s="592"/>
      <c r="M2" s="592"/>
      <c r="N2" s="592"/>
      <c r="O2" s="336"/>
      <c r="R2" s="231"/>
      <c r="S2" s="231"/>
      <c r="T2" s="231"/>
      <c r="U2" s="231"/>
    </row>
    <row r="3" spans="1:21" s="105" customFormat="1" ht="21.1" x14ac:dyDescent="0.35">
      <c r="A3" s="593" t="s">
        <v>312</v>
      </c>
      <c r="B3" s="593"/>
      <c r="C3" s="593"/>
      <c r="D3" s="593"/>
      <c r="E3" s="593"/>
      <c r="F3" s="593"/>
      <c r="G3" s="593"/>
      <c r="H3" s="593"/>
      <c r="I3" s="593"/>
      <c r="J3" s="593"/>
      <c r="K3" s="593"/>
      <c r="L3" s="593"/>
      <c r="M3" s="593"/>
      <c r="N3" s="593"/>
      <c r="O3" s="336"/>
      <c r="R3" s="232"/>
      <c r="S3" s="232"/>
      <c r="T3" s="232"/>
      <c r="U3" s="232"/>
    </row>
    <row r="4" spans="1:21" s="105" customFormat="1" ht="19.55" customHeight="1" x14ac:dyDescent="0.3">
      <c r="A4" s="592" t="s">
        <v>290</v>
      </c>
      <c r="B4" s="592"/>
      <c r="C4" s="592"/>
      <c r="D4" s="592"/>
      <c r="E4" s="592"/>
      <c r="F4" s="592"/>
      <c r="G4" s="592"/>
      <c r="H4" s="592"/>
      <c r="I4" s="592"/>
      <c r="J4" s="592"/>
      <c r="K4" s="592"/>
      <c r="L4" s="592"/>
      <c r="M4" s="592"/>
      <c r="N4" s="592"/>
      <c r="O4" s="336"/>
      <c r="R4" s="231"/>
      <c r="S4" s="231"/>
      <c r="T4" s="231"/>
      <c r="U4" s="231"/>
    </row>
    <row r="5" spans="1:21" s="105" customFormat="1" ht="10.050000000000001" customHeight="1" x14ac:dyDescent="0.2">
      <c r="A5" s="181"/>
      <c r="B5" s="106"/>
      <c r="C5" s="106"/>
      <c r="D5" s="106"/>
      <c r="E5" s="106"/>
      <c r="F5" s="106"/>
      <c r="G5" s="106"/>
      <c r="H5" s="106"/>
      <c r="I5" s="106"/>
      <c r="J5" s="106"/>
      <c r="K5" s="106"/>
      <c r="L5" s="106"/>
      <c r="M5" s="227"/>
      <c r="N5" s="227"/>
      <c r="O5" s="336"/>
      <c r="R5" s="230"/>
      <c r="S5" s="230"/>
      <c r="T5" s="230"/>
      <c r="U5" s="230"/>
    </row>
    <row r="6" spans="1:21" s="105" customFormat="1" ht="19.55" customHeight="1" x14ac:dyDescent="0.35">
      <c r="A6" s="594" t="s">
        <v>291</v>
      </c>
      <c r="B6" s="594"/>
      <c r="C6" s="594"/>
      <c r="D6" s="594"/>
      <c r="E6" s="594"/>
      <c r="F6" s="594"/>
      <c r="G6" s="594"/>
      <c r="H6" s="594"/>
      <c r="I6" s="594"/>
      <c r="J6" s="594"/>
      <c r="K6" s="594"/>
      <c r="L6" s="594"/>
      <c r="M6" s="594"/>
      <c r="N6" s="594"/>
      <c r="O6" s="336"/>
      <c r="R6" s="233"/>
      <c r="S6" s="233"/>
      <c r="T6" s="233"/>
      <c r="U6" s="233"/>
    </row>
    <row r="7" spans="1:21" s="105" customFormat="1" ht="19.55" customHeight="1" x14ac:dyDescent="0.2">
      <c r="A7" s="763" t="s">
        <v>314</v>
      </c>
      <c r="B7" s="763"/>
      <c r="C7" s="763"/>
      <c r="D7" s="763"/>
      <c r="E7" s="763"/>
      <c r="F7" s="763"/>
      <c r="G7" s="763"/>
      <c r="H7" s="763"/>
      <c r="I7" s="763"/>
      <c r="J7" s="763"/>
      <c r="K7" s="763"/>
      <c r="L7" s="763"/>
      <c r="M7" s="763"/>
      <c r="N7" s="763"/>
      <c r="O7" s="336"/>
      <c r="R7" s="230"/>
      <c r="S7" s="230"/>
      <c r="T7" s="230"/>
      <c r="U7" s="230"/>
    </row>
    <row r="8" spans="1:21" s="110" customFormat="1" ht="5.95" customHeight="1" x14ac:dyDescent="0.2">
      <c r="A8" s="182"/>
      <c r="B8" s="111"/>
      <c r="C8" s="111"/>
      <c r="D8" s="111"/>
      <c r="E8" s="111"/>
      <c r="F8" s="111"/>
      <c r="G8" s="111"/>
      <c r="H8" s="111"/>
      <c r="I8" s="111"/>
      <c r="J8" s="111"/>
      <c r="K8" s="111"/>
      <c r="L8" s="111"/>
      <c r="M8" s="229"/>
      <c r="N8" s="229"/>
      <c r="O8" s="337"/>
      <c r="R8" s="230"/>
      <c r="S8" s="230"/>
      <c r="T8" s="230"/>
      <c r="U8" s="230"/>
    </row>
    <row r="9" spans="1:21" s="105" customFormat="1" ht="18.350000000000001" x14ac:dyDescent="0.3">
      <c r="A9" s="112" t="s">
        <v>311</v>
      </c>
      <c r="B9" s="112"/>
      <c r="C9" s="113"/>
      <c r="D9" s="113"/>
      <c r="E9" s="114"/>
      <c r="F9" s="115"/>
      <c r="G9" s="115"/>
      <c r="H9" s="116"/>
      <c r="I9" s="115"/>
      <c r="J9" s="115"/>
      <c r="K9" s="115"/>
      <c r="L9" s="115"/>
      <c r="M9" s="316" t="s">
        <v>27</v>
      </c>
      <c r="N9" s="228"/>
      <c r="O9" s="336"/>
      <c r="R9" s="234"/>
      <c r="S9" s="234"/>
      <c r="T9" s="234"/>
      <c r="U9" s="234"/>
    </row>
    <row r="10" spans="1:21" ht="10.55" customHeight="1" thickBot="1" x14ac:dyDescent="0.3">
      <c r="A10" s="117"/>
      <c r="B10" s="117"/>
      <c r="C10" s="117"/>
      <c r="D10" s="117"/>
      <c r="E10" s="117"/>
      <c r="F10" s="117"/>
      <c r="G10" s="117"/>
      <c r="H10" s="117"/>
      <c r="I10" s="117"/>
      <c r="J10" s="117"/>
      <c r="K10" s="117"/>
      <c r="L10" s="118"/>
      <c r="M10" s="118"/>
      <c r="N10" s="117"/>
      <c r="O10" s="335"/>
      <c r="R10" s="69"/>
      <c r="S10" s="69"/>
      <c r="T10" s="69"/>
      <c r="U10" s="69"/>
    </row>
    <row r="11" spans="1:21" ht="14.3" thickBot="1" x14ac:dyDescent="0.3">
      <c r="A11" s="117"/>
      <c r="B11" s="201" t="s">
        <v>94</v>
      </c>
      <c r="C11" s="202" t="str">
        <f>IF('Current MY Credit Calc-EXHAUST'!C11&lt;&gt;"",'Current MY Credit Calc-EXHAUST'!C11,"")</f>
        <v/>
      </c>
      <c r="D11" s="203"/>
      <c r="E11" s="119"/>
      <c r="F11" s="119"/>
      <c r="G11" s="117"/>
      <c r="H11" s="117"/>
      <c r="I11" s="118"/>
      <c r="J11" s="117"/>
      <c r="K11" s="117"/>
      <c r="L11" s="117"/>
      <c r="M11" s="117"/>
      <c r="N11" s="117"/>
      <c r="O11" s="335"/>
    </row>
    <row r="12" spans="1:21" ht="14.3" thickBot="1" x14ac:dyDescent="0.3">
      <c r="A12" s="117"/>
      <c r="B12" s="201" t="s">
        <v>115</v>
      </c>
      <c r="C12" s="745" t="str">
        <f>IF('Current MY Credit Calc-EXHAUST'!C12&lt;&gt;"",'Current MY Credit Calc-EXHAUST'!C12,"")</f>
        <v/>
      </c>
      <c r="D12" s="746"/>
      <c r="E12" s="120"/>
      <c r="F12" s="121"/>
      <c r="G12" s="117"/>
      <c r="H12" s="117"/>
      <c r="I12" s="118"/>
      <c r="J12" s="117"/>
      <c r="K12" s="117"/>
      <c r="L12" s="117"/>
      <c r="M12" s="117"/>
      <c r="N12" s="117"/>
      <c r="O12" s="335"/>
    </row>
    <row r="13" spans="1:21" s="52" customFormat="1" ht="14.3" thickBot="1" x14ac:dyDescent="0.3">
      <c r="A13" s="122"/>
      <c r="B13" s="124"/>
      <c r="C13" s="125"/>
      <c r="D13" s="121"/>
      <c r="E13" s="121"/>
      <c r="F13" s="121"/>
      <c r="G13" s="122"/>
      <c r="H13" s="122"/>
      <c r="I13" s="123"/>
      <c r="J13" s="122"/>
      <c r="K13" s="122"/>
      <c r="L13" s="122"/>
      <c r="M13" s="122"/>
      <c r="N13" s="122"/>
      <c r="O13" s="338"/>
    </row>
    <row r="14" spans="1:21" ht="19.55" customHeight="1" thickBot="1" x14ac:dyDescent="0.3">
      <c r="A14" s="117"/>
      <c r="B14" s="760" t="s">
        <v>189</v>
      </c>
      <c r="C14" s="761"/>
      <c r="D14" s="761"/>
      <c r="E14" s="761"/>
      <c r="F14" s="761"/>
      <c r="G14" s="762"/>
      <c r="H14" s="126"/>
      <c r="I14" s="760" t="s">
        <v>190</v>
      </c>
      <c r="J14" s="761"/>
      <c r="K14" s="761"/>
      <c r="L14" s="761"/>
      <c r="M14" s="762"/>
      <c r="N14" s="117"/>
      <c r="O14" s="335"/>
      <c r="R14" s="754" t="s">
        <v>191</v>
      </c>
      <c r="S14" s="755"/>
      <c r="T14" s="752" t="s">
        <v>192</v>
      </c>
      <c r="U14" s="753"/>
    </row>
    <row r="15" spans="1:21" s="54" customFormat="1" ht="41.45" thickBot="1" x14ac:dyDescent="0.3">
      <c r="A15" s="133"/>
      <c r="B15" s="196" t="s">
        <v>200</v>
      </c>
      <c r="C15" s="197" t="s">
        <v>201</v>
      </c>
      <c r="D15" s="198" t="s">
        <v>122</v>
      </c>
      <c r="E15" s="197" t="s">
        <v>209</v>
      </c>
      <c r="F15" s="758" t="s">
        <v>269</v>
      </c>
      <c r="G15" s="759"/>
      <c r="H15" s="127"/>
      <c r="I15" s="193" t="s">
        <v>200</v>
      </c>
      <c r="J15" s="194" t="s">
        <v>201</v>
      </c>
      <c r="K15" s="195" t="s">
        <v>122</v>
      </c>
      <c r="L15" s="194" t="s">
        <v>210</v>
      </c>
      <c r="M15" s="200" t="s">
        <v>269</v>
      </c>
      <c r="N15" s="133"/>
      <c r="O15" s="53"/>
      <c r="R15" s="199" t="s">
        <v>187</v>
      </c>
      <c r="S15" s="63" t="s">
        <v>185</v>
      </c>
      <c r="T15" s="62" t="s">
        <v>187</v>
      </c>
      <c r="U15" s="63" t="s">
        <v>185</v>
      </c>
    </row>
    <row r="16" spans="1:21" s="54" customFormat="1" x14ac:dyDescent="0.25">
      <c r="A16" s="133"/>
      <c r="B16" s="204"/>
      <c r="C16" s="205"/>
      <c r="D16" s="206"/>
      <c r="E16" s="207"/>
      <c r="F16" s="756" t="str">
        <f>IF(OR(AND(C16=$D$85, $C$11&gt;2011),AND(C16=$D$86,$C$11&gt;2010)),$B$80,IF(E16&lt;0,$B$82,IF(D89=0,$B$84,"")))</f>
        <v/>
      </c>
      <c r="G16" s="757"/>
      <c r="H16" s="128"/>
      <c r="I16" s="218"/>
      <c r="J16" s="219"/>
      <c r="K16" s="219"/>
      <c r="L16" s="220"/>
      <c r="M16" s="224" t="str">
        <f t="shared" ref="M16:M47" si="0">IF(OR(AND(J16=$D$85, OR($C$11&lt;2012,$C$11&gt;2014)),AND(J16=$D$86,OR($C$11&lt;2011,$C$11&gt;2013))),$B$81,IF(L16&lt;0,$B$83,IF(F89=0,$B$84,"")))</f>
        <v/>
      </c>
      <c r="N16" s="133"/>
      <c r="O16" s="53"/>
      <c r="R16" s="55">
        <f t="shared" ref="R16:R47" si="1">IF(AND(C16=$D$85,F16=""),E16,0)</f>
        <v>0</v>
      </c>
      <c r="S16" s="56">
        <f t="shared" ref="S16:S47" si="2">IF(AND(C16=$D$86,F16=""),E16,0)</f>
        <v>0</v>
      </c>
      <c r="T16" s="55">
        <f t="shared" ref="T16:T47" si="3">IF(AND(J16=$D$85,M16=""),L16,0)</f>
        <v>0</v>
      </c>
      <c r="U16" s="56">
        <f t="shared" ref="U16:U47" si="4">IF(AND(J16=$D$86,M16=""),L16,0)</f>
        <v>0</v>
      </c>
    </row>
    <row r="17" spans="1:21" s="54" customFormat="1" x14ac:dyDescent="0.25">
      <c r="A17" s="133"/>
      <c r="B17" s="208"/>
      <c r="C17" s="209"/>
      <c r="D17" s="210"/>
      <c r="E17" s="211"/>
      <c r="F17" s="743" t="str">
        <f>IF(OR(AND(C17=$D$85, $C$11&gt;2011),AND(C17=$D$86,$C$11&gt;2010)),$B$80,IF(E17&lt;0,$B$82,IF(D90=0,$B$84,"")))</f>
        <v/>
      </c>
      <c r="G17" s="744"/>
      <c r="H17" s="128"/>
      <c r="I17" s="208"/>
      <c r="J17" s="219"/>
      <c r="K17" s="209"/>
      <c r="L17" s="211"/>
      <c r="M17" s="225" t="str">
        <f t="shared" si="0"/>
        <v/>
      </c>
      <c r="N17" s="133"/>
      <c r="O17" s="53"/>
      <c r="R17" s="55">
        <f t="shared" si="1"/>
        <v>0</v>
      </c>
      <c r="S17" s="56">
        <f t="shared" si="2"/>
        <v>0</v>
      </c>
      <c r="T17" s="55">
        <f t="shared" si="3"/>
        <v>0</v>
      </c>
      <c r="U17" s="56">
        <f t="shared" si="4"/>
        <v>0</v>
      </c>
    </row>
    <row r="18" spans="1:21" s="54" customFormat="1" ht="12.75" customHeight="1" x14ac:dyDescent="0.25">
      <c r="A18" s="133"/>
      <c r="B18" s="208"/>
      <c r="C18" s="209"/>
      <c r="D18" s="210"/>
      <c r="E18" s="211"/>
      <c r="F18" s="743" t="str">
        <f t="shared" ref="F18:F65" si="5">IF(OR(AND(C18=$D$85, $C$11&gt;2011),AND(C18=$D$86,$C$11&gt;2010)),$B$80,IF(E18&lt;0,$B$82,IF(D91=0,$B$84,"")))</f>
        <v/>
      </c>
      <c r="G18" s="744"/>
      <c r="H18" s="128"/>
      <c r="I18" s="208"/>
      <c r="J18" s="219"/>
      <c r="K18" s="209"/>
      <c r="L18" s="211"/>
      <c r="M18" s="225" t="str">
        <f t="shared" si="0"/>
        <v/>
      </c>
      <c r="N18" s="133"/>
      <c r="O18" s="53"/>
      <c r="R18" s="55">
        <f t="shared" si="1"/>
        <v>0</v>
      </c>
      <c r="S18" s="56">
        <f t="shared" si="2"/>
        <v>0</v>
      </c>
      <c r="T18" s="55">
        <f t="shared" si="3"/>
        <v>0</v>
      </c>
      <c r="U18" s="56">
        <f t="shared" si="4"/>
        <v>0</v>
      </c>
    </row>
    <row r="19" spans="1:21" s="54" customFormat="1" x14ac:dyDescent="0.25">
      <c r="A19" s="133"/>
      <c r="B19" s="208"/>
      <c r="C19" s="209"/>
      <c r="D19" s="210"/>
      <c r="E19" s="211"/>
      <c r="F19" s="743" t="str">
        <f t="shared" si="5"/>
        <v/>
      </c>
      <c r="G19" s="744"/>
      <c r="H19" s="128"/>
      <c r="I19" s="208"/>
      <c r="J19" s="219"/>
      <c r="K19" s="209"/>
      <c r="L19" s="211"/>
      <c r="M19" s="225" t="str">
        <f t="shared" si="0"/>
        <v/>
      </c>
      <c r="N19" s="133"/>
      <c r="O19" s="53"/>
      <c r="R19" s="55">
        <f t="shared" si="1"/>
        <v>0</v>
      </c>
      <c r="S19" s="56">
        <f t="shared" si="2"/>
        <v>0</v>
      </c>
      <c r="T19" s="55">
        <f t="shared" si="3"/>
        <v>0</v>
      </c>
      <c r="U19" s="56">
        <f t="shared" si="4"/>
        <v>0</v>
      </c>
    </row>
    <row r="20" spans="1:21" s="54" customFormat="1" x14ac:dyDescent="0.25">
      <c r="A20" s="133"/>
      <c r="B20" s="208"/>
      <c r="C20" s="209"/>
      <c r="D20" s="210"/>
      <c r="E20" s="211"/>
      <c r="F20" s="743" t="str">
        <f t="shared" si="5"/>
        <v/>
      </c>
      <c r="G20" s="744"/>
      <c r="H20" s="128"/>
      <c r="I20" s="208"/>
      <c r="J20" s="219"/>
      <c r="K20" s="209"/>
      <c r="L20" s="211"/>
      <c r="M20" s="225" t="str">
        <f t="shared" si="0"/>
        <v/>
      </c>
      <c r="N20" s="133"/>
      <c r="O20" s="53"/>
      <c r="R20" s="55">
        <f t="shared" si="1"/>
        <v>0</v>
      </c>
      <c r="S20" s="56">
        <f t="shared" si="2"/>
        <v>0</v>
      </c>
      <c r="T20" s="55">
        <f t="shared" si="3"/>
        <v>0</v>
      </c>
      <c r="U20" s="56">
        <f t="shared" si="4"/>
        <v>0</v>
      </c>
    </row>
    <row r="21" spans="1:21" s="54" customFormat="1" x14ac:dyDescent="0.25">
      <c r="A21" s="133"/>
      <c r="B21" s="208"/>
      <c r="C21" s="209"/>
      <c r="D21" s="210"/>
      <c r="E21" s="211"/>
      <c r="F21" s="743" t="str">
        <f t="shared" si="5"/>
        <v/>
      </c>
      <c r="G21" s="744"/>
      <c r="H21" s="128"/>
      <c r="I21" s="208"/>
      <c r="J21" s="219"/>
      <c r="K21" s="209"/>
      <c r="L21" s="211"/>
      <c r="M21" s="225" t="str">
        <f t="shared" si="0"/>
        <v/>
      </c>
      <c r="N21" s="133"/>
      <c r="O21" s="53"/>
      <c r="R21" s="55">
        <f t="shared" si="1"/>
        <v>0</v>
      </c>
      <c r="S21" s="56">
        <f t="shared" si="2"/>
        <v>0</v>
      </c>
      <c r="T21" s="55">
        <f t="shared" si="3"/>
        <v>0</v>
      </c>
      <c r="U21" s="56">
        <f t="shared" si="4"/>
        <v>0</v>
      </c>
    </row>
    <row r="22" spans="1:21" s="54" customFormat="1" x14ac:dyDescent="0.25">
      <c r="A22" s="133"/>
      <c r="B22" s="208"/>
      <c r="C22" s="209"/>
      <c r="D22" s="210"/>
      <c r="E22" s="211"/>
      <c r="F22" s="743" t="str">
        <f t="shared" si="5"/>
        <v/>
      </c>
      <c r="G22" s="744"/>
      <c r="H22" s="128"/>
      <c r="I22" s="208"/>
      <c r="J22" s="219"/>
      <c r="K22" s="209"/>
      <c r="L22" s="211"/>
      <c r="M22" s="225" t="str">
        <f t="shared" si="0"/>
        <v/>
      </c>
      <c r="N22" s="133"/>
      <c r="O22" s="53"/>
      <c r="R22" s="55">
        <f t="shared" si="1"/>
        <v>0</v>
      </c>
      <c r="S22" s="56">
        <f t="shared" si="2"/>
        <v>0</v>
      </c>
      <c r="T22" s="55">
        <f t="shared" si="3"/>
        <v>0</v>
      </c>
      <c r="U22" s="56">
        <f t="shared" si="4"/>
        <v>0</v>
      </c>
    </row>
    <row r="23" spans="1:21" s="54" customFormat="1" x14ac:dyDescent="0.25">
      <c r="A23" s="133"/>
      <c r="B23" s="208"/>
      <c r="C23" s="209"/>
      <c r="D23" s="210"/>
      <c r="E23" s="211"/>
      <c r="F23" s="743" t="str">
        <f t="shared" si="5"/>
        <v/>
      </c>
      <c r="G23" s="744"/>
      <c r="H23" s="128"/>
      <c r="I23" s="208"/>
      <c r="J23" s="219"/>
      <c r="K23" s="209"/>
      <c r="L23" s="211"/>
      <c r="M23" s="225" t="str">
        <f t="shared" si="0"/>
        <v/>
      </c>
      <c r="N23" s="133"/>
      <c r="O23" s="53"/>
      <c r="R23" s="55">
        <f t="shared" si="1"/>
        <v>0</v>
      </c>
      <c r="S23" s="56">
        <f t="shared" si="2"/>
        <v>0</v>
      </c>
      <c r="T23" s="55">
        <f t="shared" si="3"/>
        <v>0</v>
      </c>
      <c r="U23" s="56">
        <f t="shared" si="4"/>
        <v>0</v>
      </c>
    </row>
    <row r="24" spans="1:21" s="54" customFormat="1" x14ac:dyDescent="0.25">
      <c r="A24" s="133"/>
      <c r="B24" s="208"/>
      <c r="C24" s="209"/>
      <c r="D24" s="210"/>
      <c r="E24" s="211"/>
      <c r="F24" s="743" t="str">
        <f t="shared" si="5"/>
        <v/>
      </c>
      <c r="G24" s="744"/>
      <c r="H24" s="128"/>
      <c r="I24" s="208"/>
      <c r="J24" s="219"/>
      <c r="K24" s="209"/>
      <c r="L24" s="211"/>
      <c r="M24" s="225" t="str">
        <f t="shared" si="0"/>
        <v/>
      </c>
      <c r="N24" s="133"/>
      <c r="O24" s="53"/>
      <c r="R24" s="55">
        <f t="shared" si="1"/>
        <v>0</v>
      </c>
      <c r="S24" s="56">
        <f t="shared" si="2"/>
        <v>0</v>
      </c>
      <c r="T24" s="55">
        <f t="shared" si="3"/>
        <v>0</v>
      </c>
      <c r="U24" s="56">
        <f t="shared" si="4"/>
        <v>0</v>
      </c>
    </row>
    <row r="25" spans="1:21" s="54" customFormat="1" x14ac:dyDescent="0.25">
      <c r="A25" s="133"/>
      <c r="B25" s="208"/>
      <c r="C25" s="209"/>
      <c r="D25" s="210"/>
      <c r="E25" s="211"/>
      <c r="F25" s="743" t="str">
        <f t="shared" si="5"/>
        <v/>
      </c>
      <c r="G25" s="744"/>
      <c r="H25" s="128"/>
      <c r="I25" s="208"/>
      <c r="J25" s="219"/>
      <c r="K25" s="209"/>
      <c r="L25" s="211"/>
      <c r="M25" s="225" t="str">
        <f t="shared" si="0"/>
        <v/>
      </c>
      <c r="N25" s="133"/>
      <c r="O25" s="53"/>
      <c r="R25" s="55">
        <f t="shared" si="1"/>
        <v>0</v>
      </c>
      <c r="S25" s="56">
        <f t="shared" si="2"/>
        <v>0</v>
      </c>
      <c r="T25" s="55">
        <f t="shared" si="3"/>
        <v>0</v>
      </c>
      <c r="U25" s="56">
        <f t="shared" si="4"/>
        <v>0</v>
      </c>
    </row>
    <row r="26" spans="1:21" s="54" customFormat="1" x14ac:dyDescent="0.25">
      <c r="A26" s="133"/>
      <c r="B26" s="208"/>
      <c r="C26" s="209"/>
      <c r="D26" s="210"/>
      <c r="E26" s="211"/>
      <c r="F26" s="743" t="str">
        <f t="shared" si="5"/>
        <v/>
      </c>
      <c r="G26" s="744"/>
      <c r="H26" s="128"/>
      <c r="I26" s="208"/>
      <c r="J26" s="219"/>
      <c r="K26" s="209"/>
      <c r="L26" s="211"/>
      <c r="M26" s="225" t="str">
        <f t="shared" si="0"/>
        <v/>
      </c>
      <c r="N26" s="133"/>
      <c r="O26" s="53"/>
      <c r="R26" s="55">
        <f t="shared" si="1"/>
        <v>0</v>
      </c>
      <c r="S26" s="56">
        <f t="shared" si="2"/>
        <v>0</v>
      </c>
      <c r="T26" s="55">
        <f t="shared" si="3"/>
        <v>0</v>
      </c>
      <c r="U26" s="56">
        <f t="shared" si="4"/>
        <v>0</v>
      </c>
    </row>
    <row r="27" spans="1:21" s="54" customFormat="1" x14ac:dyDescent="0.25">
      <c r="A27" s="133"/>
      <c r="B27" s="208"/>
      <c r="C27" s="209"/>
      <c r="D27" s="210"/>
      <c r="E27" s="211"/>
      <c r="F27" s="743" t="str">
        <f t="shared" si="5"/>
        <v/>
      </c>
      <c r="G27" s="744"/>
      <c r="H27" s="128"/>
      <c r="I27" s="208"/>
      <c r="J27" s="219"/>
      <c r="K27" s="209"/>
      <c r="L27" s="211"/>
      <c r="M27" s="225" t="str">
        <f t="shared" si="0"/>
        <v/>
      </c>
      <c r="N27" s="133"/>
      <c r="O27" s="53"/>
      <c r="R27" s="55">
        <f t="shared" si="1"/>
        <v>0</v>
      </c>
      <c r="S27" s="56">
        <f t="shared" si="2"/>
        <v>0</v>
      </c>
      <c r="T27" s="55">
        <f t="shared" si="3"/>
        <v>0</v>
      </c>
      <c r="U27" s="56">
        <f t="shared" si="4"/>
        <v>0</v>
      </c>
    </row>
    <row r="28" spans="1:21" s="54" customFormat="1" x14ac:dyDescent="0.25">
      <c r="A28" s="133"/>
      <c r="B28" s="208"/>
      <c r="C28" s="209"/>
      <c r="D28" s="210"/>
      <c r="E28" s="211"/>
      <c r="F28" s="743" t="str">
        <f t="shared" si="5"/>
        <v/>
      </c>
      <c r="G28" s="744"/>
      <c r="H28" s="128"/>
      <c r="I28" s="208"/>
      <c r="J28" s="219"/>
      <c r="K28" s="209"/>
      <c r="L28" s="211"/>
      <c r="M28" s="225" t="str">
        <f t="shared" si="0"/>
        <v/>
      </c>
      <c r="N28" s="133"/>
      <c r="O28" s="53"/>
      <c r="R28" s="55">
        <f t="shared" si="1"/>
        <v>0</v>
      </c>
      <c r="S28" s="56">
        <f t="shared" si="2"/>
        <v>0</v>
      </c>
      <c r="T28" s="55">
        <f t="shared" si="3"/>
        <v>0</v>
      </c>
      <c r="U28" s="56">
        <f t="shared" si="4"/>
        <v>0</v>
      </c>
    </row>
    <row r="29" spans="1:21" s="54" customFormat="1" x14ac:dyDescent="0.25">
      <c r="A29" s="133"/>
      <c r="B29" s="208"/>
      <c r="C29" s="209"/>
      <c r="D29" s="210"/>
      <c r="E29" s="211"/>
      <c r="F29" s="743" t="str">
        <f t="shared" si="5"/>
        <v/>
      </c>
      <c r="G29" s="744"/>
      <c r="H29" s="128"/>
      <c r="I29" s="208"/>
      <c r="J29" s="219"/>
      <c r="K29" s="209"/>
      <c r="L29" s="211"/>
      <c r="M29" s="225" t="str">
        <f t="shared" si="0"/>
        <v/>
      </c>
      <c r="N29" s="133"/>
      <c r="O29" s="53"/>
      <c r="R29" s="55">
        <f t="shared" si="1"/>
        <v>0</v>
      </c>
      <c r="S29" s="56">
        <f t="shared" si="2"/>
        <v>0</v>
      </c>
      <c r="T29" s="55">
        <f t="shared" si="3"/>
        <v>0</v>
      </c>
      <c r="U29" s="56">
        <f t="shared" si="4"/>
        <v>0</v>
      </c>
    </row>
    <row r="30" spans="1:21" s="54" customFormat="1" x14ac:dyDescent="0.25">
      <c r="A30" s="133"/>
      <c r="B30" s="208"/>
      <c r="C30" s="209"/>
      <c r="D30" s="210"/>
      <c r="E30" s="211"/>
      <c r="F30" s="743" t="str">
        <f t="shared" si="5"/>
        <v/>
      </c>
      <c r="G30" s="744"/>
      <c r="H30" s="128"/>
      <c r="I30" s="208"/>
      <c r="J30" s="219"/>
      <c r="K30" s="209"/>
      <c r="L30" s="211"/>
      <c r="M30" s="225" t="str">
        <f t="shared" si="0"/>
        <v/>
      </c>
      <c r="N30" s="133"/>
      <c r="O30" s="53"/>
      <c r="R30" s="55">
        <f t="shared" si="1"/>
        <v>0</v>
      </c>
      <c r="S30" s="56">
        <f t="shared" si="2"/>
        <v>0</v>
      </c>
      <c r="T30" s="55">
        <f t="shared" si="3"/>
        <v>0</v>
      </c>
      <c r="U30" s="56">
        <f t="shared" si="4"/>
        <v>0</v>
      </c>
    </row>
    <row r="31" spans="1:21" s="54" customFormat="1" x14ac:dyDescent="0.25">
      <c r="A31" s="133"/>
      <c r="B31" s="208"/>
      <c r="C31" s="209"/>
      <c r="D31" s="210"/>
      <c r="E31" s="211"/>
      <c r="F31" s="743" t="str">
        <f t="shared" si="5"/>
        <v/>
      </c>
      <c r="G31" s="744"/>
      <c r="H31" s="128"/>
      <c r="I31" s="208"/>
      <c r="J31" s="219"/>
      <c r="K31" s="209"/>
      <c r="L31" s="211"/>
      <c r="M31" s="225" t="str">
        <f t="shared" si="0"/>
        <v/>
      </c>
      <c r="N31" s="133"/>
      <c r="O31" s="53"/>
      <c r="R31" s="55">
        <f t="shared" si="1"/>
        <v>0</v>
      </c>
      <c r="S31" s="56">
        <f t="shared" si="2"/>
        <v>0</v>
      </c>
      <c r="T31" s="55">
        <f t="shared" si="3"/>
        <v>0</v>
      </c>
      <c r="U31" s="56">
        <f t="shared" si="4"/>
        <v>0</v>
      </c>
    </row>
    <row r="32" spans="1:21" s="54" customFormat="1" x14ac:dyDescent="0.25">
      <c r="A32" s="133"/>
      <c r="B32" s="208"/>
      <c r="C32" s="209"/>
      <c r="D32" s="210"/>
      <c r="E32" s="211"/>
      <c r="F32" s="743" t="str">
        <f t="shared" si="5"/>
        <v/>
      </c>
      <c r="G32" s="744"/>
      <c r="H32" s="128"/>
      <c r="I32" s="208"/>
      <c r="J32" s="219"/>
      <c r="K32" s="209"/>
      <c r="L32" s="211"/>
      <c r="M32" s="225" t="str">
        <f t="shared" si="0"/>
        <v/>
      </c>
      <c r="N32" s="133"/>
      <c r="O32" s="53"/>
      <c r="R32" s="55">
        <f t="shared" si="1"/>
        <v>0</v>
      </c>
      <c r="S32" s="56">
        <f t="shared" si="2"/>
        <v>0</v>
      </c>
      <c r="T32" s="55">
        <f t="shared" si="3"/>
        <v>0</v>
      </c>
      <c r="U32" s="56">
        <f t="shared" si="4"/>
        <v>0</v>
      </c>
    </row>
    <row r="33" spans="1:21" s="54" customFormat="1" x14ac:dyDescent="0.25">
      <c r="A33" s="133"/>
      <c r="B33" s="208"/>
      <c r="C33" s="209"/>
      <c r="D33" s="210"/>
      <c r="E33" s="211"/>
      <c r="F33" s="743" t="str">
        <f t="shared" si="5"/>
        <v/>
      </c>
      <c r="G33" s="744"/>
      <c r="H33" s="128"/>
      <c r="I33" s="208"/>
      <c r="J33" s="219"/>
      <c r="K33" s="209"/>
      <c r="L33" s="211"/>
      <c r="M33" s="225" t="str">
        <f t="shared" si="0"/>
        <v/>
      </c>
      <c r="N33" s="133"/>
      <c r="O33" s="53"/>
      <c r="R33" s="55">
        <f t="shared" si="1"/>
        <v>0</v>
      </c>
      <c r="S33" s="56">
        <f t="shared" si="2"/>
        <v>0</v>
      </c>
      <c r="T33" s="55">
        <f t="shared" si="3"/>
        <v>0</v>
      </c>
      <c r="U33" s="56">
        <f t="shared" si="4"/>
        <v>0</v>
      </c>
    </row>
    <row r="34" spans="1:21" s="54" customFormat="1" x14ac:dyDescent="0.25">
      <c r="A34" s="133"/>
      <c r="B34" s="208"/>
      <c r="C34" s="209"/>
      <c r="D34" s="210"/>
      <c r="E34" s="211"/>
      <c r="F34" s="743" t="str">
        <f t="shared" si="5"/>
        <v/>
      </c>
      <c r="G34" s="744"/>
      <c r="H34" s="128"/>
      <c r="I34" s="208"/>
      <c r="J34" s="219"/>
      <c r="K34" s="209"/>
      <c r="L34" s="211"/>
      <c r="M34" s="225" t="str">
        <f t="shared" si="0"/>
        <v/>
      </c>
      <c r="N34" s="133"/>
      <c r="O34" s="53"/>
      <c r="R34" s="55">
        <f t="shared" si="1"/>
        <v>0</v>
      </c>
      <c r="S34" s="56">
        <f t="shared" si="2"/>
        <v>0</v>
      </c>
      <c r="T34" s="55">
        <f t="shared" si="3"/>
        <v>0</v>
      </c>
      <c r="U34" s="56">
        <f t="shared" si="4"/>
        <v>0</v>
      </c>
    </row>
    <row r="35" spans="1:21" s="54" customFormat="1" x14ac:dyDescent="0.25">
      <c r="A35" s="133"/>
      <c r="B35" s="208"/>
      <c r="C35" s="209"/>
      <c r="D35" s="210"/>
      <c r="E35" s="211"/>
      <c r="F35" s="743" t="str">
        <f t="shared" si="5"/>
        <v/>
      </c>
      <c r="G35" s="744"/>
      <c r="H35" s="128"/>
      <c r="I35" s="208"/>
      <c r="J35" s="219"/>
      <c r="K35" s="209"/>
      <c r="L35" s="211"/>
      <c r="M35" s="225" t="str">
        <f t="shared" si="0"/>
        <v/>
      </c>
      <c r="N35" s="133"/>
      <c r="O35" s="53"/>
      <c r="R35" s="55">
        <f t="shared" si="1"/>
        <v>0</v>
      </c>
      <c r="S35" s="56">
        <f t="shared" si="2"/>
        <v>0</v>
      </c>
      <c r="T35" s="55">
        <f t="shared" si="3"/>
        <v>0</v>
      </c>
      <c r="U35" s="56">
        <f t="shared" si="4"/>
        <v>0</v>
      </c>
    </row>
    <row r="36" spans="1:21" s="54" customFormat="1" x14ac:dyDescent="0.25">
      <c r="A36" s="133"/>
      <c r="B36" s="208"/>
      <c r="C36" s="209"/>
      <c r="D36" s="210"/>
      <c r="E36" s="211"/>
      <c r="F36" s="743" t="str">
        <f t="shared" si="5"/>
        <v/>
      </c>
      <c r="G36" s="744"/>
      <c r="H36" s="128"/>
      <c r="I36" s="208"/>
      <c r="J36" s="219"/>
      <c r="K36" s="209"/>
      <c r="L36" s="211"/>
      <c r="M36" s="225" t="str">
        <f t="shared" si="0"/>
        <v/>
      </c>
      <c r="N36" s="133"/>
      <c r="O36" s="53"/>
      <c r="R36" s="55">
        <f t="shared" si="1"/>
        <v>0</v>
      </c>
      <c r="S36" s="56">
        <f t="shared" si="2"/>
        <v>0</v>
      </c>
      <c r="T36" s="55">
        <f t="shared" si="3"/>
        <v>0</v>
      </c>
      <c r="U36" s="56">
        <f t="shared" si="4"/>
        <v>0</v>
      </c>
    </row>
    <row r="37" spans="1:21" s="54" customFormat="1" x14ac:dyDescent="0.25">
      <c r="A37" s="133"/>
      <c r="B37" s="208"/>
      <c r="C37" s="209"/>
      <c r="D37" s="210"/>
      <c r="E37" s="211"/>
      <c r="F37" s="743" t="str">
        <f t="shared" si="5"/>
        <v/>
      </c>
      <c r="G37" s="744"/>
      <c r="H37" s="128"/>
      <c r="I37" s="208"/>
      <c r="J37" s="219"/>
      <c r="K37" s="209"/>
      <c r="L37" s="211"/>
      <c r="M37" s="225" t="str">
        <f t="shared" si="0"/>
        <v/>
      </c>
      <c r="N37" s="133"/>
      <c r="O37" s="53"/>
      <c r="R37" s="55">
        <f t="shared" si="1"/>
        <v>0</v>
      </c>
      <c r="S37" s="56">
        <f t="shared" si="2"/>
        <v>0</v>
      </c>
      <c r="T37" s="55">
        <f t="shared" si="3"/>
        <v>0</v>
      </c>
      <c r="U37" s="56">
        <f t="shared" si="4"/>
        <v>0</v>
      </c>
    </row>
    <row r="38" spans="1:21" s="54" customFormat="1" x14ac:dyDescent="0.25">
      <c r="A38" s="133"/>
      <c r="B38" s="208"/>
      <c r="C38" s="209"/>
      <c r="D38" s="210"/>
      <c r="E38" s="211"/>
      <c r="F38" s="743" t="str">
        <f t="shared" si="5"/>
        <v/>
      </c>
      <c r="G38" s="744"/>
      <c r="H38" s="128"/>
      <c r="I38" s="208"/>
      <c r="J38" s="219"/>
      <c r="K38" s="209"/>
      <c r="L38" s="211"/>
      <c r="M38" s="225" t="str">
        <f t="shared" si="0"/>
        <v/>
      </c>
      <c r="N38" s="133"/>
      <c r="O38" s="53"/>
      <c r="R38" s="55">
        <f t="shared" si="1"/>
        <v>0</v>
      </c>
      <c r="S38" s="56">
        <f t="shared" si="2"/>
        <v>0</v>
      </c>
      <c r="T38" s="55">
        <f t="shared" si="3"/>
        <v>0</v>
      </c>
      <c r="U38" s="56">
        <f t="shared" si="4"/>
        <v>0</v>
      </c>
    </row>
    <row r="39" spans="1:21" s="54" customFormat="1" x14ac:dyDescent="0.25">
      <c r="A39" s="133"/>
      <c r="B39" s="208"/>
      <c r="C39" s="209"/>
      <c r="D39" s="210"/>
      <c r="E39" s="211"/>
      <c r="F39" s="743" t="str">
        <f t="shared" si="5"/>
        <v/>
      </c>
      <c r="G39" s="744"/>
      <c r="H39" s="128"/>
      <c r="I39" s="208"/>
      <c r="J39" s="219"/>
      <c r="K39" s="209"/>
      <c r="L39" s="211"/>
      <c r="M39" s="225" t="str">
        <f t="shared" si="0"/>
        <v/>
      </c>
      <c r="N39" s="133"/>
      <c r="O39" s="53"/>
      <c r="R39" s="55">
        <f t="shared" si="1"/>
        <v>0</v>
      </c>
      <c r="S39" s="56">
        <f t="shared" si="2"/>
        <v>0</v>
      </c>
      <c r="T39" s="55">
        <f t="shared" si="3"/>
        <v>0</v>
      </c>
      <c r="U39" s="56">
        <f t="shared" si="4"/>
        <v>0</v>
      </c>
    </row>
    <row r="40" spans="1:21" s="54" customFormat="1" x14ac:dyDescent="0.25">
      <c r="A40" s="133"/>
      <c r="B40" s="208"/>
      <c r="C40" s="209"/>
      <c r="D40" s="210"/>
      <c r="E40" s="211"/>
      <c r="F40" s="743" t="str">
        <f t="shared" si="5"/>
        <v/>
      </c>
      <c r="G40" s="744"/>
      <c r="H40" s="128"/>
      <c r="I40" s="208"/>
      <c r="J40" s="219"/>
      <c r="K40" s="209"/>
      <c r="L40" s="211"/>
      <c r="M40" s="225" t="str">
        <f t="shared" si="0"/>
        <v/>
      </c>
      <c r="N40" s="133"/>
      <c r="O40" s="53"/>
      <c r="R40" s="55">
        <f t="shared" si="1"/>
        <v>0</v>
      </c>
      <c r="S40" s="56">
        <f t="shared" si="2"/>
        <v>0</v>
      </c>
      <c r="T40" s="55">
        <f t="shared" si="3"/>
        <v>0</v>
      </c>
      <c r="U40" s="56">
        <f t="shared" si="4"/>
        <v>0</v>
      </c>
    </row>
    <row r="41" spans="1:21" s="54" customFormat="1" x14ac:dyDescent="0.25">
      <c r="A41" s="133"/>
      <c r="B41" s="208"/>
      <c r="C41" s="209"/>
      <c r="D41" s="210"/>
      <c r="E41" s="211"/>
      <c r="F41" s="743" t="str">
        <f t="shared" si="5"/>
        <v/>
      </c>
      <c r="G41" s="744"/>
      <c r="H41" s="128"/>
      <c r="I41" s="208"/>
      <c r="J41" s="219"/>
      <c r="K41" s="209"/>
      <c r="L41" s="211"/>
      <c r="M41" s="225" t="str">
        <f t="shared" si="0"/>
        <v/>
      </c>
      <c r="N41" s="133"/>
      <c r="O41" s="53"/>
      <c r="R41" s="55">
        <f t="shared" si="1"/>
        <v>0</v>
      </c>
      <c r="S41" s="56">
        <f t="shared" si="2"/>
        <v>0</v>
      </c>
      <c r="T41" s="55">
        <f t="shared" si="3"/>
        <v>0</v>
      </c>
      <c r="U41" s="56">
        <f t="shared" si="4"/>
        <v>0</v>
      </c>
    </row>
    <row r="42" spans="1:21" s="54" customFormat="1" x14ac:dyDescent="0.25">
      <c r="A42" s="133"/>
      <c r="B42" s="208"/>
      <c r="C42" s="209"/>
      <c r="D42" s="210"/>
      <c r="E42" s="211"/>
      <c r="F42" s="743" t="str">
        <f t="shared" si="5"/>
        <v/>
      </c>
      <c r="G42" s="744"/>
      <c r="H42" s="128"/>
      <c r="I42" s="208"/>
      <c r="J42" s="219"/>
      <c r="K42" s="209"/>
      <c r="L42" s="211"/>
      <c r="M42" s="225" t="str">
        <f t="shared" si="0"/>
        <v/>
      </c>
      <c r="N42" s="133"/>
      <c r="O42" s="53"/>
      <c r="R42" s="55">
        <f t="shared" si="1"/>
        <v>0</v>
      </c>
      <c r="S42" s="56">
        <f t="shared" si="2"/>
        <v>0</v>
      </c>
      <c r="T42" s="55">
        <f t="shared" si="3"/>
        <v>0</v>
      </c>
      <c r="U42" s="56">
        <f t="shared" si="4"/>
        <v>0</v>
      </c>
    </row>
    <row r="43" spans="1:21" s="54" customFormat="1" x14ac:dyDescent="0.25">
      <c r="A43" s="133"/>
      <c r="B43" s="208"/>
      <c r="C43" s="209"/>
      <c r="D43" s="210"/>
      <c r="E43" s="211"/>
      <c r="F43" s="743" t="str">
        <f t="shared" si="5"/>
        <v/>
      </c>
      <c r="G43" s="744"/>
      <c r="H43" s="128"/>
      <c r="I43" s="208"/>
      <c r="J43" s="219"/>
      <c r="K43" s="209"/>
      <c r="L43" s="211"/>
      <c r="M43" s="225" t="str">
        <f t="shared" si="0"/>
        <v/>
      </c>
      <c r="N43" s="133"/>
      <c r="O43" s="53"/>
      <c r="R43" s="55">
        <f t="shared" si="1"/>
        <v>0</v>
      </c>
      <c r="S43" s="56">
        <f t="shared" si="2"/>
        <v>0</v>
      </c>
      <c r="T43" s="55">
        <f t="shared" si="3"/>
        <v>0</v>
      </c>
      <c r="U43" s="56">
        <f t="shared" si="4"/>
        <v>0</v>
      </c>
    </row>
    <row r="44" spans="1:21" s="54" customFormat="1" x14ac:dyDescent="0.25">
      <c r="A44" s="133"/>
      <c r="B44" s="208"/>
      <c r="C44" s="209"/>
      <c r="D44" s="210"/>
      <c r="E44" s="211"/>
      <c r="F44" s="743" t="str">
        <f t="shared" si="5"/>
        <v/>
      </c>
      <c r="G44" s="744"/>
      <c r="H44" s="128"/>
      <c r="I44" s="208"/>
      <c r="J44" s="219"/>
      <c r="K44" s="209"/>
      <c r="L44" s="211"/>
      <c r="M44" s="225" t="str">
        <f t="shared" si="0"/>
        <v/>
      </c>
      <c r="N44" s="133"/>
      <c r="O44" s="53"/>
      <c r="R44" s="55">
        <f t="shared" si="1"/>
        <v>0</v>
      </c>
      <c r="S44" s="56">
        <f t="shared" si="2"/>
        <v>0</v>
      </c>
      <c r="T44" s="55">
        <f t="shared" si="3"/>
        <v>0</v>
      </c>
      <c r="U44" s="56">
        <f t="shared" si="4"/>
        <v>0</v>
      </c>
    </row>
    <row r="45" spans="1:21" s="54" customFormat="1" x14ac:dyDescent="0.25">
      <c r="A45" s="133"/>
      <c r="B45" s="208"/>
      <c r="C45" s="209"/>
      <c r="D45" s="210"/>
      <c r="E45" s="211"/>
      <c r="F45" s="743" t="str">
        <f t="shared" si="5"/>
        <v/>
      </c>
      <c r="G45" s="744"/>
      <c r="H45" s="128"/>
      <c r="I45" s="208"/>
      <c r="J45" s="219"/>
      <c r="K45" s="209"/>
      <c r="L45" s="211"/>
      <c r="M45" s="225" t="str">
        <f t="shared" si="0"/>
        <v/>
      </c>
      <c r="N45" s="133"/>
      <c r="O45" s="53"/>
      <c r="R45" s="55">
        <f t="shared" si="1"/>
        <v>0</v>
      </c>
      <c r="S45" s="56">
        <f t="shared" si="2"/>
        <v>0</v>
      </c>
      <c r="T45" s="55">
        <f t="shared" si="3"/>
        <v>0</v>
      </c>
      <c r="U45" s="56">
        <f t="shared" si="4"/>
        <v>0</v>
      </c>
    </row>
    <row r="46" spans="1:21" s="54" customFormat="1" x14ac:dyDescent="0.25">
      <c r="A46" s="133"/>
      <c r="B46" s="208"/>
      <c r="C46" s="209"/>
      <c r="D46" s="210"/>
      <c r="E46" s="211"/>
      <c r="F46" s="743" t="str">
        <f t="shared" si="5"/>
        <v/>
      </c>
      <c r="G46" s="744"/>
      <c r="H46" s="128"/>
      <c r="I46" s="208"/>
      <c r="J46" s="219"/>
      <c r="K46" s="209"/>
      <c r="L46" s="211"/>
      <c r="M46" s="225" t="str">
        <f t="shared" si="0"/>
        <v/>
      </c>
      <c r="N46" s="133"/>
      <c r="O46" s="53"/>
      <c r="R46" s="55">
        <f t="shared" si="1"/>
        <v>0</v>
      </c>
      <c r="S46" s="56">
        <f t="shared" si="2"/>
        <v>0</v>
      </c>
      <c r="T46" s="55">
        <f t="shared" si="3"/>
        <v>0</v>
      </c>
      <c r="U46" s="56">
        <f t="shared" si="4"/>
        <v>0</v>
      </c>
    </row>
    <row r="47" spans="1:21" s="54" customFormat="1" x14ac:dyDescent="0.25">
      <c r="A47" s="133"/>
      <c r="B47" s="208"/>
      <c r="C47" s="209"/>
      <c r="D47" s="210"/>
      <c r="E47" s="211"/>
      <c r="F47" s="743" t="str">
        <f t="shared" si="5"/>
        <v/>
      </c>
      <c r="G47" s="744"/>
      <c r="H47" s="128"/>
      <c r="I47" s="208"/>
      <c r="J47" s="219"/>
      <c r="K47" s="209"/>
      <c r="L47" s="211"/>
      <c r="M47" s="225" t="str">
        <f t="shared" si="0"/>
        <v/>
      </c>
      <c r="N47" s="133"/>
      <c r="O47" s="53"/>
      <c r="R47" s="55">
        <f t="shared" si="1"/>
        <v>0</v>
      </c>
      <c r="S47" s="56">
        <f t="shared" si="2"/>
        <v>0</v>
      </c>
      <c r="T47" s="55">
        <f t="shared" si="3"/>
        <v>0</v>
      </c>
      <c r="U47" s="56">
        <f t="shared" si="4"/>
        <v>0</v>
      </c>
    </row>
    <row r="48" spans="1:21" s="54" customFormat="1" x14ac:dyDescent="0.25">
      <c r="A48" s="133"/>
      <c r="B48" s="208"/>
      <c r="C48" s="209"/>
      <c r="D48" s="210"/>
      <c r="E48" s="211"/>
      <c r="F48" s="743" t="str">
        <f t="shared" si="5"/>
        <v/>
      </c>
      <c r="G48" s="744"/>
      <c r="H48" s="128"/>
      <c r="I48" s="208"/>
      <c r="J48" s="219"/>
      <c r="K48" s="209"/>
      <c r="L48" s="211"/>
      <c r="M48" s="225" t="str">
        <f t="shared" ref="M48:M65" si="6">IF(OR(AND(J48=$D$85, OR($C$11&lt;2012,$C$11&gt;2014)),AND(J48=$D$86,OR($C$11&lt;2011,$C$11&gt;2013))),$B$81,IF(L48&lt;0,$B$83,IF(F121=0,$B$84,"")))</f>
        <v/>
      </c>
      <c r="N48" s="133"/>
      <c r="O48" s="53"/>
      <c r="R48" s="55">
        <f t="shared" ref="R48:R65" si="7">IF(AND(C48=$D$85,F48=""),E48,0)</f>
        <v>0</v>
      </c>
      <c r="S48" s="56">
        <f t="shared" ref="S48:S65" si="8">IF(AND(C48=$D$86,F48=""),E48,0)</f>
        <v>0</v>
      </c>
      <c r="T48" s="55">
        <f t="shared" ref="T48:T65" si="9">IF(AND(J48=$D$85,M48=""),L48,0)</f>
        <v>0</v>
      </c>
      <c r="U48" s="56">
        <f t="shared" ref="U48:U65" si="10">IF(AND(J48=$D$86,M48=""),L48,0)</f>
        <v>0</v>
      </c>
    </row>
    <row r="49" spans="1:21" s="54" customFormat="1" x14ac:dyDescent="0.25">
      <c r="A49" s="133"/>
      <c r="B49" s="212"/>
      <c r="C49" s="209"/>
      <c r="D49" s="210"/>
      <c r="E49" s="213"/>
      <c r="F49" s="743" t="str">
        <f t="shared" si="5"/>
        <v/>
      </c>
      <c r="G49" s="744"/>
      <c r="H49" s="129"/>
      <c r="I49" s="212"/>
      <c r="J49" s="219"/>
      <c r="K49" s="222"/>
      <c r="L49" s="213"/>
      <c r="M49" s="225" t="str">
        <f t="shared" si="6"/>
        <v/>
      </c>
      <c r="N49" s="133"/>
      <c r="O49" s="53"/>
      <c r="R49" s="55">
        <f t="shared" si="7"/>
        <v>0</v>
      </c>
      <c r="S49" s="56">
        <f t="shared" si="8"/>
        <v>0</v>
      </c>
      <c r="T49" s="55">
        <f t="shared" si="9"/>
        <v>0</v>
      </c>
      <c r="U49" s="56">
        <f t="shared" si="10"/>
        <v>0</v>
      </c>
    </row>
    <row r="50" spans="1:21" s="54" customFormat="1" x14ac:dyDescent="0.25">
      <c r="A50" s="133"/>
      <c r="B50" s="212"/>
      <c r="C50" s="209"/>
      <c r="D50" s="210"/>
      <c r="E50" s="213"/>
      <c r="F50" s="743" t="str">
        <f t="shared" si="5"/>
        <v/>
      </c>
      <c r="G50" s="744"/>
      <c r="H50" s="129"/>
      <c r="I50" s="212"/>
      <c r="J50" s="219"/>
      <c r="K50" s="222"/>
      <c r="L50" s="213"/>
      <c r="M50" s="225" t="str">
        <f t="shared" si="6"/>
        <v/>
      </c>
      <c r="N50" s="133"/>
      <c r="O50" s="53"/>
      <c r="R50" s="55">
        <f t="shared" si="7"/>
        <v>0</v>
      </c>
      <c r="S50" s="56">
        <f t="shared" si="8"/>
        <v>0</v>
      </c>
      <c r="T50" s="55">
        <f t="shared" si="9"/>
        <v>0</v>
      </c>
      <c r="U50" s="56">
        <f t="shared" si="10"/>
        <v>0</v>
      </c>
    </row>
    <row r="51" spans="1:21" s="54" customFormat="1" x14ac:dyDescent="0.25">
      <c r="A51" s="133"/>
      <c r="B51" s="212"/>
      <c r="C51" s="209"/>
      <c r="D51" s="210"/>
      <c r="E51" s="213"/>
      <c r="F51" s="743" t="str">
        <f t="shared" si="5"/>
        <v/>
      </c>
      <c r="G51" s="744"/>
      <c r="H51" s="129"/>
      <c r="I51" s="212"/>
      <c r="J51" s="219"/>
      <c r="K51" s="222"/>
      <c r="L51" s="213"/>
      <c r="M51" s="225" t="str">
        <f t="shared" si="6"/>
        <v/>
      </c>
      <c r="N51" s="133"/>
      <c r="O51" s="53"/>
      <c r="R51" s="55">
        <f t="shared" si="7"/>
        <v>0</v>
      </c>
      <c r="S51" s="56">
        <f t="shared" si="8"/>
        <v>0</v>
      </c>
      <c r="T51" s="55">
        <f t="shared" si="9"/>
        <v>0</v>
      </c>
      <c r="U51" s="56">
        <f t="shared" si="10"/>
        <v>0</v>
      </c>
    </row>
    <row r="52" spans="1:21" s="54" customFormat="1" x14ac:dyDescent="0.25">
      <c r="A52" s="133"/>
      <c r="B52" s="212"/>
      <c r="C52" s="209"/>
      <c r="D52" s="210"/>
      <c r="E52" s="213"/>
      <c r="F52" s="743" t="str">
        <f t="shared" si="5"/>
        <v/>
      </c>
      <c r="G52" s="744"/>
      <c r="H52" s="129"/>
      <c r="I52" s="212"/>
      <c r="J52" s="219"/>
      <c r="K52" s="222"/>
      <c r="L52" s="213"/>
      <c r="M52" s="225" t="str">
        <f t="shared" si="6"/>
        <v/>
      </c>
      <c r="N52" s="133"/>
      <c r="O52" s="53"/>
      <c r="R52" s="55">
        <f t="shared" si="7"/>
        <v>0</v>
      </c>
      <c r="S52" s="56">
        <f t="shared" si="8"/>
        <v>0</v>
      </c>
      <c r="T52" s="55">
        <f t="shared" si="9"/>
        <v>0</v>
      </c>
      <c r="U52" s="56">
        <f t="shared" si="10"/>
        <v>0</v>
      </c>
    </row>
    <row r="53" spans="1:21" s="54" customFormat="1" x14ac:dyDescent="0.25">
      <c r="A53" s="133"/>
      <c r="B53" s="212"/>
      <c r="C53" s="209"/>
      <c r="D53" s="210"/>
      <c r="E53" s="213"/>
      <c r="F53" s="743" t="str">
        <f t="shared" si="5"/>
        <v/>
      </c>
      <c r="G53" s="744"/>
      <c r="H53" s="129"/>
      <c r="I53" s="212"/>
      <c r="J53" s="219"/>
      <c r="K53" s="222"/>
      <c r="L53" s="213"/>
      <c r="M53" s="225" t="str">
        <f t="shared" si="6"/>
        <v/>
      </c>
      <c r="N53" s="133"/>
      <c r="O53" s="53"/>
      <c r="R53" s="55">
        <f t="shared" si="7"/>
        <v>0</v>
      </c>
      <c r="S53" s="56">
        <f t="shared" si="8"/>
        <v>0</v>
      </c>
      <c r="T53" s="55">
        <f t="shared" si="9"/>
        <v>0</v>
      </c>
      <c r="U53" s="56">
        <f t="shared" si="10"/>
        <v>0</v>
      </c>
    </row>
    <row r="54" spans="1:21" s="54" customFormat="1" x14ac:dyDescent="0.25">
      <c r="A54" s="133"/>
      <c r="B54" s="212"/>
      <c r="C54" s="209"/>
      <c r="D54" s="210"/>
      <c r="E54" s="213"/>
      <c r="F54" s="743" t="str">
        <f t="shared" si="5"/>
        <v/>
      </c>
      <c r="G54" s="744"/>
      <c r="H54" s="129"/>
      <c r="I54" s="212"/>
      <c r="J54" s="219"/>
      <c r="K54" s="222"/>
      <c r="L54" s="213"/>
      <c r="M54" s="225" t="str">
        <f t="shared" si="6"/>
        <v/>
      </c>
      <c r="N54" s="133"/>
      <c r="O54" s="53"/>
      <c r="R54" s="55">
        <f t="shared" si="7"/>
        <v>0</v>
      </c>
      <c r="S54" s="56">
        <f t="shared" si="8"/>
        <v>0</v>
      </c>
      <c r="T54" s="55">
        <f t="shared" si="9"/>
        <v>0</v>
      </c>
      <c r="U54" s="56">
        <f t="shared" si="10"/>
        <v>0</v>
      </c>
    </row>
    <row r="55" spans="1:21" s="54" customFormat="1" x14ac:dyDescent="0.25">
      <c r="A55" s="133"/>
      <c r="B55" s="212"/>
      <c r="C55" s="209"/>
      <c r="D55" s="210"/>
      <c r="E55" s="213"/>
      <c r="F55" s="743" t="str">
        <f t="shared" si="5"/>
        <v/>
      </c>
      <c r="G55" s="744"/>
      <c r="H55" s="129"/>
      <c r="I55" s="212"/>
      <c r="J55" s="219"/>
      <c r="K55" s="222"/>
      <c r="L55" s="213"/>
      <c r="M55" s="225" t="str">
        <f t="shared" si="6"/>
        <v/>
      </c>
      <c r="N55" s="133"/>
      <c r="O55" s="53"/>
      <c r="R55" s="55">
        <f t="shared" si="7"/>
        <v>0</v>
      </c>
      <c r="S55" s="56">
        <f t="shared" si="8"/>
        <v>0</v>
      </c>
      <c r="T55" s="55">
        <f t="shared" si="9"/>
        <v>0</v>
      </c>
      <c r="U55" s="56">
        <f t="shared" si="10"/>
        <v>0</v>
      </c>
    </row>
    <row r="56" spans="1:21" s="54" customFormat="1" x14ac:dyDescent="0.25">
      <c r="A56" s="133"/>
      <c r="B56" s="212"/>
      <c r="C56" s="209"/>
      <c r="D56" s="210"/>
      <c r="E56" s="213"/>
      <c r="F56" s="743" t="str">
        <f t="shared" si="5"/>
        <v/>
      </c>
      <c r="G56" s="744"/>
      <c r="H56" s="129"/>
      <c r="I56" s="212"/>
      <c r="J56" s="219"/>
      <c r="K56" s="222"/>
      <c r="L56" s="213"/>
      <c r="M56" s="225" t="str">
        <f t="shared" si="6"/>
        <v/>
      </c>
      <c r="N56" s="133"/>
      <c r="O56" s="53"/>
      <c r="R56" s="55">
        <f t="shared" si="7"/>
        <v>0</v>
      </c>
      <c r="S56" s="56">
        <f t="shared" si="8"/>
        <v>0</v>
      </c>
      <c r="T56" s="55">
        <f t="shared" si="9"/>
        <v>0</v>
      </c>
      <c r="U56" s="56">
        <f t="shared" si="10"/>
        <v>0</v>
      </c>
    </row>
    <row r="57" spans="1:21" s="54" customFormat="1" x14ac:dyDescent="0.25">
      <c r="A57" s="133"/>
      <c r="B57" s="212"/>
      <c r="C57" s="209"/>
      <c r="D57" s="210"/>
      <c r="E57" s="213"/>
      <c r="F57" s="743" t="str">
        <f t="shared" si="5"/>
        <v/>
      </c>
      <c r="G57" s="744"/>
      <c r="H57" s="129"/>
      <c r="I57" s="212"/>
      <c r="J57" s="219"/>
      <c r="K57" s="222"/>
      <c r="L57" s="213"/>
      <c r="M57" s="225" t="str">
        <f t="shared" si="6"/>
        <v/>
      </c>
      <c r="N57" s="133"/>
      <c r="O57" s="53"/>
      <c r="R57" s="55">
        <f t="shared" si="7"/>
        <v>0</v>
      </c>
      <c r="S57" s="56">
        <f t="shared" si="8"/>
        <v>0</v>
      </c>
      <c r="T57" s="55">
        <f t="shared" si="9"/>
        <v>0</v>
      </c>
      <c r="U57" s="56">
        <f t="shared" si="10"/>
        <v>0</v>
      </c>
    </row>
    <row r="58" spans="1:21" s="54" customFormat="1" x14ac:dyDescent="0.25">
      <c r="A58" s="133"/>
      <c r="B58" s="212"/>
      <c r="C58" s="209"/>
      <c r="D58" s="210"/>
      <c r="E58" s="213"/>
      <c r="F58" s="743" t="str">
        <f t="shared" si="5"/>
        <v/>
      </c>
      <c r="G58" s="744"/>
      <c r="H58" s="129"/>
      <c r="I58" s="212"/>
      <c r="J58" s="219"/>
      <c r="K58" s="222"/>
      <c r="L58" s="213"/>
      <c r="M58" s="225" t="str">
        <f t="shared" si="6"/>
        <v/>
      </c>
      <c r="N58" s="133"/>
      <c r="O58" s="53"/>
      <c r="R58" s="55">
        <f t="shared" si="7"/>
        <v>0</v>
      </c>
      <c r="S58" s="56">
        <f t="shared" si="8"/>
        <v>0</v>
      </c>
      <c r="T58" s="55">
        <f t="shared" si="9"/>
        <v>0</v>
      </c>
      <c r="U58" s="56">
        <f t="shared" si="10"/>
        <v>0</v>
      </c>
    </row>
    <row r="59" spans="1:21" s="54" customFormat="1" x14ac:dyDescent="0.25">
      <c r="A59" s="133"/>
      <c r="B59" s="212"/>
      <c r="C59" s="209"/>
      <c r="D59" s="210"/>
      <c r="E59" s="213"/>
      <c r="F59" s="743" t="str">
        <f t="shared" si="5"/>
        <v/>
      </c>
      <c r="G59" s="744"/>
      <c r="H59" s="129"/>
      <c r="I59" s="212"/>
      <c r="J59" s="219"/>
      <c r="K59" s="222"/>
      <c r="L59" s="213"/>
      <c r="M59" s="225" t="str">
        <f t="shared" si="6"/>
        <v/>
      </c>
      <c r="N59" s="133"/>
      <c r="O59" s="53"/>
      <c r="R59" s="55">
        <f t="shared" si="7"/>
        <v>0</v>
      </c>
      <c r="S59" s="56">
        <f t="shared" si="8"/>
        <v>0</v>
      </c>
      <c r="T59" s="55">
        <f t="shared" si="9"/>
        <v>0</v>
      </c>
      <c r="U59" s="56">
        <f t="shared" si="10"/>
        <v>0</v>
      </c>
    </row>
    <row r="60" spans="1:21" s="54" customFormat="1" x14ac:dyDescent="0.25">
      <c r="A60" s="133"/>
      <c r="B60" s="212"/>
      <c r="C60" s="209"/>
      <c r="D60" s="210"/>
      <c r="E60" s="213"/>
      <c r="F60" s="743" t="str">
        <f t="shared" si="5"/>
        <v/>
      </c>
      <c r="G60" s="744"/>
      <c r="H60" s="129"/>
      <c r="I60" s="212"/>
      <c r="J60" s="219"/>
      <c r="K60" s="222"/>
      <c r="L60" s="213"/>
      <c r="M60" s="225" t="str">
        <f t="shared" si="6"/>
        <v/>
      </c>
      <c r="N60" s="133"/>
      <c r="O60" s="53"/>
      <c r="R60" s="55">
        <f t="shared" si="7"/>
        <v>0</v>
      </c>
      <c r="S60" s="56">
        <f t="shared" si="8"/>
        <v>0</v>
      </c>
      <c r="T60" s="55">
        <f t="shared" si="9"/>
        <v>0</v>
      </c>
      <c r="U60" s="56">
        <f t="shared" si="10"/>
        <v>0</v>
      </c>
    </row>
    <row r="61" spans="1:21" s="54" customFormat="1" x14ac:dyDescent="0.25">
      <c r="A61" s="133"/>
      <c r="B61" s="212"/>
      <c r="C61" s="209"/>
      <c r="D61" s="210"/>
      <c r="E61" s="213"/>
      <c r="F61" s="743" t="str">
        <f t="shared" si="5"/>
        <v/>
      </c>
      <c r="G61" s="744"/>
      <c r="H61" s="129"/>
      <c r="I61" s="212"/>
      <c r="J61" s="219"/>
      <c r="K61" s="222"/>
      <c r="L61" s="213"/>
      <c r="M61" s="225" t="str">
        <f t="shared" si="6"/>
        <v/>
      </c>
      <c r="N61" s="133"/>
      <c r="O61" s="53"/>
      <c r="R61" s="55">
        <f t="shared" si="7"/>
        <v>0</v>
      </c>
      <c r="S61" s="56">
        <f t="shared" si="8"/>
        <v>0</v>
      </c>
      <c r="T61" s="55">
        <f t="shared" si="9"/>
        <v>0</v>
      </c>
      <c r="U61" s="56">
        <f t="shared" si="10"/>
        <v>0</v>
      </c>
    </row>
    <row r="62" spans="1:21" s="54" customFormat="1" x14ac:dyDescent="0.25">
      <c r="A62" s="133"/>
      <c r="B62" s="212"/>
      <c r="C62" s="209"/>
      <c r="D62" s="210"/>
      <c r="E62" s="213"/>
      <c r="F62" s="743" t="str">
        <f t="shared" si="5"/>
        <v/>
      </c>
      <c r="G62" s="744"/>
      <c r="H62" s="129"/>
      <c r="I62" s="212"/>
      <c r="J62" s="219"/>
      <c r="K62" s="222"/>
      <c r="L62" s="213"/>
      <c r="M62" s="225" t="str">
        <f t="shared" si="6"/>
        <v/>
      </c>
      <c r="N62" s="133"/>
      <c r="O62" s="53"/>
      <c r="R62" s="55">
        <f t="shared" si="7"/>
        <v>0</v>
      </c>
      <c r="S62" s="56">
        <f t="shared" si="8"/>
        <v>0</v>
      </c>
      <c r="T62" s="55">
        <f t="shared" si="9"/>
        <v>0</v>
      </c>
      <c r="U62" s="56">
        <f t="shared" si="10"/>
        <v>0</v>
      </c>
    </row>
    <row r="63" spans="1:21" s="54" customFormat="1" x14ac:dyDescent="0.25">
      <c r="A63" s="133"/>
      <c r="B63" s="212"/>
      <c r="C63" s="209"/>
      <c r="D63" s="210"/>
      <c r="E63" s="213"/>
      <c r="F63" s="743" t="str">
        <f t="shared" si="5"/>
        <v/>
      </c>
      <c r="G63" s="744"/>
      <c r="H63" s="129"/>
      <c r="I63" s="212"/>
      <c r="J63" s="219"/>
      <c r="K63" s="222"/>
      <c r="L63" s="213"/>
      <c r="M63" s="225" t="str">
        <f t="shared" si="6"/>
        <v/>
      </c>
      <c r="N63" s="133"/>
      <c r="O63" s="53"/>
      <c r="R63" s="55">
        <f t="shared" si="7"/>
        <v>0</v>
      </c>
      <c r="S63" s="56">
        <f t="shared" si="8"/>
        <v>0</v>
      </c>
      <c r="T63" s="55">
        <f t="shared" si="9"/>
        <v>0</v>
      </c>
      <c r="U63" s="56">
        <f t="shared" si="10"/>
        <v>0</v>
      </c>
    </row>
    <row r="64" spans="1:21" s="54" customFormat="1" x14ac:dyDescent="0.25">
      <c r="A64" s="133"/>
      <c r="B64" s="212"/>
      <c r="C64" s="209"/>
      <c r="D64" s="210"/>
      <c r="E64" s="213"/>
      <c r="F64" s="743" t="str">
        <f t="shared" si="5"/>
        <v/>
      </c>
      <c r="G64" s="744"/>
      <c r="H64" s="129"/>
      <c r="I64" s="212"/>
      <c r="J64" s="219"/>
      <c r="K64" s="222"/>
      <c r="L64" s="213"/>
      <c r="M64" s="225" t="str">
        <f t="shared" si="6"/>
        <v/>
      </c>
      <c r="N64" s="133"/>
      <c r="O64" s="53"/>
      <c r="R64" s="55">
        <f t="shared" si="7"/>
        <v>0</v>
      </c>
      <c r="S64" s="56">
        <f t="shared" si="8"/>
        <v>0</v>
      </c>
      <c r="T64" s="55">
        <f t="shared" si="9"/>
        <v>0</v>
      </c>
      <c r="U64" s="56">
        <f t="shared" si="10"/>
        <v>0</v>
      </c>
    </row>
    <row r="65" spans="1:21" s="54" customFormat="1" ht="14.3" thickBot="1" x14ac:dyDescent="0.3">
      <c r="A65" s="133"/>
      <c r="B65" s="214"/>
      <c r="C65" s="215"/>
      <c r="D65" s="216"/>
      <c r="E65" s="217"/>
      <c r="F65" s="747" t="str">
        <f t="shared" si="5"/>
        <v/>
      </c>
      <c r="G65" s="748"/>
      <c r="H65" s="129"/>
      <c r="I65" s="214"/>
      <c r="J65" s="221"/>
      <c r="K65" s="223"/>
      <c r="L65" s="217"/>
      <c r="M65" s="226" t="str">
        <f t="shared" si="6"/>
        <v/>
      </c>
      <c r="N65" s="133"/>
      <c r="O65" s="53"/>
      <c r="R65" s="64">
        <f t="shared" si="7"/>
        <v>0</v>
      </c>
      <c r="S65" s="65">
        <f t="shared" si="8"/>
        <v>0</v>
      </c>
      <c r="T65" s="64">
        <f t="shared" si="9"/>
        <v>0</v>
      </c>
      <c r="U65" s="65">
        <f t="shared" si="10"/>
        <v>0</v>
      </c>
    </row>
    <row r="66" spans="1:21" ht="14.3" thickBot="1" x14ac:dyDescent="0.3">
      <c r="A66" s="117"/>
      <c r="B66" s="117"/>
      <c r="C66" s="117"/>
      <c r="D66" s="117"/>
      <c r="E66" s="130"/>
      <c r="F66" s="131"/>
      <c r="G66" s="132"/>
      <c r="H66" s="117"/>
      <c r="I66" s="117"/>
      <c r="J66" s="117"/>
      <c r="K66" s="117"/>
      <c r="L66" s="117"/>
      <c r="M66" s="117"/>
      <c r="N66" s="117"/>
      <c r="O66" s="335"/>
    </row>
    <row r="67" spans="1:21" ht="15.65" x14ac:dyDescent="0.25">
      <c r="A67" s="117"/>
      <c r="B67" s="749" t="s">
        <v>22</v>
      </c>
      <c r="C67" s="750"/>
      <c r="D67" s="750"/>
      <c r="E67" s="750"/>
      <c r="F67" s="751"/>
      <c r="G67" s="315"/>
      <c r="H67" s="315"/>
      <c r="I67" s="315"/>
      <c r="J67" s="315"/>
      <c r="K67" s="117"/>
      <c r="L67" s="117"/>
      <c r="M67" s="117"/>
      <c r="N67" s="117"/>
      <c r="O67" s="335"/>
    </row>
    <row r="68" spans="1:21" ht="39.1" customHeight="1" thickBot="1" x14ac:dyDescent="0.3">
      <c r="A68" s="117"/>
      <c r="B68" s="239" t="s">
        <v>89</v>
      </c>
      <c r="C68" s="194" t="s">
        <v>193</v>
      </c>
      <c r="D68" s="194" t="s">
        <v>194</v>
      </c>
      <c r="E68" s="194" t="s">
        <v>21</v>
      </c>
      <c r="F68" s="312" t="s">
        <v>186</v>
      </c>
      <c r="G68" s="322" t="s">
        <v>269</v>
      </c>
      <c r="H68" s="323"/>
      <c r="I68" s="323"/>
      <c r="J68" s="323"/>
      <c r="K68" s="117"/>
      <c r="L68" s="117"/>
      <c r="M68" s="117"/>
      <c r="N68" s="117"/>
      <c r="O68" s="335"/>
    </row>
    <row r="69" spans="1:21" x14ac:dyDescent="0.25">
      <c r="A69" s="117"/>
      <c r="B69" s="237" t="s">
        <v>187</v>
      </c>
      <c r="C69" s="238">
        <f>SUM(R16:R65)</f>
        <v>0</v>
      </c>
      <c r="D69" s="238">
        <f>SUM(T16:T65)</f>
        <v>0</v>
      </c>
      <c r="E69" s="432"/>
      <c r="F69" s="313">
        <f>E69+C69-D69</f>
        <v>0</v>
      </c>
      <c r="G69" s="742" t="str">
        <f>IF(F69&lt;0,$B$79,"")</f>
        <v/>
      </c>
      <c r="H69" s="742"/>
      <c r="I69" s="742"/>
      <c r="J69" s="742"/>
      <c r="K69" s="117"/>
      <c r="L69" s="671" t="s">
        <v>236</v>
      </c>
      <c r="M69" s="673"/>
      <c r="N69" s="117"/>
      <c r="O69" s="335"/>
    </row>
    <row r="70" spans="1:21" ht="14.3" thickBot="1" x14ac:dyDescent="0.3">
      <c r="A70" s="117"/>
      <c r="B70" s="235" t="s">
        <v>185</v>
      </c>
      <c r="C70" s="236">
        <f>SUM(S16:S65)</f>
        <v>0</v>
      </c>
      <c r="D70" s="236">
        <f>SUM(U16:U65)</f>
        <v>0</v>
      </c>
      <c r="E70" s="433"/>
      <c r="F70" s="314">
        <f>E70+C70-D70</f>
        <v>0</v>
      </c>
      <c r="G70" s="742" t="str">
        <f>IF(F70&lt;0,$B$79,"")</f>
        <v/>
      </c>
      <c r="H70" s="742"/>
      <c r="I70" s="742"/>
      <c r="J70" s="742"/>
      <c r="K70" s="117"/>
      <c r="L70" s="674" t="s">
        <v>313</v>
      </c>
      <c r="M70" s="676"/>
      <c r="N70" s="117"/>
      <c r="O70" s="335"/>
    </row>
    <row r="71" spans="1:21" ht="12.75" customHeight="1" x14ac:dyDescent="0.25">
      <c r="A71" s="117"/>
      <c r="B71" s="329"/>
      <c r="C71" s="130"/>
      <c r="D71" s="130"/>
      <c r="E71" s="117"/>
      <c r="F71" s="117"/>
      <c r="G71" s="117"/>
      <c r="H71" s="117"/>
      <c r="I71" s="117"/>
      <c r="J71" s="117"/>
      <c r="K71" s="117"/>
      <c r="L71" s="677"/>
      <c r="M71" s="679"/>
      <c r="N71" s="117"/>
      <c r="O71" s="335"/>
      <c r="R71" s="117"/>
      <c r="S71" s="117"/>
      <c r="T71" s="117"/>
      <c r="U71" s="117"/>
    </row>
    <row r="72" spans="1:21" x14ac:dyDescent="0.25">
      <c r="A72" s="117"/>
      <c r="B72" s="324"/>
      <c r="C72" s="130"/>
      <c r="D72" s="130"/>
      <c r="E72" s="117"/>
      <c r="F72" s="117"/>
      <c r="G72" s="117"/>
      <c r="H72" s="117"/>
      <c r="I72" s="117"/>
      <c r="J72" s="117"/>
      <c r="K72" s="117"/>
      <c r="L72" s="677"/>
      <c r="M72" s="679"/>
      <c r="N72" s="117"/>
      <c r="O72" s="335"/>
      <c r="R72" s="117"/>
      <c r="S72" s="117"/>
      <c r="T72" s="117"/>
      <c r="U72" s="117"/>
    </row>
    <row r="73" spans="1:21" x14ac:dyDescent="0.25">
      <c r="A73" s="117"/>
      <c r="B73" s="324"/>
      <c r="C73" s="130"/>
      <c r="D73" s="130"/>
      <c r="E73" s="117"/>
      <c r="F73" s="117"/>
      <c r="G73" s="117"/>
      <c r="H73" s="117"/>
      <c r="I73" s="117"/>
      <c r="J73" s="117"/>
      <c r="K73" s="117"/>
      <c r="L73" s="677"/>
      <c r="M73" s="679"/>
      <c r="N73" s="117"/>
      <c r="O73" s="335"/>
    </row>
    <row r="74" spans="1:21" x14ac:dyDescent="0.25">
      <c r="A74" s="117"/>
      <c r="B74" s="324"/>
      <c r="C74" s="130"/>
      <c r="D74" s="130"/>
      <c r="E74" s="117"/>
      <c r="F74" s="117"/>
      <c r="G74" s="117"/>
      <c r="H74" s="117"/>
      <c r="I74" s="117"/>
      <c r="J74" s="117"/>
      <c r="K74" s="117"/>
      <c r="L74" s="677"/>
      <c r="M74" s="679"/>
      <c r="N74" s="117"/>
      <c r="O74" s="335"/>
    </row>
    <row r="75" spans="1:21" x14ac:dyDescent="0.25">
      <c r="A75" s="117"/>
      <c r="B75" s="324"/>
      <c r="C75" s="130"/>
      <c r="D75" s="130"/>
      <c r="E75" s="117"/>
      <c r="F75" s="117"/>
      <c r="G75" s="117"/>
      <c r="H75" s="117"/>
      <c r="I75" s="117"/>
      <c r="J75" s="117"/>
      <c r="K75" s="117"/>
      <c r="L75" s="680"/>
      <c r="M75" s="682"/>
      <c r="N75" s="117"/>
      <c r="O75" s="335"/>
    </row>
    <row r="76" spans="1:21" ht="14.3" customHeight="1" x14ac:dyDescent="0.25">
      <c r="A76" s="117"/>
      <c r="B76" s="324"/>
      <c r="C76" s="130"/>
      <c r="D76" s="130"/>
      <c r="E76" s="117"/>
      <c r="F76" s="117"/>
      <c r="G76" s="117"/>
      <c r="H76" s="117"/>
      <c r="I76" s="117"/>
      <c r="J76" s="117"/>
      <c r="K76" s="117"/>
      <c r="L76" s="117"/>
      <c r="M76" s="117"/>
      <c r="N76" s="117"/>
      <c r="O76" s="335"/>
    </row>
    <row r="77" spans="1:21" x14ac:dyDescent="0.25">
      <c r="A77" s="333"/>
      <c r="B77" s="333"/>
      <c r="C77" s="333"/>
      <c r="D77" s="333"/>
      <c r="E77" s="334"/>
      <c r="F77" s="334"/>
      <c r="G77" s="333"/>
      <c r="H77" s="333"/>
      <c r="I77" s="333"/>
      <c r="J77" s="333"/>
      <c r="K77" s="333"/>
      <c r="L77" s="333"/>
      <c r="M77" s="335"/>
      <c r="N77" s="333"/>
      <c r="O77" s="335"/>
    </row>
    <row r="79" spans="1:21" hidden="1" x14ac:dyDescent="0.25">
      <c r="B79" s="57" t="s">
        <v>195</v>
      </c>
    </row>
    <row r="80" spans="1:21" hidden="1" x14ac:dyDescent="0.25">
      <c r="B80" s="57" t="s">
        <v>196</v>
      </c>
    </row>
    <row r="81" spans="2:13" hidden="1" x14ac:dyDescent="0.25">
      <c r="B81" s="57" t="s">
        <v>197</v>
      </c>
    </row>
    <row r="82" spans="2:13" hidden="1" x14ac:dyDescent="0.25">
      <c r="B82" s="57" t="s">
        <v>198</v>
      </c>
    </row>
    <row r="83" spans="2:13" hidden="1" x14ac:dyDescent="0.25">
      <c r="B83" s="57" t="s">
        <v>199</v>
      </c>
    </row>
    <row r="84" spans="2:13" hidden="1" x14ac:dyDescent="0.25">
      <c r="B84" s="70" t="s">
        <v>20</v>
      </c>
      <c r="L84" s="59"/>
      <c r="M84" s="59"/>
    </row>
    <row r="85" spans="2:13" s="58" customFormat="1" hidden="1" x14ac:dyDescent="0.25">
      <c r="D85" s="61" t="s">
        <v>187</v>
      </c>
      <c r="L85" s="59"/>
      <c r="M85" s="59"/>
    </row>
    <row r="86" spans="2:13" s="58" customFormat="1" hidden="1" x14ac:dyDescent="0.25">
      <c r="D86" s="61" t="s">
        <v>185</v>
      </c>
      <c r="L86" s="59"/>
      <c r="M86" s="59"/>
    </row>
    <row r="87" spans="2:13" s="58" customFormat="1" hidden="1" x14ac:dyDescent="0.25">
      <c r="L87" s="50"/>
      <c r="M87" s="50"/>
    </row>
    <row r="88" spans="2:13" hidden="1" x14ac:dyDescent="0.25">
      <c r="B88" s="60" t="s">
        <v>202</v>
      </c>
      <c r="C88" s="66" t="s">
        <v>203</v>
      </c>
      <c r="D88" s="66" t="s">
        <v>204</v>
      </c>
      <c r="E88" s="67" t="s">
        <v>205</v>
      </c>
      <c r="F88" s="67" t="s">
        <v>206</v>
      </c>
      <c r="I88" s="69"/>
    </row>
    <row r="89" spans="2:13" hidden="1" x14ac:dyDescent="0.25">
      <c r="B89" s="1" t="str">
        <f>RIGHT($C$11,2)</f>
        <v/>
      </c>
      <c r="C89" s="68" t="str">
        <f>LEFT(B16,1)</f>
        <v/>
      </c>
      <c r="D89" s="68">
        <f t="shared" ref="D89:D120" si="11">IF(ISBLANK(B16), 1,IF(OR(C89=$B$91,C89=$B$92,C89=$B$93,C89=$B$94,C89=$B$95),1,0))</f>
        <v>1</v>
      </c>
      <c r="E89" s="68" t="str">
        <f>LEFT(I16,1)</f>
        <v/>
      </c>
      <c r="F89" s="68">
        <f t="shared" ref="F89:F120" si="12">IF(ISBLANK(I16), 1,IF(OR(E89=$B$91,E89=$B$92,E89=$B$93,E89=$B$94,E89=$B$95),1,0))</f>
        <v>1</v>
      </c>
      <c r="G89" s="1"/>
      <c r="H89" s="1"/>
      <c r="I89" s="68"/>
    </row>
    <row r="90" spans="2:13" hidden="1" x14ac:dyDescent="0.25">
      <c r="B90" s="2"/>
      <c r="C90" s="68" t="str">
        <f t="shared" ref="C90:C138" si="13">LEFT(B17,1)</f>
        <v/>
      </c>
      <c r="D90" s="68">
        <f t="shared" si="11"/>
        <v>1</v>
      </c>
      <c r="E90" s="68" t="str">
        <f t="shared" ref="E90:E138" si="14">LEFT(I17,1)</f>
        <v/>
      </c>
      <c r="F90" s="68">
        <f t="shared" si="12"/>
        <v>1</v>
      </c>
      <c r="G90" s="2"/>
      <c r="H90" s="2"/>
      <c r="I90" s="68"/>
    </row>
    <row r="91" spans="2:13" hidden="1" x14ac:dyDescent="0.25">
      <c r="B91" s="2" t="b">
        <f>IF($B$89="10","A",IF($B$89="11","B", IF($B$89="12","C", IF($B$89="13","D",IF($B$89="14","E",IF($B$89="15","F",IF($B$89="16","G",IF($B$89="17","H"))))))))</f>
        <v>0</v>
      </c>
      <c r="C91" s="68" t="str">
        <f t="shared" si="13"/>
        <v/>
      </c>
      <c r="D91" s="68">
        <f t="shared" si="11"/>
        <v>1</v>
      </c>
      <c r="E91" s="68" t="str">
        <f t="shared" si="14"/>
        <v/>
      </c>
      <c r="F91" s="68">
        <f t="shared" si="12"/>
        <v>1</v>
      </c>
      <c r="G91" s="2"/>
      <c r="H91" s="2"/>
      <c r="I91" s="68"/>
    </row>
    <row r="92" spans="2:13" hidden="1" x14ac:dyDescent="0.25">
      <c r="B92" s="2" t="b">
        <f>IF($B$89="18","J",IF($B$89="19","K",IF($B$89="20","L",IF($B$89="21","M",IF($B$89="22","N",IF($B$89="23","P",IF($B$89="24","R",IF($B$89="25","S"))))))))</f>
        <v>0</v>
      </c>
      <c r="C92" s="68" t="str">
        <f t="shared" si="13"/>
        <v/>
      </c>
      <c r="D92" s="68">
        <f t="shared" si="11"/>
        <v>1</v>
      </c>
      <c r="E92" s="68" t="str">
        <f t="shared" si="14"/>
        <v/>
      </c>
      <c r="F92" s="68">
        <f t="shared" si="12"/>
        <v>1</v>
      </c>
      <c r="G92" s="2"/>
      <c r="H92" s="2"/>
      <c r="I92" s="68"/>
    </row>
    <row r="93" spans="2:13" hidden="1" x14ac:dyDescent="0.25">
      <c r="B93" s="2" t="b">
        <f>IF($B$115="26","T",IF($B$115="27","V"))</f>
        <v>0</v>
      </c>
      <c r="C93" s="68" t="str">
        <f t="shared" si="13"/>
        <v/>
      </c>
      <c r="D93" s="68">
        <f t="shared" si="11"/>
        <v>1</v>
      </c>
      <c r="E93" s="68" t="str">
        <f t="shared" si="14"/>
        <v/>
      </c>
      <c r="F93" s="68">
        <f t="shared" si="12"/>
        <v>1</v>
      </c>
      <c r="G93" s="2"/>
      <c r="H93" s="2"/>
      <c r="I93" s="68"/>
    </row>
    <row r="94" spans="2:13" hidden="1" x14ac:dyDescent="0.25">
      <c r="B94" s="2" t="b">
        <f>IF(B89="01", "1",IF(B89="02", "2",IF(B89="03", "3",IF(B89="04", "4",IF(B89="05", "5",IF(B89="06", "6",IF(B89="07", "7",IF(B89="08", "8"))))))))</f>
        <v>0</v>
      </c>
      <c r="C94" s="68" t="str">
        <f t="shared" si="13"/>
        <v/>
      </c>
      <c r="D94" s="68">
        <f t="shared" si="11"/>
        <v>1</v>
      </c>
      <c r="E94" s="68" t="str">
        <f t="shared" si="14"/>
        <v/>
      </c>
      <c r="F94" s="68">
        <f t="shared" si="12"/>
        <v>1</v>
      </c>
      <c r="G94" s="2"/>
      <c r="H94" s="2"/>
      <c r="I94" s="68"/>
    </row>
    <row r="95" spans="2:13" hidden="1" x14ac:dyDescent="0.25">
      <c r="B95" s="2" t="b">
        <f>IF(B89="09", "9")</f>
        <v>0</v>
      </c>
      <c r="C95" s="68" t="str">
        <f t="shared" si="13"/>
        <v/>
      </c>
      <c r="D95" s="68">
        <f t="shared" si="11"/>
        <v>1</v>
      </c>
      <c r="E95" s="68" t="str">
        <f t="shared" si="14"/>
        <v/>
      </c>
      <c r="F95" s="68">
        <f t="shared" si="12"/>
        <v>1</v>
      </c>
      <c r="G95" s="2"/>
      <c r="H95" s="2"/>
      <c r="I95" s="68"/>
    </row>
    <row r="96" spans="2:13" hidden="1" x14ac:dyDescent="0.25">
      <c r="B96" s="2"/>
      <c r="C96" s="68" t="str">
        <f t="shared" si="13"/>
        <v/>
      </c>
      <c r="D96" s="68">
        <f t="shared" si="11"/>
        <v>1</v>
      </c>
      <c r="E96" s="68" t="str">
        <f t="shared" si="14"/>
        <v/>
      </c>
      <c r="F96" s="68">
        <f t="shared" si="12"/>
        <v>1</v>
      </c>
      <c r="G96" s="2"/>
      <c r="H96" s="2"/>
      <c r="I96" s="68"/>
    </row>
    <row r="97" spans="2:9" hidden="1" x14ac:dyDescent="0.25">
      <c r="B97" s="2"/>
      <c r="C97" s="68" t="str">
        <f t="shared" si="13"/>
        <v/>
      </c>
      <c r="D97" s="68">
        <f t="shared" si="11"/>
        <v>1</v>
      </c>
      <c r="E97" s="68" t="str">
        <f t="shared" si="14"/>
        <v/>
      </c>
      <c r="F97" s="68">
        <f t="shared" si="12"/>
        <v>1</v>
      </c>
      <c r="G97" s="2"/>
      <c r="H97" s="2"/>
      <c r="I97" s="68"/>
    </row>
    <row r="98" spans="2:9" hidden="1" x14ac:dyDescent="0.25">
      <c r="B98" s="2"/>
      <c r="C98" s="68" t="str">
        <f t="shared" si="13"/>
        <v/>
      </c>
      <c r="D98" s="68">
        <f t="shared" si="11"/>
        <v>1</v>
      </c>
      <c r="E98" s="68" t="str">
        <f t="shared" si="14"/>
        <v/>
      </c>
      <c r="F98" s="68">
        <f t="shared" si="12"/>
        <v>1</v>
      </c>
      <c r="G98" s="2"/>
      <c r="H98" s="2"/>
      <c r="I98" s="68"/>
    </row>
    <row r="99" spans="2:9" hidden="1" x14ac:dyDescent="0.25">
      <c r="B99" s="2"/>
      <c r="C99" s="68" t="str">
        <f t="shared" si="13"/>
        <v/>
      </c>
      <c r="D99" s="68">
        <f t="shared" si="11"/>
        <v>1</v>
      </c>
      <c r="E99" s="68" t="str">
        <f t="shared" si="14"/>
        <v/>
      </c>
      <c r="F99" s="68">
        <f t="shared" si="12"/>
        <v>1</v>
      </c>
      <c r="G99" s="2"/>
      <c r="H99" s="2"/>
      <c r="I99" s="68"/>
    </row>
    <row r="100" spans="2:9" hidden="1" x14ac:dyDescent="0.25">
      <c r="B100" s="2"/>
      <c r="C100" s="68" t="str">
        <f t="shared" si="13"/>
        <v/>
      </c>
      <c r="D100" s="68">
        <f t="shared" si="11"/>
        <v>1</v>
      </c>
      <c r="E100" s="68" t="str">
        <f t="shared" si="14"/>
        <v/>
      </c>
      <c r="F100" s="68">
        <f t="shared" si="12"/>
        <v>1</v>
      </c>
      <c r="G100" s="2"/>
      <c r="H100" s="2"/>
      <c r="I100" s="68"/>
    </row>
    <row r="101" spans="2:9" hidden="1" x14ac:dyDescent="0.25">
      <c r="B101" s="2"/>
      <c r="C101" s="68" t="str">
        <f t="shared" si="13"/>
        <v/>
      </c>
      <c r="D101" s="68">
        <f t="shared" si="11"/>
        <v>1</v>
      </c>
      <c r="E101" s="68" t="str">
        <f t="shared" si="14"/>
        <v/>
      </c>
      <c r="F101" s="68">
        <f t="shared" si="12"/>
        <v>1</v>
      </c>
      <c r="G101" s="2"/>
      <c r="H101" s="2"/>
      <c r="I101" s="68"/>
    </row>
    <row r="102" spans="2:9" hidden="1" x14ac:dyDescent="0.25">
      <c r="B102" s="2"/>
      <c r="C102" s="68" t="str">
        <f t="shared" si="13"/>
        <v/>
      </c>
      <c r="D102" s="68">
        <f t="shared" si="11"/>
        <v>1</v>
      </c>
      <c r="E102" s="68" t="str">
        <f t="shared" si="14"/>
        <v/>
      </c>
      <c r="F102" s="68">
        <f t="shared" si="12"/>
        <v>1</v>
      </c>
      <c r="G102" s="2"/>
      <c r="H102" s="2"/>
      <c r="I102" s="68"/>
    </row>
    <row r="103" spans="2:9" hidden="1" x14ac:dyDescent="0.25">
      <c r="B103" s="2"/>
      <c r="C103" s="68" t="str">
        <f t="shared" si="13"/>
        <v/>
      </c>
      <c r="D103" s="68">
        <f t="shared" si="11"/>
        <v>1</v>
      </c>
      <c r="E103" s="68" t="str">
        <f t="shared" si="14"/>
        <v/>
      </c>
      <c r="F103" s="68">
        <f t="shared" si="12"/>
        <v>1</v>
      </c>
      <c r="G103" s="2"/>
      <c r="H103" s="2"/>
      <c r="I103" s="68"/>
    </row>
    <row r="104" spans="2:9" hidden="1" x14ac:dyDescent="0.25">
      <c r="B104" s="2"/>
      <c r="C104" s="68" t="str">
        <f t="shared" si="13"/>
        <v/>
      </c>
      <c r="D104" s="68">
        <f t="shared" si="11"/>
        <v>1</v>
      </c>
      <c r="E104" s="68" t="str">
        <f t="shared" si="14"/>
        <v/>
      </c>
      <c r="F104" s="68">
        <f t="shared" si="12"/>
        <v>1</v>
      </c>
      <c r="G104" s="2"/>
      <c r="H104" s="2"/>
      <c r="I104" s="68"/>
    </row>
    <row r="105" spans="2:9" hidden="1" x14ac:dyDescent="0.25">
      <c r="B105" s="2"/>
      <c r="C105" s="68" t="str">
        <f t="shared" si="13"/>
        <v/>
      </c>
      <c r="D105" s="68">
        <f t="shared" si="11"/>
        <v>1</v>
      </c>
      <c r="E105" s="68" t="str">
        <f t="shared" si="14"/>
        <v/>
      </c>
      <c r="F105" s="68">
        <f t="shared" si="12"/>
        <v>1</v>
      </c>
      <c r="G105" s="2"/>
      <c r="H105" s="2"/>
      <c r="I105" s="68"/>
    </row>
    <row r="106" spans="2:9" hidden="1" x14ac:dyDescent="0.25">
      <c r="B106" s="2"/>
      <c r="C106" s="68" t="str">
        <f t="shared" si="13"/>
        <v/>
      </c>
      <c r="D106" s="68">
        <f t="shared" si="11"/>
        <v>1</v>
      </c>
      <c r="E106" s="68" t="str">
        <f t="shared" si="14"/>
        <v/>
      </c>
      <c r="F106" s="68">
        <f t="shared" si="12"/>
        <v>1</v>
      </c>
      <c r="G106" s="2"/>
      <c r="H106" s="2"/>
      <c r="I106" s="68"/>
    </row>
    <row r="107" spans="2:9" hidden="1" x14ac:dyDescent="0.25">
      <c r="B107" s="2"/>
      <c r="C107" s="68" t="str">
        <f t="shared" si="13"/>
        <v/>
      </c>
      <c r="D107" s="68">
        <f t="shared" si="11"/>
        <v>1</v>
      </c>
      <c r="E107" s="68" t="str">
        <f t="shared" si="14"/>
        <v/>
      </c>
      <c r="F107" s="68">
        <f t="shared" si="12"/>
        <v>1</v>
      </c>
      <c r="G107" s="2"/>
      <c r="H107" s="2"/>
      <c r="I107" s="68"/>
    </row>
    <row r="108" spans="2:9" hidden="1" x14ac:dyDescent="0.25">
      <c r="B108" s="2"/>
      <c r="C108" s="68" t="str">
        <f t="shared" si="13"/>
        <v/>
      </c>
      <c r="D108" s="68">
        <f t="shared" si="11"/>
        <v>1</v>
      </c>
      <c r="E108" s="68" t="str">
        <f t="shared" si="14"/>
        <v/>
      </c>
      <c r="F108" s="68">
        <f t="shared" si="12"/>
        <v>1</v>
      </c>
      <c r="G108" s="2"/>
      <c r="H108" s="2"/>
      <c r="I108" s="68"/>
    </row>
    <row r="109" spans="2:9" hidden="1" x14ac:dyDescent="0.25">
      <c r="B109" s="2"/>
      <c r="C109" s="68" t="str">
        <f t="shared" si="13"/>
        <v/>
      </c>
      <c r="D109" s="68">
        <f t="shared" si="11"/>
        <v>1</v>
      </c>
      <c r="E109" s="68" t="str">
        <f t="shared" si="14"/>
        <v/>
      </c>
      <c r="F109" s="68">
        <f t="shared" si="12"/>
        <v>1</v>
      </c>
      <c r="G109" s="2"/>
      <c r="H109" s="2"/>
      <c r="I109" s="68"/>
    </row>
    <row r="110" spans="2:9" hidden="1" x14ac:dyDescent="0.25">
      <c r="B110" s="2"/>
      <c r="C110" s="68" t="str">
        <f t="shared" si="13"/>
        <v/>
      </c>
      <c r="D110" s="68">
        <f t="shared" si="11"/>
        <v>1</v>
      </c>
      <c r="E110" s="68" t="str">
        <f t="shared" si="14"/>
        <v/>
      </c>
      <c r="F110" s="68">
        <f t="shared" si="12"/>
        <v>1</v>
      </c>
      <c r="G110" s="2"/>
      <c r="H110" s="2"/>
      <c r="I110" s="68"/>
    </row>
    <row r="111" spans="2:9" hidden="1" x14ac:dyDescent="0.25">
      <c r="B111" s="2"/>
      <c r="C111" s="68" t="str">
        <f t="shared" si="13"/>
        <v/>
      </c>
      <c r="D111" s="68">
        <f t="shared" si="11"/>
        <v>1</v>
      </c>
      <c r="E111" s="68" t="str">
        <f t="shared" si="14"/>
        <v/>
      </c>
      <c r="F111" s="68">
        <f t="shared" si="12"/>
        <v>1</v>
      </c>
      <c r="G111" s="2"/>
      <c r="H111" s="2"/>
      <c r="I111" s="68"/>
    </row>
    <row r="112" spans="2:9" hidden="1" x14ac:dyDescent="0.25">
      <c r="B112" s="2"/>
      <c r="C112" s="68" t="str">
        <f t="shared" si="13"/>
        <v/>
      </c>
      <c r="D112" s="68">
        <f t="shared" si="11"/>
        <v>1</v>
      </c>
      <c r="E112" s="68" t="str">
        <f t="shared" si="14"/>
        <v/>
      </c>
      <c r="F112" s="68">
        <f t="shared" si="12"/>
        <v>1</v>
      </c>
      <c r="G112" s="2"/>
      <c r="H112" s="2"/>
      <c r="I112" s="68"/>
    </row>
    <row r="113" spans="2:9" hidden="1" x14ac:dyDescent="0.25">
      <c r="B113" s="2"/>
      <c r="C113" s="68" t="str">
        <f t="shared" si="13"/>
        <v/>
      </c>
      <c r="D113" s="68">
        <f t="shared" si="11"/>
        <v>1</v>
      </c>
      <c r="E113" s="68" t="str">
        <f t="shared" si="14"/>
        <v/>
      </c>
      <c r="F113" s="68">
        <f t="shared" si="12"/>
        <v>1</v>
      </c>
      <c r="G113" s="2"/>
      <c r="H113" s="2"/>
      <c r="I113" s="68"/>
    </row>
    <row r="114" spans="2:9" hidden="1" x14ac:dyDescent="0.25">
      <c r="B114" s="2"/>
      <c r="C114" s="68" t="str">
        <f t="shared" si="13"/>
        <v/>
      </c>
      <c r="D114" s="68">
        <f t="shared" si="11"/>
        <v>1</v>
      </c>
      <c r="E114" s="68" t="str">
        <f t="shared" si="14"/>
        <v/>
      </c>
      <c r="F114" s="68">
        <f t="shared" si="12"/>
        <v>1</v>
      </c>
      <c r="G114" s="2"/>
      <c r="H114" s="2"/>
      <c r="I114" s="68"/>
    </row>
    <row r="115" spans="2:9" hidden="1" x14ac:dyDescent="0.25">
      <c r="B115" s="2"/>
      <c r="C115" s="68" t="str">
        <f t="shared" si="13"/>
        <v/>
      </c>
      <c r="D115" s="68">
        <f t="shared" si="11"/>
        <v>1</v>
      </c>
      <c r="E115" s="68" t="str">
        <f t="shared" si="14"/>
        <v/>
      </c>
      <c r="F115" s="68">
        <f t="shared" si="12"/>
        <v>1</v>
      </c>
      <c r="G115" s="2"/>
      <c r="H115" s="2"/>
      <c r="I115" s="68"/>
    </row>
    <row r="116" spans="2:9" hidden="1" x14ac:dyDescent="0.25">
      <c r="B116" s="2"/>
      <c r="C116" s="68" t="str">
        <f t="shared" si="13"/>
        <v/>
      </c>
      <c r="D116" s="68">
        <f t="shared" si="11"/>
        <v>1</v>
      </c>
      <c r="E116" s="68" t="str">
        <f t="shared" si="14"/>
        <v/>
      </c>
      <c r="F116" s="68">
        <f t="shared" si="12"/>
        <v>1</v>
      </c>
      <c r="G116" s="2"/>
      <c r="H116" s="2"/>
      <c r="I116" s="68"/>
    </row>
    <row r="117" spans="2:9" hidden="1" x14ac:dyDescent="0.25">
      <c r="B117" s="2"/>
      <c r="C117" s="68" t="str">
        <f t="shared" si="13"/>
        <v/>
      </c>
      <c r="D117" s="68">
        <f t="shared" si="11"/>
        <v>1</v>
      </c>
      <c r="E117" s="68" t="str">
        <f t="shared" si="14"/>
        <v/>
      </c>
      <c r="F117" s="68">
        <f t="shared" si="12"/>
        <v>1</v>
      </c>
      <c r="G117" s="2"/>
      <c r="H117" s="2"/>
      <c r="I117" s="68"/>
    </row>
    <row r="118" spans="2:9" hidden="1" x14ac:dyDescent="0.25">
      <c r="B118" s="2"/>
      <c r="C118" s="68" t="str">
        <f t="shared" si="13"/>
        <v/>
      </c>
      <c r="D118" s="68">
        <f t="shared" si="11"/>
        <v>1</v>
      </c>
      <c r="E118" s="68" t="str">
        <f t="shared" si="14"/>
        <v/>
      </c>
      <c r="F118" s="68">
        <f t="shared" si="12"/>
        <v>1</v>
      </c>
      <c r="G118" s="2"/>
      <c r="H118" s="2"/>
      <c r="I118" s="68"/>
    </row>
    <row r="119" spans="2:9" hidden="1" x14ac:dyDescent="0.25">
      <c r="B119" s="2"/>
      <c r="C119" s="68" t="str">
        <f t="shared" si="13"/>
        <v/>
      </c>
      <c r="D119" s="68">
        <f t="shared" si="11"/>
        <v>1</v>
      </c>
      <c r="E119" s="68" t="str">
        <f t="shared" si="14"/>
        <v/>
      </c>
      <c r="F119" s="68">
        <f t="shared" si="12"/>
        <v>1</v>
      </c>
      <c r="G119" s="2"/>
      <c r="H119" s="2"/>
      <c r="I119" s="68"/>
    </row>
    <row r="120" spans="2:9" hidden="1" x14ac:dyDescent="0.25">
      <c r="B120" s="2"/>
      <c r="C120" s="68" t="str">
        <f t="shared" si="13"/>
        <v/>
      </c>
      <c r="D120" s="68">
        <f t="shared" si="11"/>
        <v>1</v>
      </c>
      <c r="E120" s="68" t="str">
        <f t="shared" si="14"/>
        <v/>
      </c>
      <c r="F120" s="68">
        <f t="shared" si="12"/>
        <v>1</v>
      </c>
      <c r="G120" s="2"/>
      <c r="H120" s="2"/>
      <c r="I120" s="68"/>
    </row>
    <row r="121" spans="2:9" hidden="1" x14ac:dyDescent="0.25">
      <c r="B121" s="2"/>
      <c r="C121" s="68" t="str">
        <f t="shared" si="13"/>
        <v/>
      </c>
      <c r="D121" s="68">
        <f t="shared" ref="D121:D138" si="15">IF(ISBLANK(B48), 1,IF(OR(C121=$B$91,C121=$B$92,C121=$B$93,C121=$B$94,C121=$B$95),1,0))</f>
        <v>1</v>
      </c>
      <c r="E121" s="68" t="str">
        <f t="shared" si="14"/>
        <v/>
      </c>
      <c r="F121" s="68">
        <f t="shared" ref="F121:F138" si="16">IF(ISBLANK(I48), 1,IF(OR(E121=$B$91,E121=$B$92,E121=$B$93,E121=$B$94,E121=$B$95),1,0))</f>
        <v>1</v>
      </c>
      <c r="G121" s="2"/>
      <c r="H121" s="2"/>
      <c r="I121" s="68"/>
    </row>
    <row r="122" spans="2:9" hidden="1" x14ac:dyDescent="0.25">
      <c r="B122" s="2"/>
      <c r="C122" s="68" t="str">
        <f t="shared" si="13"/>
        <v/>
      </c>
      <c r="D122" s="68">
        <f t="shared" si="15"/>
        <v>1</v>
      </c>
      <c r="E122" s="68" t="str">
        <f t="shared" si="14"/>
        <v/>
      </c>
      <c r="F122" s="68">
        <f t="shared" si="16"/>
        <v>1</v>
      </c>
      <c r="G122" s="2"/>
      <c r="H122" s="2"/>
      <c r="I122" s="68"/>
    </row>
    <row r="123" spans="2:9" hidden="1" x14ac:dyDescent="0.25">
      <c r="B123" s="2"/>
      <c r="C123" s="68" t="str">
        <f t="shared" si="13"/>
        <v/>
      </c>
      <c r="D123" s="68">
        <f t="shared" si="15"/>
        <v>1</v>
      </c>
      <c r="E123" s="68" t="str">
        <f t="shared" si="14"/>
        <v/>
      </c>
      <c r="F123" s="68">
        <f t="shared" si="16"/>
        <v>1</v>
      </c>
      <c r="G123" s="2"/>
      <c r="H123" s="2"/>
      <c r="I123" s="68"/>
    </row>
    <row r="124" spans="2:9" hidden="1" x14ac:dyDescent="0.25">
      <c r="B124" s="2"/>
      <c r="C124" s="68" t="str">
        <f t="shared" si="13"/>
        <v/>
      </c>
      <c r="D124" s="68">
        <f t="shared" si="15"/>
        <v>1</v>
      </c>
      <c r="E124" s="68" t="str">
        <f t="shared" si="14"/>
        <v/>
      </c>
      <c r="F124" s="68">
        <f t="shared" si="16"/>
        <v>1</v>
      </c>
      <c r="G124" s="2"/>
      <c r="H124" s="2"/>
      <c r="I124" s="68"/>
    </row>
    <row r="125" spans="2:9" hidden="1" x14ac:dyDescent="0.25">
      <c r="B125" s="2"/>
      <c r="C125" s="68" t="str">
        <f t="shared" si="13"/>
        <v/>
      </c>
      <c r="D125" s="68">
        <f t="shared" si="15"/>
        <v>1</v>
      </c>
      <c r="E125" s="68" t="str">
        <f t="shared" si="14"/>
        <v/>
      </c>
      <c r="F125" s="68">
        <f t="shared" si="16"/>
        <v>1</v>
      </c>
      <c r="G125" s="2"/>
      <c r="H125" s="2"/>
      <c r="I125" s="68"/>
    </row>
    <row r="126" spans="2:9" hidden="1" x14ac:dyDescent="0.25">
      <c r="B126" s="2"/>
      <c r="C126" s="68" t="str">
        <f t="shared" si="13"/>
        <v/>
      </c>
      <c r="D126" s="68">
        <f t="shared" si="15"/>
        <v>1</v>
      </c>
      <c r="E126" s="68" t="str">
        <f t="shared" si="14"/>
        <v/>
      </c>
      <c r="F126" s="68">
        <f t="shared" si="16"/>
        <v>1</v>
      </c>
      <c r="G126" s="2"/>
      <c r="H126" s="2"/>
      <c r="I126" s="68"/>
    </row>
    <row r="127" spans="2:9" hidden="1" x14ac:dyDescent="0.25">
      <c r="B127" s="2"/>
      <c r="C127" s="68" t="str">
        <f t="shared" si="13"/>
        <v/>
      </c>
      <c r="D127" s="68">
        <f t="shared" si="15"/>
        <v>1</v>
      </c>
      <c r="E127" s="68" t="str">
        <f t="shared" si="14"/>
        <v/>
      </c>
      <c r="F127" s="68">
        <f t="shared" si="16"/>
        <v>1</v>
      </c>
      <c r="G127" s="2"/>
      <c r="H127" s="2"/>
      <c r="I127" s="68"/>
    </row>
    <row r="128" spans="2:9" hidden="1" x14ac:dyDescent="0.25">
      <c r="B128" s="2"/>
      <c r="C128" s="68" t="str">
        <f t="shared" si="13"/>
        <v/>
      </c>
      <c r="D128" s="68">
        <f t="shared" si="15"/>
        <v>1</v>
      </c>
      <c r="E128" s="68" t="str">
        <f t="shared" si="14"/>
        <v/>
      </c>
      <c r="F128" s="68">
        <f t="shared" si="16"/>
        <v>1</v>
      </c>
      <c r="G128" s="2"/>
      <c r="H128" s="2"/>
      <c r="I128" s="68"/>
    </row>
    <row r="129" spans="2:9" hidden="1" x14ac:dyDescent="0.25">
      <c r="B129" s="2"/>
      <c r="C129" s="68" t="str">
        <f t="shared" si="13"/>
        <v/>
      </c>
      <c r="D129" s="68">
        <f t="shared" si="15"/>
        <v>1</v>
      </c>
      <c r="E129" s="68" t="str">
        <f t="shared" si="14"/>
        <v/>
      </c>
      <c r="F129" s="68">
        <f t="shared" si="16"/>
        <v>1</v>
      </c>
      <c r="G129" s="2"/>
      <c r="H129" s="2"/>
      <c r="I129" s="68"/>
    </row>
    <row r="130" spans="2:9" hidden="1" x14ac:dyDescent="0.25">
      <c r="B130" s="2"/>
      <c r="C130" s="68" t="str">
        <f t="shared" si="13"/>
        <v/>
      </c>
      <c r="D130" s="68">
        <f t="shared" si="15"/>
        <v>1</v>
      </c>
      <c r="E130" s="68" t="str">
        <f t="shared" si="14"/>
        <v/>
      </c>
      <c r="F130" s="68">
        <f t="shared" si="16"/>
        <v>1</v>
      </c>
      <c r="G130" s="2"/>
      <c r="H130" s="2"/>
      <c r="I130" s="68"/>
    </row>
    <row r="131" spans="2:9" hidden="1" x14ac:dyDescent="0.25">
      <c r="B131" s="2"/>
      <c r="C131" s="68" t="str">
        <f t="shared" si="13"/>
        <v/>
      </c>
      <c r="D131" s="68">
        <f t="shared" si="15"/>
        <v>1</v>
      </c>
      <c r="E131" s="68" t="str">
        <f t="shared" si="14"/>
        <v/>
      </c>
      <c r="F131" s="68">
        <f t="shared" si="16"/>
        <v>1</v>
      </c>
      <c r="G131" s="2"/>
      <c r="H131" s="2"/>
      <c r="I131" s="68"/>
    </row>
    <row r="132" spans="2:9" hidden="1" x14ac:dyDescent="0.25">
      <c r="B132" s="2"/>
      <c r="C132" s="68" t="str">
        <f t="shared" si="13"/>
        <v/>
      </c>
      <c r="D132" s="68">
        <f t="shared" si="15"/>
        <v>1</v>
      </c>
      <c r="E132" s="68" t="str">
        <f t="shared" si="14"/>
        <v/>
      </c>
      <c r="F132" s="68">
        <f t="shared" si="16"/>
        <v>1</v>
      </c>
      <c r="G132" s="2"/>
      <c r="H132" s="2"/>
      <c r="I132" s="68"/>
    </row>
    <row r="133" spans="2:9" hidden="1" x14ac:dyDescent="0.25">
      <c r="B133" s="2"/>
      <c r="C133" s="68" t="str">
        <f t="shared" si="13"/>
        <v/>
      </c>
      <c r="D133" s="68">
        <f t="shared" si="15"/>
        <v>1</v>
      </c>
      <c r="E133" s="68" t="str">
        <f t="shared" si="14"/>
        <v/>
      </c>
      <c r="F133" s="68">
        <f t="shared" si="16"/>
        <v>1</v>
      </c>
      <c r="G133" s="2"/>
      <c r="H133" s="2"/>
      <c r="I133" s="68"/>
    </row>
    <row r="134" spans="2:9" hidden="1" x14ac:dyDescent="0.25">
      <c r="B134" s="2"/>
      <c r="C134" s="68" t="str">
        <f t="shared" si="13"/>
        <v/>
      </c>
      <c r="D134" s="68">
        <f t="shared" si="15"/>
        <v>1</v>
      </c>
      <c r="E134" s="68" t="str">
        <f t="shared" si="14"/>
        <v/>
      </c>
      <c r="F134" s="68">
        <f t="shared" si="16"/>
        <v>1</v>
      </c>
      <c r="G134" s="2"/>
      <c r="H134" s="2"/>
      <c r="I134" s="68"/>
    </row>
    <row r="135" spans="2:9" hidden="1" x14ac:dyDescent="0.25">
      <c r="B135" s="2"/>
      <c r="C135" s="68" t="str">
        <f t="shared" si="13"/>
        <v/>
      </c>
      <c r="D135" s="68">
        <f t="shared" si="15"/>
        <v>1</v>
      </c>
      <c r="E135" s="68" t="str">
        <f t="shared" si="14"/>
        <v/>
      </c>
      <c r="F135" s="68">
        <f t="shared" si="16"/>
        <v>1</v>
      </c>
      <c r="G135" s="2"/>
      <c r="H135" s="2"/>
      <c r="I135" s="68"/>
    </row>
    <row r="136" spans="2:9" hidden="1" x14ac:dyDescent="0.25">
      <c r="B136" s="2"/>
      <c r="C136" s="68" t="str">
        <f t="shared" si="13"/>
        <v/>
      </c>
      <c r="D136" s="68">
        <f t="shared" si="15"/>
        <v>1</v>
      </c>
      <c r="E136" s="68" t="str">
        <f t="shared" si="14"/>
        <v/>
      </c>
      <c r="F136" s="68">
        <f t="shared" si="16"/>
        <v>1</v>
      </c>
      <c r="G136" s="2"/>
      <c r="H136" s="2"/>
      <c r="I136" s="68"/>
    </row>
    <row r="137" spans="2:9" hidden="1" x14ac:dyDescent="0.25">
      <c r="B137" s="2"/>
      <c r="C137" s="68" t="str">
        <f t="shared" si="13"/>
        <v/>
      </c>
      <c r="D137" s="68">
        <f t="shared" si="15"/>
        <v>1</v>
      </c>
      <c r="E137" s="68" t="str">
        <f t="shared" si="14"/>
        <v/>
      </c>
      <c r="F137" s="68">
        <f t="shared" si="16"/>
        <v>1</v>
      </c>
      <c r="G137" s="2"/>
      <c r="H137" s="2"/>
      <c r="I137" s="68"/>
    </row>
    <row r="138" spans="2:9" hidden="1" x14ac:dyDescent="0.25">
      <c r="B138" s="2"/>
      <c r="C138" s="68" t="str">
        <f t="shared" si="13"/>
        <v/>
      </c>
      <c r="D138" s="68">
        <f t="shared" si="15"/>
        <v>1</v>
      </c>
      <c r="E138" s="68" t="str">
        <f t="shared" si="14"/>
        <v/>
      </c>
      <c r="F138" s="68">
        <f t="shared" si="16"/>
        <v>1</v>
      </c>
      <c r="G138" s="2"/>
      <c r="H138" s="2"/>
      <c r="I138" s="68"/>
    </row>
    <row r="139" spans="2:9" x14ac:dyDescent="0.25">
      <c r="B139" s="2"/>
      <c r="C139" s="2"/>
      <c r="D139" s="2"/>
      <c r="E139" s="2"/>
      <c r="F139" s="2"/>
      <c r="G139" s="2"/>
      <c r="I139" s="69"/>
    </row>
    <row r="140" spans="2:9" x14ac:dyDescent="0.25">
      <c r="B140" s="2"/>
      <c r="C140" s="2"/>
      <c r="D140" s="2"/>
      <c r="E140" s="2"/>
      <c r="F140" s="2"/>
      <c r="G140" s="2"/>
      <c r="I140" s="69"/>
    </row>
    <row r="141" spans="2:9" x14ac:dyDescent="0.25">
      <c r="B141" s="2"/>
      <c r="C141" s="2"/>
      <c r="D141" s="2"/>
      <c r="E141" s="2"/>
      <c r="F141" s="2"/>
      <c r="G141" s="2"/>
      <c r="I141" s="69"/>
    </row>
    <row r="142" spans="2:9" x14ac:dyDescent="0.25">
      <c r="B142" s="2"/>
      <c r="C142" s="2"/>
      <c r="D142" s="2"/>
      <c r="E142" s="2"/>
      <c r="F142" s="2"/>
      <c r="G142" s="2"/>
    </row>
    <row r="143" spans="2:9" x14ac:dyDescent="0.25">
      <c r="B143" s="2"/>
      <c r="C143" s="2"/>
      <c r="D143" s="2"/>
      <c r="E143" s="2"/>
      <c r="F143" s="2"/>
      <c r="G143" s="2"/>
    </row>
    <row r="144" spans="2:9" x14ac:dyDescent="0.25">
      <c r="B144" s="2"/>
      <c r="C144" s="2"/>
      <c r="D144" s="2"/>
      <c r="E144" s="2"/>
      <c r="F144" s="2"/>
      <c r="G144" s="2"/>
    </row>
    <row r="145" spans="2:7" x14ac:dyDescent="0.25">
      <c r="B145" s="2"/>
      <c r="C145" s="2"/>
      <c r="D145" s="2"/>
      <c r="E145" s="2"/>
      <c r="F145" s="2"/>
      <c r="G145" s="2"/>
    </row>
    <row r="146" spans="2:7" x14ac:dyDescent="0.25">
      <c r="B146" s="2"/>
      <c r="C146" s="2"/>
      <c r="D146" s="2"/>
      <c r="E146" s="2"/>
      <c r="F146" s="2"/>
      <c r="G146" s="2"/>
    </row>
    <row r="147" spans="2:7" x14ac:dyDescent="0.25">
      <c r="B147" s="2"/>
      <c r="C147" s="2"/>
      <c r="D147" s="2"/>
      <c r="E147" s="2"/>
      <c r="F147" s="2"/>
      <c r="G147" s="2"/>
    </row>
    <row r="148" spans="2:7" x14ac:dyDescent="0.25">
      <c r="B148" s="2"/>
      <c r="C148" s="2"/>
      <c r="D148" s="2"/>
      <c r="E148" s="2"/>
      <c r="F148" s="2"/>
      <c r="G148" s="2"/>
    </row>
    <row r="149" spans="2:7" x14ac:dyDescent="0.25">
      <c r="B149" s="2"/>
      <c r="C149" s="2"/>
      <c r="D149" s="2"/>
      <c r="E149" s="2"/>
      <c r="F149" s="2"/>
      <c r="G149" s="2"/>
    </row>
    <row r="150" spans="2:7" x14ac:dyDescent="0.25">
      <c r="B150" s="2"/>
      <c r="C150" s="2"/>
      <c r="D150" s="2"/>
      <c r="E150" s="2"/>
      <c r="F150" s="2"/>
      <c r="G150" s="2"/>
    </row>
    <row r="151" spans="2:7" x14ac:dyDescent="0.25">
      <c r="B151" s="2"/>
      <c r="C151" s="2"/>
      <c r="D151" s="2"/>
      <c r="E151" s="2"/>
      <c r="F151" s="2"/>
      <c r="G151" s="2"/>
    </row>
    <row r="152" spans="2:7" x14ac:dyDescent="0.25">
      <c r="B152" s="2"/>
      <c r="C152" s="2"/>
      <c r="D152" s="2"/>
      <c r="E152" s="2"/>
      <c r="F152" s="2"/>
      <c r="G152" s="2"/>
    </row>
    <row r="153" spans="2:7" x14ac:dyDescent="0.25">
      <c r="B153" s="2"/>
      <c r="C153" s="2"/>
      <c r="D153" s="2"/>
      <c r="E153" s="2"/>
      <c r="F153" s="2"/>
      <c r="G153" s="2"/>
    </row>
    <row r="154" spans="2:7" x14ac:dyDescent="0.25">
      <c r="B154" s="2"/>
      <c r="C154" s="2"/>
      <c r="D154" s="2"/>
      <c r="E154" s="2"/>
      <c r="F154" s="2"/>
      <c r="G154" s="2"/>
    </row>
    <row r="155" spans="2:7" x14ac:dyDescent="0.25">
      <c r="B155" s="2"/>
      <c r="C155" s="2"/>
      <c r="D155" s="2"/>
      <c r="E155" s="2"/>
      <c r="F155" s="2"/>
      <c r="G155" s="2"/>
    </row>
    <row r="156" spans="2:7" x14ac:dyDescent="0.25">
      <c r="B156" s="2"/>
      <c r="C156" s="2"/>
      <c r="D156" s="2"/>
      <c r="E156" s="2"/>
      <c r="F156" s="2"/>
      <c r="G156" s="2"/>
    </row>
    <row r="157" spans="2:7" x14ac:dyDescent="0.25">
      <c r="B157" s="2"/>
      <c r="C157" s="2"/>
      <c r="D157" s="2"/>
      <c r="E157" s="2"/>
      <c r="F157" s="2"/>
      <c r="G157" s="2"/>
    </row>
    <row r="158" spans="2:7" x14ac:dyDescent="0.25">
      <c r="B158" s="2"/>
      <c r="C158" s="2"/>
      <c r="D158" s="2"/>
      <c r="E158" s="2"/>
      <c r="F158" s="2"/>
      <c r="G158" s="2"/>
    </row>
    <row r="159" spans="2:7" x14ac:dyDescent="0.25">
      <c r="D159" s="51"/>
      <c r="F159" s="50"/>
    </row>
    <row r="160" spans="2:7" x14ac:dyDescent="0.25">
      <c r="D160" s="51"/>
      <c r="F160" s="50"/>
    </row>
    <row r="161" spans="4:6" x14ac:dyDescent="0.25">
      <c r="D161" s="51"/>
      <c r="F161" s="50"/>
    </row>
  </sheetData>
  <sheetProtection algorithmName="SHA-512" hashValue="SuZr9HbONZC2xre+0xAejfxrw00lDsB0wG3od05oXX38exgpqgyhIiydL8Uoiq1XRCrb1GK7ENLncruCSVc9Lw==" saltValue="erYEtTF6TW2h3m+UszwoUQ==" spinCount="100000" sheet="1" selectLockedCells="1"/>
  <mergeCells count="66">
    <mergeCell ref="F15:G15"/>
    <mergeCell ref="B14:G14"/>
    <mergeCell ref="F26:G26"/>
    <mergeCell ref="F27:G27"/>
    <mergeCell ref="A7:N7"/>
    <mergeCell ref="I14:M14"/>
    <mergeCell ref="F17:G17"/>
    <mergeCell ref="F18:G18"/>
    <mergeCell ref="F19:G19"/>
    <mergeCell ref="F41:G41"/>
    <mergeCell ref="F42:G42"/>
    <mergeCell ref="F31:G31"/>
    <mergeCell ref="F32:G32"/>
    <mergeCell ref="F33:G33"/>
    <mergeCell ref="F34:G34"/>
    <mergeCell ref="F39:G39"/>
    <mergeCell ref="F40:G40"/>
    <mergeCell ref="F38:G38"/>
    <mergeCell ref="T14:U14"/>
    <mergeCell ref="F50:G50"/>
    <mergeCell ref="F43:G43"/>
    <mergeCell ref="F29:G29"/>
    <mergeCell ref="F30:G30"/>
    <mergeCell ref="F35:G35"/>
    <mergeCell ref="F36:G36"/>
    <mergeCell ref="F37:G37"/>
    <mergeCell ref="R14:S14"/>
    <mergeCell ref="F16:G16"/>
    <mergeCell ref="F28:G28"/>
    <mergeCell ref="F20:G20"/>
    <mergeCell ref="F23:G23"/>
    <mergeCell ref="F24:G24"/>
    <mergeCell ref="F21:G21"/>
    <mergeCell ref="F22:G22"/>
    <mergeCell ref="A4:N4"/>
    <mergeCell ref="A3:N3"/>
    <mergeCell ref="A2:N2"/>
    <mergeCell ref="G69:J69"/>
    <mergeCell ref="F52:G52"/>
    <mergeCell ref="F53:G53"/>
    <mergeCell ref="F64:G64"/>
    <mergeCell ref="F65:G65"/>
    <mergeCell ref="F57:G57"/>
    <mergeCell ref="F58:G58"/>
    <mergeCell ref="B67:F67"/>
    <mergeCell ref="L69:M69"/>
    <mergeCell ref="F63:G63"/>
    <mergeCell ref="F54:G54"/>
    <mergeCell ref="F55:G55"/>
    <mergeCell ref="F48:G48"/>
    <mergeCell ref="L70:M75"/>
    <mergeCell ref="A6:N6"/>
    <mergeCell ref="G70:J70"/>
    <mergeCell ref="F59:G59"/>
    <mergeCell ref="F51:G51"/>
    <mergeCell ref="F44:G44"/>
    <mergeCell ref="F45:G45"/>
    <mergeCell ref="F46:G46"/>
    <mergeCell ref="F49:G49"/>
    <mergeCell ref="F60:G60"/>
    <mergeCell ref="F61:G61"/>
    <mergeCell ref="F62:G62"/>
    <mergeCell ref="F56:G56"/>
    <mergeCell ref="F47:G47"/>
    <mergeCell ref="C12:D12"/>
    <mergeCell ref="F25:G25"/>
  </mergeCells>
  <phoneticPr fontId="26" type="noConversion"/>
  <dataValidations count="1">
    <dataValidation type="list" allowBlank="1" showInputMessage="1" showErrorMessage="1" sqref="C16:C65 J16:J65" xr:uid="{00000000-0002-0000-0400-000000000000}">
      <formula1>$D$85:$D$86</formula1>
    </dataValidation>
  </dataValidations>
  <printOptions horizontalCentered="1"/>
  <pageMargins left="0.2" right="0.2" top="0.5" bottom="0.5" header="0.3" footer="0.3"/>
  <pageSetup scale="5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Current MY Credit Calc-EXHAUST</vt:lpstr>
      <vt:lpstr>Current MY Credit Calc-EVAP</vt:lpstr>
      <vt:lpstr>Field Descriptions</vt:lpstr>
      <vt:lpstr>Credit Summary</vt:lpstr>
      <vt:lpstr>Allowances-EVAP</vt:lpstr>
      <vt:lpstr>'Allowances-EVAP'!Print_Area</vt:lpstr>
      <vt:lpstr>'Credit Summary'!Print_Area</vt:lpstr>
      <vt:lpstr>'Current MY Credit Calc-EVAP'!Print_Area</vt:lpstr>
      <vt:lpstr>'Current MY Credit Calc-EXHAUST'!Print_Area</vt:lpstr>
      <vt:lpstr>'Field Descriptions'!Print_Area</vt:lpstr>
      <vt:lpstr>'Current MY Credit Calc-EVAP'!Print_Titles</vt:lpstr>
    </vt:vector>
  </TitlesOfParts>
  <Company>U.S. EPA; OAR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Averaging, Banking, and Trading Report for Small Spark Ignition Engines Template (February 2018)</dc:title>
  <dc:subject>This excel spreadsheet is used for manufacturer’s Averaging, Banking, and Trading reporting for small spark ignition engines compliance.</dc:subject>
  <dc:creator>U.S. EPA;OAR;Office of Transportation and Air Quality;Compliance Division</dc:creator>
  <cp:keywords>small, spark ignition, si, small si, template, averaging banking trading, abt, manufacturer, compliance, current MY credit calculations, exhaust emission credits, evaporative emission credits, field descriptions</cp:keywords>
  <cp:lastModifiedBy>Holly</cp:lastModifiedBy>
  <cp:lastPrinted>2018-04-04T17:45:04Z</cp:lastPrinted>
  <dcterms:created xsi:type="dcterms:W3CDTF">2005-09-22T13:49:33Z</dcterms:created>
  <dcterms:modified xsi:type="dcterms:W3CDTF">2021-11-18T13:12:11Z</dcterms:modified>
</cp:coreProperties>
</file>