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https://usepa.sharepoint.com/sites/FuelsICRs331/Shared Documents/General/Biointermediates ICR 2060-0740/2025 renewal/Second FR Notice/"/>
    </mc:Choice>
  </mc:AlternateContent>
  <xr:revisionPtr revIDLastSave="586" documentId="8_{FC84BE03-88CF-46A4-ACEE-813532067180}" xr6:coauthVersionLast="47" xr6:coauthVersionMax="47" xr10:uidLastSave="{215B6A8E-6D65-4C97-9495-B41A88A31525}"/>
  <bookViews>
    <workbookView xWindow="28680" yWindow="-120" windowWidth="19440" windowHeight="14880" tabRatio="870" firstSheet="1" activeTab="1" xr2:uid="{00000000-000D-0000-FFFF-FFFF00000000}"/>
  </bookViews>
  <sheets>
    <sheet name="FORMS AND INSTRUCTIONS" sheetId="28" r:id="rId1"/>
    <sheet name="Summary" sheetId="27" r:id="rId2"/>
    <sheet name=" I-R&amp;R Biointermediate Producer" sheetId="5" r:id="rId3"/>
    <sheet name="II-R&amp;R RIN Generators" sheetId="23" r:id="rId4"/>
    <sheet name="III-R&amp;R by Bioint Imp" sheetId="26" r:id="rId5"/>
    <sheet name="IV-Third Parties" sheetId="25" r:id="rId6"/>
    <sheet name="Labor Costs" sheetId="2" r:id="rId7"/>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5" l="1"/>
  <c r="G5" i="25"/>
  <c r="G12" i="25"/>
  <c r="G5" i="26"/>
  <c r="I5" i="26"/>
  <c r="J5" i="26"/>
  <c r="M5" i="26"/>
  <c r="G8" i="26"/>
  <c r="G11" i="26" s="1"/>
  <c r="K5" i="26"/>
  <c r="G22" i="23"/>
  <c r="G5" i="23"/>
  <c r="G5" i="5"/>
  <c r="G19" i="5"/>
  <c r="G25" i="5" s="1"/>
  <c r="M9" i="25"/>
  <c r="M26" i="23"/>
  <c r="M25" i="23"/>
  <c r="M24" i="23"/>
  <c r="M23" i="23"/>
  <c r="M20" i="23"/>
  <c r="M19" i="23"/>
  <c r="M18" i="23"/>
  <c r="M17" i="23"/>
  <c r="M16" i="23"/>
  <c r="M15" i="23"/>
  <c r="M14" i="23"/>
  <c r="M13" i="23"/>
  <c r="M12" i="23"/>
  <c r="M11" i="23"/>
  <c r="M10" i="23"/>
  <c r="M8" i="23"/>
  <c r="M7" i="23"/>
  <c r="M6" i="23"/>
  <c r="M9" i="23"/>
  <c r="G17" i="25" l="1"/>
  <c r="M22" i="23"/>
  <c r="M28" i="23" s="1"/>
  <c r="G28" i="23"/>
  <c r="M5" i="23"/>
  <c r="I15" i="25" l="1"/>
  <c r="F15" i="25"/>
  <c r="I10" i="25"/>
  <c r="F10" i="25"/>
  <c r="F9" i="25"/>
  <c r="M10" i="25" l="1"/>
  <c r="J10" i="25"/>
  <c r="J15" i="25"/>
  <c r="M15" i="25"/>
  <c r="K15" i="25"/>
  <c r="K10" i="25"/>
  <c r="I9" i="26"/>
  <c r="I25" i="23"/>
  <c r="J25" i="23" s="1"/>
  <c r="J9" i="26" l="1"/>
  <c r="M9" i="26"/>
  <c r="I17" i="23"/>
  <c r="I16" i="23"/>
  <c r="J16" i="23" s="1"/>
  <c r="I15" i="23"/>
  <c r="I14" i="23"/>
  <c r="J14" i="23" s="1"/>
  <c r="J17" i="23" l="1"/>
  <c r="J15" i="23"/>
  <c r="I8" i="25" l="1"/>
  <c r="J8" i="25" l="1"/>
  <c r="M8" i="25"/>
  <c r="I23" i="5"/>
  <c r="J23" i="5" l="1"/>
  <c r="M23" i="5"/>
  <c r="K23" i="5"/>
  <c r="I13" i="23"/>
  <c r="J13" i="23" s="1"/>
  <c r="I12" i="23"/>
  <c r="J12" i="23" s="1"/>
  <c r="I11" i="23"/>
  <c r="J11" i="23" s="1"/>
  <c r="I10" i="23"/>
  <c r="J10" i="23" s="1"/>
  <c r="I9" i="23"/>
  <c r="J9" i="23" s="1"/>
  <c r="I8" i="23"/>
  <c r="J8" i="23" s="1"/>
  <c r="I7" i="23"/>
  <c r="J7" i="23" s="1"/>
  <c r="I8" i="5"/>
  <c r="J8" i="5" l="1"/>
  <c r="M8" i="5"/>
  <c r="I10" i="26"/>
  <c r="I13" i="5"/>
  <c r="J10" i="26" l="1"/>
  <c r="J8" i="26" s="1"/>
  <c r="J11" i="26" s="1"/>
  <c r="M10" i="26"/>
  <c r="M8" i="26" s="1"/>
  <c r="M11" i="26" s="1"/>
  <c r="I8" i="26"/>
  <c r="I11" i="26" s="1"/>
  <c r="J13" i="5"/>
  <c r="M13" i="5"/>
  <c r="C6" i="27"/>
  <c r="D6" i="27"/>
  <c r="I6" i="23"/>
  <c r="I16" i="25"/>
  <c r="F16" i="25"/>
  <c r="I14" i="25"/>
  <c r="F14" i="25"/>
  <c r="I13" i="25"/>
  <c r="F13" i="25"/>
  <c r="I26" i="23"/>
  <c r="J26" i="23" s="1"/>
  <c r="I24" i="23"/>
  <c r="J24" i="23" s="1"/>
  <c r="I23" i="23"/>
  <c r="I20" i="23"/>
  <c r="J20" i="23" s="1"/>
  <c r="I19" i="23"/>
  <c r="J19" i="23" s="1"/>
  <c r="I18" i="23"/>
  <c r="J18" i="23" s="1"/>
  <c r="I21" i="5"/>
  <c r="I15" i="5"/>
  <c r="I11" i="5"/>
  <c r="M11" i="5" s="1"/>
  <c r="I9" i="5"/>
  <c r="I6" i="5"/>
  <c r="J13" i="25" l="1"/>
  <c r="M13" i="25"/>
  <c r="I12" i="25"/>
  <c r="J16" i="25"/>
  <c r="M16" i="25"/>
  <c r="J14" i="25"/>
  <c r="M14" i="25"/>
  <c r="J23" i="23"/>
  <c r="J22" i="23" s="1"/>
  <c r="I22" i="23"/>
  <c r="I5" i="23"/>
  <c r="M6" i="5"/>
  <c r="J15" i="5"/>
  <c r="M15" i="5"/>
  <c r="J9" i="5"/>
  <c r="M9" i="5"/>
  <c r="J21" i="5"/>
  <c r="M21" i="5"/>
  <c r="K14" i="25"/>
  <c r="J6" i="5"/>
  <c r="K16" i="25"/>
  <c r="K13" i="25"/>
  <c r="C15" i="27"/>
  <c r="J6" i="23"/>
  <c r="J5" i="23" s="1"/>
  <c r="J11" i="5"/>
  <c r="K12" i="25" l="1"/>
  <c r="M12" i="25"/>
  <c r="J12" i="25"/>
  <c r="I28" i="23"/>
  <c r="J28" i="23"/>
  <c r="J9" i="25"/>
  <c r="I7" i="25" l="1"/>
  <c r="M7" i="25" s="1"/>
  <c r="I6" i="25"/>
  <c r="K6" i="25" s="1"/>
  <c r="M6" i="25" l="1"/>
  <c r="M5" i="25" s="1"/>
  <c r="M17" i="25" s="1"/>
  <c r="I5" i="25"/>
  <c r="I17" i="25" s="1"/>
  <c r="J7" i="25"/>
  <c r="J6" i="25"/>
  <c r="J5" i="25" l="1"/>
  <c r="J17" i="25" s="1"/>
  <c r="I7" i="5"/>
  <c r="M7" i="5" l="1"/>
  <c r="J7" i="5"/>
  <c r="I17" i="5"/>
  <c r="J17" i="5" l="1"/>
  <c r="M17" i="5"/>
  <c r="I14" i="5"/>
  <c r="I12" i="5"/>
  <c r="M12" i="5" s="1"/>
  <c r="I22" i="5"/>
  <c r="I20" i="5"/>
  <c r="J22" i="5" l="1"/>
  <c r="M22" i="5"/>
  <c r="J20" i="5"/>
  <c r="J19" i="5" s="1"/>
  <c r="I19" i="5"/>
  <c r="M20" i="5"/>
  <c r="M19" i="5" s="1"/>
  <c r="J14" i="5"/>
  <c r="M14" i="5"/>
  <c r="D5" i="2"/>
  <c r="F5" i="2" s="1"/>
  <c r="D6" i="2"/>
  <c r="F6" i="2" s="1"/>
  <c r="D7" i="2"/>
  <c r="F7" i="2" s="1"/>
  <c r="D8" i="2"/>
  <c r="F8" i="2" s="1"/>
  <c r="D7" i="27"/>
  <c r="I16" i="5"/>
  <c r="J12" i="5"/>
  <c r="I10" i="5"/>
  <c r="D27" i="27" l="1"/>
  <c r="M10" i="5"/>
  <c r="I5" i="5"/>
  <c r="I25" i="5" s="1"/>
  <c r="C4" i="27" s="1"/>
  <c r="C27" i="27"/>
  <c r="J16" i="5"/>
  <c r="M16" i="5"/>
  <c r="J10" i="5"/>
  <c r="C5" i="27"/>
  <c r="D5" i="27"/>
  <c r="C7" i="27"/>
  <c r="F9" i="2"/>
  <c r="F10" i="2" s="1"/>
  <c r="M5" i="5" l="1"/>
  <c r="J5" i="5"/>
  <c r="F15" i="23"/>
  <c r="K15" i="23" s="1"/>
  <c r="C8" i="27"/>
  <c r="C26" i="27" l="1"/>
  <c r="C29" i="27" s="1"/>
  <c r="J25" i="5"/>
  <c r="D4" i="27" s="1"/>
  <c r="D8" i="27" s="1"/>
  <c r="D26" i="27"/>
  <c r="D29" i="27" s="1"/>
  <c r="M25" i="5"/>
  <c r="C17" i="27" s="1"/>
  <c r="F8" i="5"/>
  <c r="K8" i="5" s="1"/>
  <c r="F11" i="5"/>
  <c r="K11" i="5" s="1"/>
  <c r="F7" i="23"/>
  <c r="K7" i="23" s="1"/>
  <c r="F10" i="26"/>
  <c r="K10" i="26" s="1"/>
  <c r="F11" i="23"/>
  <c r="K11" i="23" s="1"/>
  <c r="F15" i="5"/>
  <c r="K15" i="5" s="1"/>
  <c r="F13" i="23"/>
  <c r="K13" i="23" s="1"/>
  <c r="F17" i="5"/>
  <c r="K17" i="5" s="1"/>
  <c r="F9" i="5"/>
  <c r="K9" i="5" s="1"/>
  <c r="F6" i="5"/>
  <c r="K6" i="5" s="1"/>
  <c r="F18" i="23"/>
  <c r="K18" i="23" s="1"/>
  <c r="F23" i="23"/>
  <c r="K23" i="23" s="1"/>
  <c r="F24" i="23"/>
  <c r="K24" i="23" s="1"/>
  <c r="F25" i="23"/>
  <c r="K25" i="23" s="1"/>
  <c r="F19" i="23"/>
  <c r="K19" i="23" s="1"/>
  <c r="F17" i="23"/>
  <c r="K17" i="23" s="1"/>
  <c r="F13" i="5"/>
  <c r="K13" i="5" s="1"/>
  <c r="F8" i="23"/>
  <c r="K8" i="23" s="1"/>
  <c r="F14" i="23"/>
  <c r="K14" i="23" s="1"/>
  <c r="F26" i="23"/>
  <c r="K26" i="23" s="1"/>
  <c r="F12" i="23"/>
  <c r="K12" i="23" s="1"/>
  <c r="F9" i="23"/>
  <c r="K9" i="23" s="1"/>
  <c r="F8" i="25"/>
  <c r="K8" i="25" s="1"/>
  <c r="F9" i="26"/>
  <c r="K9" i="26" s="1"/>
  <c r="F21" i="5"/>
  <c r="K21" i="5" s="1"/>
  <c r="F16" i="23"/>
  <c r="K16" i="23" s="1"/>
  <c r="F6" i="23"/>
  <c r="K6" i="23" s="1"/>
  <c r="F20" i="23"/>
  <c r="K20" i="23" s="1"/>
  <c r="F10" i="23"/>
  <c r="K10" i="23" s="1"/>
  <c r="K9" i="25"/>
  <c r="F14" i="5"/>
  <c r="K14" i="5" s="1"/>
  <c r="F12" i="5"/>
  <c r="K12" i="5" s="1"/>
  <c r="F22" i="5"/>
  <c r="K22" i="5" s="1"/>
  <c r="F7" i="25"/>
  <c r="K7" i="25" s="1"/>
  <c r="F10" i="5"/>
  <c r="K10" i="5" s="1"/>
  <c r="F20" i="5"/>
  <c r="K20" i="5" s="1"/>
  <c r="K19" i="5" s="1"/>
  <c r="F7" i="5"/>
  <c r="K7" i="5" s="1"/>
  <c r="F16" i="5"/>
  <c r="K16" i="5" s="1"/>
  <c r="K8" i="26" l="1"/>
  <c r="K11" i="26" s="1"/>
  <c r="K5" i="25"/>
  <c r="K17" i="25" s="1"/>
  <c r="K5" i="23"/>
  <c r="K22" i="23"/>
  <c r="K28" i="23" s="1"/>
  <c r="E5" i="27" s="1"/>
  <c r="K25" i="5"/>
  <c r="K5" i="5"/>
  <c r="E6" i="27"/>
  <c r="E4" i="27"/>
  <c r="E7" i="27" l="1"/>
  <c r="E8" i="27" s="1"/>
</calcChain>
</file>

<file path=xl/sharedStrings.xml><?xml version="1.0" encoding="utf-8"?>
<sst xmlns="http://schemas.openxmlformats.org/spreadsheetml/2006/main" count="289" uniqueCount="197">
  <si>
    <t>Forms and Instructions/User Guides</t>
  </si>
  <si>
    <t xml:space="preserve">Registration and Reporting Instructions using templates or that occurs within systems; with system user guides listed; user guides are instructions for respondents (REQUESTED TO DISPLAY OMB CONTROL NUMBER): </t>
  </si>
  <si>
    <t>·       Engineering Review Template - PDF and *Word (both on webpage at https://www.epa.gov/fuels-registration-reporting-and-compliance-help/template-engineering-reviews-renewable-fuel)</t>
  </si>
  <si>
    <t xml:space="preserve">·       OTAQ Reg (Registration System) User Guide - resources at https://www.epa.gov/fuels-registration-reporting-and-compliance-help/registration-fuel-programs </t>
  </si>
  <si>
    <t>·       User Guide for DCFUEL in EPA’s Central Data Exchange  - resources at https://www.epa.gov/fuels-registration-reporting-and-compliance-help/reporting-fuel-programs</t>
  </si>
  <si>
    <t>*      Engineering Review Submission User Guide - see https://nepis.epa.gov/Exe/ZyPDF.cgi?Dockey=P100VGC7.pdf</t>
  </si>
  <si>
    <t xml:space="preserve">*      Pathways Screening Tool at https://www.epa.gov/renewable-fuel-standard-program/forms/renewable-fuel-pathway-screening-tool  </t>
  </si>
  <si>
    <t>https://www.epa.gov/renewable-fuel-standard-program/how-submit-complete-petition-approved-pathway-renewable-fuel</t>
  </si>
  <si>
    <t>*     Pathways Instructions at https://www.epa.gov/renewable-fuel-standard-program/forms/renewable-fuel-pathway-screening-tool and for Submitting a Petition at https://www.epa.gov/renewable-fuel-standard-program/how-submit-complete-petition-approved-pathway-renewable-fuel</t>
  </si>
  <si>
    <t>*     Attest Engagements submitted via system following general fields of prior ATT0101 https://www.epa.gov/fuels-registration-reporting-and-compliance-help/how-submit-attest-engagements</t>
  </si>
  <si>
    <t xml:space="preserve">Forms and Form Instructions (Form Number / Name): </t>
  </si>
  <si>
    <t>·       5900-631 / RFS0107:  RIN activity report</t>
  </si>
  <si>
    <t>·       5900-290 / RFS0602:  RFS2 Renewable Fuel Producer Supplemental Report</t>
  </si>
  <si>
    <t>·       5900-289 / RFS0702:  RFS2 Co-products report</t>
  </si>
  <si>
    <t>·       5900-293 / RFS0801:  RFS2 Renewable Biomass Report</t>
  </si>
  <si>
    <t>·       5900-278 / RFS0902:  Production Outlook Report</t>
  </si>
  <si>
    <t>·       5900-633 / RFS2001:  Batch Verification</t>
  </si>
  <si>
    <t>·       5900-634 / RFS2101:  Aggregate RIN Verification</t>
  </si>
  <si>
    <t>·       5900-635 / RFS2201:  On-Site Audit Report</t>
  </si>
  <si>
    <t xml:space="preserve">·       5900-636 / RFS2301:  List of Potentially Invalid RINs </t>
  </si>
  <si>
    <t>·       5900-361 / RFS2400:  Mass Balance</t>
  </si>
  <si>
    <t xml:space="preserve">·       5900-529 / RFS4000:  Biointermediates batch reporting </t>
  </si>
  <si>
    <t xml:space="preserve">*      URF (unified reporting format) - the spreadsheet template where the above forms and instructions are entered </t>
  </si>
  <si>
    <t>Summary</t>
  </si>
  <si>
    <t>Type of Respondent</t>
  </si>
  <si>
    <t>Total Responses per Year</t>
  </si>
  <si>
    <t>Total Hours per Year</t>
  </si>
  <si>
    <t>Total Cost per Year (Labor and Non-Labor)</t>
  </si>
  <si>
    <t>Biointermediate Producers</t>
  </si>
  <si>
    <t>RIN Generators (Renewable Fuel Producers)</t>
  </si>
  <si>
    <t>Biointermediate Importer</t>
  </si>
  <si>
    <t xml:space="preserve">Third Parties </t>
  </si>
  <si>
    <t>* Third parties are counted as respondents, but their responses/hours/$ are assigned</t>
  </si>
  <si>
    <t>GRAND TOTAL</t>
  </si>
  <si>
    <t>to the party for whom they do the work. (Purchased service providers.)</t>
  </si>
  <si>
    <t>The exception is QAP providers, whose burden is shown on this line.</t>
  </si>
  <si>
    <t>TOTAL NUMBER of Respondents:</t>
  </si>
  <si>
    <t xml:space="preserve">Non-Labor Costs* Only - Used for OMB Inventory: </t>
  </si>
  <si>
    <t>*Non-Labor Costs include capital, O&amp;M, and purchased services. For this collection, all are purchased services.</t>
  </si>
  <si>
    <t xml:space="preserve">These costs are reflected in the "OMB Inventory." </t>
  </si>
  <si>
    <t>Burden Calculations</t>
  </si>
  <si>
    <t>Annual Burden</t>
  </si>
  <si>
    <t>Annual Time Burden (hrs)</t>
  </si>
  <si>
    <t>Annual Non-Labor Cost ($)</t>
  </si>
  <si>
    <t>Reporting</t>
  </si>
  <si>
    <t>Recordkeeping</t>
  </si>
  <si>
    <t>Third-Party Disclosure</t>
  </si>
  <si>
    <t>Total</t>
  </si>
  <si>
    <t>Annual Respondent Burden and Cost by Type of Party</t>
  </si>
  <si>
    <t>Table 1 -Biointermediate Producers* -</t>
  </si>
  <si>
    <t>Information Collection Activity</t>
  </si>
  <si>
    <t>Hours and Cost</t>
  </si>
  <si>
    <t>Total Hours and Cost</t>
  </si>
  <si>
    <t>Forms &amp; Notes</t>
  </si>
  <si>
    <t>Citation</t>
  </si>
  <si>
    <t>Activity</t>
  </si>
  <si>
    <t>Standard Industry Mix Hours/ Response</t>
  </si>
  <si>
    <t>Clerical Only Hours/ Response</t>
  </si>
  <si>
    <t xml:space="preserve">Purchased Services Hours/ Response </t>
  </si>
  <si>
    <t>Total Cost/ Response (dollars)</t>
  </si>
  <si>
    <t>Number of Respondents</t>
  </si>
  <si>
    <t>Number of Responses per party/
year**</t>
  </si>
  <si>
    <t>Total Number of Responses per Year</t>
  </si>
  <si>
    <t>Total Hours/ Year</t>
  </si>
  <si>
    <t>Total Cost/Year (Labor and Non-Labor)</t>
  </si>
  <si>
    <t>$ Non-Labor Costs (Purchased Services)</t>
  </si>
  <si>
    <t>Reporting Activities</t>
  </si>
  <si>
    <t>Pathways Petition: new renewable fuels/feedstocks by biointermediate producers - assumes two respondents per year and 24 hours total per respondent petition</t>
  </si>
  <si>
    <t>Screening tool at https://www.epa.gov/renewable-fuel-standard-program/renewable-fuel-pathway-screening-tool; actual submission is CBP and sent via CDX. See how to submit a Complete pathway petition at https://www.epa.gov/renewable-fuel-standard-program/how-submit-complete-petition-approved-pathway-renewable-fuel</t>
  </si>
  <si>
    <t>80.1450(b) and 40 CFR 1090.805</t>
  </si>
  <si>
    <t>Registration: Initial registration of new biointermediate producers - company and facility information</t>
  </si>
  <si>
    <t>OTAQ REG USER GUIDE</t>
  </si>
  <si>
    <t>Registration: Initial registration of new biointermediate producers - detailed description of biointermediates and processes from registrant - 12 hours total / 3 years to annualize</t>
  </si>
  <si>
    <t>Registration: Initial registration of new biointermediate producers -engineering review - 66 hours total / 3 years to annualize</t>
  </si>
  <si>
    <t>OTAQ REG USER GUIDE - refer to Table IV as well, as these are submitted by third party engineers on behalf of the respondents.</t>
  </si>
  <si>
    <t>80.1450(d) and 40 CFR 1090.805</t>
  </si>
  <si>
    <t xml:space="preserve">Registration: Update to existing registrations (should be uncommon since these are new registrants, in case of error, change of address) </t>
  </si>
  <si>
    <t>80.1450(b) and 80 CFR 1090.805</t>
  </si>
  <si>
    <t xml:space="preserve">Registration: Set up account in CDX - new biointermediate producer registrants </t>
  </si>
  <si>
    <t>80.1450 and 80 CFR 1090.805, 80.1476, 80.1479</t>
  </si>
  <si>
    <t>Registration: Updates to existing registrations to associate with third party auditor</t>
  </si>
  <si>
    <t>Registration: Updates to existing registrations to associate with QAP provider</t>
  </si>
  <si>
    <t xml:space="preserve">Reporting: RFS0702 quarterly Co-Products reports for biointermediate producers </t>
  </si>
  <si>
    <t>RFS0702</t>
  </si>
  <si>
    <t xml:space="preserve">Reporting: quarterly RFS4000  Biointermediate Batch Reporting for biointermediate producers </t>
  </si>
  <si>
    <t>RFS4000</t>
  </si>
  <si>
    <t xml:space="preserve">Generating product transfer documents related to biointermediates </t>
  </si>
  <si>
    <t>CBP</t>
  </si>
  <si>
    <t>Attest Engagements for biointermediate producers - primarily purchased services</t>
  </si>
  <si>
    <t xml:space="preserve">Refer to Table IV - Third Parties as well - these are submitted by a third party auditors on behalf of these respondents; how to report attest engagements within system information is here:https://www.epa.gov/fuels-registration-reporting-and-compliance-help/how-submit-attest-engagements </t>
  </si>
  <si>
    <t xml:space="preserve">Recordkeeping Activities </t>
  </si>
  <si>
    <t>Initial programming of new PTD statements 12 hours total / 3 years to annualize cost</t>
  </si>
  <si>
    <t>Retention of PTDs</t>
  </si>
  <si>
    <t xml:space="preserve">General recordkeeping related to biointermediate production and transfers </t>
  </si>
  <si>
    <t>Additional requirements for foreign biointermediate producers, including signed commitments/affirmations</t>
  </si>
  <si>
    <t>OTAQ REG USER GUIDE for submission of registration material and CBP</t>
  </si>
  <si>
    <t xml:space="preserve">Notes to the Table: </t>
  </si>
  <si>
    <t xml:space="preserve">*This assumes 30 biointermediate producers, of which 15  are domestic and 15 foreign; and six total pathways petitioners, TOTAL, during the three-year period of this ICR. </t>
  </si>
  <si>
    <t>Hourly burden is divided by three, where appropriate, in order to get annual burden.</t>
  </si>
  <si>
    <t>The final rule ICR greatly overestimated the number of biointermediate producers, because the universe was so difficult to know. During the first three years of this</t>
  </si>
  <si>
    <t xml:space="preserve">collection, fewer than 10 parties registered as biointermediate producers; far below the then-estimated universe of 240 (200 domestic, 40 foreign). </t>
  </si>
  <si>
    <t xml:space="preserve">Given that we now have actual registration information and experience with this program, we have adjusted the number to be in line with the known universe and projected growth from it. </t>
  </si>
  <si>
    <t>This renewal anticipates the possibility of additional pathways that may be approved and, with them, an increase in registrants as biointermediate producers.</t>
  </si>
  <si>
    <t xml:space="preserve">** Assumes 260 days for daily R&amp;R activities. </t>
  </si>
  <si>
    <t xml:space="preserve">User Guides, pathways screening tool remain unchanged from those submitted with OMB Control Number 2060-0725. </t>
  </si>
  <si>
    <t>Table 2 - RIN Generators - Renewable Fuels Producers that Use Biontermediates to Produce Renewable Fuel *</t>
  </si>
  <si>
    <t>Number of Responses per party/year**</t>
  </si>
  <si>
    <t>Total Cost/Year</t>
  </si>
  <si>
    <t>$ Non-Labor Costs  - Purchased Services</t>
  </si>
  <si>
    <t>RFS0902 - Annual Production Outlook Report - form amended to clarify biointermediates, but effort unchanged and number of responses unchanged (accounted for in 2060-0725)</t>
  </si>
  <si>
    <t>RFS0902</t>
  </si>
  <si>
    <t>Registration: Initial registration or update for renewable fuels producers - company and facility information</t>
  </si>
  <si>
    <t>80.1450(b)</t>
  </si>
  <si>
    <t>Registration: Initial registration or update to detailed description of renewable fuels processes using biointermediates from registrant - 12 hours total / 3 years to annualize</t>
  </si>
  <si>
    <t>Registration: Initial registration or update for renewable fuels producers using biointermediates -engineering review - 66 hours total / 3 years to annualize</t>
  </si>
  <si>
    <t>80.1450(d)</t>
  </si>
  <si>
    <t>Registration: Set up account in CDX - 40 new registrants only</t>
  </si>
  <si>
    <t>80.1450 and 80 CFR 1090.805</t>
  </si>
  <si>
    <t>Registration: Updates to existing and new registrations to associate with third party auditor</t>
  </si>
  <si>
    <t>Registration: Updates to existing and new registrations to associate with QAP provider</t>
  </si>
  <si>
    <t xml:space="preserve">§80.1451(b) </t>
  </si>
  <si>
    <t>Reporting: Quarterly RFS Activity Report (4x/yr.) - burden for 2 new  respondents (existing respondents already fill out)</t>
  </si>
  <si>
    <t>RFS0107</t>
  </si>
  <si>
    <t>Reporting: Quarterly RFS Renewable Fuel Producer Supplemental Report (4x/year, as needed); producers only - burden for new respondents (existing respondents already fill out)</t>
  </si>
  <si>
    <t>RFS0602</t>
  </si>
  <si>
    <t>Reporting: Quarterly Co-Products Report (4x/year) - burden for new respondents (existing respondents already fill out)</t>
  </si>
  <si>
    <t xml:space="preserve">Reporting: Quarterly Renewable Biomass Report (4x/year) - burden for new respondents (existing respondents already fill out) </t>
  </si>
  <si>
    <t>RFS0801</t>
  </si>
  <si>
    <t>Reporting: EMTS transactions</t>
  </si>
  <si>
    <t>EMTS Renewable Fuels Standard User's Guide</t>
  </si>
  <si>
    <t>Reporting: Generated product transfer documents related to biointermediates (a)(11)(v)</t>
  </si>
  <si>
    <t>Attest Engagements for renewable fuel producers who use biointermediates</t>
  </si>
  <si>
    <t>Refer to Table IV - Third Parties as well - these are submitted by a third party auditors on behalf of these respondents; how to report attest engagements within system information is here:https://www.epa.gov/fuels-registration-reporting-and-compliance-help/how-submit-attest-engagements</t>
  </si>
  <si>
    <t xml:space="preserve">Initial programming of new PTD statements </t>
  </si>
  <si>
    <t>Retention of biointermediate PTDs**</t>
  </si>
  <si>
    <t>Retention of general PTDs (2 new respondents) (existing respondents already do this)**</t>
  </si>
  <si>
    <t xml:space="preserve">General recordkeeping related to RF production and transfers (15 new respondents) (existing respondents already do this)** </t>
  </si>
  <si>
    <r>
      <t xml:space="preserve">* </t>
    </r>
    <r>
      <rPr>
        <sz val="10.5"/>
        <rFont val="Times New Roman"/>
        <family val="1"/>
      </rPr>
      <t xml:space="preserve">Assumes 15 RIN Generators, who are renewable fuels producers, during the three year period of this ICR. Of this total, </t>
    </r>
  </si>
  <si>
    <t xml:space="preserve">This is fewer than the 90 respondents estimated with the final rule. In fact fewer than 10 have participated in the first three years of this collection.  </t>
  </si>
  <si>
    <t xml:space="preserve">Hourly burden is divided by three, where appropriate, to get annual burden. </t>
  </si>
  <si>
    <t xml:space="preserve">** Assumes 260 business days for daily R&amp;R activities. </t>
  </si>
  <si>
    <t xml:space="preserve">User Guides and pathways screening tool remain unchanged from those submitted with OMB Control Number 2060-0725. </t>
  </si>
  <si>
    <t xml:space="preserve">Table III - Recordkeeping by Biontermediate Importers* </t>
  </si>
  <si>
    <t xml:space="preserve">$ Non-Labor Costs - Purchased Services </t>
  </si>
  <si>
    <t>Reporting Activity</t>
  </si>
  <si>
    <t>None.</t>
  </si>
  <si>
    <t>None for these respondents.</t>
  </si>
  <si>
    <t>Recordkeeping Activity</t>
  </si>
  <si>
    <t>Retain product transfer documents from biointermediate producer</t>
  </si>
  <si>
    <t>Acquire independent volume certification, retain and give to RF producer and biointermediate producer - assume two instances per month, all purchased service</t>
  </si>
  <si>
    <t xml:space="preserve">* Assumes 15 existing importers who will import biointermediates. </t>
  </si>
  <si>
    <r>
      <t xml:space="preserve">** </t>
    </r>
    <r>
      <rPr>
        <sz val="12"/>
        <rFont val="Times New Roman"/>
        <family val="1"/>
      </rPr>
      <t xml:space="preserve">Assumes 260 business days in a year.  </t>
    </r>
  </si>
  <si>
    <t>Table 4 -  QAP Providers &amp; Other Third Parties: assumes 20 Auditors, 10 Third Party Engineers and Two (2) QAP Providers, for a total of 32 Third Parties</t>
  </si>
  <si>
    <t>Number of Responses per party/year</t>
  </si>
  <si>
    <t xml:space="preserve">$ Non-Labor Only Portion of Column K - All Purchased Services for this Table </t>
  </si>
  <si>
    <t>80.1450 and subpart I of 40 CFR part 1090</t>
  </si>
  <si>
    <t>Overhead, basic information - new registrants - assumes most already registered; cost of registration is borne by primary party as part of the purchase of services - all third parties - cost and hours attributed to parties on Tables I &amp; II</t>
  </si>
  <si>
    <t>OTAQ REG USER GUIDE; cost attributed to party who pays for service in Tables I-III</t>
  </si>
  <si>
    <t>Set up account in CDX, EMTS - new registrants only, assumes 10% of total new</t>
  </si>
  <si>
    <t>OTAQ REG USER GUIDE; cost attributed to party who pays for service in Tables I-II</t>
  </si>
  <si>
    <t>Registration: Initial registration of new biointermediate producers -engineering review - submitted on behalf of respondents on Tables I and II - costs and hours attributed to parties on Tables I &amp; II</t>
  </si>
  <si>
    <t>80.1464 and Subpart S of 40 CFR part 1090</t>
  </si>
  <si>
    <t>Reporting: perform and submit attest engagement on behalf of clients - submitted on behalf of respondents on Tables I and II - costs and hours are attributed to parties on Tables I &amp; II</t>
  </si>
  <si>
    <t>ATT0102 and "free form report" (CBP); cost attributed to party who pays for service in Tables I-II</t>
  </si>
  <si>
    <t>80.1451(g)</t>
  </si>
  <si>
    <t>Reporting: perform QAP function on behalf of clients; reporting burden for biointermediates</t>
  </si>
  <si>
    <t xml:space="preserve"> QAP forms 2001, 2101, 2201, 2301, 2400 -  submitted by QAP providers on behalf of parties listed in Tables I-II, but collection burden is appropriately assigned to QAP provider</t>
  </si>
  <si>
    <t>Recordkeeping Activities</t>
  </si>
  <si>
    <t>Retain records related to registration and engineering review - costs and hours are attributed to parties on Tables I &amp; II</t>
  </si>
  <si>
    <t>CBP; cost attributed to party wh opays for services in Tables I-II</t>
  </si>
  <si>
    <t>Retain records related to attest engagement - costs and hours are attributed to parties on Tables I &amp; II</t>
  </si>
  <si>
    <t>Retain records related to QAP - costs and hours are attributed to parties on Tables I &amp; II</t>
  </si>
  <si>
    <t>CBP; QAP providers on behalf of parties listed in Tables I-II, but burden assigned to QAP provider</t>
  </si>
  <si>
    <t>Independent third parties who do volume certification for biointermediate importer - costs and hours attributed to parties on Table III</t>
  </si>
  <si>
    <t>CBP; cost attributed to party who pays for services in Table III</t>
  </si>
  <si>
    <t xml:space="preserve">Only QAP providers have an hourly and dollar amount assigned, because they are regulated parties with reporting duties. </t>
  </si>
  <si>
    <t xml:space="preserve">For other third parties, the hourly and dollar amount is assigned to the party for whom they perform the service and whom they bill for such services. </t>
  </si>
  <si>
    <t>Labor Costs</t>
  </si>
  <si>
    <t>Labor Type</t>
  </si>
  <si>
    <t>Labor Cost/hour</t>
  </si>
  <si>
    <r>
      <t>Labor + Overhead/ hour</t>
    </r>
    <r>
      <rPr>
        <i/>
        <vertAlign val="superscript"/>
        <sz val="11"/>
        <color theme="1"/>
        <rFont val="Calibri"/>
        <family val="2"/>
        <scheme val="minor"/>
      </rPr>
      <t>a</t>
    </r>
  </si>
  <si>
    <t>Portion attributed/hour</t>
  </si>
  <si>
    <t>Employer Cost/hour</t>
  </si>
  <si>
    <t>Managerial (CEO - 11-1011)</t>
  </si>
  <si>
    <t>Professional/Technical (Refinery Operators - 51-8093)</t>
  </si>
  <si>
    <t>Clerical (Administrative Assistants 43-6010)</t>
  </si>
  <si>
    <t>Legal (Lawyer 23-1011)</t>
  </si>
  <si>
    <t>Total Employer Cost/hour</t>
  </si>
  <si>
    <r>
      <t>Purchased Services</t>
    </r>
    <r>
      <rPr>
        <vertAlign val="superscript"/>
        <sz val="11"/>
        <color rgb="FFFF0000"/>
        <rFont val="Calibri"/>
        <family val="2"/>
        <scheme val="minor"/>
      </rPr>
      <t>b</t>
    </r>
  </si>
  <si>
    <r>
      <rPr>
        <vertAlign val="superscript"/>
        <sz val="11"/>
        <color theme="1"/>
        <rFont val="Calibri"/>
        <family val="2"/>
        <scheme val="minor"/>
      </rPr>
      <t xml:space="preserve">a </t>
    </r>
    <r>
      <rPr>
        <sz val="11"/>
        <color theme="1"/>
        <rFont val="Calibri"/>
        <family val="2"/>
        <scheme val="minor"/>
      </rPr>
      <t>Overhead is calculated to be equal to the cost of labor.</t>
    </r>
  </si>
  <si>
    <r>
      <rPr>
        <vertAlign val="superscript"/>
        <sz val="11"/>
        <color theme="1"/>
        <rFont val="Calibri"/>
        <family val="2"/>
        <scheme val="minor"/>
      </rPr>
      <t>b</t>
    </r>
    <r>
      <rPr>
        <sz val="11"/>
        <color theme="1"/>
        <rFont val="Calibri"/>
        <family val="2"/>
        <scheme val="minor"/>
      </rPr>
      <t xml:space="preserve"> The cost of purchased services (for example, cost of attest auditors) is calculated at 2.5 times the Total Employer Cost. </t>
    </r>
  </si>
  <si>
    <t>(we had use 2.0 previously, but increased the factor to 2.5 times the total employer cost in response to industry feedback on similar ICRs)</t>
  </si>
  <si>
    <t xml:space="preserve">For these estimates, the most recently available Bureau of Labor Statistics, May 2023 figures, were used as follows: </t>
  </si>
  <si>
    <t>For CEOs, mean compensation of 124.47 was used; see: https://www.bls.gov/oes/current/oes111011.htm (accessed 2.25.2025).</t>
  </si>
  <si>
    <t>For professional/technical, compesation of 44.35, using entry for Petroleum and Coal Product Manufacturing, see: https://www.bls.gov/oes/current/oes518093.htm (accessed 2.25.2025).</t>
  </si>
  <si>
    <t>For clerical, mean compensation of 35.42 was used, see: https://www.bls.gov/oes/current/oes436011.htm (accessed 2.25.2025).</t>
  </si>
  <si>
    <t>For legal, mean compensation of 84.84 was used, see https://www.bls.gov/oes/current/oes231011.htm (accessed 2.25.2025).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</si>
</sst>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
    <numFmt numFmtId="165" formatCode="_(* #,##0_);_(* \(#,##0\);_(* &quot;-&quot;??_);_(@_)"/>
    <numFmt numFmtId="166" formatCode="0.0000"/>
  </numFmts>
  <fonts count="48">
    <font>
      <sz val="11"/>
      <color theme="1"/>
      <name val="Calibri"/>
      <family val="2"/>
      <scheme val="minor"/>
    </font>
    <font>
      <sz val="11"/>
      <color rgb="FFFF0000"/>
      <name val="Calibri"/>
      <family val="2"/>
      <scheme val="minor"/>
    </font>
    <font>
      <b/>
      <sz val="11"/>
      <color theme="1"/>
      <name val="Calibri"/>
      <family val="2"/>
      <scheme val="minor"/>
    </font>
    <font>
      <sz val="11"/>
      <name val="Arial"/>
      <family val="2"/>
    </font>
    <font>
      <i/>
      <sz val="11"/>
      <color theme="1"/>
      <name val="Calibri"/>
      <family val="2"/>
      <scheme val="minor"/>
    </font>
    <font>
      <i/>
      <vertAlign val="superscript"/>
      <sz val="11"/>
      <color theme="1"/>
      <name val="Calibri"/>
      <family val="2"/>
      <scheme val="minor"/>
    </font>
    <font>
      <sz val="12"/>
      <color rgb="FFFF0000"/>
      <name val="Calibri"/>
      <family val="2"/>
      <scheme val="minor"/>
    </font>
    <font>
      <sz val="20"/>
      <name val="Arial"/>
      <family val="2"/>
    </font>
    <font>
      <b/>
      <sz val="14"/>
      <color theme="1"/>
      <name val="Calibri"/>
      <family val="2"/>
      <scheme val="minor"/>
    </font>
    <font>
      <vertAlign val="superscript"/>
      <sz val="11"/>
      <color rgb="FFFF0000"/>
      <name val="Calibri"/>
      <family val="2"/>
      <scheme val="minor"/>
    </font>
    <font>
      <vertAlign val="superscript"/>
      <sz val="11"/>
      <color theme="1"/>
      <name val="Calibri"/>
      <family val="2"/>
      <scheme val="minor"/>
    </font>
    <font>
      <sz val="10"/>
      <name val="Arial"/>
      <family val="2"/>
    </font>
    <font>
      <sz val="12"/>
      <name val="Arial"/>
      <family val="2"/>
    </font>
    <font>
      <b/>
      <sz val="10.5"/>
      <name val="Times New Roman"/>
      <family val="1"/>
    </font>
    <font>
      <sz val="10.5"/>
      <color theme="1"/>
      <name val="Times New Roman"/>
      <family val="1"/>
    </font>
    <font>
      <i/>
      <sz val="10.5"/>
      <name val="Times New Roman"/>
      <family val="1"/>
    </font>
    <font>
      <i/>
      <sz val="10.5"/>
      <color theme="1"/>
      <name val="Times New Roman"/>
      <family val="1"/>
    </font>
    <font>
      <sz val="10.5"/>
      <name val="Times New Roman"/>
      <family val="1"/>
    </font>
    <font>
      <b/>
      <sz val="10.5"/>
      <color theme="1"/>
      <name val="Times New Roman"/>
      <family val="1"/>
    </font>
    <font>
      <sz val="10.5"/>
      <name val="Calibri"/>
      <family val="2"/>
    </font>
    <font>
      <sz val="10.5"/>
      <name val="Times New Roman"/>
      <family val="2"/>
    </font>
    <font>
      <sz val="10.5"/>
      <color theme="2" tint="-0.249977111117893"/>
      <name val="Times New Roman"/>
      <family val="1"/>
    </font>
    <font>
      <sz val="12"/>
      <color theme="1"/>
      <name val="Arial"/>
      <family val="2"/>
    </font>
    <font>
      <sz val="11"/>
      <color theme="1"/>
      <name val="Times New Roman"/>
      <family val="1"/>
    </font>
    <font>
      <sz val="11"/>
      <name val="Times New Roman"/>
      <family val="1"/>
    </font>
    <font>
      <sz val="11"/>
      <color theme="1"/>
      <name val="Calibri"/>
      <family val="2"/>
      <scheme val="minor"/>
    </font>
    <font>
      <sz val="12"/>
      <name val="Times New Roman"/>
      <family val="1"/>
    </font>
    <font>
      <sz val="12"/>
      <color theme="1"/>
      <name val="Times New Roman"/>
      <family val="1"/>
    </font>
    <font>
      <sz val="10"/>
      <color theme="1"/>
      <name val="Times New Roman"/>
      <family val="1"/>
    </font>
    <font>
      <sz val="11"/>
      <name val="Calibri"/>
      <family val="2"/>
      <scheme val="minor"/>
    </font>
    <font>
      <b/>
      <sz val="10.5"/>
      <color theme="4" tint="-0.499984740745262"/>
      <name val="Times New Roman"/>
      <family val="1"/>
    </font>
    <font>
      <i/>
      <sz val="12"/>
      <name val="Times New Roman"/>
      <family val="1"/>
    </font>
    <font>
      <b/>
      <sz val="11"/>
      <color theme="4" tint="-0.499984740745262"/>
      <name val="Calibri"/>
      <family val="2"/>
      <scheme val="minor"/>
    </font>
    <font>
      <sz val="10"/>
      <name val="Times New Roman"/>
      <family val="1"/>
    </font>
    <font>
      <b/>
      <i/>
      <sz val="12"/>
      <color rgb="FFFF0000"/>
      <name val="Times New Roman"/>
      <family val="1"/>
    </font>
    <font>
      <sz val="12"/>
      <name val="Calibri"/>
      <family val="2"/>
      <scheme val="minor"/>
    </font>
    <font>
      <i/>
      <sz val="10"/>
      <color theme="1"/>
      <name val="Calibri"/>
      <family val="2"/>
      <scheme val="minor"/>
    </font>
    <font>
      <b/>
      <i/>
      <sz val="11"/>
      <color rgb="FFFF0000"/>
      <name val="Times New Roman"/>
      <family val="1"/>
    </font>
    <font>
      <b/>
      <sz val="11"/>
      <name val="Times New Roman"/>
      <family val="1"/>
    </font>
    <font>
      <b/>
      <sz val="11"/>
      <name val="Calibri"/>
      <family val="2"/>
      <scheme val="minor"/>
    </font>
    <font>
      <sz val="10"/>
      <color theme="1"/>
      <name val="Calibri"/>
      <family val="2"/>
      <scheme val="minor"/>
    </font>
    <font>
      <u/>
      <sz val="11"/>
      <color theme="10"/>
      <name val="Calibri"/>
      <family val="2"/>
      <scheme val="minor"/>
    </font>
    <font>
      <sz val="10.5"/>
      <color rgb="FFFF0000"/>
      <name val="Times New Roman"/>
      <family val="1"/>
    </font>
    <font>
      <b/>
      <sz val="10.5"/>
      <color rgb="FFFF0000"/>
      <name val="Times New Roman"/>
      <family val="1"/>
    </font>
    <font>
      <b/>
      <i/>
      <sz val="11"/>
      <color theme="1"/>
      <name val="Calibri"/>
      <family val="2"/>
      <scheme val="minor"/>
    </font>
    <font>
      <i/>
      <sz val="11"/>
      <color theme="2" tint="-0.499984740745262"/>
      <name val="Calibri"/>
      <family val="2"/>
      <scheme val="minor"/>
    </font>
    <font>
      <sz val="11"/>
      <color theme="2" tint="-0.499984740745262"/>
      <name val="Calibri"/>
      <family val="2"/>
      <scheme val="minor"/>
    </font>
    <font>
      <b/>
      <sz val="11"/>
      <color theme="2" tint="-0.499984740745262"/>
      <name val="Calibri"/>
      <family val="2"/>
      <scheme val="minor"/>
    </font>
  </fonts>
  <fills count="14">
    <fill>
      <patternFill patternType="none"/>
    </fill>
    <fill>
      <patternFill patternType="gray125"/>
    </fill>
    <fill>
      <patternFill patternType="solid">
        <fgColor rgb="FFF8F8F8"/>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bgColor indexed="64"/>
      </patternFill>
    </fill>
    <fill>
      <patternFill patternType="solid">
        <fgColor rgb="FFDDEBF7"/>
        <bgColor indexed="64"/>
      </patternFill>
    </fill>
    <fill>
      <patternFill patternType="solid">
        <fgColor rgb="FF9BC2E6"/>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1" fillId="0" borderId="0"/>
    <xf numFmtId="43" fontId="25" fillId="0" borderId="0" applyFont="0" applyFill="0" applyBorder="0" applyAlignment="0" applyProtection="0"/>
    <xf numFmtId="0" fontId="41" fillId="0" borderId="0" applyNumberFormat="0" applyFill="0" applyBorder="0" applyAlignment="0" applyProtection="0"/>
  </cellStyleXfs>
  <cellXfs count="261">
    <xf numFmtId="0" fontId="0" fillId="0" borderId="0" xfId="0"/>
    <xf numFmtId="0" fontId="2" fillId="0" borderId="0" xfId="0" applyFont="1"/>
    <xf numFmtId="0" fontId="0" fillId="0" borderId="0" xfId="0" applyFont="1"/>
    <xf numFmtId="0" fontId="6" fillId="0" borderId="0" xfId="0" applyFont="1"/>
    <xf numFmtId="0" fontId="3" fillId="0" borderId="0" xfId="0" applyFont="1"/>
    <xf numFmtId="0" fontId="7" fillId="0" borderId="0" xfId="0" applyFont="1"/>
    <xf numFmtId="0" fontId="4" fillId="0" borderId="14" xfId="0" applyFont="1" applyBorder="1" applyAlignment="1">
      <alignment horizontal="center"/>
    </xf>
    <xf numFmtId="0" fontId="4" fillId="0" borderId="15" xfId="0" applyFont="1"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0" fillId="0" borderId="7" xfId="0" applyBorder="1" applyAlignment="1">
      <alignment horizontal="left"/>
    </xf>
    <xf numFmtId="0" fontId="0" fillId="0" borderId="8" xfId="0"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center"/>
    </xf>
    <xf numFmtId="0" fontId="1" fillId="0" borderId="13" xfId="0" applyFont="1" applyBorder="1" applyAlignment="1">
      <alignment horizontal="center"/>
    </xf>
    <xf numFmtId="0" fontId="1" fillId="0" borderId="11" xfId="0" applyFont="1" applyBorder="1" applyAlignment="1">
      <alignment horizontal="center"/>
    </xf>
    <xf numFmtId="0" fontId="12" fillId="0" borderId="0" xfId="1" applyFont="1"/>
    <xf numFmtId="0" fontId="22" fillId="0" borderId="0" xfId="0" applyFont="1"/>
    <xf numFmtId="3" fontId="0" fillId="0" borderId="0" xfId="0" applyNumberFormat="1"/>
    <xf numFmtId="0" fontId="0" fillId="0" borderId="23" xfId="0" applyBorder="1"/>
    <xf numFmtId="0" fontId="0" fillId="0" borderId="26" xfId="0" applyBorder="1"/>
    <xf numFmtId="0" fontId="0" fillId="0" borderId="18" xfId="0" applyBorder="1"/>
    <xf numFmtId="3" fontId="0" fillId="0" borderId="19" xfId="0" applyNumberFormat="1" applyBorder="1" applyAlignment="1">
      <alignment horizontal="center"/>
    </xf>
    <xf numFmtId="3" fontId="0" fillId="0" borderId="0" xfId="0" applyNumberFormat="1" applyBorder="1" applyAlignment="1">
      <alignment horizontal="center"/>
    </xf>
    <xf numFmtId="3" fontId="0" fillId="0" borderId="4" xfId="0" applyNumberFormat="1" applyBorder="1" applyAlignment="1">
      <alignment horizontal="center"/>
    </xf>
    <xf numFmtId="0" fontId="2" fillId="0" borderId="1" xfId="0" applyFont="1" applyBorder="1"/>
    <xf numFmtId="0" fontId="0" fillId="0" borderId="0" xfId="0" applyFill="1"/>
    <xf numFmtId="1" fontId="0" fillId="0" borderId="0" xfId="0" applyNumberFormat="1"/>
    <xf numFmtId="0" fontId="12" fillId="0" borderId="0" xfId="1" applyFont="1" applyFill="1"/>
    <xf numFmtId="0" fontId="14" fillId="2" borderId="7" xfId="0" applyFont="1" applyFill="1" applyBorder="1" applyAlignment="1">
      <alignment horizontal="center" wrapText="1"/>
    </xf>
    <xf numFmtId="0" fontId="26" fillId="0" borderId="0" xfId="1" applyFont="1" applyFill="1"/>
    <xf numFmtId="0" fontId="27" fillId="0" borderId="0" xfId="0" applyFont="1"/>
    <xf numFmtId="0" fontId="28" fillId="0" borderId="7" xfId="0" applyFont="1" applyFill="1" applyBorder="1" applyAlignment="1">
      <alignment horizontal="center" vertical="center" wrapText="1"/>
    </xf>
    <xf numFmtId="0" fontId="14" fillId="2" borderId="7" xfId="0" applyFont="1" applyFill="1" applyBorder="1" applyAlignment="1">
      <alignment horizontal="left" wrapText="1"/>
    </xf>
    <xf numFmtId="0" fontId="0" fillId="0" borderId="24" xfId="0" applyBorder="1"/>
    <xf numFmtId="0" fontId="29" fillId="3" borderId="23" xfId="0" applyFont="1" applyFill="1" applyBorder="1"/>
    <xf numFmtId="0" fontId="29" fillId="3" borderId="25" xfId="0" applyFont="1" applyFill="1" applyBorder="1"/>
    <xf numFmtId="3" fontId="29" fillId="3" borderId="23" xfId="0" applyNumberFormat="1" applyFont="1" applyFill="1" applyBorder="1"/>
    <xf numFmtId="0" fontId="14" fillId="0"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3" fillId="0" borderId="7" xfId="0" applyFont="1" applyFill="1" applyBorder="1" applyAlignment="1">
      <alignment wrapText="1"/>
    </xf>
    <xf numFmtId="0" fontId="23" fillId="0" borderId="0" xfId="0" applyFont="1"/>
    <xf numFmtId="0" fontId="24" fillId="0" borderId="0" xfId="1" applyFont="1" applyFill="1"/>
    <xf numFmtId="0" fontId="23" fillId="0" borderId="0" xfId="0" applyFont="1" applyFill="1"/>
    <xf numFmtId="0" fontId="26" fillId="0" borderId="0" xfId="1" applyFont="1"/>
    <xf numFmtId="3" fontId="23" fillId="0" borderId="0" xfId="0" applyNumberFormat="1" applyFont="1"/>
    <xf numFmtId="0" fontId="0" fillId="0" borderId="6" xfId="0" applyBorder="1" applyAlignment="1">
      <alignment horizontal="left" wrapText="1"/>
    </xf>
    <xf numFmtId="2" fontId="0" fillId="0" borderId="7" xfId="0" applyNumberFormat="1" applyBorder="1" applyAlignment="1">
      <alignment horizontal="left"/>
    </xf>
    <xf numFmtId="0" fontId="16" fillId="2" borderId="7" xfId="0" applyFont="1" applyFill="1" applyBorder="1" applyAlignment="1">
      <alignment horizontal="center"/>
    </xf>
    <xf numFmtId="0" fontId="16" fillId="2" borderId="7" xfId="0" applyFont="1" applyFill="1" applyBorder="1" applyAlignment="1">
      <alignment horizontal="center" wrapText="1"/>
    </xf>
    <xf numFmtId="0" fontId="16" fillId="0" borderId="7" xfId="0" applyFont="1" applyBorder="1" applyAlignment="1">
      <alignment horizontal="center" wrapText="1"/>
    </xf>
    <xf numFmtId="0" fontId="19" fillId="0" borderId="7" xfId="0" applyFont="1" applyFill="1" applyBorder="1" applyAlignment="1">
      <alignment horizontal="left" wrapText="1"/>
    </xf>
    <xf numFmtId="0" fontId="27" fillId="0" borderId="0" xfId="0" applyFont="1" applyFill="1"/>
    <xf numFmtId="0" fontId="34" fillId="0" borderId="7" xfId="0" applyFont="1" applyFill="1" applyBorder="1" applyAlignment="1">
      <alignment horizontal="left" wrapText="1"/>
    </xf>
    <xf numFmtId="0" fontId="29" fillId="0" borderId="0" xfId="0" applyFont="1"/>
    <xf numFmtId="0" fontId="35" fillId="0" borderId="0" xfId="0" applyFont="1"/>
    <xf numFmtId="166" fontId="20" fillId="0" borderId="7" xfId="0" applyNumberFormat="1" applyFont="1" applyFill="1" applyBorder="1" applyAlignment="1">
      <alignment horizontal="left" wrapText="1"/>
    </xf>
    <xf numFmtId="0" fontId="29" fillId="7" borderId="23" xfId="0" applyFont="1" applyFill="1" applyBorder="1"/>
    <xf numFmtId="164" fontId="29" fillId="7" borderId="23" xfId="0" applyNumberFormat="1" applyFont="1" applyFill="1" applyBorder="1"/>
    <xf numFmtId="0" fontId="29" fillId="7" borderId="25" xfId="0" applyFont="1" applyFill="1" applyBorder="1"/>
    <xf numFmtId="0" fontId="29" fillId="7" borderId="26" xfId="0" applyFont="1" applyFill="1" applyBorder="1"/>
    <xf numFmtId="0" fontId="29" fillId="7" borderId="5" xfId="0" applyFont="1" applyFill="1" applyBorder="1"/>
    <xf numFmtId="0" fontId="34" fillId="0" borderId="7" xfId="0" applyFont="1" applyFill="1" applyBorder="1" applyAlignment="1">
      <alignment wrapText="1"/>
    </xf>
    <xf numFmtId="0" fontId="14" fillId="3" borderId="7" xfId="0" applyFont="1" applyFill="1" applyBorder="1" applyAlignment="1">
      <alignment horizontal="center" vertical="center" wrapText="1"/>
    </xf>
    <xf numFmtId="0" fontId="23" fillId="3" borderId="27" xfId="0" applyFont="1" applyFill="1" applyBorder="1" applyAlignment="1" applyProtection="1">
      <alignment horizontal="center" vertical="center" wrapText="1"/>
      <protection locked="0"/>
    </xf>
    <xf numFmtId="0" fontId="0" fillId="3" borderId="0" xfId="0" applyFill="1"/>
    <xf numFmtId="0" fontId="0" fillId="0" borderId="0" xfId="0" applyFill="1" applyAlignment="1">
      <alignment vertical="center"/>
    </xf>
    <xf numFmtId="0" fontId="0" fillId="0" borderId="0" xfId="0" applyAlignment="1">
      <alignment vertical="center"/>
    </xf>
    <xf numFmtId="3" fontId="30" fillId="0" borderId="0" xfId="0" applyNumberFormat="1" applyFont="1" applyBorder="1" applyAlignment="1">
      <alignment horizontal="center"/>
    </xf>
    <xf numFmtId="3" fontId="30" fillId="0" borderId="0" xfId="0" applyNumberFormat="1" applyFont="1" applyFill="1" applyBorder="1" applyAlignment="1">
      <alignment horizontal="center" vertical="center"/>
    </xf>
    <xf numFmtId="166" fontId="13" fillId="0" borderId="0" xfId="0" applyNumberFormat="1" applyFont="1" applyBorder="1" applyAlignment="1"/>
    <xf numFmtId="0" fontId="13" fillId="0" borderId="0" xfId="0" applyFont="1" applyBorder="1" applyAlignment="1">
      <alignment horizontal="center"/>
    </xf>
    <xf numFmtId="3" fontId="13" fillId="0" borderId="0" xfId="0" applyNumberFormat="1" applyFont="1" applyBorder="1" applyAlignment="1">
      <alignment horizontal="center"/>
    </xf>
    <xf numFmtId="0" fontId="24" fillId="0" borderId="0" xfId="0" applyFont="1"/>
    <xf numFmtId="0" fontId="14" fillId="3" borderId="7" xfId="0" applyNumberFormat="1" applyFont="1" applyFill="1" applyBorder="1" applyAlignment="1">
      <alignment horizontal="center" vertical="center"/>
    </xf>
    <xf numFmtId="0" fontId="14" fillId="3" borderId="7" xfId="0" applyNumberFormat="1" applyFont="1" applyFill="1" applyBorder="1" applyAlignment="1">
      <alignment horizontal="center" vertical="center" wrapText="1"/>
    </xf>
    <xf numFmtId="0" fontId="14" fillId="6" borderId="7" xfId="0" applyNumberFormat="1" applyFont="1" applyFill="1" applyBorder="1" applyAlignment="1">
      <alignment horizontal="center" vertical="center" wrapText="1"/>
    </xf>
    <xf numFmtId="0" fontId="14" fillId="3" borderId="27" xfId="0" applyNumberFormat="1" applyFont="1" applyFill="1" applyBorder="1" applyAlignment="1">
      <alignment horizontal="center" vertical="center" wrapText="1"/>
    </xf>
    <xf numFmtId="0" fontId="17" fillId="3" borderId="7" xfId="0" applyNumberFormat="1" applyFont="1" applyFill="1" applyBorder="1" applyAlignment="1">
      <alignment horizontal="center" vertical="center" wrapText="1"/>
    </xf>
    <xf numFmtId="0" fontId="30" fillId="6" borderId="7" xfId="0" applyNumberFormat="1" applyFont="1" applyFill="1" applyBorder="1"/>
    <xf numFmtId="0" fontId="14" fillId="3" borderId="27" xfId="2" applyNumberFormat="1" applyFont="1" applyFill="1" applyBorder="1" applyAlignment="1">
      <alignment horizontal="center" vertical="center" wrapText="1"/>
    </xf>
    <xf numFmtId="0" fontId="28" fillId="0" borderId="7" xfId="0" applyFont="1" applyFill="1" applyBorder="1" applyAlignment="1">
      <alignment horizontal="left" vertical="center" wrapText="1"/>
    </xf>
    <xf numFmtId="0" fontId="33" fillId="0" borderId="27" xfId="0" applyFont="1" applyFill="1" applyBorder="1" applyAlignment="1" applyProtection="1">
      <alignment wrapText="1"/>
      <protection locked="0"/>
    </xf>
    <xf numFmtId="0" fontId="17" fillId="0" borderId="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0" fillId="0" borderId="0" xfId="0" applyFont="1" applyFill="1"/>
    <xf numFmtId="0" fontId="6" fillId="0" borderId="0" xfId="0" applyFont="1" applyFill="1"/>
    <xf numFmtId="43" fontId="13" fillId="4" borderId="7" xfId="2" applyFont="1" applyFill="1" applyBorder="1" applyAlignment="1">
      <alignment horizontal="center"/>
    </xf>
    <xf numFmtId="0" fontId="30" fillId="0" borderId="0" xfId="0" applyFont="1" applyFill="1" applyBorder="1"/>
    <xf numFmtId="43" fontId="30" fillId="0" borderId="0" xfId="2" applyFont="1" applyFill="1" applyBorder="1" applyAlignment="1">
      <alignment horizontal="center"/>
    </xf>
    <xf numFmtId="166" fontId="13" fillId="0" borderId="0" xfId="0" applyNumberFormat="1" applyFont="1" applyBorder="1" applyAlignment="1">
      <alignment wrapText="1"/>
    </xf>
    <xf numFmtId="0" fontId="12" fillId="0" borderId="0" xfId="0" applyFont="1"/>
    <xf numFmtId="43" fontId="29" fillId="3" borderId="25" xfId="0" applyNumberFormat="1" applyFont="1" applyFill="1" applyBorder="1"/>
    <xf numFmtId="43" fontId="29" fillId="7" borderId="25" xfId="0" applyNumberFormat="1" applyFont="1" applyFill="1" applyBorder="1"/>
    <xf numFmtId="0" fontId="0" fillId="0" borderId="23" xfId="0" applyBorder="1" applyAlignment="1">
      <alignment wrapText="1"/>
    </xf>
    <xf numFmtId="0" fontId="36" fillId="0" borderId="0" xfId="0" applyFont="1"/>
    <xf numFmtId="0" fontId="23" fillId="0" borderId="7" xfId="0" applyFont="1" applyBorder="1" applyAlignment="1">
      <alignment horizontal="center" vertical="center" wrapText="1"/>
    </xf>
    <xf numFmtId="0" fontId="23" fillId="3" borderId="27" xfId="0" applyNumberFormat="1" applyFont="1" applyFill="1" applyBorder="1" applyAlignment="1" applyProtection="1">
      <alignment horizontal="center" vertical="center" wrapText="1"/>
      <protection locked="0"/>
    </xf>
    <xf numFmtId="0" fontId="14" fillId="0" borderId="7" xfId="0" applyNumberFormat="1" applyFont="1" applyFill="1" applyBorder="1" applyAlignment="1">
      <alignment horizontal="center" vertical="center" wrapText="1"/>
    </xf>
    <xf numFmtId="166" fontId="17" fillId="0" borderId="0" xfId="0" applyNumberFormat="1" applyFont="1" applyBorder="1" applyAlignment="1"/>
    <xf numFmtId="43" fontId="14" fillId="0" borderId="7" xfId="2" applyFont="1" applyBorder="1" applyAlignment="1">
      <alignment horizontal="center" wrapText="1"/>
    </xf>
    <xf numFmtId="43" fontId="14" fillId="0" borderId="7" xfId="2" applyFont="1" applyFill="1" applyBorder="1" applyAlignment="1">
      <alignment horizontal="center" wrapText="1"/>
    </xf>
    <xf numFmtId="43" fontId="14" fillId="3" borderId="7" xfId="2" applyFont="1" applyFill="1" applyBorder="1" applyAlignment="1">
      <alignment horizontal="center" wrapText="1"/>
    </xf>
    <xf numFmtId="43" fontId="0" fillId="0" borderId="7" xfId="2" applyFont="1" applyBorder="1" applyAlignment="1">
      <alignment horizontal="center" vertical="center"/>
    </xf>
    <xf numFmtId="43" fontId="14" fillId="2" borderId="7" xfId="2" applyFont="1" applyFill="1" applyBorder="1" applyAlignment="1">
      <alignment horizontal="center" wrapText="1"/>
    </xf>
    <xf numFmtId="43" fontId="17" fillId="3" borderId="7" xfId="2" applyFont="1" applyFill="1" applyBorder="1" applyAlignment="1">
      <alignment horizontal="center"/>
    </xf>
    <xf numFmtId="43" fontId="17" fillId="3" borderId="7" xfId="2" applyFont="1" applyFill="1" applyBorder="1" applyAlignment="1">
      <alignment horizontal="center" vertical="center" wrapText="1"/>
    </xf>
    <xf numFmtId="43" fontId="17" fillId="0" borderId="7" xfId="2" applyFont="1" applyFill="1" applyBorder="1" applyAlignment="1">
      <alignment horizontal="center" vertical="center" wrapText="1"/>
    </xf>
    <xf numFmtId="43" fontId="17" fillId="8" borderId="7" xfId="2" applyFont="1" applyFill="1" applyBorder="1" applyAlignment="1">
      <alignment horizontal="center" vertical="center" wrapText="1"/>
    </xf>
    <xf numFmtId="43" fontId="0" fillId="3" borderId="7" xfId="2" applyFont="1" applyFill="1" applyBorder="1" applyAlignment="1">
      <alignment horizontal="center" vertical="center"/>
    </xf>
    <xf numFmtId="43" fontId="14" fillId="3" borderId="7" xfId="2" applyFont="1" applyFill="1" applyBorder="1" applyAlignment="1">
      <alignment horizontal="center" vertical="center" wrapText="1"/>
    </xf>
    <xf numFmtId="43" fontId="14" fillId="0" borderId="7" xfId="2" applyFont="1" applyFill="1" applyBorder="1" applyAlignment="1">
      <alignment horizontal="center" vertical="center" wrapText="1"/>
    </xf>
    <xf numFmtId="43" fontId="14" fillId="8" borderId="7" xfId="2" applyFont="1" applyFill="1" applyBorder="1" applyAlignment="1">
      <alignment horizontal="center" vertical="center" wrapText="1"/>
    </xf>
    <xf numFmtId="0" fontId="14" fillId="0" borderId="27" xfId="0" applyNumberFormat="1"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0" fontId="38" fillId="0" borderId="0" xfId="0" applyFont="1" applyFill="1"/>
    <xf numFmtId="3" fontId="38" fillId="0" borderId="0" xfId="0" applyNumberFormat="1" applyFont="1" applyFill="1"/>
    <xf numFmtId="0" fontId="39" fillId="0" borderId="0" xfId="0" applyFont="1" applyFill="1"/>
    <xf numFmtId="0" fontId="28" fillId="0" borderId="0" xfId="0" applyFont="1"/>
    <xf numFmtId="0" fontId="40" fillId="0" borderId="0" xfId="0" applyFont="1"/>
    <xf numFmtId="0" fontId="0" fillId="0" borderId="0" xfId="0" applyAlignment="1"/>
    <xf numFmtId="2" fontId="23" fillId="0" borderId="7" xfId="0" applyNumberFormat="1" applyFont="1" applyFill="1" applyBorder="1" applyAlignment="1">
      <alignment horizontal="center" wrapText="1"/>
    </xf>
    <xf numFmtId="0" fontId="41" fillId="0" borderId="0" xfId="3"/>
    <xf numFmtId="43" fontId="14" fillId="3" borderId="7" xfId="2" applyFont="1" applyFill="1" applyBorder="1" applyAlignment="1">
      <alignment horizontal="center" vertical="center"/>
    </xf>
    <xf numFmtId="43" fontId="14" fillId="0" borderId="7" xfId="2" applyFont="1" applyBorder="1" applyAlignment="1">
      <alignment horizontal="center" vertical="center" wrapText="1"/>
    </xf>
    <xf numFmtId="43" fontId="17" fillId="0" borderId="7" xfId="2" applyFont="1" applyFill="1" applyBorder="1" applyAlignment="1">
      <alignment horizontal="center" vertical="center"/>
    </xf>
    <xf numFmtId="43" fontId="17" fillId="0" borderId="7" xfId="2" applyFont="1" applyBorder="1" applyAlignment="1">
      <alignment horizontal="center" vertical="center"/>
    </xf>
    <xf numFmtId="43" fontId="17" fillId="2" borderId="7" xfId="2" applyFont="1" applyFill="1" applyBorder="1" applyAlignment="1">
      <alignment horizontal="center" vertical="center"/>
    </xf>
    <xf numFmtId="43" fontId="17" fillId="3" borderId="7" xfId="2" applyFont="1" applyFill="1" applyBorder="1" applyAlignment="1">
      <alignment horizontal="center" vertical="center"/>
    </xf>
    <xf numFmtId="43" fontId="17" fillId="8" borderId="7" xfId="2" applyFont="1" applyFill="1" applyBorder="1" applyAlignment="1">
      <alignment horizontal="center" vertical="center"/>
    </xf>
    <xf numFmtId="43" fontId="21" fillId="0" borderId="7" xfId="2" applyFont="1" applyBorder="1" applyAlignment="1">
      <alignment horizontal="center" vertical="center"/>
    </xf>
    <xf numFmtId="43" fontId="30" fillId="0" borderId="7" xfId="2" applyFont="1" applyBorder="1" applyAlignment="1">
      <alignment horizontal="center" vertical="center"/>
    </xf>
    <xf numFmtId="43" fontId="30" fillId="5" borderId="7" xfId="2" applyFont="1" applyFill="1" applyBorder="1" applyAlignment="1">
      <alignment horizontal="center" vertical="center"/>
    </xf>
    <xf numFmtId="43" fontId="28" fillId="0" borderId="7" xfId="2" applyFont="1" applyFill="1" applyBorder="1" applyAlignment="1">
      <alignment horizontal="center" vertical="center" wrapText="1"/>
    </xf>
    <xf numFmtId="43" fontId="23" fillId="0" borderId="7" xfId="2" applyFont="1" applyFill="1" applyBorder="1" applyAlignment="1">
      <alignment horizontal="center" vertical="center"/>
    </xf>
    <xf numFmtId="43" fontId="17" fillId="0" borderId="7" xfId="2" applyFont="1" applyBorder="1" applyAlignment="1">
      <alignment horizontal="center" vertical="center" wrapText="1"/>
    </xf>
    <xf numFmtId="43" fontId="17" fillId="9" borderId="7" xfId="2" applyFont="1" applyFill="1" applyBorder="1" applyAlignment="1">
      <alignment horizontal="center" vertical="center"/>
    </xf>
    <xf numFmtId="43" fontId="14" fillId="9" borderId="7" xfId="2" applyFont="1" applyFill="1" applyBorder="1" applyAlignment="1">
      <alignment horizontal="center" vertical="center" wrapText="1"/>
    </xf>
    <xf numFmtId="43" fontId="43" fillId="0" borderId="7" xfId="2" applyFont="1" applyFill="1" applyBorder="1" applyAlignment="1">
      <alignment horizontal="center" vertical="center"/>
    </xf>
    <xf numFmtId="43" fontId="43" fillId="2" borderId="7" xfId="0" applyNumberFormat="1" applyFont="1" applyFill="1" applyBorder="1" applyAlignment="1">
      <alignment horizontal="center" wrapText="1"/>
    </xf>
    <xf numFmtId="43" fontId="43" fillId="2" borderId="7" xfId="2" applyFont="1" applyFill="1" applyBorder="1" applyAlignment="1">
      <alignment horizontal="center"/>
    </xf>
    <xf numFmtId="43" fontId="43" fillId="2" borderId="7" xfId="2" applyFont="1" applyFill="1" applyBorder="1" applyAlignment="1">
      <alignment horizontal="center" vertical="center"/>
    </xf>
    <xf numFmtId="43" fontId="43" fillId="2" borderId="7" xfId="2" applyFont="1" applyFill="1" applyBorder="1" applyAlignment="1">
      <alignment horizontal="center" wrapText="1"/>
    </xf>
    <xf numFmtId="43" fontId="30" fillId="10" borderId="7" xfId="2" applyFont="1" applyFill="1" applyBorder="1" applyAlignment="1">
      <alignment horizontal="center"/>
    </xf>
    <xf numFmtId="43" fontId="30" fillId="10" borderId="7" xfId="2" applyFont="1" applyFill="1" applyBorder="1" applyAlignment="1">
      <alignment horizontal="center" vertical="center"/>
    </xf>
    <xf numFmtId="43" fontId="0" fillId="0" borderId="0" xfId="2" applyFont="1" applyBorder="1"/>
    <xf numFmtId="43" fontId="0" fillId="0" borderId="25" xfId="2" applyFont="1" applyBorder="1"/>
    <xf numFmtId="43" fontId="2" fillId="0" borderId="0" xfId="2" applyFont="1" applyBorder="1"/>
    <xf numFmtId="43" fontId="2" fillId="0" borderId="25" xfId="2" applyFont="1" applyBorder="1"/>
    <xf numFmtId="0" fontId="0" fillId="0" borderId="4" xfId="0" applyBorder="1"/>
    <xf numFmtId="0" fontId="0" fillId="0" borderId="5" xfId="0" applyBorder="1"/>
    <xf numFmtId="0" fontId="2" fillId="7" borderId="23" xfId="0" applyFont="1" applyFill="1" applyBorder="1"/>
    <xf numFmtId="0" fontId="0" fillId="7" borderId="23" xfId="0" applyFill="1" applyBorder="1"/>
    <xf numFmtId="0" fontId="0" fillId="7" borderId="26" xfId="0" applyFill="1" applyBorder="1"/>
    <xf numFmtId="0" fontId="0" fillId="7" borderId="19" xfId="0" applyFill="1" applyBorder="1"/>
    <xf numFmtId="0" fontId="0" fillId="7" borderId="24" xfId="0" applyFill="1" applyBorder="1"/>
    <xf numFmtId="0" fontId="2" fillId="7" borderId="0" xfId="0" applyFont="1" applyFill="1" applyBorder="1"/>
    <xf numFmtId="0" fontId="2" fillId="7" borderId="25" xfId="0" applyFont="1" applyFill="1" applyBorder="1"/>
    <xf numFmtId="0" fontId="44" fillId="7" borderId="18" xfId="0" applyFont="1" applyFill="1" applyBorder="1"/>
    <xf numFmtId="3" fontId="2" fillId="0" borderId="2" xfId="0" applyNumberFormat="1" applyFont="1" applyBorder="1" applyAlignment="1">
      <alignment horizontal="center"/>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5" fillId="11" borderId="24" xfId="0" applyFont="1" applyFill="1" applyBorder="1" applyAlignment="1">
      <alignment horizontal="center" vertical="center" wrapText="1"/>
    </xf>
    <xf numFmtId="164" fontId="46" fillId="11" borderId="24" xfId="0" applyNumberFormat="1" applyFont="1" applyFill="1" applyBorder="1" applyAlignment="1">
      <alignment horizontal="center"/>
    </xf>
    <xf numFmtId="164" fontId="46" fillId="11" borderId="25" xfId="0" applyNumberFormat="1" applyFont="1" applyFill="1" applyBorder="1" applyAlignment="1">
      <alignment horizontal="center"/>
    </xf>
    <xf numFmtId="164" fontId="46" fillId="11" borderId="5" xfId="0" applyNumberFormat="1" applyFont="1" applyFill="1" applyBorder="1" applyAlignment="1">
      <alignment horizontal="center"/>
    </xf>
    <xf numFmtId="164" fontId="47" fillId="11" borderId="3" xfId="0" applyNumberFormat="1" applyFont="1" applyFill="1" applyBorder="1" applyAlignment="1">
      <alignment horizontal="center"/>
    </xf>
    <xf numFmtId="43" fontId="14" fillId="12" borderId="7" xfId="2" applyFont="1" applyFill="1" applyBorder="1" applyAlignment="1">
      <alignment horizontal="center" vertical="center" wrapText="1"/>
    </xf>
    <xf numFmtId="43" fontId="17" fillId="12" borderId="7" xfId="2" applyFont="1" applyFill="1" applyBorder="1" applyAlignment="1">
      <alignment horizontal="center" vertical="center"/>
    </xf>
    <xf numFmtId="43" fontId="17" fillId="12" borderId="7" xfId="2" applyFont="1" applyFill="1" applyBorder="1" applyAlignment="1">
      <alignment horizontal="center" vertical="center" wrapText="1"/>
    </xf>
    <xf numFmtId="0" fontId="30" fillId="13" borderId="7" xfId="0" applyFont="1" applyFill="1" applyBorder="1"/>
    <xf numFmtId="43" fontId="30" fillId="13" borderId="7" xfId="2" applyFont="1" applyFill="1" applyBorder="1"/>
    <xf numFmtId="0" fontId="14" fillId="13" borderId="7" xfId="0" applyNumberFormat="1" applyFont="1" applyFill="1" applyBorder="1" applyAlignment="1">
      <alignment horizontal="center" vertical="center"/>
    </xf>
    <xf numFmtId="0" fontId="42" fillId="13" borderId="7" xfId="0" applyNumberFormat="1" applyFont="1" applyFill="1" applyBorder="1" applyAlignment="1">
      <alignment horizontal="center" vertical="center"/>
    </xf>
    <xf numFmtId="0" fontId="14" fillId="13" borderId="7" xfId="0" applyNumberFormat="1" applyFont="1" applyFill="1" applyBorder="1" applyAlignment="1">
      <alignment horizontal="center" vertical="center" wrapText="1"/>
    </xf>
    <xf numFmtId="0" fontId="23" fillId="13" borderId="27" xfId="0" applyFont="1" applyFill="1" applyBorder="1" applyAlignment="1" applyProtection="1">
      <alignment wrapText="1"/>
      <protection locked="0"/>
    </xf>
    <xf numFmtId="0" fontId="17" fillId="13" borderId="7" xfId="0" applyFont="1" applyFill="1" applyBorder="1" applyAlignment="1">
      <alignment horizontal="center" vertical="center" wrapText="1"/>
    </xf>
    <xf numFmtId="0" fontId="32" fillId="13" borderId="7" xfId="0" applyFont="1" applyFill="1" applyBorder="1"/>
    <xf numFmtId="43" fontId="23" fillId="12" borderId="7" xfId="2" applyFont="1" applyFill="1" applyBorder="1" applyAlignment="1">
      <alignment horizontal="center" vertical="center"/>
    </xf>
    <xf numFmtId="43" fontId="17" fillId="12" borderId="7" xfId="2" applyFont="1" applyFill="1" applyBorder="1" applyAlignment="1">
      <alignment horizontal="center"/>
    </xf>
    <xf numFmtId="43" fontId="14" fillId="9" borderId="7" xfId="2" applyFont="1" applyFill="1" applyBorder="1" applyAlignment="1">
      <alignment horizontal="center" wrapText="1"/>
    </xf>
    <xf numFmtId="43" fontId="17" fillId="9" borderId="7" xfId="2" applyFont="1" applyFill="1" applyBorder="1" applyAlignment="1">
      <alignment horizontal="center"/>
    </xf>
    <xf numFmtId="0" fontId="16" fillId="9" borderId="7" xfId="0" applyFont="1" applyFill="1" applyBorder="1" applyAlignment="1">
      <alignment horizontal="center"/>
    </xf>
    <xf numFmtId="0" fontId="16" fillId="9" borderId="7" xfId="0" applyFont="1" applyFill="1" applyBorder="1" applyAlignment="1">
      <alignment horizontal="center" wrapText="1"/>
    </xf>
    <xf numFmtId="0" fontId="17" fillId="9" borderId="7" xfId="0" applyFont="1" applyFill="1" applyBorder="1" applyAlignment="1">
      <alignment horizontal="left" wrapText="1"/>
    </xf>
    <xf numFmtId="0" fontId="16" fillId="0" borderId="7" xfId="0" applyFont="1" applyFill="1" applyBorder="1" applyAlignment="1">
      <alignment horizontal="center"/>
    </xf>
    <xf numFmtId="0" fontId="34" fillId="0" borderId="7" xfId="0" applyFont="1" applyFill="1" applyBorder="1" applyAlignment="1">
      <alignment horizontal="center" wrapText="1"/>
    </xf>
    <xf numFmtId="0" fontId="16" fillId="0" borderId="7" xfId="0" applyFont="1" applyFill="1" applyBorder="1" applyAlignment="1">
      <alignment horizontal="center" wrapText="1"/>
    </xf>
    <xf numFmtId="43" fontId="43" fillId="0" borderId="7" xfId="0" applyNumberFormat="1" applyFont="1" applyFill="1" applyBorder="1" applyAlignment="1">
      <alignment horizontal="center" wrapText="1"/>
    </xf>
    <xf numFmtId="43" fontId="17" fillId="9" borderId="7" xfId="2" applyFont="1" applyFill="1" applyBorder="1" applyAlignment="1">
      <alignment horizontal="center" vertical="center" wrapText="1"/>
    </xf>
    <xf numFmtId="43" fontId="0" fillId="9" borderId="7" xfId="2" applyFont="1" applyFill="1" applyBorder="1" applyAlignment="1">
      <alignment horizontal="center" vertical="center"/>
    </xf>
    <xf numFmtId="0" fontId="14" fillId="0" borderId="7" xfId="0" applyFont="1" applyFill="1" applyBorder="1" applyAlignment="1">
      <alignment horizontal="center" wrapText="1"/>
    </xf>
    <xf numFmtId="0" fontId="37" fillId="0" borderId="7" xfId="0" applyFont="1" applyFill="1" applyBorder="1" applyAlignment="1">
      <alignment horizontal="center" wrapText="1"/>
    </xf>
    <xf numFmtId="43" fontId="43" fillId="0" borderId="7" xfId="2" applyFont="1" applyFill="1" applyBorder="1" applyAlignment="1">
      <alignment horizontal="center" wrapText="1"/>
    </xf>
    <xf numFmtId="43" fontId="16" fillId="0" borderId="7" xfId="2" applyFont="1" applyFill="1" applyBorder="1" applyAlignment="1">
      <alignment horizontal="center" wrapText="1"/>
    </xf>
    <xf numFmtId="43" fontId="30" fillId="0" borderId="7" xfId="2" applyFont="1" applyFill="1" applyBorder="1" applyAlignment="1">
      <alignment horizontal="center"/>
    </xf>
    <xf numFmtId="0" fontId="19" fillId="9" borderId="7" xfId="0" applyFont="1" applyFill="1" applyBorder="1" applyAlignment="1">
      <alignment horizontal="left" wrapText="1"/>
    </xf>
    <xf numFmtId="0" fontId="20" fillId="0" borderId="7" xfId="0" applyFont="1" applyFill="1" applyBorder="1" applyAlignment="1">
      <alignment horizontal="left" wrapText="1"/>
    </xf>
    <xf numFmtId="2" fontId="17" fillId="0" borderId="7" xfId="0" applyNumberFormat="1" applyFont="1" applyFill="1" applyBorder="1" applyAlignment="1">
      <alignment horizontal="center"/>
    </xf>
    <xf numFmtId="3" fontId="14" fillId="0" borderId="7" xfId="0" applyNumberFormat="1" applyFont="1" applyFill="1" applyBorder="1" applyAlignment="1">
      <alignment horizontal="center" wrapText="1"/>
    </xf>
    <xf numFmtId="43" fontId="43" fillId="0" borderId="7" xfId="2" applyFont="1" applyFill="1" applyBorder="1" applyAlignment="1">
      <alignment horizontal="center"/>
    </xf>
    <xf numFmtId="3" fontId="17" fillId="0" borderId="7" xfId="0" applyNumberFormat="1" applyFont="1" applyFill="1" applyBorder="1" applyAlignment="1">
      <alignment horizontal="center"/>
    </xf>
    <xf numFmtId="166" fontId="34" fillId="0" borderId="7" xfId="0" applyNumberFormat="1" applyFont="1" applyFill="1" applyBorder="1" applyAlignment="1">
      <alignment horizontal="left" wrapText="1"/>
    </xf>
    <xf numFmtId="43" fontId="30" fillId="0" borderId="7" xfId="2" applyFont="1" applyFill="1" applyBorder="1" applyAlignment="1">
      <alignment horizontal="center" vertical="center"/>
    </xf>
    <xf numFmtId="0" fontId="0" fillId="9" borderId="7" xfId="0" applyFill="1" applyBorder="1" applyAlignment="1">
      <alignment horizontal="left" vertical="center"/>
    </xf>
    <xf numFmtId="0" fontId="23" fillId="9" borderId="7" xfId="0" applyFont="1" applyFill="1" applyBorder="1" applyAlignment="1">
      <alignment horizontal="left" vertical="center" wrapText="1"/>
    </xf>
    <xf numFmtId="0" fontId="13" fillId="9" borderId="7" xfId="0" applyFont="1" applyFill="1" applyBorder="1" applyAlignment="1">
      <alignment horizontal="left" wrapText="1"/>
    </xf>
    <xf numFmtId="0" fontId="14" fillId="9" borderId="7" xfId="0" applyFont="1" applyFill="1" applyBorder="1" applyAlignment="1">
      <alignment horizontal="left" vertical="center"/>
    </xf>
    <xf numFmtId="0" fontId="17" fillId="9" borderId="7" xfId="0" applyFont="1" applyFill="1" applyBorder="1" applyAlignment="1">
      <alignment horizontal="left" vertical="center" wrapText="1"/>
    </xf>
    <xf numFmtId="166" fontId="17" fillId="9" borderId="7" xfId="0" applyNumberFormat="1" applyFont="1" applyFill="1" applyBorder="1" applyAlignment="1">
      <alignment horizontal="left" vertical="center" wrapText="1"/>
    </xf>
    <xf numFmtId="0" fontId="14" fillId="9" borderId="7" xfId="0" applyFont="1" applyFill="1" applyBorder="1" applyAlignment="1">
      <alignment horizontal="left" vertical="center" wrapText="1"/>
    </xf>
    <xf numFmtId="166" fontId="20" fillId="9" borderId="7" xfId="0" applyNumberFormat="1" applyFont="1" applyFill="1" applyBorder="1" applyAlignment="1">
      <alignment horizontal="left" vertical="center" wrapText="1"/>
    </xf>
    <xf numFmtId="0" fontId="19" fillId="9" borderId="7" xfId="0" applyFont="1" applyFill="1" applyBorder="1" applyAlignment="1">
      <alignment horizontal="left" vertical="center" wrapText="1"/>
    </xf>
    <xf numFmtId="0" fontId="20" fillId="9" borderId="7" xfId="0" applyFont="1" applyFill="1" applyBorder="1" applyAlignment="1">
      <alignment horizontal="left" vertical="center" wrapText="1"/>
    </xf>
    <xf numFmtId="0" fontId="33" fillId="9" borderId="7" xfId="0" applyFont="1" applyFill="1" applyBorder="1" applyAlignment="1">
      <alignment horizontal="left" vertical="center" wrapText="1"/>
    </xf>
    <xf numFmtId="165" fontId="17" fillId="9" borderId="7" xfId="2" applyNumberFormat="1" applyFont="1" applyFill="1" applyBorder="1" applyAlignment="1">
      <alignment horizontal="left" vertical="center" wrapText="1"/>
    </xf>
    <xf numFmtId="166" fontId="19" fillId="9" borderId="7" xfId="0" applyNumberFormat="1" applyFont="1" applyFill="1" applyBorder="1" applyAlignment="1">
      <alignment horizontal="left" vertical="center" wrapText="1"/>
    </xf>
    <xf numFmtId="0" fontId="0" fillId="9" borderId="0" xfId="0" applyFill="1" applyAlignment="1">
      <alignment horizontal="left" vertical="center" wrapText="1"/>
    </xf>
    <xf numFmtId="0" fontId="14" fillId="2" borderId="7" xfId="0" applyFont="1" applyFill="1" applyBorder="1" applyAlignment="1">
      <alignment horizontal="left" vertical="center" wrapText="1"/>
    </xf>
    <xf numFmtId="0" fontId="14" fillId="0" borderId="7" xfId="0" applyFont="1" applyBorder="1" applyAlignment="1"/>
    <xf numFmtId="0" fontId="14" fillId="13" borderId="7" xfId="0" applyFont="1" applyFill="1" applyBorder="1" applyAlignment="1">
      <alignment horizontal="center" vertical="center"/>
    </xf>
    <xf numFmtId="0" fontId="16" fillId="0" borderId="7" xfId="0" applyFont="1" applyBorder="1" applyAlignment="1"/>
    <xf numFmtId="0" fontId="0" fillId="0" borderId="0" xfId="0" applyAlignment="1">
      <alignment wrapText="1"/>
    </xf>
    <xf numFmtId="0" fontId="8" fillId="7" borderId="18" xfId="0" applyFont="1" applyFill="1" applyBorder="1" applyAlignment="1">
      <alignment horizontal="center"/>
    </xf>
    <xf numFmtId="0" fontId="8" fillId="7" borderId="19" xfId="0" applyFont="1" applyFill="1" applyBorder="1" applyAlignment="1">
      <alignment horizontal="center"/>
    </xf>
    <xf numFmtId="0" fontId="8" fillId="7" borderId="24" xfId="0" applyFont="1" applyFill="1" applyBorder="1" applyAlignment="1">
      <alignment horizontal="center"/>
    </xf>
    <xf numFmtId="0" fontId="30" fillId="0" borderId="28" xfId="0" applyFont="1" applyBorder="1" applyAlignment="1">
      <alignment wrapText="1"/>
    </xf>
    <xf numFmtId="0" fontId="30" fillId="0" borderId="29" xfId="0" applyFont="1" applyBorder="1" applyAlignment="1">
      <alignment wrapText="1"/>
    </xf>
    <xf numFmtId="0" fontId="13" fillId="0" borderId="7" xfId="0" applyFont="1" applyBorder="1" applyAlignment="1">
      <alignment horizontal="center"/>
    </xf>
    <xf numFmtId="0" fontId="17" fillId="0" borderId="7" xfId="0" applyFont="1" applyBorder="1" applyAlignment="1">
      <alignment horizontal="center"/>
    </xf>
    <xf numFmtId="0" fontId="14" fillId="0" borderId="7" xfId="0" applyFont="1" applyBorder="1" applyAlignment="1"/>
    <xf numFmtId="0" fontId="31" fillId="0" borderId="7" xfId="0" applyFont="1" applyBorder="1" applyAlignment="1">
      <alignment horizontal="center" wrapText="1"/>
    </xf>
    <xf numFmtId="0" fontId="16" fillId="0" borderId="7" xfId="0" applyFont="1" applyBorder="1" applyAlignment="1">
      <alignment wrapText="1"/>
    </xf>
    <xf numFmtId="0" fontId="18" fillId="2" borderId="7" xfId="0" applyFont="1" applyFill="1" applyBorder="1" applyAlignment="1">
      <alignment horizontal="center"/>
    </xf>
    <xf numFmtId="0" fontId="18" fillId="0" borderId="7" xfId="0" applyFont="1" applyBorder="1" applyAlignment="1">
      <alignment horizontal="center"/>
    </xf>
    <xf numFmtId="0" fontId="14" fillId="0" borderId="7" xfId="0" applyFont="1" applyBorder="1" applyAlignment="1">
      <alignment horizontal="center"/>
    </xf>
    <xf numFmtId="0" fontId="18" fillId="9" borderId="7" xfId="0" applyFont="1" applyFill="1" applyBorder="1" applyAlignment="1">
      <alignment horizontal="center"/>
    </xf>
    <xf numFmtId="0" fontId="14" fillId="9" borderId="7" xfId="0" applyFont="1" applyFill="1" applyBorder="1" applyAlignment="1">
      <alignment horizontal="center"/>
    </xf>
    <xf numFmtId="0" fontId="14" fillId="13" borderId="7" xfId="0" applyFont="1" applyFill="1" applyBorder="1" applyAlignment="1">
      <alignment horizontal="center" vertical="center" wrapText="1"/>
    </xf>
    <xf numFmtId="0" fontId="14" fillId="13" borderId="7" xfId="0" applyFont="1" applyFill="1" applyBorder="1" applyAlignment="1">
      <alignment horizontal="center" vertical="center"/>
    </xf>
    <xf numFmtId="166" fontId="13" fillId="0" borderId="7" xfId="0" applyNumberFormat="1" applyFont="1" applyFill="1" applyBorder="1" applyAlignment="1">
      <alignment wrapText="1"/>
    </xf>
    <xf numFmtId="0" fontId="15" fillId="0" borderId="7" xfId="0" applyFont="1" applyBorder="1" applyAlignment="1">
      <alignment horizontal="center"/>
    </xf>
    <xf numFmtId="0" fontId="16" fillId="0" borderId="7" xfId="0" applyFont="1" applyBorder="1" applyAlignment="1"/>
    <xf numFmtId="0" fontId="14" fillId="2" borderId="7" xfId="0" applyFont="1" applyFill="1" applyBorder="1" applyAlignment="1">
      <alignment horizontal="center"/>
    </xf>
    <xf numFmtId="0" fontId="14" fillId="6" borderId="7" xfId="0" applyFont="1" applyFill="1" applyBorder="1" applyAlignment="1">
      <alignment horizontal="center" vertical="center" wrapText="1"/>
    </xf>
    <xf numFmtId="0" fontId="14" fillId="6" borderId="7" xfId="0" applyFont="1" applyFill="1" applyBorder="1" applyAlignment="1">
      <alignment horizontal="center" vertical="center"/>
    </xf>
    <xf numFmtId="0" fontId="30" fillId="0" borderId="7" xfId="0" applyFont="1" applyFill="1" applyBorder="1" applyAlignment="1">
      <alignment wrapText="1"/>
    </xf>
    <xf numFmtId="0" fontId="16" fillId="0" borderId="7"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0" borderId="18" xfId="0" applyFont="1" applyBorder="1" applyAlignment="1">
      <alignment horizontal="left"/>
    </xf>
    <xf numFmtId="0" fontId="0" fillId="0" borderId="19" xfId="0" applyBorder="1" applyAlignment="1">
      <alignment horizontal="left"/>
    </xf>
    <xf numFmtId="0" fontId="0" fillId="0" borderId="20" xfId="0" applyBorder="1" applyAlignment="1">
      <alignment horizontal="left"/>
    </xf>
    <xf numFmtId="0" fontId="1" fillId="0" borderId="21" xfId="0" applyFont="1" applyBorder="1" applyAlignment="1">
      <alignment horizontal="left"/>
    </xf>
    <xf numFmtId="0" fontId="0" fillId="0" borderId="22" xfId="0" applyBorder="1" applyAlignment="1">
      <alignment horizontal="left"/>
    </xf>
    <xf numFmtId="0" fontId="0" fillId="0" borderId="12" xfId="0" applyBorder="1" applyAlignment="1">
      <alignment horizontal="left"/>
    </xf>
    <xf numFmtId="0" fontId="0" fillId="0" borderId="0" xfId="0" applyFill="1" applyBorder="1" applyAlignment="1">
      <alignment horizontal="left" wrapText="1"/>
    </xf>
    <xf numFmtId="0" fontId="0" fillId="0" borderId="0" xfId="0" applyAlignment="1">
      <alignment wrapText="1"/>
    </xf>
  </cellXfs>
  <cellStyles count="4">
    <cellStyle name="Comma" xfId="2" builtinId="3"/>
    <cellStyle name="Hyperlink" xfId="3" builtinId="8"/>
    <cellStyle name="Normal" xfId="0" builtinId="0"/>
    <cellStyle name="Normal 2" xfId="1" xr:uid="{00000000-0005-0000-0000-000001000000}"/>
  </cellStyles>
  <dxfs count="0"/>
  <tableStyles count="0" defaultTableStyle="TableStyleMedium2" defaultPivotStyle="PivotStyleLight16"/>
  <colors>
    <mruColors>
      <color rgb="FFDDEBF7"/>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pa.gov/renewable-fuel-standard-program/how-submit-complete-petition-approved-pathway-renewable-fu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8EA99-BA48-4601-9140-E23AB5554563}">
  <sheetPr>
    <tabColor rgb="FF00B050"/>
  </sheetPr>
  <dimension ref="A1:I24"/>
  <sheetViews>
    <sheetView workbookViewId="0">
      <selection activeCell="A22" sqref="A22"/>
    </sheetView>
  </sheetViews>
  <sheetFormatPr defaultRowHeight="15"/>
  <sheetData>
    <row r="1" spans="1:9">
      <c r="A1" t="s">
        <v>0</v>
      </c>
    </row>
    <row r="3" spans="1:9">
      <c r="A3" t="s">
        <v>1</v>
      </c>
    </row>
    <row r="4" spans="1:9">
      <c r="A4" t="s">
        <v>2</v>
      </c>
    </row>
    <row r="5" spans="1:9">
      <c r="A5" t="s">
        <v>3</v>
      </c>
    </row>
    <row r="6" spans="1:9">
      <c r="A6" t="s">
        <v>4</v>
      </c>
    </row>
    <row r="7" spans="1:9">
      <c r="A7" t="s">
        <v>5</v>
      </c>
    </row>
    <row r="8" spans="1:9">
      <c r="A8" t="s">
        <v>6</v>
      </c>
      <c r="I8" s="124" t="s">
        <v>7</v>
      </c>
    </row>
    <row r="9" spans="1:9">
      <c r="A9" t="s">
        <v>8</v>
      </c>
      <c r="I9" s="124"/>
    </row>
    <row r="10" spans="1:9">
      <c r="A10" t="s">
        <v>9</v>
      </c>
    </row>
    <row r="11" spans="1:9">
      <c r="A11" t="s">
        <v>10</v>
      </c>
    </row>
    <row r="12" spans="1:9">
      <c r="A12" t="s">
        <v>11</v>
      </c>
    </row>
    <row r="13" spans="1:9">
      <c r="A13" t="s">
        <v>12</v>
      </c>
    </row>
    <row r="14" spans="1:9">
      <c r="A14" t="s">
        <v>13</v>
      </c>
    </row>
    <row r="15" spans="1:9">
      <c r="A15" t="s">
        <v>14</v>
      </c>
    </row>
    <row r="16" spans="1:9">
      <c r="A16" t="s">
        <v>15</v>
      </c>
    </row>
    <row r="17" spans="1:1">
      <c r="A17" t="s">
        <v>16</v>
      </c>
    </row>
    <row r="18" spans="1:1">
      <c r="A18" t="s">
        <v>17</v>
      </c>
    </row>
    <row r="19" spans="1:1">
      <c r="A19" t="s">
        <v>18</v>
      </c>
    </row>
    <row r="20" spans="1:1">
      <c r="A20" t="s">
        <v>19</v>
      </c>
    </row>
    <row r="21" spans="1:1">
      <c r="A21" t="s">
        <v>20</v>
      </c>
    </row>
    <row r="22" spans="1:1">
      <c r="A22" t="s">
        <v>21</v>
      </c>
    </row>
    <row r="24" spans="1:1">
      <c r="A24" t="s">
        <v>22</v>
      </c>
    </row>
  </sheetData>
  <hyperlinks>
    <hyperlink ref="I8" r:id="rId1" xr:uid="{426D064E-3242-40E1-9304-1B26CF92C1A2}"/>
  </hyperlinks>
  <pageMargins left="0.7" right="0.7" top="0.75" bottom="0.75" header="0.3" footer="0.3"/>
  <pageSetup orientation="portrait" horizontalDpi="200" verticalDpi="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0"/>
  <sheetViews>
    <sheetView tabSelected="1" workbookViewId="0">
      <selection activeCell="C17" sqref="C17"/>
    </sheetView>
  </sheetViews>
  <sheetFormatPr defaultRowHeight="15"/>
  <cols>
    <col min="2" max="2" width="26.28515625" customWidth="1"/>
    <col min="3" max="3" width="24.28515625" customWidth="1"/>
    <col min="4" max="4" width="24.5703125" bestFit="1" customWidth="1"/>
    <col min="5" max="5" width="20.7109375" customWidth="1"/>
  </cols>
  <sheetData>
    <row r="1" spans="2:14" ht="15.75" thickBot="1"/>
    <row r="2" spans="2:14" ht="19.5" thickBot="1">
      <c r="B2" s="225" t="s">
        <v>23</v>
      </c>
      <c r="C2" s="226"/>
      <c r="D2" s="226"/>
      <c r="E2" s="227"/>
    </row>
    <row r="3" spans="2:14" ht="45.75" thickBot="1">
      <c r="B3" s="162" t="s">
        <v>24</v>
      </c>
      <c r="C3" s="163" t="s">
        <v>25</v>
      </c>
      <c r="D3" s="163" t="s">
        <v>26</v>
      </c>
      <c r="E3" s="164" t="s">
        <v>27</v>
      </c>
    </row>
    <row r="4" spans="2:14">
      <c r="B4" s="22" t="s">
        <v>28</v>
      </c>
      <c r="C4" s="23">
        <f>' I-R&amp;R Biointermediate Producer'!I25</f>
        <v>16625</v>
      </c>
      <c r="D4" s="23">
        <f>' I-R&amp;R Biointermediate Producer'!J25</f>
        <v>13497</v>
      </c>
      <c r="E4" s="165">
        <f>' I-R&amp;R Biointermediate Producer'!K25</f>
        <v>1541907</v>
      </c>
    </row>
    <row r="5" spans="2:14" ht="30">
      <c r="B5" s="96" t="s">
        <v>29</v>
      </c>
      <c r="C5" s="24">
        <f>'II-R&amp;R RIN Generators'!I28</f>
        <v>16430</v>
      </c>
      <c r="D5" s="24">
        <f>'II-R&amp;R RIN Generators'!J28</f>
        <v>8319</v>
      </c>
      <c r="E5" s="166">
        <f>'II-R&amp;R RIN Generators'!K28</f>
        <v>1066251</v>
      </c>
    </row>
    <row r="6" spans="2:14">
      <c r="B6" s="20" t="s">
        <v>30</v>
      </c>
      <c r="C6" s="24">
        <f>'III-R&amp;R by Bioint Imp'!I11</f>
        <v>4080</v>
      </c>
      <c r="D6" s="24">
        <f>'III-R&amp;R by Bioint Imp'!J11</f>
        <v>5295</v>
      </c>
      <c r="E6" s="166">
        <f>'III-R&amp;R by Bioint Imp'!K11</f>
        <v>1127625</v>
      </c>
      <c r="F6" s="97"/>
      <c r="G6" s="97"/>
      <c r="H6" s="97"/>
      <c r="I6" s="97"/>
      <c r="J6" s="97"/>
      <c r="K6" s="97"/>
      <c r="L6" s="97"/>
      <c r="M6" s="97"/>
      <c r="N6" s="97"/>
    </row>
    <row r="7" spans="2:14" ht="15.75" thickBot="1">
      <c r="B7" s="21" t="s">
        <v>31</v>
      </c>
      <c r="C7" s="25">
        <f>'IV-Third Parties'!I17</f>
        <v>10</v>
      </c>
      <c r="D7" s="25">
        <f>'IV-Third Parties'!J17</f>
        <v>760</v>
      </c>
      <c r="E7" s="167">
        <f>'IV-Third Parties'!K17</f>
        <v>186200</v>
      </c>
      <c r="F7" s="97" t="s">
        <v>32</v>
      </c>
      <c r="G7" s="97"/>
      <c r="H7" s="97"/>
      <c r="I7" s="97"/>
      <c r="J7" s="97"/>
      <c r="K7" s="97"/>
      <c r="L7" s="97"/>
      <c r="M7" s="97"/>
      <c r="N7" s="97"/>
    </row>
    <row r="8" spans="2:14" ht="15.75" thickBot="1">
      <c r="B8" s="26" t="s">
        <v>33</v>
      </c>
      <c r="C8" s="161">
        <f>SUM(C4:C7)</f>
        <v>37145</v>
      </c>
      <c r="D8" s="161">
        <f>SUM(D4:D7)</f>
        <v>27871</v>
      </c>
      <c r="E8" s="168">
        <f>SUM(E4:E7)</f>
        <v>3921983</v>
      </c>
      <c r="F8" s="97" t="s">
        <v>34</v>
      </c>
      <c r="G8" s="97"/>
      <c r="H8" s="97"/>
      <c r="I8" s="97"/>
      <c r="J8" s="97"/>
      <c r="K8" s="97"/>
      <c r="L8" s="97"/>
      <c r="M8" s="97"/>
      <c r="N8" s="97"/>
    </row>
    <row r="9" spans="2:14">
      <c r="F9" s="97" t="s">
        <v>35</v>
      </c>
      <c r="G9" s="97"/>
      <c r="H9" s="97"/>
      <c r="I9" s="97"/>
      <c r="J9" s="97"/>
      <c r="K9" s="97"/>
      <c r="L9" s="97"/>
      <c r="M9" s="97"/>
      <c r="N9" s="97"/>
    </row>
    <row r="12" spans="2:14" ht="15.75" thickBot="1"/>
    <row r="13" spans="2:14">
      <c r="B13" s="22"/>
      <c r="C13" s="35"/>
    </row>
    <row r="14" spans="2:14">
      <c r="B14" s="36" t="s">
        <v>36</v>
      </c>
      <c r="C14" s="37"/>
    </row>
    <row r="15" spans="2:14">
      <c r="B15" s="38"/>
      <c r="C15" s="94">
        <f>' I-R&amp;R Biointermediate Producer'!G25+'II-R&amp;R RIN Generators'!G28+'III-R&amp;R by Bioint Imp'!G11+'IV-Third Parties'!G17</f>
        <v>892</v>
      </c>
    </row>
    <row r="16" spans="2:14">
      <c r="B16" s="59" t="s">
        <v>37</v>
      </c>
      <c r="C16" s="61"/>
    </row>
    <row r="17" spans="2:4">
      <c r="B17" s="60"/>
      <c r="C17" s="95">
        <f>' I-R&amp;R Biointermediate Producer'!M25+'II-R&amp;R RIN Generators'!M28+'III-R&amp;R by Bioint Imp'!M11+'IV-Third Parties'!M17</f>
        <v>2062900</v>
      </c>
    </row>
    <row r="18" spans="2:4" ht="15.75" thickBot="1">
      <c r="B18" s="62"/>
      <c r="C18" s="63"/>
    </row>
    <row r="20" spans="2:4">
      <c r="B20" t="s">
        <v>38</v>
      </c>
    </row>
    <row r="21" spans="2:4">
      <c r="B21" t="s">
        <v>39</v>
      </c>
    </row>
    <row r="23" spans="2:4" ht="15.75" thickBot="1"/>
    <row r="24" spans="2:4">
      <c r="B24" s="160" t="s">
        <v>40</v>
      </c>
      <c r="C24" s="156"/>
      <c r="D24" s="157"/>
    </row>
    <row r="25" spans="2:4">
      <c r="B25" s="153" t="s">
        <v>41</v>
      </c>
      <c r="C25" s="158" t="s">
        <v>42</v>
      </c>
      <c r="D25" s="159" t="s">
        <v>43</v>
      </c>
    </row>
    <row r="26" spans="2:4">
      <c r="B26" s="154" t="s">
        <v>44</v>
      </c>
      <c r="C26" s="147">
        <f>' I-R&amp;R Biointermediate Producer'!J5+'II-R&amp;R RIN Generators'!J5+'III-R&amp;R by Bioint Imp'!J5+'IV-Third Parties'!J5</f>
        <v>18251</v>
      </c>
      <c r="D26" s="148">
        <f>' I-R&amp;R Biointermediate Producer'!M5+'II-R&amp;R RIN Generators'!M5+'III-R&amp;R by Bioint Imp'!M5+'IV-Third Parties'!M5</f>
        <v>965300</v>
      </c>
    </row>
    <row r="27" spans="2:4">
      <c r="B27" s="154" t="s">
        <v>45</v>
      </c>
      <c r="C27" s="147">
        <f>' I-R&amp;R Biointermediate Producer'!J19+'II-R&amp;R RIN Generators'!J22+'III-R&amp;R by Bioint Imp'!J8+'IV-Third Parties'!J12</f>
        <v>9620</v>
      </c>
      <c r="D27" s="148">
        <f>' I-R&amp;R Biointermediate Producer'!M19+'II-R&amp;R RIN Generators'!M22+'III-R&amp;R by Bioint Imp'!M8+'IV-Third Parties'!M12</f>
        <v>1097600</v>
      </c>
    </row>
    <row r="28" spans="2:4">
      <c r="B28" s="154" t="s">
        <v>46</v>
      </c>
      <c r="C28" s="147">
        <v>0</v>
      </c>
      <c r="D28" s="148">
        <v>0</v>
      </c>
    </row>
    <row r="29" spans="2:4">
      <c r="B29" s="153" t="s">
        <v>47</v>
      </c>
      <c r="C29" s="149">
        <f>SUM(C26:C28)</f>
        <v>27871</v>
      </c>
      <c r="D29" s="150">
        <f>SUM(D26:D28)</f>
        <v>2062900</v>
      </c>
    </row>
    <row r="30" spans="2:4" ht="15.75" thickBot="1">
      <c r="B30" s="155"/>
      <c r="C30" s="151"/>
      <c r="D30" s="152"/>
    </row>
  </sheetData>
  <mergeCells count="1">
    <mergeCell ref="B2:E2"/>
  </mergeCells>
  <pageMargins left="0.7" right="0.7" top="0.75" bottom="0.75" header="0.3" footer="0.3"/>
  <pageSetup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CG66"/>
  <sheetViews>
    <sheetView zoomScaleNormal="100" workbookViewId="0">
      <pane ySplit="5" topLeftCell="A17" activePane="bottomLeft" state="frozen"/>
      <selection pane="bottomLeft" activeCell="M25" sqref="M25"/>
    </sheetView>
  </sheetViews>
  <sheetFormatPr defaultRowHeight="15"/>
  <cols>
    <col min="1" max="1" width="19.42578125" customWidth="1"/>
    <col min="2" max="2" width="26.7109375" customWidth="1"/>
    <col min="3" max="3" width="10.7109375" customWidth="1"/>
    <col min="4" max="4" width="10.140625" customWidth="1"/>
    <col min="5" max="5" width="10.7109375" customWidth="1"/>
    <col min="6" max="6" width="10.28515625" bestFit="1" customWidth="1"/>
    <col min="7" max="7" width="13.140625" customWidth="1"/>
    <col min="8" max="10" width="11.42578125" customWidth="1"/>
    <col min="11" max="11" width="13.85546875" bestFit="1" customWidth="1"/>
    <col min="12" max="13" width="17.42578125" customWidth="1"/>
  </cols>
  <sheetData>
    <row r="1" spans="1:13">
      <c r="A1" s="230" t="s">
        <v>48</v>
      </c>
      <c r="B1" s="231"/>
      <c r="C1" s="231"/>
      <c r="D1" s="231"/>
      <c r="E1" s="231"/>
      <c r="F1" s="231"/>
      <c r="G1" s="231"/>
      <c r="H1" s="231"/>
      <c r="I1" s="232"/>
      <c r="J1" s="232"/>
      <c r="K1" s="232"/>
      <c r="L1" s="232"/>
      <c r="M1" s="221"/>
    </row>
    <row r="2" spans="1:13">
      <c r="A2" s="233" t="s">
        <v>49</v>
      </c>
      <c r="B2" s="234"/>
      <c r="C2" s="234"/>
      <c r="D2" s="234"/>
      <c r="E2" s="234"/>
      <c r="F2" s="234"/>
      <c r="G2" s="234"/>
      <c r="H2" s="234"/>
      <c r="I2" s="234"/>
      <c r="J2" s="234"/>
      <c r="K2" s="234"/>
      <c r="L2" s="234"/>
      <c r="M2" s="223"/>
    </row>
    <row r="3" spans="1:13" s="1" customFormat="1" ht="16.149999999999999" customHeight="1">
      <c r="A3" s="235" t="s">
        <v>50</v>
      </c>
      <c r="B3" s="235"/>
      <c r="C3" s="236" t="s">
        <v>51</v>
      </c>
      <c r="D3" s="237"/>
      <c r="E3" s="237"/>
      <c r="F3" s="237"/>
      <c r="G3" s="238" t="s">
        <v>52</v>
      </c>
      <c r="H3" s="239"/>
      <c r="I3" s="239"/>
      <c r="J3" s="239"/>
      <c r="K3" s="239"/>
      <c r="L3" s="240" t="s">
        <v>53</v>
      </c>
      <c r="M3" s="39"/>
    </row>
    <row r="4" spans="1:13" ht="54.75">
      <c r="A4" s="50" t="s">
        <v>54</v>
      </c>
      <c r="B4" s="51" t="s">
        <v>55</v>
      </c>
      <c r="C4" s="52" t="s">
        <v>56</v>
      </c>
      <c r="D4" s="52" t="s">
        <v>57</v>
      </c>
      <c r="E4" s="52" t="s">
        <v>58</v>
      </c>
      <c r="F4" s="52" t="s">
        <v>59</v>
      </c>
      <c r="G4" s="185" t="s">
        <v>60</v>
      </c>
      <c r="H4" s="185" t="s">
        <v>61</v>
      </c>
      <c r="I4" s="185" t="s">
        <v>62</v>
      </c>
      <c r="J4" s="185" t="s">
        <v>63</v>
      </c>
      <c r="K4" s="185" t="s">
        <v>64</v>
      </c>
      <c r="L4" s="241"/>
      <c r="M4" s="40" t="s">
        <v>65</v>
      </c>
    </row>
    <row r="5" spans="1:13" ht="15.75">
      <c r="A5" s="187"/>
      <c r="B5" s="188" t="s">
        <v>66</v>
      </c>
      <c r="C5" s="189"/>
      <c r="D5" s="189"/>
      <c r="E5" s="189"/>
      <c r="F5" s="189"/>
      <c r="G5" s="190">
        <f>SUM(G6:G17)</f>
        <v>305</v>
      </c>
      <c r="H5" s="189"/>
      <c r="I5" s="190">
        <f>SUM(I6:I17)</f>
        <v>8255</v>
      </c>
      <c r="J5" s="190">
        <f>SUM(J6:J17)</f>
        <v>10887</v>
      </c>
      <c r="K5" s="190">
        <f>SUM(K6:K17)</f>
        <v>1365777</v>
      </c>
      <c r="L5" s="222"/>
      <c r="M5" s="141">
        <f>SUM(M6:M17)</f>
        <v>498085</v>
      </c>
    </row>
    <row r="6" spans="1:13" ht="270">
      <c r="A6" s="209">
        <v>80.141599999999997</v>
      </c>
      <c r="B6" s="210" t="s">
        <v>67</v>
      </c>
      <c r="C6" s="113">
        <v>14</v>
      </c>
      <c r="D6" s="113">
        <v>0</v>
      </c>
      <c r="E6" s="113">
        <v>10</v>
      </c>
      <c r="F6" s="113">
        <f>(C6*'Labor Costs'!$F$9)+(D6*('Labor Costs'!$D$7))+(E6*'Labor Costs'!$F$10)</f>
        <v>3822</v>
      </c>
      <c r="G6" s="191">
        <v>2</v>
      </c>
      <c r="H6" s="139">
        <v>1</v>
      </c>
      <c r="I6" s="139">
        <f t="shared" ref="I6:I17" si="0">G6*H6</f>
        <v>2</v>
      </c>
      <c r="J6" s="139">
        <f t="shared" ref="J6:J17" si="1">(C6+D6+E6)*I6</f>
        <v>48</v>
      </c>
      <c r="K6" s="169">
        <f t="shared" ref="K6:K17" si="2">F6*I6</f>
        <v>7644</v>
      </c>
      <c r="L6" s="39" t="s">
        <v>68</v>
      </c>
      <c r="M6" s="171">
        <f>(E6*'Labor Costs'!$F$10)*I6</f>
        <v>4900</v>
      </c>
    </row>
    <row r="7" spans="1:13" ht="54">
      <c r="A7" s="211" t="s">
        <v>69</v>
      </c>
      <c r="B7" s="212" t="s">
        <v>70</v>
      </c>
      <c r="C7" s="113">
        <v>2</v>
      </c>
      <c r="D7" s="113">
        <v>0</v>
      </c>
      <c r="E7" s="113">
        <v>0</v>
      </c>
      <c r="F7" s="113">
        <f>(C7*'Labor Costs'!$F$9)+(D7*('Labor Costs'!$D$7))+(E7*'Labor Costs'!$F$10)</f>
        <v>196</v>
      </c>
      <c r="G7" s="139">
        <v>30</v>
      </c>
      <c r="H7" s="139">
        <v>1</v>
      </c>
      <c r="I7" s="139">
        <f t="shared" si="0"/>
        <v>30</v>
      </c>
      <c r="J7" s="139">
        <f t="shared" si="1"/>
        <v>60</v>
      </c>
      <c r="K7" s="139">
        <f t="shared" si="2"/>
        <v>5880</v>
      </c>
      <c r="L7" s="85" t="s">
        <v>71</v>
      </c>
      <c r="M7" s="109">
        <f>(E7*'Labor Costs'!$F$10)*I7</f>
        <v>0</v>
      </c>
    </row>
    <row r="8" spans="1:13" ht="94.5">
      <c r="A8" s="211" t="s">
        <v>69</v>
      </c>
      <c r="B8" s="212" t="s">
        <v>72</v>
      </c>
      <c r="C8" s="113">
        <v>4</v>
      </c>
      <c r="D8" s="113">
        <v>0</v>
      </c>
      <c r="E8" s="113">
        <v>0</v>
      </c>
      <c r="F8" s="113">
        <f>(C8*'Labor Costs'!$F$9)+(D8*('Labor Costs'!$D$7))+(E8*'Labor Costs'!$F$10)</f>
        <v>392</v>
      </c>
      <c r="G8" s="139">
        <v>30</v>
      </c>
      <c r="H8" s="139">
        <v>1</v>
      </c>
      <c r="I8" s="139">
        <f t="shared" si="0"/>
        <v>30</v>
      </c>
      <c r="J8" s="139">
        <f t="shared" si="1"/>
        <v>120</v>
      </c>
      <c r="K8" s="139">
        <f t="shared" si="2"/>
        <v>11760</v>
      </c>
      <c r="L8" s="39" t="s">
        <v>71</v>
      </c>
      <c r="M8" s="109">
        <f>(E8*'Labor Costs'!$F$10)*I8</f>
        <v>0</v>
      </c>
    </row>
    <row r="9" spans="1:13" ht="94.5">
      <c r="A9" s="211" t="s">
        <v>69</v>
      </c>
      <c r="B9" s="210" t="s">
        <v>73</v>
      </c>
      <c r="C9" s="113">
        <v>0</v>
      </c>
      <c r="D9" s="113">
        <v>0</v>
      </c>
      <c r="E9" s="113">
        <v>22</v>
      </c>
      <c r="F9" s="113">
        <f>(C9*'Labor Costs'!$F$9)+(D9*('Labor Costs'!$D$7))+(E9*'Labor Costs'!$F$10)</f>
        <v>5390</v>
      </c>
      <c r="G9" s="139">
        <v>30</v>
      </c>
      <c r="H9" s="139">
        <v>1</v>
      </c>
      <c r="I9" s="139">
        <f t="shared" si="0"/>
        <v>30</v>
      </c>
      <c r="J9" s="139">
        <f t="shared" si="1"/>
        <v>660</v>
      </c>
      <c r="K9" s="169">
        <f t="shared" si="2"/>
        <v>161700</v>
      </c>
      <c r="L9" s="39" t="s">
        <v>74</v>
      </c>
      <c r="M9" s="110">
        <f>(E9*'Labor Costs'!$F$10)*I9</f>
        <v>161700</v>
      </c>
    </row>
    <row r="10" spans="1:13" ht="67.5">
      <c r="A10" s="211" t="s">
        <v>75</v>
      </c>
      <c r="B10" s="210" t="s">
        <v>76</v>
      </c>
      <c r="C10" s="127">
        <v>2</v>
      </c>
      <c r="D10" s="127">
        <v>0</v>
      </c>
      <c r="E10" s="127">
        <v>1</v>
      </c>
      <c r="F10" s="113">
        <f>(C10*'Labor Costs'!$F$9)+(D10*('Labor Costs'!$D$7))+(E10*'Labor Costs'!$F$10)</f>
        <v>441</v>
      </c>
      <c r="G10" s="138">
        <v>3</v>
      </c>
      <c r="H10" s="138">
        <v>1</v>
      </c>
      <c r="I10" s="138">
        <f t="shared" si="0"/>
        <v>3</v>
      </c>
      <c r="J10" s="138">
        <f t="shared" si="1"/>
        <v>9</v>
      </c>
      <c r="K10" s="170">
        <f t="shared" si="2"/>
        <v>1323</v>
      </c>
      <c r="L10" s="39" t="s">
        <v>71</v>
      </c>
      <c r="M10" s="171">
        <f>(E10*'Labor Costs'!$F$10)*I10</f>
        <v>735</v>
      </c>
    </row>
    <row r="11" spans="1:13" ht="40.5">
      <c r="A11" s="213" t="s">
        <v>77</v>
      </c>
      <c r="B11" s="210" t="s">
        <v>78</v>
      </c>
      <c r="C11" s="128">
        <v>1</v>
      </c>
      <c r="D11" s="128">
        <v>0</v>
      </c>
      <c r="E11" s="128">
        <v>0</v>
      </c>
      <c r="F11" s="126">
        <f>(C11*'Labor Costs'!$F$9)+(D11*('Labor Costs'!$D$7))+(E11*'Labor Costs'!$F$10)</f>
        <v>98</v>
      </c>
      <c r="G11" s="138">
        <v>30</v>
      </c>
      <c r="H11" s="138">
        <v>1</v>
      </c>
      <c r="I11" s="138">
        <f t="shared" si="0"/>
        <v>30</v>
      </c>
      <c r="J11" s="138">
        <f t="shared" si="1"/>
        <v>30</v>
      </c>
      <c r="K11" s="138">
        <f t="shared" si="2"/>
        <v>2940</v>
      </c>
      <c r="L11" s="65" t="s">
        <v>71</v>
      </c>
      <c r="M11" s="108">
        <f>(E11*'Labor Costs'!$F$10)*I11</f>
        <v>0</v>
      </c>
    </row>
    <row r="12" spans="1:13" ht="54">
      <c r="A12" s="213" t="s">
        <v>79</v>
      </c>
      <c r="B12" s="210" t="s">
        <v>80</v>
      </c>
      <c r="C12" s="128">
        <v>0.5</v>
      </c>
      <c r="D12" s="128">
        <v>0</v>
      </c>
      <c r="E12" s="128">
        <v>0</v>
      </c>
      <c r="F12" s="126">
        <f>(C12*'Labor Costs'!$F$9)+(D12*('Labor Costs'!$D$7))+(E12*'Labor Costs'!$F$10)</f>
        <v>49</v>
      </c>
      <c r="G12" s="138">
        <v>30</v>
      </c>
      <c r="H12" s="138">
        <v>1</v>
      </c>
      <c r="I12" s="138">
        <f t="shared" si="0"/>
        <v>30</v>
      </c>
      <c r="J12" s="138">
        <f t="shared" si="1"/>
        <v>15</v>
      </c>
      <c r="K12" s="138">
        <f t="shared" si="2"/>
        <v>1470</v>
      </c>
      <c r="L12" s="65" t="s">
        <v>71</v>
      </c>
      <c r="M12" s="108">
        <f>(E12*'Labor Costs'!$F$10)*I12</f>
        <v>0</v>
      </c>
    </row>
    <row r="13" spans="1:13" ht="40.5">
      <c r="A13" s="213" t="s">
        <v>79</v>
      </c>
      <c r="B13" s="210" t="s">
        <v>81</v>
      </c>
      <c r="C13" s="128">
        <v>0.5</v>
      </c>
      <c r="D13" s="128">
        <v>0</v>
      </c>
      <c r="E13" s="128">
        <v>0</v>
      </c>
      <c r="F13" s="126">
        <f>(C13*'Labor Costs'!$F$9)+(D13*('Labor Costs'!$D$7))+(E13*'Labor Costs'!$F$10)</f>
        <v>49</v>
      </c>
      <c r="G13" s="138">
        <v>30</v>
      </c>
      <c r="H13" s="138">
        <v>1</v>
      </c>
      <c r="I13" s="138">
        <f t="shared" si="0"/>
        <v>30</v>
      </c>
      <c r="J13" s="138">
        <f t="shared" si="1"/>
        <v>15</v>
      </c>
      <c r="K13" s="138">
        <f t="shared" si="2"/>
        <v>1470</v>
      </c>
      <c r="L13" s="65" t="s">
        <v>71</v>
      </c>
      <c r="M13" s="108">
        <f>(E13*'Labor Costs'!$F$10)*I13</f>
        <v>0</v>
      </c>
    </row>
    <row r="14" spans="1:13" ht="40.5">
      <c r="A14" s="213">
        <v>80.145099999999999</v>
      </c>
      <c r="B14" s="210" t="s">
        <v>82</v>
      </c>
      <c r="C14" s="127">
        <v>1</v>
      </c>
      <c r="D14" s="130">
        <v>0</v>
      </c>
      <c r="E14" s="130">
        <v>0</v>
      </c>
      <c r="F14" s="112">
        <f>(C14*'Labor Costs'!$F$9)+(D14*('Labor Costs'!$D$7))+(E14*'Labor Costs'!$F$10)</f>
        <v>98</v>
      </c>
      <c r="G14" s="138">
        <v>30</v>
      </c>
      <c r="H14" s="138">
        <v>4</v>
      </c>
      <c r="I14" s="138">
        <f t="shared" si="0"/>
        <v>120</v>
      </c>
      <c r="J14" s="138">
        <f t="shared" si="1"/>
        <v>120</v>
      </c>
      <c r="K14" s="138">
        <f t="shared" si="2"/>
        <v>11760</v>
      </c>
      <c r="L14" s="39" t="s">
        <v>83</v>
      </c>
      <c r="M14" s="108">
        <f>(E14*'Labor Costs'!$F$10)*I14</f>
        <v>0</v>
      </c>
    </row>
    <row r="15" spans="1:13" ht="54">
      <c r="A15" s="213">
        <v>80.145099999999999</v>
      </c>
      <c r="B15" s="210" t="s">
        <v>84</v>
      </c>
      <c r="C15" s="127">
        <v>5</v>
      </c>
      <c r="D15" s="128">
        <v>0</v>
      </c>
      <c r="E15" s="128">
        <v>0</v>
      </c>
      <c r="F15" s="126">
        <f>(C15*'Labor Costs'!$F$9)+(D15*('Labor Costs'!$D$7))+(E15*'Labor Costs'!$F$10)</f>
        <v>490</v>
      </c>
      <c r="G15" s="138">
        <v>30</v>
      </c>
      <c r="H15" s="138">
        <v>4</v>
      </c>
      <c r="I15" s="138">
        <f t="shared" si="0"/>
        <v>120</v>
      </c>
      <c r="J15" s="138">
        <f t="shared" si="1"/>
        <v>600</v>
      </c>
      <c r="K15" s="138">
        <f t="shared" si="2"/>
        <v>58800</v>
      </c>
      <c r="L15" s="86" t="s">
        <v>85</v>
      </c>
      <c r="M15" s="108">
        <f>(E15*'Labor Costs'!$F$10)*I15</f>
        <v>0</v>
      </c>
    </row>
    <row r="16" spans="1:13" ht="40.5">
      <c r="A16" s="214">
        <v>80.145300000000006</v>
      </c>
      <c r="B16" s="210" t="s">
        <v>86</v>
      </c>
      <c r="C16" s="127">
        <v>1</v>
      </c>
      <c r="D16" s="127">
        <v>0</v>
      </c>
      <c r="E16" s="127">
        <v>0</v>
      </c>
      <c r="F16" s="113">
        <f>(C16*'Labor Costs'!$F$9)+(D16*('Labor Costs'!$D$7))+(E16*'Labor Costs'!$F$10)</f>
        <v>98</v>
      </c>
      <c r="G16" s="138">
        <v>30</v>
      </c>
      <c r="H16" s="138">
        <v>260</v>
      </c>
      <c r="I16" s="138">
        <f t="shared" si="0"/>
        <v>7800</v>
      </c>
      <c r="J16" s="138">
        <f t="shared" si="1"/>
        <v>7800</v>
      </c>
      <c r="K16" s="138">
        <f t="shared" si="2"/>
        <v>764400</v>
      </c>
      <c r="L16" s="66" t="s">
        <v>87</v>
      </c>
      <c r="M16" s="108">
        <f>(E16*'Labor Costs'!$F$10)*I16</f>
        <v>0</v>
      </c>
    </row>
    <row r="17" spans="1:77" ht="243">
      <c r="A17" s="214">
        <v>80.1464</v>
      </c>
      <c r="B17" s="210" t="s">
        <v>88</v>
      </c>
      <c r="C17" s="127">
        <v>2</v>
      </c>
      <c r="D17" s="127">
        <v>0</v>
      </c>
      <c r="E17" s="127">
        <v>45</v>
      </c>
      <c r="F17" s="113">
        <f>(C17*'Labor Costs'!$F$9)+(D17*('Labor Costs'!$D$7))+(E17*'Labor Costs'!$F$10)</f>
        <v>11221</v>
      </c>
      <c r="G17" s="138">
        <v>30</v>
      </c>
      <c r="H17" s="138">
        <v>1</v>
      </c>
      <c r="I17" s="138">
        <f t="shared" si="0"/>
        <v>30</v>
      </c>
      <c r="J17" s="138">
        <f t="shared" si="1"/>
        <v>1410</v>
      </c>
      <c r="K17" s="170">
        <f t="shared" si="2"/>
        <v>336630</v>
      </c>
      <c r="L17" s="39" t="s">
        <v>89</v>
      </c>
      <c r="M17" s="171">
        <f>(E17*'Labor Costs'!$F$10)*I17</f>
        <v>330750</v>
      </c>
    </row>
    <row r="18" spans="1:77">
      <c r="A18" s="198"/>
      <c r="B18" s="186"/>
      <c r="C18" s="127"/>
      <c r="D18" s="127"/>
      <c r="E18" s="127"/>
      <c r="F18" s="113"/>
      <c r="G18" s="138"/>
      <c r="H18" s="138"/>
      <c r="I18" s="138"/>
      <c r="J18" s="138"/>
      <c r="K18" s="138"/>
      <c r="L18" s="86"/>
      <c r="M18" s="109"/>
    </row>
    <row r="19" spans="1:77" ht="15.75">
      <c r="A19" s="53"/>
      <c r="B19" s="55" t="s">
        <v>90</v>
      </c>
      <c r="C19" s="127"/>
      <c r="D19" s="127"/>
      <c r="E19" s="127"/>
      <c r="F19" s="113"/>
      <c r="G19" s="140">
        <f>SUM(G20:G23)</f>
        <v>105</v>
      </c>
      <c r="H19" s="127"/>
      <c r="I19" s="140">
        <f>SUM(I20:I23)</f>
        <v>8370</v>
      </c>
      <c r="J19" s="140">
        <f>SUM(J20:J23)</f>
        <v>2610</v>
      </c>
      <c r="K19" s="140">
        <f>SUM(K20:K23)</f>
        <v>176130</v>
      </c>
      <c r="L19" s="177"/>
      <c r="M19" s="140">
        <f>SUM(M20:M23)</f>
        <v>0</v>
      </c>
    </row>
    <row r="20" spans="1:77" ht="40.5">
      <c r="A20" s="214">
        <v>80.145300000000006</v>
      </c>
      <c r="B20" s="210" t="s">
        <v>91</v>
      </c>
      <c r="C20" s="127">
        <v>4</v>
      </c>
      <c r="D20" s="127">
        <v>0</v>
      </c>
      <c r="E20" s="127">
        <v>0</v>
      </c>
      <c r="F20" s="113">
        <f>(C20*'Labor Costs'!$F$9)+(D20*('Labor Costs'!$D$7))+(E20*'Labor Costs'!$F$10)</f>
        <v>392</v>
      </c>
      <c r="G20" s="138">
        <v>30</v>
      </c>
      <c r="H20" s="138">
        <v>1</v>
      </c>
      <c r="I20" s="138">
        <f>G20*H20</f>
        <v>30</v>
      </c>
      <c r="J20" s="138">
        <f>(C20+D20+E20)*I20</f>
        <v>120</v>
      </c>
      <c r="K20" s="138">
        <f>F20*I20</f>
        <v>11760</v>
      </c>
      <c r="L20" s="65" t="s">
        <v>87</v>
      </c>
      <c r="M20" s="108">
        <f>(E20*'Labor Costs'!$F$10)*I20</f>
        <v>0</v>
      </c>
      <c r="N20" s="27"/>
    </row>
    <row r="21" spans="1:77">
      <c r="A21" s="214">
        <v>80.145300000000006</v>
      </c>
      <c r="B21" s="210" t="s">
        <v>92</v>
      </c>
      <c r="C21" s="127">
        <v>0</v>
      </c>
      <c r="D21" s="127">
        <v>0.25</v>
      </c>
      <c r="E21" s="127">
        <v>0</v>
      </c>
      <c r="F21" s="113">
        <f>(C21*'Labor Costs'!$F$9)+(D21*('Labor Costs'!$D$7))+(E21*'Labor Costs'!$F$10)</f>
        <v>17.75</v>
      </c>
      <c r="G21" s="138">
        <v>30</v>
      </c>
      <c r="H21" s="138">
        <v>260</v>
      </c>
      <c r="I21" s="138">
        <f>G21*H21</f>
        <v>7800</v>
      </c>
      <c r="J21" s="138">
        <f>(C21+D21+E21)*I21</f>
        <v>1950</v>
      </c>
      <c r="K21" s="138">
        <f>F21*I21</f>
        <v>138450</v>
      </c>
      <c r="L21" s="65" t="s">
        <v>87</v>
      </c>
      <c r="M21" s="108">
        <f>(E21*'Labor Costs'!$F$10)*I21</f>
        <v>0</v>
      </c>
      <c r="N21" s="27"/>
    </row>
    <row r="22" spans="1:77" ht="40.5">
      <c r="A22" s="214">
        <v>80.145399999999995</v>
      </c>
      <c r="B22" s="210" t="s">
        <v>93</v>
      </c>
      <c r="C22" s="128">
        <v>0</v>
      </c>
      <c r="D22" s="128">
        <v>1</v>
      </c>
      <c r="E22" s="128">
        <v>0</v>
      </c>
      <c r="F22" s="126">
        <f>(C22*'Labor Costs'!$F$9)+(D22*('Labor Costs'!$D$7))+(E22*'Labor Costs'!$F$10)</f>
        <v>71</v>
      </c>
      <c r="G22" s="138">
        <v>30</v>
      </c>
      <c r="H22" s="138">
        <v>12</v>
      </c>
      <c r="I22" s="138">
        <f>G22*H22</f>
        <v>360</v>
      </c>
      <c r="J22" s="138">
        <f>(C22+D22+E22)*I22</f>
        <v>360</v>
      </c>
      <c r="K22" s="138">
        <f>F22*I22</f>
        <v>25560</v>
      </c>
      <c r="L22" s="65" t="s">
        <v>87</v>
      </c>
      <c r="M22" s="108">
        <f>(E22*'Labor Costs'!$F$10)*I22</f>
        <v>0</v>
      </c>
      <c r="N22" s="27"/>
    </row>
    <row r="23" spans="1:77" ht="75">
      <c r="A23" s="206">
        <v>80.147800000000004</v>
      </c>
      <c r="B23" s="207" t="s">
        <v>94</v>
      </c>
      <c r="C23" s="105">
        <v>0</v>
      </c>
      <c r="D23" s="105">
        <v>1</v>
      </c>
      <c r="E23" s="105">
        <v>0</v>
      </c>
      <c r="F23" s="105">
        <v>2</v>
      </c>
      <c r="G23" s="192">
        <v>15</v>
      </c>
      <c r="H23" s="192">
        <v>12</v>
      </c>
      <c r="I23" s="192">
        <f>G23*H23</f>
        <v>180</v>
      </c>
      <c r="J23" s="192">
        <f>(C23+D23+E23)*I23</f>
        <v>180</v>
      </c>
      <c r="K23" s="192">
        <f>F23*I23</f>
        <v>360</v>
      </c>
      <c r="L23" s="98" t="s">
        <v>95</v>
      </c>
      <c r="M23" s="111">
        <f>(E23*'Labor Costs'!$F$10)*I23</f>
        <v>0</v>
      </c>
      <c r="N23" s="27"/>
    </row>
    <row r="24" spans="1:77">
      <c r="A24" s="198"/>
      <c r="B24" s="208"/>
      <c r="C24" s="130"/>
      <c r="D24" s="130"/>
      <c r="E24" s="130"/>
      <c r="F24" s="112"/>
      <c r="G24" s="138"/>
      <c r="H24" s="138"/>
      <c r="I24" s="138"/>
      <c r="J24" s="138"/>
      <c r="K24" s="138"/>
      <c r="L24" s="65"/>
      <c r="M24" s="109"/>
      <c r="N24" s="27"/>
    </row>
    <row r="25" spans="1:77">
      <c r="A25" s="228" t="s">
        <v>33</v>
      </c>
      <c r="B25" s="229"/>
      <c r="C25" s="132"/>
      <c r="D25" s="132"/>
      <c r="E25" s="132"/>
      <c r="F25" s="132"/>
      <c r="G25" s="133">
        <f>G19+G5</f>
        <v>410</v>
      </c>
      <c r="H25" s="133"/>
      <c r="I25" s="133">
        <f>I19+I5</f>
        <v>16625</v>
      </c>
      <c r="J25" s="133">
        <f>J19+J5</f>
        <v>13497</v>
      </c>
      <c r="K25" s="133">
        <f>K19+K5</f>
        <v>1541907</v>
      </c>
      <c r="L25" s="172"/>
      <c r="M25" s="89">
        <f>M19+M5</f>
        <v>498085</v>
      </c>
    </row>
    <row r="26" spans="1:77" ht="15.75">
      <c r="A26" s="17"/>
      <c r="G26" s="27"/>
      <c r="M26" s="56"/>
    </row>
    <row r="27" spans="1:77">
      <c r="G27" s="27"/>
      <c r="M27" s="56"/>
    </row>
    <row r="28" spans="1:77" ht="15.75">
      <c r="A28" s="31" t="s">
        <v>96</v>
      </c>
      <c r="E28" s="29"/>
      <c r="M28" s="56"/>
    </row>
    <row r="29" spans="1:77" ht="15.75">
      <c r="A29" s="17"/>
      <c r="M29" s="56"/>
      <c r="T29" s="17"/>
      <c r="AM29" s="17"/>
      <c r="BF29" s="17"/>
      <c r="BY29" s="17"/>
    </row>
    <row r="30" spans="1:77" ht="15.75">
      <c r="A30" s="46"/>
      <c r="B30" s="32" t="s">
        <v>97</v>
      </c>
      <c r="C30" s="32"/>
      <c r="D30" s="32"/>
      <c r="E30" s="32"/>
      <c r="F30" s="32"/>
      <c r="G30" s="32"/>
      <c r="H30" s="32"/>
      <c r="I30" s="32"/>
      <c r="J30" s="32"/>
      <c r="K30" s="32"/>
      <c r="L30" s="43"/>
      <c r="M30" s="56"/>
      <c r="T30" s="17"/>
      <c r="AM30" s="17"/>
      <c r="BF30" s="17"/>
      <c r="BY30" s="17"/>
    </row>
    <row r="31" spans="1:77" ht="15.75">
      <c r="A31" s="32"/>
      <c r="B31" s="32" t="s">
        <v>98</v>
      </c>
      <c r="C31" s="32"/>
      <c r="D31" s="32"/>
      <c r="E31" s="32"/>
      <c r="F31" s="32"/>
      <c r="G31" s="32"/>
      <c r="H31" s="32"/>
      <c r="I31" s="32"/>
      <c r="J31" s="32"/>
      <c r="K31" s="32"/>
      <c r="L31" s="43"/>
      <c r="M31" s="56"/>
      <c r="T31" s="18"/>
      <c r="AM31" s="18"/>
      <c r="BF31" s="18"/>
      <c r="BY31" s="18"/>
    </row>
    <row r="32" spans="1:77" ht="15.75">
      <c r="A32" s="32"/>
      <c r="B32" s="32" t="s">
        <v>99</v>
      </c>
      <c r="C32" s="32"/>
      <c r="D32" s="32"/>
      <c r="E32" s="32"/>
      <c r="F32" s="32"/>
      <c r="G32" s="32"/>
      <c r="H32" s="32"/>
      <c r="I32" s="32"/>
      <c r="J32" s="32"/>
      <c r="K32" s="32"/>
      <c r="L32" s="43"/>
      <c r="M32" s="56"/>
      <c r="T32" s="18"/>
      <c r="AM32" s="18"/>
      <c r="BF32" s="18"/>
      <c r="BY32" s="18"/>
    </row>
    <row r="33" spans="1:85" ht="15.75">
      <c r="A33" s="32"/>
      <c r="B33" s="32" t="s">
        <v>100</v>
      </c>
      <c r="C33" s="32"/>
      <c r="D33" s="32"/>
      <c r="E33" s="32"/>
      <c r="F33" s="32"/>
      <c r="G33" s="32"/>
      <c r="H33" s="32"/>
      <c r="I33" s="32"/>
      <c r="J33" s="32"/>
      <c r="K33" s="32"/>
      <c r="L33" s="43"/>
      <c r="M33" s="56"/>
      <c r="T33" s="18"/>
      <c r="AM33" s="18"/>
      <c r="BF33" s="18"/>
      <c r="BY33" s="18"/>
    </row>
    <row r="34" spans="1:85" ht="15.75">
      <c r="A34" s="32"/>
      <c r="B34" s="43" t="s">
        <v>101</v>
      </c>
      <c r="C34" s="32"/>
      <c r="D34" s="32"/>
      <c r="E34" s="32"/>
      <c r="F34" s="32"/>
      <c r="G34" s="32"/>
      <c r="H34" s="32"/>
      <c r="I34" s="32"/>
      <c r="J34" s="32"/>
      <c r="K34" s="32"/>
      <c r="L34" s="43"/>
      <c r="M34" s="56"/>
      <c r="T34" s="18"/>
      <c r="AM34" s="18"/>
      <c r="BF34" s="18"/>
      <c r="BY34" s="18"/>
    </row>
    <row r="35" spans="1:85" ht="15.75">
      <c r="A35" s="32"/>
      <c r="B35" s="32" t="s">
        <v>102</v>
      </c>
      <c r="C35" s="32"/>
      <c r="D35" s="32"/>
      <c r="E35" s="32"/>
      <c r="F35" s="32"/>
      <c r="G35" s="32"/>
      <c r="H35" s="32"/>
      <c r="I35" s="32"/>
      <c r="J35" s="32"/>
      <c r="K35" s="32"/>
      <c r="L35" s="43"/>
      <c r="M35" s="56"/>
      <c r="T35" s="18"/>
      <c r="AM35" s="18"/>
      <c r="BF35" s="18"/>
      <c r="BY35" s="18"/>
    </row>
    <row r="36" spans="1:85" ht="15.75">
      <c r="A36" s="32"/>
      <c r="B36" s="32"/>
      <c r="C36" s="32"/>
      <c r="D36" s="32"/>
      <c r="E36" s="32"/>
      <c r="F36" s="32"/>
      <c r="G36" s="32"/>
      <c r="H36" s="32"/>
      <c r="I36" s="32"/>
      <c r="J36" s="32"/>
      <c r="K36" s="32"/>
      <c r="L36" s="43"/>
      <c r="M36" s="56"/>
      <c r="T36" s="18"/>
      <c r="AM36" s="18"/>
      <c r="BF36" s="18"/>
      <c r="BY36" s="18"/>
    </row>
    <row r="37" spans="1:85" ht="15.75">
      <c r="A37" s="43"/>
      <c r="B37" s="32" t="s">
        <v>103</v>
      </c>
      <c r="C37" s="32"/>
      <c r="D37" s="32"/>
      <c r="E37" s="32"/>
      <c r="F37" s="32"/>
      <c r="G37" s="32"/>
      <c r="H37" s="32"/>
      <c r="I37" s="32"/>
      <c r="J37" s="32"/>
      <c r="K37" s="32"/>
      <c r="L37" s="43"/>
      <c r="M37" s="56"/>
    </row>
    <row r="38" spans="1:85" ht="15.75">
      <c r="A38" s="32"/>
      <c r="B38" s="43"/>
      <c r="C38" s="43"/>
      <c r="D38" s="43"/>
      <c r="E38" s="43"/>
      <c r="F38" s="43"/>
      <c r="G38" s="47"/>
      <c r="H38" s="43"/>
      <c r="I38" s="47"/>
      <c r="J38" s="47"/>
      <c r="K38" s="47"/>
      <c r="L38" s="43"/>
      <c r="M38" s="56"/>
      <c r="T38" s="18"/>
      <c r="Z38" s="19"/>
      <c r="AB38" s="19"/>
      <c r="AC38" s="19"/>
      <c r="AD38" s="19"/>
      <c r="AM38" s="18"/>
      <c r="AS38" s="19"/>
      <c r="AU38" s="19"/>
      <c r="AV38" s="19"/>
      <c r="AW38" s="19"/>
      <c r="BF38" s="18"/>
      <c r="BL38" s="19"/>
      <c r="BN38" s="19"/>
      <c r="BO38" s="19"/>
      <c r="BP38" s="19"/>
      <c r="BY38" s="18"/>
      <c r="CE38" s="19"/>
      <c r="CG38" s="19"/>
    </row>
    <row r="39" spans="1:85">
      <c r="A39" s="43" t="s">
        <v>104</v>
      </c>
      <c r="B39" s="43"/>
      <c r="C39" s="43"/>
      <c r="D39" s="43"/>
      <c r="E39" s="43"/>
      <c r="F39" s="43"/>
      <c r="G39" s="43"/>
      <c r="H39" s="43"/>
      <c r="I39" s="43"/>
      <c r="J39" s="43"/>
      <c r="K39" s="43"/>
      <c r="L39" s="43"/>
      <c r="M39" s="56"/>
    </row>
    <row r="40" spans="1:85">
      <c r="A40" s="43"/>
      <c r="B40" s="45"/>
      <c r="C40" s="45"/>
      <c r="D40" s="45"/>
      <c r="E40" s="45"/>
      <c r="F40" s="45"/>
      <c r="G40" s="45"/>
      <c r="H40" s="45"/>
      <c r="I40" s="45"/>
      <c r="J40" s="45"/>
      <c r="K40" s="43"/>
      <c r="L40" s="43"/>
      <c r="M40" s="56"/>
    </row>
    <row r="41" spans="1:85">
      <c r="A41" s="43"/>
      <c r="B41" s="117"/>
      <c r="C41" s="117"/>
      <c r="D41" s="117"/>
      <c r="E41" s="117"/>
      <c r="F41" s="117"/>
      <c r="G41" s="117"/>
      <c r="H41" s="117"/>
      <c r="I41" s="117"/>
      <c r="J41" s="45"/>
      <c r="K41" s="43"/>
      <c r="L41" s="43"/>
      <c r="M41" s="56"/>
    </row>
    <row r="42" spans="1:85">
      <c r="A42" s="43"/>
      <c r="B42" s="117"/>
      <c r="C42" s="117"/>
      <c r="D42" s="117"/>
      <c r="E42" s="117"/>
      <c r="F42" s="117"/>
      <c r="G42" s="118"/>
      <c r="H42" s="117"/>
      <c r="I42" s="117"/>
      <c r="J42" s="45"/>
      <c r="K42" s="43"/>
      <c r="L42" s="43"/>
      <c r="M42" s="56"/>
      <c r="Z42" s="19"/>
      <c r="AS42" s="19"/>
      <c r="BL42" s="19"/>
      <c r="CE42" s="19"/>
    </row>
    <row r="43" spans="1:85">
      <c r="B43" s="119"/>
      <c r="C43" s="119"/>
      <c r="D43" s="119"/>
      <c r="E43" s="119"/>
      <c r="F43" s="119"/>
      <c r="G43" s="119"/>
      <c r="H43" s="119"/>
      <c r="I43" s="119"/>
      <c r="J43" s="27"/>
      <c r="M43" s="56"/>
    </row>
    <row r="44" spans="1:85">
      <c r="B44" s="27"/>
      <c r="C44" s="27"/>
      <c r="D44" s="27"/>
      <c r="E44" s="27"/>
      <c r="F44" s="27"/>
      <c r="G44" s="27"/>
      <c r="H44" s="27"/>
      <c r="I44" s="27"/>
      <c r="J44" s="27"/>
      <c r="M44" s="56"/>
    </row>
    <row r="45" spans="1:85">
      <c r="M45" s="56"/>
    </row>
    <row r="46" spans="1:85">
      <c r="M46" s="56"/>
    </row>
    <row r="47" spans="1:85">
      <c r="M47" s="56"/>
    </row>
    <row r="48" spans="1:85">
      <c r="M48" s="56"/>
    </row>
    <row r="49" spans="13:13">
      <c r="M49" s="56"/>
    </row>
    <row r="50" spans="13:13">
      <c r="M50" s="56"/>
    </row>
    <row r="51" spans="13:13">
      <c r="M51" s="56"/>
    </row>
    <row r="52" spans="13:13">
      <c r="M52" s="56"/>
    </row>
    <row r="53" spans="13:13">
      <c r="M53" s="56"/>
    </row>
    <row r="54" spans="13:13">
      <c r="M54" s="56"/>
    </row>
    <row r="55" spans="13:13">
      <c r="M55" s="56"/>
    </row>
    <row r="56" spans="13:13">
      <c r="M56" s="56"/>
    </row>
    <row r="57" spans="13:13" s="2" customFormat="1" ht="18" customHeight="1">
      <c r="M57" s="56"/>
    </row>
    <row r="58" spans="13:13" s="3" customFormat="1" ht="15.75">
      <c r="M58" s="57"/>
    </row>
    <row r="59" spans="13:13">
      <c r="M59" s="56"/>
    </row>
    <row r="60" spans="13:13">
      <c r="M60" s="56"/>
    </row>
    <row r="61" spans="13:13">
      <c r="M61" s="56"/>
    </row>
    <row r="62" spans="13:13">
      <c r="M62" s="56"/>
    </row>
    <row r="63" spans="13:13">
      <c r="M63" s="56"/>
    </row>
    <row r="64" spans="13:13" s="2" customFormat="1">
      <c r="M64" s="56"/>
    </row>
    <row r="65" spans="1:10" ht="25.5">
      <c r="A65" s="4"/>
      <c r="B65" s="5"/>
      <c r="C65" s="5"/>
      <c r="D65" s="5"/>
      <c r="E65" s="5"/>
      <c r="F65" s="5"/>
      <c r="G65" s="5"/>
      <c r="H65" s="5"/>
      <c r="I65" s="5"/>
      <c r="J65" s="5"/>
    </row>
    <row r="66" spans="1:10" ht="25.5">
      <c r="A66" s="5"/>
      <c r="B66" s="5"/>
      <c r="C66" s="5"/>
      <c r="D66" s="5"/>
      <c r="E66" s="5"/>
      <c r="F66" s="5"/>
      <c r="G66" s="5"/>
      <c r="H66" s="5"/>
      <c r="I66" s="5"/>
      <c r="J66" s="5"/>
    </row>
  </sheetData>
  <mergeCells count="7">
    <mergeCell ref="A25:B25"/>
    <mergeCell ref="A1:L1"/>
    <mergeCell ref="A2:L2"/>
    <mergeCell ref="A3:B3"/>
    <mergeCell ref="C3:F3"/>
    <mergeCell ref="G3:K3"/>
    <mergeCell ref="L3:L4"/>
  </mergeCells>
  <dataValidations xWindow="1205" yWindow="357" count="1">
    <dataValidation allowBlank="1" showErrorMessage="1" sqref="L16:L19" xr:uid="{C7B626AD-F2F7-4AC9-866F-FB7FE2A75F48}"/>
  </dataValidations>
  <pageMargins left="0.7" right="0.7" top="0.75" bottom="0.75" header="0.3" footer="0.3"/>
  <pageSetup scale="74" fitToHeight="0"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P75"/>
  <sheetViews>
    <sheetView zoomScaleNormal="100" workbookViewId="0">
      <pane ySplit="5" topLeftCell="A20" activePane="bottomLeft" state="frozen"/>
      <selection pane="bottomLeft" activeCell="M28" sqref="M28"/>
    </sheetView>
  </sheetViews>
  <sheetFormatPr defaultRowHeight="15"/>
  <cols>
    <col min="1" max="1" width="19.42578125" customWidth="1"/>
    <col min="2" max="2" width="26.7109375" customWidth="1"/>
    <col min="3" max="3" width="10.7109375" customWidth="1"/>
    <col min="4" max="4" width="10.140625" customWidth="1"/>
    <col min="5" max="5" width="10.7109375" customWidth="1"/>
    <col min="6" max="6" width="10.28515625" bestFit="1" customWidth="1"/>
    <col min="7" max="7" width="13.140625" customWidth="1"/>
    <col min="8" max="10" width="11.42578125" customWidth="1"/>
    <col min="11" max="11" width="13.28515625" bestFit="1" customWidth="1"/>
    <col min="12" max="13" width="17.42578125" customWidth="1"/>
  </cols>
  <sheetData>
    <row r="1" spans="1:14">
      <c r="A1" s="230" t="s">
        <v>48</v>
      </c>
      <c r="B1" s="231"/>
      <c r="C1" s="231"/>
      <c r="D1" s="231"/>
      <c r="E1" s="231"/>
      <c r="F1" s="231"/>
      <c r="G1" s="231"/>
      <c r="H1" s="231"/>
      <c r="I1" s="232"/>
      <c r="J1" s="232"/>
      <c r="K1" s="232"/>
      <c r="L1" s="232"/>
      <c r="M1" s="221"/>
    </row>
    <row r="2" spans="1:14">
      <c r="A2" s="243" t="s">
        <v>105</v>
      </c>
      <c r="B2" s="244"/>
      <c r="C2" s="244"/>
      <c r="D2" s="244"/>
      <c r="E2" s="244"/>
      <c r="F2" s="244"/>
      <c r="G2" s="244"/>
      <c r="H2" s="244"/>
      <c r="I2" s="244"/>
      <c r="J2" s="244"/>
      <c r="K2" s="244"/>
      <c r="L2" s="244"/>
      <c r="M2" s="223"/>
    </row>
    <row r="3" spans="1:14" s="1" customFormat="1" ht="16.149999999999999" customHeight="1">
      <c r="A3" s="238" t="s">
        <v>50</v>
      </c>
      <c r="B3" s="238"/>
      <c r="C3" s="236" t="s">
        <v>51</v>
      </c>
      <c r="D3" s="237"/>
      <c r="E3" s="237"/>
      <c r="F3" s="237"/>
      <c r="G3" s="235" t="s">
        <v>52</v>
      </c>
      <c r="H3" s="245"/>
      <c r="I3" s="245"/>
      <c r="J3" s="245"/>
      <c r="K3" s="245"/>
      <c r="L3" s="246" t="s">
        <v>53</v>
      </c>
      <c r="M3" s="39"/>
    </row>
    <row r="4" spans="1:14" ht="54.75">
      <c r="A4" s="184" t="s">
        <v>54</v>
      </c>
      <c r="B4" s="185" t="s">
        <v>55</v>
      </c>
      <c r="C4" s="52" t="s">
        <v>56</v>
      </c>
      <c r="D4" s="52" t="s">
        <v>57</v>
      </c>
      <c r="E4" s="52" t="s">
        <v>58</v>
      </c>
      <c r="F4" s="52" t="s">
        <v>59</v>
      </c>
      <c r="G4" s="51" t="s">
        <v>60</v>
      </c>
      <c r="H4" s="51" t="s">
        <v>106</v>
      </c>
      <c r="I4" s="51" t="s">
        <v>62</v>
      </c>
      <c r="J4" s="51" t="s">
        <v>63</v>
      </c>
      <c r="K4" s="51" t="s">
        <v>107</v>
      </c>
      <c r="L4" s="247"/>
      <c r="M4" s="40" t="s">
        <v>108</v>
      </c>
    </row>
    <row r="5" spans="1:14" ht="15.75">
      <c r="A5" s="199"/>
      <c r="B5" s="55" t="s">
        <v>66</v>
      </c>
      <c r="C5" s="200"/>
      <c r="D5" s="200"/>
      <c r="E5" s="200"/>
      <c r="F5" s="201"/>
      <c r="G5" s="202">
        <f>SUM(G6:G20)</f>
        <v>199</v>
      </c>
      <c r="H5" s="203"/>
      <c r="I5" s="202">
        <f>SUM(I6:I20)</f>
        <v>8095</v>
      </c>
      <c r="J5" s="202">
        <f>SUM(J6:J20)</f>
        <v>6764</v>
      </c>
      <c r="K5" s="202">
        <f>SUM(K6:K20)</f>
        <v>954226</v>
      </c>
      <c r="L5" s="78"/>
      <c r="M5" s="142">
        <f>SUM(M6:M20)</f>
        <v>320215</v>
      </c>
    </row>
    <row r="6" spans="1:14" ht="76.5">
      <c r="A6" s="215">
        <v>80.144900000000007</v>
      </c>
      <c r="B6" s="216" t="s">
        <v>109</v>
      </c>
      <c r="C6" s="127">
        <v>0</v>
      </c>
      <c r="D6" s="127">
        <v>0</v>
      </c>
      <c r="E6" s="127">
        <v>0</v>
      </c>
      <c r="F6" s="113">
        <f>(C6*'Labor Costs'!$F$9)+(D6*('Labor Costs'!$D$7))+(E6*'Labor Costs'!$F$10)</f>
        <v>0</v>
      </c>
      <c r="G6" s="138">
        <v>15</v>
      </c>
      <c r="H6" s="138">
        <v>0</v>
      </c>
      <c r="I6" s="138">
        <f t="shared" ref="I6:I13" si="0">G6*H6</f>
        <v>0</v>
      </c>
      <c r="J6" s="138">
        <f t="shared" ref="J6:J13" si="1">(C6+D6+E6)*I6</f>
        <v>0</v>
      </c>
      <c r="K6" s="138">
        <f t="shared" ref="K6:K13" si="2">F6*I6</f>
        <v>0</v>
      </c>
      <c r="L6" s="100" t="s">
        <v>110</v>
      </c>
      <c r="M6" s="112">
        <f>(E6*'Labor Costs'!$F$10)*G6</f>
        <v>0</v>
      </c>
    </row>
    <row r="7" spans="1:14" ht="54">
      <c r="A7" s="213" t="s">
        <v>69</v>
      </c>
      <c r="B7" s="211" t="s">
        <v>111</v>
      </c>
      <c r="C7" s="127">
        <v>2</v>
      </c>
      <c r="D7" s="127">
        <v>0</v>
      </c>
      <c r="E7" s="127">
        <v>0</v>
      </c>
      <c r="F7" s="113">
        <f>(C7*'Labor Costs'!$F$9)+(D7*('Labor Costs'!$D$7))+(E7*'Labor Costs'!$F$10)</f>
        <v>196</v>
      </c>
      <c r="G7" s="138">
        <v>15</v>
      </c>
      <c r="H7" s="138">
        <v>1</v>
      </c>
      <c r="I7" s="138">
        <f t="shared" si="0"/>
        <v>15</v>
      </c>
      <c r="J7" s="138">
        <f t="shared" si="1"/>
        <v>30</v>
      </c>
      <c r="K7" s="138">
        <f t="shared" si="2"/>
        <v>2940</v>
      </c>
      <c r="L7" s="77" t="s">
        <v>71</v>
      </c>
      <c r="M7" s="112">
        <f>(E7*'Labor Costs'!$F$10)*G7</f>
        <v>0</v>
      </c>
    </row>
    <row r="8" spans="1:14" ht="94.5">
      <c r="A8" s="213" t="s">
        <v>112</v>
      </c>
      <c r="B8" s="211" t="s">
        <v>113</v>
      </c>
      <c r="C8" s="127">
        <v>4</v>
      </c>
      <c r="D8" s="127">
        <v>0</v>
      </c>
      <c r="E8" s="127">
        <v>0</v>
      </c>
      <c r="F8" s="113">
        <f>(C8*'Labor Costs'!$F$9)+(D8*('Labor Costs'!$D$7))+(E8*'Labor Costs'!$F$10)</f>
        <v>392</v>
      </c>
      <c r="G8" s="138">
        <v>15</v>
      </c>
      <c r="H8" s="138">
        <v>1</v>
      </c>
      <c r="I8" s="138">
        <f t="shared" si="0"/>
        <v>15</v>
      </c>
      <c r="J8" s="138">
        <f t="shared" si="1"/>
        <v>60</v>
      </c>
      <c r="K8" s="138">
        <f t="shared" si="2"/>
        <v>5880</v>
      </c>
      <c r="L8" s="79" t="s">
        <v>71</v>
      </c>
      <c r="M8" s="112">
        <f>(E8*'Labor Costs'!$F$10)*G8</f>
        <v>0</v>
      </c>
    </row>
    <row r="9" spans="1:14" ht="81">
      <c r="A9" s="213" t="s">
        <v>112</v>
      </c>
      <c r="B9" s="211" t="s">
        <v>114</v>
      </c>
      <c r="C9" s="127">
        <v>0</v>
      </c>
      <c r="D9" s="127">
        <v>0</v>
      </c>
      <c r="E9" s="127">
        <v>22</v>
      </c>
      <c r="F9" s="113">
        <f>(C9*'Labor Costs'!$F$9)+(D9*('Labor Costs'!$D$7))+(E9*'Labor Costs'!$F$10)</f>
        <v>5390</v>
      </c>
      <c r="G9" s="138">
        <v>15</v>
      </c>
      <c r="H9" s="138">
        <v>1</v>
      </c>
      <c r="I9" s="138">
        <f t="shared" si="0"/>
        <v>15</v>
      </c>
      <c r="J9" s="138">
        <f t="shared" si="1"/>
        <v>330</v>
      </c>
      <c r="K9" s="170">
        <f>F9*I9</f>
        <v>80850</v>
      </c>
      <c r="L9" s="115" t="s">
        <v>71</v>
      </c>
      <c r="M9" s="169">
        <f>(E9*'Labor Costs'!$F$10)*G9</f>
        <v>80850</v>
      </c>
    </row>
    <row r="10" spans="1:14" ht="67.5">
      <c r="A10" s="213" t="s">
        <v>115</v>
      </c>
      <c r="B10" s="211" t="s">
        <v>76</v>
      </c>
      <c r="C10" s="127">
        <v>2</v>
      </c>
      <c r="D10" s="127">
        <v>0</v>
      </c>
      <c r="E10" s="127">
        <v>1</v>
      </c>
      <c r="F10" s="113">
        <f>(C10*'Labor Costs'!$F$9)+(D10*('Labor Costs'!$D$7))+(E10*'Labor Costs'!$F$10)</f>
        <v>441</v>
      </c>
      <c r="G10" s="138">
        <v>2</v>
      </c>
      <c r="H10" s="138">
        <v>1</v>
      </c>
      <c r="I10" s="138">
        <f t="shared" si="0"/>
        <v>2</v>
      </c>
      <c r="J10" s="138">
        <f t="shared" si="1"/>
        <v>6</v>
      </c>
      <c r="K10" s="170">
        <f t="shared" si="2"/>
        <v>882</v>
      </c>
      <c r="L10" s="79" t="s">
        <v>71</v>
      </c>
      <c r="M10" s="169">
        <f>(E10*'Labor Costs'!$F$10)*G10</f>
        <v>490</v>
      </c>
      <c r="N10" s="67"/>
    </row>
    <row r="11" spans="1:14" ht="27">
      <c r="A11" s="213" t="s">
        <v>77</v>
      </c>
      <c r="B11" s="211" t="s">
        <v>116</v>
      </c>
      <c r="C11" s="128">
        <v>1</v>
      </c>
      <c r="D11" s="128">
        <v>0</v>
      </c>
      <c r="E11" s="128">
        <v>0</v>
      </c>
      <c r="F11" s="126">
        <f>(C11*'Labor Costs'!$F$9)+(D11*('Labor Costs'!$D$7))+(E11*'Labor Costs'!$F$10)</f>
        <v>98</v>
      </c>
      <c r="G11" s="138">
        <v>15</v>
      </c>
      <c r="H11" s="138">
        <v>1</v>
      </c>
      <c r="I11" s="138">
        <f t="shared" si="0"/>
        <v>15</v>
      </c>
      <c r="J11" s="138">
        <f t="shared" si="1"/>
        <v>15</v>
      </c>
      <c r="K11" s="129">
        <f t="shared" si="2"/>
        <v>1470</v>
      </c>
      <c r="L11" s="79" t="s">
        <v>71</v>
      </c>
      <c r="M11" s="112">
        <f>(E11*'Labor Costs'!$F$10)*G11</f>
        <v>0</v>
      </c>
    </row>
    <row r="12" spans="1:14" ht="54">
      <c r="A12" s="213" t="s">
        <v>117</v>
      </c>
      <c r="B12" s="217" t="s">
        <v>118</v>
      </c>
      <c r="C12" s="130">
        <v>0.5</v>
      </c>
      <c r="D12" s="130">
        <v>0</v>
      </c>
      <c r="E12" s="130">
        <v>0</v>
      </c>
      <c r="F12" s="112">
        <f>(C12*'Labor Costs'!$F$9)+(D12*('Labor Costs'!$D$7))+(E12*'Labor Costs'!$F$10)</f>
        <v>49</v>
      </c>
      <c r="G12" s="138">
        <v>15</v>
      </c>
      <c r="H12" s="138">
        <v>1</v>
      </c>
      <c r="I12" s="138">
        <f t="shared" si="0"/>
        <v>15</v>
      </c>
      <c r="J12" s="138">
        <f t="shared" si="1"/>
        <v>7.5</v>
      </c>
      <c r="K12" s="138">
        <f t="shared" si="2"/>
        <v>735</v>
      </c>
      <c r="L12" s="82" t="s">
        <v>71</v>
      </c>
      <c r="M12" s="112">
        <f>(E12*'Labor Costs'!$F$10)*G12</f>
        <v>0</v>
      </c>
    </row>
    <row r="13" spans="1:14" ht="54">
      <c r="A13" s="213" t="s">
        <v>117</v>
      </c>
      <c r="B13" s="211" t="s">
        <v>119</v>
      </c>
      <c r="C13" s="128">
        <v>0.5</v>
      </c>
      <c r="D13" s="128">
        <v>0</v>
      </c>
      <c r="E13" s="128">
        <v>0</v>
      </c>
      <c r="F13" s="126">
        <f>(C13*'Labor Costs'!$F$9)+(D13*('Labor Costs'!$D$7))+(E13*'Labor Costs'!$F$10)</f>
        <v>49</v>
      </c>
      <c r="G13" s="138">
        <v>15</v>
      </c>
      <c r="H13" s="138">
        <v>1</v>
      </c>
      <c r="I13" s="138">
        <f t="shared" si="0"/>
        <v>15</v>
      </c>
      <c r="J13" s="138">
        <f t="shared" si="1"/>
        <v>7.5</v>
      </c>
      <c r="K13" s="138">
        <f t="shared" si="2"/>
        <v>735</v>
      </c>
      <c r="L13" s="79" t="s">
        <v>71</v>
      </c>
      <c r="M13" s="112">
        <f>(E13*'Labor Costs'!$F$10)*G13</f>
        <v>0</v>
      </c>
    </row>
    <row r="14" spans="1:14" ht="67.5">
      <c r="A14" s="213" t="s">
        <v>120</v>
      </c>
      <c r="B14" s="211" t="s">
        <v>121</v>
      </c>
      <c r="C14" s="127">
        <v>1</v>
      </c>
      <c r="D14" s="127">
        <v>0</v>
      </c>
      <c r="E14" s="127">
        <v>0</v>
      </c>
      <c r="F14" s="113">
        <f>(C14*'Labor Costs'!$F$9)+(D14*('Labor Costs'!$D$7))+(E14*'Labor Costs'!$F$10)</f>
        <v>98</v>
      </c>
      <c r="G14" s="138">
        <v>2</v>
      </c>
      <c r="H14" s="138">
        <v>4</v>
      </c>
      <c r="I14" s="138">
        <f t="shared" ref="I14:I17" si="3">G14*H14</f>
        <v>8</v>
      </c>
      <c r="J14" s="138">
        <f t="shared" ref="J14:J17" si="4">(C14+D14+E14)*I14</f>
        <v>8</v>
      </c>
      <c r="K14" s="138">
        <f>F14*I14</f>
        <v>784</v>
      </c>
      <c r="L14" s="115" t="s">
        <v>122</v>
      </c>
      <c r="M14" s="113">
        <f>(E14*'Labor Costs'!$F$10)*G14</f>
        <v>0</v>
      </c>
      <c r="N14" s="27"/>
    </row>
    <row r="15" spans="1:14" ht="94.5">
      <c r="A15" s="213" t="s">
        <v>120</v>
      </c>
      <c r="B15" s="211" t="s">
        <v>123</v>
      </c>
      <c r="C15" s="127">
        <v>0.5</v>
      </c>
      <c r="D15" s="127">
        <v>0</v>
      </c>
      <c r="E15" s="127">
        <v>0</v>
      </c>
      <c r="F15" s="113">
        <f>(C15*'Labor Costs'!$F$9)+(D15*('Labor Costs'!$D$7))+(E15*'Labor Costs'!$F$10)</f>
        <v>49</v>
      </c>
      <c r="G15" s="138">
        <v>15</v>
      </c>
      <c r="H15" s="138">
        <v>4</v>
      </c>
      <c r="I15" s="138">
        <f t="shared" si="3"/>
        <v>60</v>
      </c>
      <c r="J15" s="138">
        <f t="shared" si="4"/>
        <v>30</v>
      </c>
      <c r="K15" s="138">
        <f>F15*I15</f>
        <v>2940</v>
      </c>
      <c r="L15" s="115" t="s">
        <v>124</v>
      </c>
      <c r="M15" s="113">
        <f>(E15*'Labor Costs'!$F$10)*G15</f>
        <v>0</v>
      </c>
      <c r="N15" s="27"/>
    </row>
    <row r="16" spans="1:14" ht="67.5">
      <c r="A16" s="213" t="s">
        <v>120</v>
      </c>
      <c r="B16" s="211" t="s">
        <v>125</v>
      </c>
      <c r="C16" s="127">
        <v>1</v>
      </c>
      <c r="D16" s="127">
        <v>0</v>
      </c>
      <c r="E16" s="127">
        <v>0</v>
      </c>
      <c r="F16" s="113">
        <f>(C16*'Labor Costs'!$F$9)+(D16*('Labor Costs'!$D$7))+(E16*'Labor Costs'!$F$10)</f>
        <v>98</v>
      </c>
      <c r="G16" s="138">
        <v>15</v>
      </c>
      <c r="H16" s="138">
        <v>4</v>
      </c>
      <c r="I16" s="138">
        <f t="shared" si="3"/>
        <v>60</v>
      </c>
      <c r="J16" s="138">
        <f t="shared" si="4"/>
        <v>60</v>
      </c>
      <c r="K16" s="138">
        <f t="shared" ref="K16:K17" si="5">F16*I16</f>
        <v>5880</v>
      </c>
      <c r="L16" s="115" t="s">
        <v>83</v>
      </c>
      <c r="M16" s="113">
        <f>(E16*'Labor Costs'!$F$10)*G16</f>
        <v>0</v>
      </c>
      <c r="N16" s="27"/>
    </row>
    <row r="17" spans="1:16" ht="67.5">
      <c r="A17" s="213" t="s">
        <v>120</v>
      </c>
      <c r="B17" s="211" t="s">
        <v>126</v>
      </c>
      <c r="C17" s="127">
        <v>4</v>
      </c>
      <c r="D17" s="127">
        <v>0</v>
      </c>
      <c r="E17" s="127">
        <v>15</v>
      </c>
      <c r="F17" s="113">
        <f>(C17*'Labor Costs'!$F$9)+(D17*('Labor Costs'!$D$7))+(E17*'Labor Costs'!$F$10)</f>
        <v>4067</v>
      </c>
      <c r="G17" s="138">
        <v>15</v>
      </c>
      <c r="H17" s="138">
        <v>4</v>
      </c>
      <c r="I17" s="138">
        <f t="shared" si="3"/>
        <v>60</v>
      </c>
      <c r="J17" s="138">
        <f t="shared" si="4"/>
        <v>1140</v>
      </c>
      <c r="K17" s="170">
        <f t="shared" si="5"/>
        <v>244020</v>
      </c>
      <c r="L17" s="115" t="s">
        <v>127</v>
      </c>
      <c r="M17" s="169">
        <f>(E17*'Labor Costs'!$F$10)*G17</f>
        <v>55125</v>
      </c>
      <c r="N17" s="27"/>
    </row>
    <row r="18" spans="1:16" ht="40.5">
      <c r="A18" s="213">
        <v>80.145200000000003</v>
      </c>
      <c r="B18" s="211" t="s">
        <v>128</v>
      </c>
      <c r="C18" s="127">
        <v>1</v>
      </c>
      <c r="D18" s="127">
        <v>0</v>
      </c>
      <c r="E18" s="127">
        <v>0</v>
      </c>
      <c r="F18" s="113">
        <f>(C18*'Labor Costs'!$F$9)+(D18*('Labor Costs'!$D$7))+(E18*'Labor Costs'!$F$10)</f>
        <v>98</v>
      </c>
      <c r="G18" s="138">
        <v>15</v>
      </c>
      <c r="H18" s="138">
        <v>260</v>
      </c>
      <c r="I18" s="138">
        <f t="shared" ref="I18:I19" si="6">G18*H18</f>
        <v>3900</v>
      </c>
      <c r="J18" s="138">
        <f t="shared" ref="J18:J25" si="7">(C18+D18+E18)*I18</f>
        <v>3900</v>
      </c>
      <c r="K18" s="138">
        <f t="shared" ref="K18:K25" si="8">F18*I18</f>
        <v>382200</v>
      </c>
      <c r="L18" s="115" t="s">
        <v>129</v>
      </c>
      <c r="M18" s="113">
        <f>(E18*'Labor Costs'!$F$10)*G18</f>
        <v>0</v>
      </c>
      <c r="N18" s="27"/>
    </row>
    <row r="19" spans="1:16" ht="40.5">
      <c r="A19" s="218">
        <v>80.145300000000006</v>
      </c>
      <c r="B19" s="211" t="s">
        <v>130</v>
      </c>
      <c r="C19" s="127">
        <v>0.1</v>
      </c>
      <c r="D19" s="127">
        <v>0</v>
      </c>
      <c r="E19" s="127">
        <v>0</v>
      </c>
      <c r="F19" s="113">
        <f>(C19*'Labor Costs'!$F$9)+(D19*('Labor Costs'!$D$7))+(E19*'Labor Costs'!$F$10)</f>
        <v>9.8000000000000007</v>
      </c>
      <c r="G19" s="138">
        <v>15</v>
      </c>
      <c r="H19" s="138">
        <v>260</v>
      </c>
      <c r="I19" s="138">
        <f t="shared" si="6"/>
        <v>3900</v>
      </c>
      <c r="J19" s="138">
        <f t="shared" si="7"/>
        <v>390</v>
      </c>
      <c r="K19" s="138">
        <f t="shared" si="8"/>
        <v>38220</v>
      </c>
      <c r="L19" s="99" t="s">
        <v>87</v>
      </c>
      <c r="M19" s="112">
        <f>(E19*'Labor Costs'!$F$10)*G19</f>
        <v>0</v>
      </c>
      <c r="N19" s="27"/>
    </row>
    <row r="20" spans="1:16" ht="243.75" customHeight="1">
      <c r="A20" s="213">
        <v>80.1464</v>
      </c>
      <c r="B20" s="211" t="s">
        <v>131</v>
      </c>
      <c r="C20" s="127">
        <v>2</v>
      </c>
      <c r="D20" s="127">
        <v>0</v>
      </c>
      <c r="E20" s="127">
        <v>50</v>
      </c>
      <c r="F20" s="113">
        <f>(C20*'Labor Costs'!$F$9)+(D20*('Labor Costs'!$D$7))+(E20*'Labor Costs'!$F$10)</f>
        <v>12446</v>
      </c>
      <c r="G20" s="138">
        <v>15</v>
      </c>
      <c r="H20" s="138">
        <v>1</v>
      </c>
      <c r="I20" s="138">
        <f>G20*H20</f>
        <v>15</v>
      </c>
      <c r="J20" s="138">
        <f>(C20+D20+E20)*I20</f>
        <v>780</v>
      </c>
      <c r="K20" s="131">
        <f>F20*I20</f>
        <v>186690</v>
      </c>
      <c r="L20" s="116" t="s">
        <v>132</v>
      </c>
      <c r="M20" s="114">
        <f>(E20*'Labor Costs'!$F$10)*G20</f>
        <v>183750</v>
      </c>
      <c r="N20" s="27"/>
    </row>
    <row r="21" spans="1:16">
      <c r="A21" s="213"/>
      <c r="B21" s="211"/>
      <c r="C21" s="127"/>
      <c r="D21" s="127"/>
      <c r="E21" s="127"/>
      <c r="F21" s="113"/>
      <c r="G21" s="138"/>
      <c r="H21" s="138"/>
      <c r="I21" s="138"/>
      <c r="J21" s="138"/>
      <c r="K21" s="138"/>
      <c r="L21" s="100"/>
      <c r="M21" s="113"/>
      <c r="N21" s="27"/>
    </row>
    <row r="22" spans="1:16" ht="15.75">
      <c r="A22" s="58"/>
      <c r="B22" s="204" t="s">
        <v>90</v>
      </c>
      <c r="C22" s="127"/>
      <c r="D22" s="127"/>
      <c r="E22" s="127"/>
      <c r="F22" s="113"/>
      <c r="G22" s="140">
        <f>SUM(G23:G26)</f>
        <v>47</v>
      </c>
      <c r="H22" s="127"/>
      <c r="I22" s="140">
        <f>SUM(I23:I26)</f>
        <v>8335</v>
      </c>
      <c r="J22" s="140">
        <f>SUM(J23:J26)</f>
        <v>1555</v>
      </c>
      <c r="K22" s="140">
        <f>SUM(K23:K26)</f>
        <v>112025</v>
      </c>
      <c r="L22" s="176"/>
      <c r="M22" s="143">
        <f>SUM(M23:M26)</f>
        <v>0</v>
      </c>
      <c r="N22" s="27"/>
    </row>
    <row r="23" spans="1:16" ht="27">
      <c r="A23" s="213">
        <v>80.145300000000006</v>
      </c>
      <c r="B23" s="211" t="s">
        <v>133</v>
      </c>
      <c r="C23" s="130">
        <v>4</v>
      </c>
      <c r="D23" s="130">
        <v>0</v>
      </c>
      <c r="E23" s="130">
        <v>0</v>
      </c>
      <c r="F23" s="112">
        <f>(C23*'Labor Costs'!$F$9)+(D23*('Labor Costs'!$D$7))+(E23*'Labor Costs'!$F$10)</f>
        <v>392</v>
      </c>
      <c r="G23" s="138">
        <v>15</v>
      </c>
      <c r="H23" s="138">
        <v>1</v>
      </c>
      <c r="I23" s="138">
        <f t="shared" ref="I23:I25" si="9">G23*H23</f>
        <v>15</v>
      </c>
      <c r="J23" s="138">
        <f t="shared" si="7"/>
        <v>60</v>
      </c>
      <c r="K23" s="138">
        <f t="shared" si="8"/>
        <v>5880</v>
      </c>
      <c r="L23" s="77" t="s">
        <v>87</v>
      </c>
      <c r="M23" s="112">
        <f>(E23*'Labor Costs'!$F$10)*G23</f>
        <v>0</v>
      </c>
      <c r="N23" s="27"/>
      <c r="O23" s="67"/>
      <c r="P23" s="67"/>
    </row>
    <row r="24" spans="1:16" ht="27">
      <c r="A24" s="213">
        <v>80.145300000000006</v>
      </c>
      <c r="B24" s="211" t="s">
        <v>134</v>
      </c>
      <c r="C24" s="127">
        <v>0</v>
      </c>
      <c r="D24" s="127">
        <v>0.25</v>
      </c>
      <c r="E24" s="127">
        <v>0</v>
      </c>
      <c r="F24" s="113">
        <f>(C24*'Labor Costs'!$F$9)+(D24*('Labor Costs'!$D$7))+(E24*'Labor Costs'!$F$10)</f>
        <v>17.75</v>
      </c>
      <c r="G24" s="138">
        <v>15</v>
      </c>
      <c r="H24" s="138">
        <v>260</v>
      </c>
      <c r="I24" s="138">
        <f t="shared" si="9"/>
        <v>3900</v>
      </c>
      <c r="J24" s="138">
        <f t="shared" si="7"/>
        <v>975</v>
      </c>
      <c r="K24" s="138">
        <f t="shared" si="8"/>
        <v>69225</v>
      </c>
      <c r="L24" s="77" t="s">
        <v>87</v>
      </c>
      <c r="M24" s="108">
        <f>(E24*'Labor Costs'!$F$10)*G24</f>
        <v>0</v>
      </c>
    </row>
    <row r="25" spans="1:16" ht="40.5">
      <c r="A25" s="213">
        <v>80.145300000000006</v>
      </c>
      <c r="B25" s="211" t="s">
        <v>135</v>
      </c>
      <c r="C25" s="127">
        <v>0</v>
      </c>
      <c r="D25" s="127">
        <v>0.25</v>
      </c>
      <c r="E25" s="127">
        <v>0</v>
      </c>
      <c r="F25" s="113">
        <f>(C25*'Labor Costs'!$F$9)+(D25*('Labor Costs'!$D$7))+(E25*'Labor Costs'!$F$10)</f>
        <v>17.75</v>
      </c>
      <c r="G25" s="138">
        <v>2</v>
      </c>
      <c r="H25" s="138">
        <v>260</v>
      </c>
      <c r="I25" s="138">
        <f t="shared" si="9"/>
        <v>520</v>
      </c>
      <c r="J25" s="138">
        <f t="shared" si="7"/>
        <v>130</v>
      </c>
      <c r="K25" s="138">
        <f t="shared" si="8"/>
        <v>9230</v>
      </c>
      <c r="L25" s="77" t="s">
        <v>87</v>
      </c>
      <c r="M25" s="108">
        <f>(E25*'Labor Costs'!$F$10)*G25</f>
        <v>0</v>
      </c>
    </row>
    <row r="26" spans="1:16" ht="67.5" customHeight="1">
      <c r="A26" s="213">
        <v>80.145399999999995</v>
      </c>
      <c r="B26" s="211" t="s">
        <v>136</v>
      </c>
      <c r="C26" s="127">
        <v>0</v>
      </c>
      <c r="D26" s="127">
        <v>0.1</v>
      </c>
      <c r="E26" s="127">
        <v>0</v>
      </c>
      <c r="F26" s="113">
        <f>(C26*'Labor Costs'!$F$9)+(D26*('Labor Costs'!$D$7))+(E26*'Labor Costs'!$F$10)</f>
        <v>7.1000000000000005</v>
      </c>
      <c r="G26" s="138">
        <v>15</v>
      </c>
      <c r="H26" s="138">
        <v>260</v>
      </c>
      <c r="I26" s="138">
        <f>G26*H26</f>
        <v>3900</v>
      </c>
      <c r="J26" s="138">
        <f>(C26+D26+E26)*I26</f>
        <v>390</v>
      </c>
      <c r="K26" s="138">
        <f>F26*I26</f>
        <v>27690.000000000004</v>
      </c>
      <c r="L26" s="80" t="s">
        <v>87</v>
      </c>
      <c r="M26" s="108">
        <f>(E26*'Labor Costs'!$F$10)*G26</f>
        <v>0</v>
      </c>
    </row>
    <row r="27" spans="1:16">
      <c r="A27" s="213"/>
      <c r="B27" s="211"/>
      <c r="C27" s="127"/>
      <c r="D27" s="127"/>
      <c r="E27" s="127"/>
      <c r="F27" s="113"/>
      <c r="G27" s="138"/>
      <c r="H27" s="138"/>
      <c r="I27" s="138"/>
      <c r="J27" s="138"/>
      <c r="K27" s="138"/>
      <c r="L27" s="77"/>
      <c r="M27" s="108"/>
    </row>
    <row r="28" spans="1:16">
      <c r="A28" s="242" t="s">
        <v>33</v>
      </c>
      <c r="B28" s="242"/>
      <c r="C28" s="205"/>
      <c r="D28" s="205"/>
      <c r="E28" s="205"/>
      <c r="F28" s="205"/>
      <c r="G28" s="205">
        <f>G22+G5</f>
        <v>246</v>
      </c>
      <c r="H28" s="205"/>
      <c r="I28" s="205">
        <f>I22+I5</f>
        <v>16430</v>
      </c>
      <c r="J28" s="205">
        <f>J22+J5</f>
        <v>8319</v>
      </c>
      <c r="K28" s="205">
        <f>K22+K5</f>
        <v>1066251</v>
      </c>
      <c r="L28" s="81"/>
      <c r="M28" s="134">
        <f>M22+M5</f>
        <v>320215</v>
      </c>
    </row>
    <row r="29" spans="1:16">
      <c r="A29" s="92"/>
      <c r="B29" s="72" t="s">
        <v>137</v>
      </c>
      <c r="C29" s="73"/>
      <c r="D29" s="74"/>
      <c r="E29" s="74"/>
      <c r="F29" s="74"/>
      <c r="G29" s="71"/>
      <c r="H29" s="70"/>
      <c r="I29" s="70"/>
      <c r="J29" s="70"/>
      <c r="K29" s="70"/>
      <c r="L29" s="90"/>
      <c r="M29" s="91"/>
    </row>
    <row r="30" spans="1:16">
      <c r="A30" s="92"/>
      <c r="B30" s="101" t="s">
        <v>138</v>
      </c>
      <c r="C30" s="73"/>
      <c r="D30" s="74"/>
      <c r="E30" s="74"/>
      <c r="F30" s="74"/>
      <c r="G30" s="71"/>
      <c r="H30" s="70"/>
      <c r="I30" s="70"/>
      <c r="J30" s="70"/>
      <c r="K30" s="70"/>
      <c r="L30" s="90"/>
      <c r="M30" s="91"/>
    </row>
    <row r="31" spans="1:16">
      <c r="A31" s="92"/>
      <c r="B31" s="72"/>
      <c r="C31" s="73"/>
      <c r="D31" s="74"/>
      <c r="E31" s="74"/>
      <c r="F31" s="74"/>
      <c r="G31" s="71"/>
      <c r="H31" s="70"/>
      <c r="I31" s="70"/>
      <c r="J31" s="70"/>
      <c r="K31" s="70"/>
      <c r="L31" s="90"/>
      <c r="M31" s="91"/>
    </row>
    <row r="32" spans="1:16">
      <c r="A32" s="92"/>
      <c r="B32" s="101" t="s">
        <v>139</v>
      </c>
      <c r="C32" s="73"/>
      <c r="D32" s="74"/>
      <c r="E32" s="74"/>
      <c r="F32" s="74"/>
      <c r="G32" s="71"/>
      <c r="H32" s="70"/>
      <c r="I32" s="70"/>
      <c r="J32" s="70"/>
      <c r="K32" s="70"/>
      <c r="L32" s="90"/>
      <c r="M32" s="91"/>
    </row>
    <row r="33" spans="1:13" ht="15.75">
      <c r="A33" s="17"/>
      <c r="B33" s="75" t="s">
        <v>140</v>
      </c>
      <c r="C33" s="56"/>
      <c r="D33" s="56"/>
      <c r="E33" s="56"/>
      <c r="F33" s="56"/>
      <c r="G33" s="68"/>
      <c r="L33" s="27"/>
      <c r="M33" s="27"/>
    </row>
    <row r="34" spans="1:13" ht="15.75">
      <c r="A34" s="29"/>
      <c r="B34" s="56"/>
      <c r="G34" s="69"/>
    </row>
    <row r="35" spans="1:13" ht="15.75">
      <c r="A35" s="29"/>
      <c r="B35" s="56"/>
      <c r="G35" s="69"/>
    </row>
    <row r="36" spans="1:13">
      <c r="A36" s="120" t="s">
        <v>141</v>
      </c>
      <c r="B36" s="120"/>
      <c r="C36" s="120"/>
      <c r="D36" s="120"/>
      <c r="E36" s="120"/>
      <c r="F36" s="120"/>
      <c r="G36" s="120"/>
      <c r="H36" s="121"/>
      <c r="I36" s="121"/>
    </row>
    <row r="37" spans="1:13">
      <c r="A37" s="43"/>
      <c r="B37" s="45"/>
      <c r="C37" s="45"/>
      <c r="D37" s="45"/>
      <c r="E37" s="45"/>
      <c r="F37" s="45"/>
      <c r="G37" s="45"/>
    </row>
    <row r="38" spans="1:13">
      <c r="A38" s="56"/>
      <c r="B38" s="56"/>
    </row>
    <row r="39" spans="1:13" ht="15.75">
      <c r="A39" s="93"/>
      <c r="B39" s="56"/>
    </row>
    <row r="40" spans="1:13">
      <c r="A40" s="56"/>
      <c r="B40" s="56"/>
    </row>
    <row r="41" spans="1:13" ht="15.75">
      <c r="A41" s="93"/>
      <c r="B41" s="56"/>
    </row>
    <row r="42" spans="1:13">
      <c r="A42" s="56"/>
      <c r="B42" s="56"/>
    </row>
    <row r="43" spans="1:13">
      <c r="A43" s="56"/>
      <c r="B43" s="56"/>
    </row>
    <row r="44" spans="1:13">
      <c r="A44" s="56"/>
      <c r="B44" s="56"/>
    </row>
    <row r="45" spans="1:13">
      <c r="A45" s="56"/>
      <c r="B45" s="56"/>
    </row>
    <row r="46" spans="1:13">
      <c r="A46" s="56"/>
      <c r="B46" s="56"/>
    </row>
    <row r="47" spans="1:13">
      <c r="A47" s="56"/>
      <c r="B47" s="56"/>
    </row>
    <row r="48" spans="1:13">
      <c r="A48" s="56"/>
      <c r="B48" s="56"/>
    </row>
    <row r="49" spans="1:2">
      <c r="A49" s="56"/>
      <c r="B49" s="56"/>
    </row>
    <row r="50" spans="1:2">
      <c r="A50" s="56"/>
      <c r="B50" s="56"/>
    </row>
    <row r="51" spans="1:2">
      <c r="A51" s="56"/>
      <c r="B51" s="56"/>
    </row>
    <row r="52" spans="1:2">
      <c r="A52" s="56"/>
      <c r="B52" s="56"/>
    </row>
    <row r="53" spans="1:2">
      <c r="A53" s="56"/>
      <c r="B53" s="56"/>
    </row>
    <row r="54" spans="1:2">
      <c r="A54" s="56"/>
      <c r="B54" s="56"/>
    </row>
    <row r="55" spans="1:2">
      <c r="A55" s="56"/>
      <c r="B55" s="56"/>
    </row>
    <row r="56" spans="1:2">
      <c r="A56" s="56"/>
      <c r="B56" s="56"/>
    </row>
    <row r="57" spans="1:2">
      <c r="A57" s="56"/>
      <c r="B57" s="56"/>
    </row>
    <row r="58" spans="1:2">
      <c r="A58" s="56"/>
      <c r="B58" s="56"/>
    </row>
    <row r="59" spans="1:2">
      <c r="A59" s="56"/>
      <c r="B59" s="56"/>
    </row>
    <row r="66" spans="1:10" s="2" customFormat="1" ht="18" customHeight="1"/>
    <row r="67" spans="1:10" s="3" customFormat="1" ht="15.75"/>
    <row r="73" spans="1:10" s="2" customFormat="1"/>
    <row r="74" spans="1:10" ht="25.5">
      <c r="A74" s="4"/>
      <c r="B74" s="5"/>
      <c r="C74" s="5"/>
      <c r="D74" s="5"/>
      <c r="E74" s="5"/>
      <c r="F74" s="5"/>
      <c r="G74" s="5"/>
      <c r="H74" s="5"/>
      <c r="I74" s="5"/>
      <c r="J74" s="5"/>
    </row>
    <row r="75" spans="1:10" ht="25.5">
      <c r="A75" s="5"/>
      <c r="B75" s="5"/>
      <c r="C75" s="5"/>
      <c r="D75" s="5"/>
      <c r="E75" s="5"/>
      <c r="F75" s="5"/>
      <c r="G75" s="5"/>
      <c r="H75" s="5"/>
      <c r="I75" s="5"/>
      <c r="J75" s="5"/>
    </row>
  </sheetData>
  <mergeCells count="7">
    <mergeCell ref="A28:B28"/>
    <mergeCell ref="A1:L1"/>
    <mergeCell ref="A2:L2"/>
    <mergeCell ref="A3:B3"/>
    <mergeCell ref="C3:F3"/>
    <mergeCell ref="G3:K3"/>
    <mergeCell ref="L3:L4"/>
  </mergeCells>
  <dataValidations count="1">
    <dataValidation allowBlank="1" showErrorMessage="1" sqref="L19" xr:uid="{CD5EDD81-7895-46ED-B97E-A8ED82EC36CD}"/>
  </dataValidations>
  <pageMargins left="0.7" right="0.7" top="0.75" bottom="0.75" header="0.3" footer="0.3"/>
  <pageSetup scale="74" fitToHeight="0" orientation="landscape"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N20"/>
  <sheetViews>
    <sheetView workbookViewId="0">
      <pane ySplit="5" topLeftCell="A6" activePane="bottomLeft" state="frozen"/>
      <selection pane="bottomLeft" activeCell="M11" sqref="M11"/>
    </sheetView>
  </sheetViews>
  <sheetFormatPr defaultRowHeight="15"/>
  <cols>
    <col min="1" max="1" width="19.42578125" customWidth="1"/>
    <col min="2" max="2" width="26.710937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3.28515625" bestFit="1" customWidth="1"/>
    <col min="12" max="13" width="17.42578125" customWidth="1"/>
  </cols>
  <sheetData>
    <row r="1" spans="1:14">
      <c r="A1" s="230" t="s">
        <v>48</v>
      </c>
      <c r="B1" s="231"/>
      <c r="C1" s="231"/>
      <c r="D1" s="231"/>
      <c r="E1" s="231"/>
      <c r="F1" s="231"/>
      <c r="G1" s="231"/>
      <c r="H1" s="231"/>
      <c r="I1" s="232"/>
      <c r="J1" s="232"/>
      <c r="K1" s="232"/>
      <c r="L1" s="232"/>
      <c r="M1" s="221"/>
    </row>
    <row r="2" spans="1:14">
      <c r="A2" s="243" t="s">
        <v>142</v>
      </c>
      <c r="B2" s="244"/>
      <c r="C2" s="244"/>
      <c r="D2" s="244"/>
      <c r="E2" s="244"/>
      <c r="F2" s="244"/>
      <c r="G2" s="244"/>
      <c r="H2" s="244"/>
      <c r="I2" s="244"/>
      <c r="J2" s="244"/>
      <c r="K2" s="244"/>
      <c r="L2" s="244"/>
      <c r="M2" s="223"/>
    </row>
    <row r="3" spans="1:14">
      <c r="A3" s="238" t="s">
        <v>50</v>
      </c>
      <c r="B3" s="238"/>
      <c r="C3" s="236" t="s">
        <v>51</v>
      </c>
      <c r="D3" s="237"/>
      <c r="E3" s="237"/>
      <c r="F3" s="237"/>
      <c r="G3" s="235" t="s">
        <v>52</v>
      </c>
      <c r="H3" s="245"/>
      <c r="I3" s="245"/>
      <c r="J3" s="245"/>
      <c r="K3" s="245"/>
      <c r="L3" s="246" t="s">
        <v>53</v>
      </c>
      <c r="M3" s="39"/>
    </row>
    <row r="4" spans="1:14" ht="54.75">
      <c r="A4" s="50" t="s">
        <v>54</v>
      </c>
      <c r="B4" s="51" t="s">
        <v>55</v>
      </c>
      <c r="C4" s="52" t="s">
        <v>56</v>
      </c>
      <c r="D4" s="52" t="s">
        <v>57</v>
      </c>
      <c r="E4" s="52" t="s">
        <v>58</v>
      </c>
      <c r="F4" s="52" t="s">
        <v>59</v>
      </c>
      <c r="G4" s="51" t="s">
        <v>60</v>
      </c>
      <c r="H4" s="51" t="s">
        <v>106</v>
      </c>
      <c r="I4" s="51" t="s">
        <v>62</v>
      </c>
      <c r="J4" s="51" t="s">
        <v>63</v>
      </c>
      <c r="K4" s="51" t="s">
        <v>107</v>
      </c>
      <c r="L4" s="247"/>
      <c r="M4" s="41" t="s">
        <v>143</v>
      </c>
    </row>
    <row r="5" spans="1:14">
      <c r="A5" s="187"/>
      <c r="B5" s="194" t="s">
        <v>144</v>
      </c>
      <c r="C5" s="196"/>
      <c r="D5" s="196"/>
      <c r="E5" s="196"/>
      <c r="F5" s="196"/>
      <c r="G5" s="195">
        <f>SUM(G6)</f>
        <v>0</v>
      </c>
      <c r="H5" s="196"/>
      <c r="I5" s="195">
        <f>SUM(I6)</f>
        <v>0</v>
      </c>
      <c r="J5" s="195">
        <f>SUM(J6)</f>
        <v>0</v>
      </c>
      <c r="K5" s="195">
        <f>SUM(K6)</f>
        <v>0</v>
      </c>
      <c r="L5" s="174"/>
      <c r="M5" s="144">
        <f>SUM(M6)</f>
        <v>0</v>
      </c>
    </row>
    <row r="6" spans="1:14">
      <c r="A6" s="220" t="s">
        <v>145</v>
      </c>
      <c r="B6" s="220" t="s">
        <v>146</v>
      </c>
      <c r="C6" s="102"/>
      <c r="D6" s="102"/>
      <c r="E6" s="102"/>
      <c r="F6" s="102"/>
      <c r="G6" s="106"/>
      <c r="H6" s="106"/>
      <c r="I6" s="106"/>
      <c r="J6" s="106"/>
      <c r="K6" s="106"/>
      <c r="L6" s="76"/>
      <c r="M6" s="112"/>
    </row>
    <row r="7" spans="1:14">
      <c r="A7" s="34"/>
      <c r="B7" s="30"/>
      <c r="C7" s="102"/>
      <c r="D7" s="102"/>
      <c r="E7" s="102"/>
      <c r="F7" s="102"/>
      <c r="G7" s="106"/>
      <c r="H7" s="106"/>
      <c r="I7" s="106"/>
      <c r="J7" s="106"/>
      <c r="K7" s="106"/>
      <c r="L7" s="76"/>
      <c r="M7" s="112"/>
    </row>
    <row r="8" spans="1:14">
      <c r="A8" s="193"/>
      <c r="B8" s="194" t="s">
        <v>147</v>
      </c>
      <c r="C8" s="103"/>
      <c r="D8" s="103"/>
      <c r="E8" s="103"/>
      <c r="F8" s="103"/>
      <c r="G8" s="195">
        <f>SUM(G9:G10)</f>
        <v>30</v>
      </c>
      <c r="H8" s="103"/>
      <c r="I8" s="195">
        <f>SUM(I9:I10)</f>
        <v>4080</v>
      </c>
      <c r="J8" s="195">
        <f>SUM(J9:J10)</f>
        <v>5295</v>
      </c>
      <c r="K8" s="195">
        <f>SUM(K9:K10)</f>
        <v>1127625</v>
      </c>
      <c r="L8" s="175"/>
      <c r="M8" s="144">
        <f>SUM(M9:M10)</f>
        <v>1058400</v>
      </c>
    </row>
    <row r="9" spans="1:14" ht="40.5">
      <c r="A9" s="214">
        <v>80.145300000000006</v>
      </c>
      <c r="B9" s="212" t="s">
        <v>148</v>
      </c>
      <c r="C9" s="102">
        <v>0</v>
      </c>
      <c r="D9" s="102">
        <v>0.25</v>
      </c>
      <c r="E9" s="102">
        <v>0</v>
      </c>
      <c r="F9" s="102">
        <f>(C9*'Labor Costs'!$F$9)+(D9*('Labor Costs'!$D$7))+(E9*'Labor Costs'!$F$10)</f>
        <v>17.75</v>
      </c>
      <c r="G9" s="106">
        <v>15</v>
      </c>
      <c r="H9" s="106">
        <v>260</v>
      </c>
      <c r="I9" s="106">
        <f t="shared" ref="I9" si="0">G9*H9</f>
        <v>3900</v>
      </c>
      <c r="J9" s="106">
        <f t="shared" ref="J9" si="1">(C9+D9+E9)*I9</f>
        <v>975</v>
      </c>
      <c r="K9" s="182">
        <f t="shared" ref="K9" si="2">F9*I9</f>
        <v>69225</v>
      </c>
      <c r="L9" s="125" t="s">
        <v>87</v>
      </c>
      <c r="M9" s="113">
        <f>(E9*'Labor Costs'!$F$10)*I9</f>
        <v>0</v>
      </c>
    </row>
    <row r="10" spans="1:14" ht="90.75" customHeight="1">
      <c r="A10" s="219">
        <v>80.147800000000004</v>
      </c>
      <c r="B10" s="210" t="s">
        <v>149</v>
      </c>
      <c r="C10" s="107">
        <v>0</v>
      </c>
      <c r="D10" s="107">
        <v>0</v>
      </c>
      <c r="E10" s="107">
        <v>24</v>
      </c>
      <c r="F10" s="104">
        <f>(C10*'Labor Costs'!$F$9)+(D10*('Labor Costs'!$D$7))+(E10*'Labor Costs'!$F$10)</f>
        <v>5880</v>
      </c>
      <c r="G10" s="183">
        <v>15</v>
      </c>
      <c r="H10" s="183">
        <v>12</v>
      </c>
      <c r="I10" s="183">
        <f>G10*H10</f>
        <v>180</v>
      </c>
      <c r="J10" s="183">
        <f>(C10+D10+E10)*I10</f>
        <v>4320</v>
      </c>
      <c r="K10" s="181">
        <f>F10*I10</f>
        <v>1058400</v>
      </c>
      <c r="L10" s="112" t="s">
        <v>87</v>
      </c>
      <c r="M10" s="171">
        <f>(E10*'Labor Costs'!$F$10)*I10</f>
        <v>1058400</v>
      </c>
    </row>
    <row r="11" spans="1:14">
      <c r="A11" s="248" t="s">
        <v>33</v>
      </c>
      <c r="B11" s="248"/>
      <c r="C11" s="197"/>
      <c r="D11" s="197"/>
      <c r="E11" s="197"/>
      <c r="F11" s="197"/>
      <c r="G11" s="197">
        <f>G8+G5</f>
        <v>30</v>
      </c>
      <c r="H11" s="197"/>
      <c r="I11" s="197">
        <f>I8+I5</f>
        <v>4080</v>
      </c>
      <c r="J11" s="197">
        <f>J8+J5</f>
        <v>5295</v>
      </c>
      <c r="K11" s="197">
        <f>K8+K5</f>
        <v>1127625</v>
      </c>
      <c r="L11" s="173"/>
      <c r="M11" s="145">
        <f>M8+M5</f>
        <v>1058400</v>
      </c>
    </row>
    <row r="12" spans="1:14" ht="15.75">
      <c r="A12" s="17"/>
    </row>
    <row r="13" spans="1:14" ht="15.75">
      <c r="A13" s="31" t="s">
        <v>96</v>
      </c>
    </row>
    <row r="14" spans="1:14">
      <c r="A14" s="44" t="s">
        <v>150</v>
      </c>
      <c r="B14" s="43"/>
      <c r="C14" s="43"/>
      <c r="D14" s="43"/>
      <c r="E14" s="43"/>
      <c r="F14" s="43"/>
      <c r="G14" s="43"/>
      <c r="H14" s="43"/>
      <c r="I14" s="43"/>
      <c r="J14" s="43"/>
      <c r="K14" s="43"/>
      <c r="L14" s="43"/>
      <c r="M14" s="43"/>
      <c r="N14" s="43"/>
    </row>
    <row r="15" spans="1:14" ht="15.75">
      <c r="A15" s="17" t="s">
        <v>151</v>
      </c>
    </row>
    <row r="16" spans="1:14" ht="15.75">
      <c r="A16" s="17"/>
    </row>
    <row r="18" spans="1:10" ht="15.75">
      <c r="A18" s="18"/>
    </row>
    <row r="20" spans="1:10">
      <c r="J20" s="28"/>
    </row>
  </sheetData>
  <mergeCells count="7">
    <mergeCell ref="A11:B11"/>
    <mergeCell ref="A1:L1"/>
    <mergeCell ref="A2:L2"/>
    <mergeCell ref="A3:B3"/>
    <mergeCell ref="C3:F3"/>
    <mergeCell ref="G3:K3"/>
    <mergeCell ref="L3:L4"/>
  </mergeCells>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M62"/>
  <sheetViews>
    <sheetView topLeftCell="A3" zoomScaleNormal="100" workbookViewId="0">
      <pane ySplit="3" topLeftCell="A10" activePane="bottomLeft" state="frozen"/>
      <selection pane="bottomLeft" activeCell="M17" sqref="M17"/>
      <selection activeCell="A3" sqref="A3"/>
    </sheetView>
  </sheetViews>
  <sheetFormatPr defaultRowHeight="15"/>
  <cols>
    <col min="1" max="1" width="19.42578125" customWidth="1"/>
    <col min="2" max="2" width="26.7109375" customWidth="1"/>
    <col min="3" max="6" width="10.7109375" customWidth="1"/>
    <col min="7" max="7" width="13.140625" customWidth="1"/>
    <col min="8" max="10" width="11.42578125" customWidth="1"/>
    <col min="11" max="11" width="11.85546875" bestFit="1" customWidth="1"/>
    <col min="12" max="12" width="18.140625" customWidth="1"/>
    <col min="13" max="13" width="11.5703125" bestFit="1" customWidth="1"/>
  </cols>
  <sheetData>
    <row r="1" spans="1:13">
      <c r="A1" s="230" t="s">
        <v>48</v>
      </c>
      <c r="B1" s="231"/>
      <c r="C1" s="231"/>
      <c r="D1" s="231"/>
      <c r="E1" s="231"/>
      <c r="F1" s="231"/>
      <c r="G1" s="231"/>
      <c r="H1" s="231"/>
      <c r="I1" s="232"/>
      <c r="J1" s="232"/>
      <c r="K1" s="232"/>
      <c r="L1" s="232"/>
      <c r="M1" s="221"/>
    </row>
    <row r="2" spans="1:13">
      <c r="A2" s="249" t="s">
        <v>152</v>
      </c>
      <c r="B2" s="244"/>
      <c r="C2" s="244"/>
      <c r="D2" s="244"/>
      <c r="E2" s="244"/>
      <c r="F2" s="244"/>
      <c r="G2" s="244"/>
      <c r="H2" s="244"/>
      <c r="I2" s="244"/>
      <c r="J2" s="244"/>
      <c r="K2" s="244"/>
      <c r="L2" s="244"/>
      <c r="M2" s="223"/>
    </row>
    <row r="3" spans="1:13" s="1" customFormat="1" ht="16.149999999999999" customHeight="1">
      <c r="A3" s="235" t="s">
        <v>50</v>
      </c>
      <c r="B3" s="235"/>
      <c r="C3" s="236" t="s">
        <v>51</v>
      </c>
      <c r="D3" s="237"/>
      <c r="E3" s="237"/>
      <c r="F3" s="237"/>
      <c r="G3" s="235" t="s">
        <v>52</v>
      </c>
      <c r="H3" s="245"/>
      <c r="I3" s="245"/>
      <c r="J3" s="245"/>
      <c r="K3" s="245"/>
      <c r="L3" s="246" t="s">
        <v>53</v>
      </c>
      <c r="M3" s="39"/>
    </row>
    <row r="4" spans="1:13" ht="94.5">
      <c r="A4" s="184" t="s">
        <v>54</v>
      </c>
      <c r="B4" s="185" t="s">
        <v>55</v>
      </c>
      <c r="C4" s="52" t="s">
        <v>56</v>
      </c>
      <c r="D4" s="52" t="s">
        <v>57</v>
      </c>
      <c r="E4" s="52" t="s">
        <v>58</v>
      </c>
      <c r="F4" s="52" t="s">
        <v>59</v>
      </c>
      <c r="G4" s="51" t="s">
        <v>60</v>
      </c>
      <c r="H4" s="51" t="s">
        <v>153</v>
      </c>
      <c r="I4" s="51" t="s">
        <v>62</v>
      </c>
      <c r="J4" s="51" t="s">
        <v>63</v>
      </c>
      <c r="K4" s="51" t="s">
        <v>107</v>
      </c>
      <c r="L4" s="247"/>
      <c r="M4" s="40" t="s">
        <v>154</v>
      </c>
    </row>
    <row r="5" spans="1:13" ht="15.75">
      <c r="A5" s="187"/>
      <c r="B5" s="188" t="s">
        <v>66</v>
      </c>
      <c r="C5" s="189"/>
      <c r="D5" s="189"/>
      <c r="E5" s="189"/>
      <c r="F5" s="189"/>
      <c r="G5" s="190">
        <f>SUM(G6:G10)</f>
        <v>112</v>
      </c>
      <c r="H5" s="189"/>
      <c r="I5" s="190">
        <f>SUM(I6:I10)</f>
        <v>8</v>
      </c>
      <c r="J5" s="190">
        <f>SUM(J6:J10)</f>
        <v>600</v>
      </c>
      <c r="K5" s="190">
        <f>SUM(K6:K10)</f>
        <v>147000</v>
      </c>
      <c r="L5" s="222"/>
      <c r="M5" s="141">
        <f>SUM(M6:M10)</f>
        <v>147000</v>
      </c>
    </row>
    <row r="6" spans="1:13" ht="121.5">
      <c r="A6" s="210" t="s">
        <v>155</v>
      </c>
      <c r="B6" s="210" t="s">
        <v>156</v>
      </c>
      <c r="C6" s="128">
        <v>0</v>
      </c>
      <c r="D6" s="128">
        <v>0</v>
      </c>
      <c r="E6" s="128">
        <v>0</v>
      </c>
      <c r="F6" s="126">
        <f>(C6*'Labor Costs'!$F$9)+(D6*('Labor Costs'!$D$7))+(E6*'Labor Costs'!$F$10)</f>
        <v>0</v>
      </c>
      <c r="G6" s="138">
        <v>32</v>
      </c>
      <c r="H6" s="138">
        <v>0</v>
      </c>
      <c r="I6" s="138">
        <f>G6*H6</f>
        <v>0</v>
      </c>
      <c r="J6" s="138">
        <f>(C6+D6+E6)*I6</f>
        <v>0</v>
      </c>
      <c r="K6" s="138">
        <f>F6*I6</f>
        <v>0</v>
      </c>
      <c r="L6" s="83" t="s">
        <v>157</v>
      </c>
      <c r="M6" s="135">
        <f>(E6*'Labor Costs'!$F$10)*I6</f>
        <v>0</v>
      </c>
    </row>
    <row r="7" spans="1:13" ht="63.75">
      <c r="A7" s="210" t="s">
        <v>155</v>
      </c>
      <c r="B7" s="210" t="s">
        <v>158</v>
      </c>
      <c r="C7" s="128">
        <v>0</v>
      </c>
      <c r="D7" s="128">
        <v>0</v>
      </c>
      <c r="E7" s="128">
        <v>0</v>
      </c>
      <c r="F7" s="126">
        <f>(C7*'Labor Costs'!$F$9)+(D7*('Labor Costs'!$D$7))+(E7*'Labor Costs'!$F$10)</f>
        <v>0</v>
      </c>
      <c r="G7" s="138">
        <v>3</v>
      </c>
      <c r="H7" s="138">
        <v>0</v>
      </c>
      <c r="I7" s="138">
        <f t="shared" ref="I7:I8" si="0">G7*H7</f>
        <v>0</v>
      </c>
      <c r="J7" s="138">
        <f t="shared" ref="J7:J8" si="1">(C7+D7+E7)*I7</f>
        <v>0</v>
      </c>
      <c r="K7" s="138">
        <f t="shared" ref="K7:K8" si="2">F7*I7</f>
        <v>0</v>
      </c>
      <c r="L7" s="33" t="s">
        <v>159</v>
      </c>
      <c r="M7" s="135">
        <f>(E7*'Labor Costs'!$F$10)*I7</f>
        <v>0</v>
      </c>
    </row>
    <row r="8" spans="1:13" ht="94.5">
      <c r="A8" s="210" t="s">
        <v>69</v>
      </c>
      <c r="B8" s="210" t="s">
        <v>160</v>
      </c>
      <c r="C8" s="137">
        <v>0</v>
      </c>
      <c r="D8" s="137">
        <v>0</v>
      </c>
      <c r="E8" s="137">
        <v>0</v>
      </c>
      <c r="F8" s="137">
        <f>(C8*'Labor Costs'!$F$9)+(D8*('Labor Costs'!$D$7))+(E8*'Labor Costs'!$F$10)</f>
        <v>0</v>
      </c>
      <c r="G8" s="191">
        <v>30</v>
      </c>
      <c r="H8" s="191">
        <v>0</v>
      </c>
      <c r="I8" s="138">
        <f t="shared" si="0"/>
        <v>0</v>
      </c>
      <c r="J8" s="191">
        <f t="shared" si="1"/>
        <v>0</v>
      </c>
      <c r="K8" s="191">
        <f t="shared" si="2"/>
        <v>0</v>
      </c>
      <c r="L8" s="84" t="s">
        <v>159</v>
      </c>
      <c r="M8" s="127">
        <f>(E8*'Labor Costs'!$F$10)*I8</f>
        <v>0</v>
      </c>
    </row>
    <row r="9" spans="1:13" ht="105">
      <c r="A9" s="207" t="s">
        <v>161</v>
      </c>
      <c r="B9" s="207" t="s">
        <v>162</v>
      </c>
      <c r="C9" s="127">
        <v>0</v>
      </c>
      <c r="D9" s="127">
        <v>0</v>
      </c>
      <c r="E9" s="127">
        <v>0</v>
      </c>
      <c r="F9" s="113">
        <f>(C9*'Labor Costs'!$F$9)+(D9*('Labor Costs'!$D$7))+(E9*'Labor Costs'!$F$10)</f>
        <v>0</v>
      </c>
      <c r="G9" s="138">
        <v>45</v>
      </c>
      <c r="H9" s="138">
        <v>0</v>
      </c>
      <c r="I9" s="138">
        <v>0</v>
      </c>
      <c r="J9" s="138">
        <f t="shared" ref="J9" si="3">(C9+D9+E9)*I9</f>
        <v>0</v>
      </c>
      <c r="K9" s="138">
        <f t="shared" ref="K9:K10" si="4">F9*I9</f>
        <v>0</v>
      </c>
      <c r="L9" s="85" t="s">
        <v>163</v>
      </c>
      <c r="M9" s="136">
        <f>(E9*'Labor Costs'!$F$10)*I9</f>
        <v>0</v>
      </c>
    </row>
    <row r="10" spans="1:13" ht="148.5">
      <c r="A10" s="207" t="s">
        <v>164</v>
      </c>
      <c r="B10" s="207" t="s">
        <v>165</v>
      </c>
      <c r="C10" s="127">
        <v>0</v>
      </c>
      <c r="D10" s="127">
        <v>0</v>
      </c>
      <c r="E10" s="127">
        <v>75</v>
      </c>
      <c r="F10" s="113">
        <f>(C10*'Labor Costs'!$F$9)+(D10*('Labor Costs'!$D$7))+(E10*'Labor Costs'!$F$10)</f>
        <v>18375</v>
      </c>
      <c r="G10" s="138">
        <v>2</v>
      </c>
      <c r="H10" s="138">
        <v>4</v>
      </c>
      <c r="I10" s="138">
        <f t="shared" ref="I10" si="5">G10*H10</f>
        <v>8</v>
      </c>
      <c r="J10" s="138">
        <f>(C10+D10+E10)*I10</f>
        <v>600</v>
      </c>
      <c r="K10" s="170">
        <f t="shared" si="4"/>
        <v>147000</v>
      </c>
      <c r="L10" s="86" t="s">
        <v>166</v>
      </c>
      <c r="M10" s="180">
        <f>(E10*'Labor Costs'!$F$10)*I10</f>
        <v>147000</v>
      </c>
    </row>
    <row r="11" spans="1:13">
      <c r="A11" s="207"/>
      <c r="B11" s="207"/>
      <c r="C11" s="127"/>
      <c r="D11" s="127"/>
      <c r="E11" s="127"/>
      <c r="F11" s="113"/>
      <c r="G11" s="138"/>
      <c r="H11" s="138"/>
      <c r="I11" s="138"/>
      <c r="J11" s="138"/>
      <c r="K11" s="138"/>
      <c r="L11" s="86"/>
      <c r="M11" s="136"/>
    </row>
    <row r="12" spans="1:13" ht="15.75">
      <c r="A12" s="42"/>
      <c r="B12" s="64" t="s">
        <v>167</v>
      </c>
      <c r="C12" s="127"/>
      <c r="D12" s="127"/>
      <c r="E12" s="127"/>
      <c r="F12" s="113"/>
      <c r="G12" s="140">
        <f>SUM(G13:G16)</f>
        <v>94</v>
      </c>
      <c r="H12" s="127"/>
      <c r="I12" s="140">
        <f>SUM(I13:I16)</f>
        <v>2</v>
      </c>
      <c r="J12" s="140">
        <f>SUM(J13:J16)</f>
        <v>160</v>
      </c>
      <c r="K12" s="140">
        <f>SUM(K13:K16)</f>
        <v>39200</v>
      </c>
      <c r="L12" s="178"/>
      <c r="M12" s="140">
        <f>SUM(M13:M16)</f>
        <v>39200</v>
      </c>
    </row>
    <row r="13" spans="1:13" ht="75">
      <c r="A13" s="207">
        <v>80.145399999999995</v>
      </c>
      <c r="B13" s="207" t="s">
        <v>168</v>
      </c>
      <c r="C13" s="127">
        <v>0</v>
      </c>
      <c r="D13" s="127">
        <v>0</v>
      </c>
      <c r="E13" s="127">
        <v>0</v>
      </c>
      <c r="F13" s="113">
        <f>F17</f>
        <v>0</v>
      </c>
      <c r="G13" s="138">
        <v>45</v>
      </c>
      <c r="H13" s="138">
        <v>0</v>
      </c>
      <c r="I13" s="138">
        <f t="shared" ref="I13:I16" si="6">G13*H13</f>
        <v>0</v>
      </c>
      <c r="J13" s="138">
        <f t="shared" ref="J13:J16" si="7">(C13+D13+E13)*I13</f>
        <v>0</v>
      </c>
      <c r="K13" s="138">
        <f t="shared" ref="K13:K16" si="8">F13*I13</f>
        <v>0</v>
      </c>
      <c r="L13" s="85" t="s">
        <v>169</v>
      </c>
      <c r="M13" s="136">
        <f>(E13*'Labor Costs'!$F$10)*I13</f>
        <v>0</v>
      </c>
    </row>
    <row r="14" spans="1:13" ht="60">
      <c r="A14" s="207">
        <v>80.1464</v>
      </c>
      <c r="B14" s="207" t="s">
        <v>170</v>
      </c>
      <c r="C14" s="127">
        <v>0</v>
      </c>
      <c r="D14" s="127">
        <v>0</v>
      </c>
      <c r="E14" s="127">
        <v>0</v>
      </c>
      <c r="F14" s="113">
        <f>F18</f>
        <v>0</v>
      </c>
      <c r="G14" s="138">
        <v>45</v>
      </c>
      <c r="H14" s="138">
        <v>0</v>
      </c>
      <c r="I14" s="138">
        <f t="shared" si="6"/>
        <v>0</v>
      </c>
      <c r="J14" s="138">
        <f t="shared" si="7"/>
        <v>0</v>
      </c>
      <c r="K14" s="138">
        <f t="shared" si="8"/>
        <v>0</v>
      </c>
      <c r="L14" s="85" t="s">
        <v>169</v>
      </c>
      <c r="M14" s="136">
        <f>(E14*'Labor Costs'!$F$10)*I14</f>
        <v>0</v>
      </c>
    </row>
    <row r="15" spans="1:13" ht="67.5">
      <c r="A15" s="207">
        <v>80.146900000000002</v>
      </c>
      <c r="B15" s="207" t="s">
        <v>171</v>
      </c>
      <c r="C15" s="127">
        <v>0</v>
      </c>
      <c r="D15" s="127">
        <v>0</v>
      </c>
      <c r="E15" s="127">
        <v>80</v>
      </c>
      <c r="F15" s="113">
        <f>(C15*'Labor Costs'!$F$9)+(D15*('Labor Costs'!$D$7))+(E15*'Labor Costs'!$F$10)</f>
        <v>19600</v>
      </c>
      <c r="G15" s="138">
        <v>2</v>
      </c>
      <c r="H15" s="138">
        <v>1</v>
      </c>
      <c r="I15" s="138">
        <f t="shared" si="6"/>
        <v>2</v>
      </c>
      <c r="J15" s="138">
        <f t="shared" si="7"/>
        <v>160</v>
      </c>
      <c r="K15" s="170">
        <f t="shared" si="8"/>
        <v>39200</v>
      </c>
      <c r="L15" s="85" t="s">
        <v>172</v>
      </c>
      <c r="M15" s="180">
        <f>(E15*'Labor Costs'!$F$10)*I15</f>
        <v>39200</v>
      </c>
    </row>
    <row r="16" spans="1:13" ht="67.5">
      <c r="A16" s="219">
        <v>80.147800000000004</v>
      </c>
      <c r="B16" s="210" t="s">
        <v>173</v>
      </c>
      <c r="C16" s="105">
        <v>0</v>
      </c>
      <c r="D16" s="105">
        <v>0</v>
      </c>
      <c r="E16" s="105">
        <v>0</v>
      </c>
      <c r="F16" s="105">
        <f t="shared" ref="F16" si="9">F19</f>
        <v>0</v>
      </c>
      <c r="G16" s="192">
        <v>2</v>
      </c>
      <c r="H16" s="192">
        <v>0</v>
      </c>
      <c r="I16" s="192">
        <f t="shared" si="6"/>
        <v>0</v>
      </c>
      <c r="J16" s="192">
        <f t="shared" si="7"/>
        <v>0</v>
      </c>
      <c r="K16" s="192">
        <f t="shared" si="8"/>
        <v>0</v>
      </c>
      <c r="L16" s="123" t="s">
        <v>174</v>
      </c>
      <c r="M16" s="105">
        <f>(E16*'Labor Costs'!$F$10)*I16</f>
        <v>0</v>
      </c>
    </row>
    <row r="17" spans="1:13">
      <c r="A17" s="248" t="s">
        <v>33</v>
      </c>
      <c r="B17" s="248"/>
      <c r="C17" s="133"/>
      <c r="D17" s="133"/>
      <c r="E17" s="133"/>
      <c r="F17" s="133"/>
      <c r="G17" s="133">
        <f>G12+G5</f>
        <v>206</v>
      </c>
      <c r="H17" s="133"/>
      <c r="I17" s="133">
        <f>I12+I5</f>
        <v>10</v>
      </c>
      <c r="J17" s="133">
        <f>J12+J5</f>
        <v>760</v>
      </c>
      <c r="K17" s="133">
        <f>K12+K5</f>
        <v>186200</v>
      </c>
      <c r="L17" s="179"/>
      <c r="M17" s="146">
        <f>M12+M5</f>
        <v>186200</v>
      </c>
    </row>
    <row r="18" spans="1:13" ht="15.75">
      <c r="A18" s="29"/>
      <c r="B18" s="27"/>
      <c r="C18" s="27"/>
      <c r="D18" s="27"/>
      <c r="E18" s="27"/>
      <c r="F18" s="27"/>
      <c r="G18" s="27"/>
      <c r="H18" s="27"/>
      <c r="I18" s="27"/>
      <c r="J18" s="27"/>
      <c r="L18" s="27"/>
    </row>
    <row r="19" spans="1:13" ht="15.75">
      <c r="A19" s="31" t="s">
        <v>96</v>
      </c>
      <c r="B19" s="54"/>
      <c r="C19" s="27"/>
      <c r="D19" s="27"/>
      <c r="E19" s="27"/>
      <c r="F19" s="27"/>
      <c r="G19" s="27"/>
      <c r="H19" s="27"/>
      <c r="I19" s="27"/>
      <c r="J19" s="27"/>
      <c r="L19" s="27"/>
    </row>
    <row r="20" spans="1:13">
      <c r="A20" s="44"/>
      <c r="B20" s="45"/>
      <c r="C20" s="45"/>
      <c r="D20" s="45"/>
      <c r="E20" s="45"/>
      <c r="F20" s="45"/>
      <c r="G20" s="45"/>
      <c r="H20" s="45"/>
      <c r="I20" s="45"/>
      <c r="J20" s="45"/>
      <c r="L20" s="27"/>
    </row>
    <row r="21" spans="1:13">
      <c r="A21" s="44" t="s">
        <v>175</v>
      </c>
      <c r="B21" s="45"/>
      <c r="C21" s="45"/>
      <c r="D21" s="45"/>
      <c r="E21" s="45"/>
      <c r="F21" s="45"/>
      <c r="G21" s="45"/>
      <c r="H21" s="45"/>
      <c r="I21" s="45"/>
      <c r="J21" s="45"/>
      <c r="L21" s="27"/>
    </row>
    <row r="22" spans="1:13">
      <c r="A22" s="44" t="s">
        <v>176</v>
      </c>
      <c r="B22" s="45"/>
      <c r="C22" s="45"/>
      <c r="D22" s="45"/>
      <c r="E22" s="45"/>
      <c r="F22" s="45"/>
      <c r="G22" s="45"/>
      <c r="H22" s="45"/>
      <c r="I22" s="45"/>
      <c r="J22" s="45"/>
      <c r="L22" s="27"/>
    </row>
    <row r="23" spans="1:13">
      <c r="A23" s="44"/>
      <c r="B23" s="45"/>
      <c r="C23" s="45"/>
      <c r="D23" s="45"/>
      <c r="E23" s="45"/>
      <c r="F23" s="45"/>
      <c r="G23" s="45"/>
      <c r="H23" s="45"/>
      <c r="I23" s="45"/>
      <c r="J23" s="45"/>
      <c r="L23" s="27"/>
    </row>
    <row r="24" spans="1:13">
      <c r="A24" s="45"/>
      <c r="B24" s="45"/>
      <c r="C24" s="45"/>
      <c r="D24" s="45"/>
      <c r="E24" s="45"/>
      <c r="F24" s="45"/>
      <c r="G24" s="45"/>
      <c r="H24" s="45"/>
      <c r="I24" s="45"/>
      <c r="J24" s="45"/>
      <c r="L24" s="27"/>
    </row>
    <row r="25" spans="1:13">
      <c r="A25" s="27"/>
      <c r="B25" s="27"/>
      <c r="C25" s="27"/>
      <c r="D25" s="27"/>
      <c r="E25" s="27"/>
      <c r="F25" s="27"/>
      <c r="G25" s="27"/>
      <c r="H25" s="27"/>
      <c r="I25" s="27"/>
      <c r="J25" s="27"/>
      <c r="L25" s="27"/>
    </row>
    <row r="26" spans="1:13">
      <c r="A26" s="27"/>
      <c r="B26" s="27"/>
      <c r="C26" s="27"/>
      <c r="D26" s="27"/>
      <c r="E26" s="27"/>
      <c r="F26" s="27"/>
      <c r="G26" s="27"/>
      <c r="H26" s="27"/>
      <c r="I26" s="27"/>
      <c r="J26" s="27"/>
      <c r="L26" s="27"/>
    </row>
    <row r="27" spans="1:13">
      <c r="A27" s="27"/>
      <c r="B27" s="27"/>
      <c r="C27" s="27"/>
      <c r="D27" s="27"/>
      <c r="E27" s="27"/>
      <c r="F27" s="27"/>
      <c r="G27" s="27"/>
      <c r="H27" s="27"/>
      <c r="I27" s="27"/>
      <c r="J27" s="27"/>
      <c r="L27" s="27"/>
    </row>
    <row r="28" spans="1:13">
      <c r="A28" s="27"/>
      <c r="B28" s="27"/>
      <c r="C28" s="27"/>
      <c r="D28" s="27"/>
      <c r="E28" s="27"/>
      <c r="F28" s="27"/>
      <c r="G28" s="27"/>
      <c r="H28" s="27"/>
      <c r="I28" s="27"/>
      <c r="J28" s="27"/>
      <c r="K28" s="224"/>
      <c r="L28" s="27"/>
    </row>
    <row r="29" spans="1:13">
      <c r="L29" s="27"/>
    </row>
    <row r="30" spans="1:13">
      <c r="L30" s="27"/>
    </row>
    <row r="31" spans="1:13">
      <c r="L31" s="27"/>
    </row>
    <row r="32" spans="1:13">
      <c r="L32" s="27"/>
    </row>
    <row r="33" spans="12:12">
      <c r="L33" s="27"/>
    </row>
    <row r="34" spans="12:12">
      <c r="L34" s="27"/>
    </row>
    <row r="35" spans="12:12">
      <c r="L35" s="27"/>
    </row>
    <row r="36" spans="12:12">
      <c r="L36" s="27"/>
    </row>
    <row r="37" spans="12:12">
      <c r="L37" s="27"/>
    </row>
    <row r="38" spans="12:12">
      <c r="L38" s="27"/>
    </row>
    <row r="39" spans="12:12">
      <c r="L39" s="27"/>
    </row>
    <row r="40" spans="12:12">
      <c r="L40" s="27"/>
    </row>
    <row r="41" spans="12:12">
      <c r="L41" s="27"/>
    </row>
    <row r="42" spans="12:12">
      <c r="L42" s="27"/>
    </row>
    <row r="43" spans="12:12">
      <c r="L43" s="27"/>
    </row>
    <row r="44" spans="12:12">
      <c r="L44" s="27"/>
    </row>
    <row r="45" spans="12:12">
      <c r="L45" s="27"/>
    </row>
    <row r="46" spans="12:12">
      <c r="L46" s="27"/>
    </row>
    <row r="47" spans="12:12">
      <c r="L47" s="27"/>
    </row>
    <row r="48" spans="12:12">
      <c r="L48" s="27"/>
    </row>
    <row r="49" spans="1:12">
      <c r="L49" s="27"/>
    </row>
    <row r="50" spans="1:12" s="2" customFormat="1" ht="18" customHeight="1">
      <c r="A50"/>
      <c r="B50"/>
      <c r="C50"/>
      <c r="D50"/>
      <c r="E50"/>
      <c r="F50"/>
      <c r="G50"/>
      <c r="H50"/>
      <c r="I50"/>
      <c r="J50"/>
      <c r="K50"/>
      <c r="L50" s="87"/>
    </row>
    <row r="51" spans="1:12" s="3" customFormat="1" ht="15.75">
      <c r="A51"/>
      <c r="B51"/>
      <c r="C51"/>
      <c r="D51"/>
      <c r="E51"/>
      <c r="F51"/>
      <c r="G51"/>
      <c r="H51"/>
      <c r="I51"/>
      <c r="J51"/>
      <c r="K51"/>
      <c r="L51" s="88"/>
    </row>
    <row r="52" spans="1:12">
      <c r="L52" s="27"/>
    </row>
    <row r="53" spans="1:12">
      <c r="A53" s="2"/>
      <c r="B53" s="2"/>
      <c r="C53" s="2"/>
      <c r="D53" s="2"/>
      <c r="E53" s="2"/>
      <c r="F53" s="2"/>
      <c r="G53" s="2"/>
      <c r="H53" s="2"/>
      <c r="I53" s="2"/>
      <c r="J53" s="2"/>
      <c r="K53" s="2"/>
      <c r="L53" s="27"/>
    </row>
    <row r="54" spans="1:12" ht="15.75">
      <c r="A54" s="3"/>
      <c r="B54" s="3"/>
      <c r="C54" s="3"/>
      <c r="D54" s="3"/>
      <c r="E54" s="3"/>
      <c r="F54" s="3"/>
      <c r="G54" s="3"/>
      <c r="H54" s="3"/>
      <c r="I54" s="3"/>
      <c r="J54" s="3"/>
      <c r="K54" s="3"/>
      <c r="L54" s="27"/>
    </row>
    <row r="55" spans="1:12">
      <c r="L55" s="27"/>
    </row>
    <row r="56" spans="1:12">
      <c r="L56" s="27"/>
    </row>
    <row r="57" spans="1:12" s="2" customFormat="1">
      <c r="A57"/>
      <c r="B57"/>
      <c r="C57"/>
      <c r="D57"/>
      <c r="E57"/>
      <c r="F57"/>
      <c r="G57"/>
      <c r="H57"/>
      <c r="I57"/>
      <c r="J57"/>
      <c r="K57"/>
      <c r="L57" s="87"/>
    </row>
    <row r="58" spans="1:12">
      <c r="L58" s="27"/>
    </row>
    <row r="59" spans="1:12">
      <c r="L59" s="27"/>
    </row>
    <row r="60" spans="1:12">
      <c r="A60" s="2"/>
      <c r="B60" s="2"/>
      <c r="C60" s="2"/>
      <c r="D60" s="2"/>
      <c r="E60" s="2"/>
      <c r="F60" s="2"/>
      <c r="G60" s="2"/>
      <c r="H60" s="2"/>
      <c r="I60" s="2"/>
      <c r="J60" s="2"/>
      <c r="K60" s="2"/>
      <c r="L60" s="27"/>
    </row>
    <row r="61" spans="1:12" ht="25.5">
      <c r="A61" s="4"/>
      <c r="B61" s="5"/>
      <c r="C61" s="5"/>
      <c r="D61" s="5"/>
      <c r="E61" s="5"/>
      <c r="F61" s="5"/>
      <c r="G61" s="5"/>
      <c r="H61" s="5"/>
      <c r="I61" s="5"/>
      <c r="J61" s="5"/>
      <c r="L61" s="27"/>
    </row>
    <row r="62" spans="1:12" ht="25.5">
      <c r="A62" s="5"/>
      <c r="B62" s="5"/>
      <c r="C62" s="5"/>
      <c r="D62" s="5"/>
      <c r="E62" s="5"/>
      <c r="F62" s="5"/>
      <c r="G62" s="5"/>
      <c r="H62" s="5"/>
      <c r="I62" s="5"/>
      <c r="J62" s="5"/>
      <c r="L62" s="27"/>
    </row>
  </sheetData>
  <mergeCells count="7">
    <mergeCell ref="A17:B17"/>
    <mergeCell ref="A1:L1"/>
    <mergeCell ref="A2:L2"/>
    <mergeCell ref="A3:B3"/>
    <mergeCell ref="C3:F3"/>
    <mergeCell ref="G3:K3"/>
    <mergeCell ref="L3:L4"/>
  </mergeCells>
  <dataValidations count="1">
    <dataValidation allowBlank="1" showErrorMessage="1" sqref="L10:L11 L8" xr:uid="{544067C8-2750-4A25-A5CA-1777B352E34C}"/>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22"/>
  <sheetViews>
    <sheetView workbookViewId="0">
      <selection activeCell="F10" sqref="F10"/>
    </sheetView>
  </sheetViews>
  <sheetFormatPr defaultRowHeight="15"/>
  <cols>
    <col min="1" max="1" width="11.28515625" customWidth="1"/>
    <col min="2" max="2" width="21.42578125" bestFit="1" customWidth="1"/>
    <col min="3" max="4" width="11.85546875" customWidth="1"/>
    <col min="5" max="5" width="10.42578125" customWidth="1"/>
    <col min="6" max="6" width="11.85546875" customWidth="1"/>
  </cols>
  <sheetData>
    <row r="2" spans="2:8" ht="15.75" thickBot="1"/>
    <row r="3" spans="2:8" ht="19.5" thickBot="1">
      <c r="B3" s="250" t="s">
        <v>177</v>
      </c>
      <c r="C3" s="251"/>
      <c r="D3" s="251"/>
      <c r="E3" s="251"/>
      <c r="F3" s="252"/>
    </row>
    <row r="4" spans="2:8" ht="47.25">
      <c r="B4" s="6" t="s">
        <v>178</v>
      </c>
      <c r="C4" s="7" t="s">
        <v>179</v>
      </c>
      <c r="D4" s="7" t="s">
        <v>180</v>
      </c>
      <c r="E4" s="8" t="s">
        <v>181</v>
      </c>
      <c r="F4" s="9" t="s">
        <v>182</v>
      </c>
    </row>
    <row r="5" spans="2:8" ht="30">
      <c r="B5" s="48" t="s">
        <v>183</v>
      </c>
      <c r="C5" s="49">
        <v>124.47</v>
      </c>
      <c r="D5" s="10">
        <f>ROUNDUP(C5*2,0)</f>
        <v>249</v>
      </c>
      <c r="E5" s="10">
        <v>0.05</v>
      </c>
      <c r="F5" s="11">
        <f>D5*E5</f>
        <v>12.450000000000001</v>
      </c>
    </row>
    <row r="6" spans="2:8" ht="45">
      <c r="B6" s="48" t="s">
        <v>184</v>
      </c>
      <c r="C6" s="10">
        <v>44.35</v>
      </c>
      <c r="D6" s="10">
        <f t="shared" ref="D6:D8" si="0">ROUNDUP(C6*2,0)</f>
        <v>89</v>
      </c>
      <c r="E6" s="10">
        <v>0.7</v>
      </c>
      <c r="F6" s="11">
        <f t="shared" ref="F6:F8" si="1">D6*E6</f>
        <v>62.3</v>
      </c>
    </row>
    <row r="7" spans="2:8" ht="45">
      <c r="B7" s="48" t="s">
        <v>185</v>
      </c>
      <c r="C7" s="10">
        <v>35.42</v>
      </c>
      <c r="D7" s="10">
        <f t="shared" si="0"/>
        <v>71</v>
      </c>
      <c r="E7" s="10">
        <v>0.2</v>
      </c>
      <c r="F7" s="11">
        <f t="shared" si="1"/>
        <v>14.200000000000001</v>
      </c>
    </row>
    <row r="8" spans="2:8" ht="15.75" thickBot="1">
      <c r="B8" s="12" t="s">
        <v>186</v>
      </c>
      <c r="C8" s="13">
        <v>84.84</v>
      </c>
      <c r="D8" s="10">
        <f t="shared" si="0"/>
        <v>170</v>
      </c>
      <c r="E8" s="13">
        <v>0.05</v>
      </c>
      <c r="F8" s="14">
        <f t="shared" si="1"/>
        <v>8.5</v>
      </c>
    </row>
    <row r="9" spans="2:8">
      <c r="B9" s="253" t="s">
        <v>187</v>
      </c>
      <c r="C9" s="254"/>
      <c r="D9" s="254"/>
      <c r="E9" s="255"/>
      <c r="F9" s="15">
        <f>ROUNDUP(SUM(F5:F8),0)</f>
        <v>98</v>
      </c>
    </row>
    <row r="10" spans="2:8" ht="18" thickBot="1">
      <c r="B10" s="256" t="s">
        <v>188</v>
      </c>
      <c r="C10" s="257"/>
      <c r="D10" s="257"/>
      <c r="E10" s="258"/>
      <c r="F10" s="16">
        <f>F9*2.5</f>
        <v>245</v>
      </c>
    </row>
    <row r="11" spans="2:8">
      <c r="B11" s="259" t="s">
        <v>189</v>
      </c>
      <c r="C11" s="259"/>
      <c r="D11" s="259"/>
      <c r="E11" s="259"/>
      <c r="F11" s="260"/>
      <c r="G11" s="260"/>
      <c r="H11" s="260"/>
    </row>
    <row r="12" spans="2:8">
      <c r="B12" s="260"/>
      <c r="C12" s="260"/>
      <c r="D12" s="260"/>
      <c r="E12" s="260"/>
      <c r="F12" s="260"/>
      <c r="G12" s="260"/>
      <c r="H12" s="260"/>
    </row>
    <row r="13" spans="2:8">
      <c r="B13" s="259" t="s">
        <v>190</v>
      </c>
      <c r="C13" s="259"/>
      <c r="D13" s="259"/>
      <c r="E13" s="259"/>
      <c r="F13" s="260"/>
      <c r="G13" s="260"/>
      <c r="H13" s="260"/>
    </row>
    <row r="14" spans="2:8">
      <c r="B14" s="260"/>
      <c r="C14" s="260"/>
      <c r="D14" s="260"/>
      <c r="E14" s="260"/>
      <c r="F14" s="260"/>
      <c r="G14" s="260"/>
      <c r="H14" s="260"/>
    </row>
    <row r="15" spans="2:8">
      <c r="B15" s="122" t="s">
        <v>191</v>
      </c>
      <c r="C15" s="224"/>
      <c r="D15" s="224"/>
      <c r="E15" s="224"/>
      <c r="F15" s="224"/>
      <c r="G15" s="224"/>
      <c r="H15" s="224"/>
    </row>
    <row r="16" spans="2:8">
      <c r="B16" s="224"/>
      <c r="C16" s="224"/>
      <c r="D16" s="224"/>
      <c r="E16" s="224"/>
      <c r="F16" s="224"/>
      <c r="G16" s="224"/>
      <c r="H16" s="224"/>
    </row>
    <row r="17" spans="2:8">
      <c r="B17" s="224"/>
      <c r="C17" s="224"/>
      <c r="D17" s="224"/>
      <c r="E17" s="224"/>
      <c r="F17" s="224"/>
      <c r="G17" s="224"/>
      <c r="H17" s="224"/>
    </row>
    <row r="18" spans="2:8">
      <c r="B18" t="s">
        <v>192</v>
      </c>
    </row>
    <row r="19" spans="2:8">
      <c r="B19" t="s">
        <v>193</v>
      </c>
    </row>
    <row r="20" spans="2:8">
      <c r="B20" t="s">
        <v>194</v>
      </c>
    </row>
    <row r="21" spans="2:8">
      <c r="B21" t="s">
        <v>195</v>
      </c>
    </row>
    <row r="22" spans="2:8">
      <c r="B22" t="s">
        <v>196</v>
      </c>
    </row>
  </sheetData>
  <mergeCells count="5">
    <mergeCell ref="B3:F3"/>
    <mergeCell ref="B9:E9"/>
    <mergeCell ref="B10:E10"/>
    <mergeCell ref="B11:H12"/>
    <mergeCell ref="B13:H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7D5A6FCEC7CAE6428412A13C5A7AB639" ma:contentTypeVersion="8" ma:contentTypeDescription="Create a new document." ma:contentTypeScope="" ma:versionID="4119f6f057c739b629cd49ade2a41f67">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6316e08d-59eb-4834-a38a-0b4a1d3a2532" xmlns:ns6="e3b9e024-192f-4b11-811c-3cf166ba4edd" targetNamespace="http://schemas.microsoft.com/office/2006/metadata/properties" ma:root="true" ma:fieldsID="872317fadd669ef044225547b1de4091" ns1:_="" ns2:_="" ns3:_="" ns4:_="" ns5:_="" ns6:_="">
    <xsd:import namespace="http://schemas.microsoft.com/sharepoint/v3"/>
    <xsd:import namespace="4ffa91fb-a0ff-4ac5-b2db-65c790d184a4"/>
    <xsd:import namespace="http://schemas.microsoft.com/sharepoint.v3"/>
    <xsd:import namespace="http://schemas.microsoft.com/sharepoint/v3/fields"/>
    <xsd:import namespace="6316e08d-59eb-4834-a38a-0b4a1d3a2532"/>
    <xsd:import namespace="e3b9e024-192f-4b11-811c-3cf166ba4edd"/>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dc3375c-f01e-40fd-817e-95909d6afc3b}" ma:internalName="TaxCatchAllLabel" ma:readOnly="true" ma:showField="CatchAllDataLabel" ma:web="e3b9e024-192f-4b11-811c-3cf166ba4ed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dc3375c-f01e-40fd-817e-95909d6afc3b}" ma:internalName="TaxCatchAll" ma:showField="CatchAllData" ma:web="e3b9e024-192f-4b11-811c-3cf166ba4e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16e08d-59eb-4834-a38a-0b4a1d3a253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b9e024-192f-4b11-811c-3cf166ba4edd"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2017-12-13T05:00:00+00:00</Document_x0020_Creation_x0020_Date>
    <EPA_x0020_Office xmlns="4ffa91fb-a0ff-4ac5-b2db-65c790d184a4">OAR-OTAQ-CD-FCCI</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Pastorkovich, Anne-Marie</DisplayName>
        <AccountId>3809</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SharedWithUsers xmlns="e3b9e024-192f-4b11-811c-3cf166ba4edd">
      <UserInfo>
        <DisplayName>Larson, Ben</DisplayName>
        <AccountId>3545</AccountId>
        <AccountType/>
      </UserInfo>
      <UserInfo>
        <DisplayName>Weihrauch, John</DisplayName>
        <AccountId>3546</AccountId>
        <AccountType/>
      </UserInfo>
      <UserInfo>
        <DisplayName>Anderson, Robert</DisplayName>
        <AccountId>1364</AccountId>
        <AccountType/>
      </UserInfo>
    </SharedWithUsers>
  </documentManagement>
</p:properties>
</file>

<file path=customXml/itemProps1.xml><?xml version="1.0" encoding="utf-8"?>
<ds:datastoreItem xmlns:ds="http://schemas.openxmlformats.org/officeDocument/2006/customXml" ds:itemID="{7CAD7704-BFC6-4232-83E3-A6A598D084C8}"/>
</file>

<file path=customXml/itemProps2.xml><?xml version="1.0" encoding="utf-8"?>
<ds:datastoreItem xmlns:ds="http://schemas.openxmlformats.org/officeDocument/2006/customXml" ds:itemID="{D478D618-0F1F-4911-AE5E-0063B96CA444}"/>
</file>

<file path=customXml/itemProps3.xml><?xml version="1.0" encoding="utf-8"?>
<ds:datastoreItem xmlns:ds="http://schemas.openxmlformats.org/officeDocument/2006/customXml" ds:itemID="{83409313-F2C1-4114-8CA0-F59AA0CE3920}"/>
</file>

<file path=customXml/itemProps4.xml><?xml version="1.0" encoding="utf-8"?>
<ds:datastoreItem xmlns:ds="http://schemas.openxmlformats.org/officeDocument/2006/customXml" ds:itemID="{AE8C684E-33EB-4DF3-87FA-0EBC7F2E05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A STREAMLINING ICR Tables I Through VII </dc:title>
  <dc:subject/>
  <dc:creator>Robert Anderson</dc:creator>
  <cp:keywords/>
  <dc:description/>
  <cp:lastModifiedBy>Weihrauch, John</cp:lastModifiedBy>
  <cp:revision/>
  <dcterms:created xsi:type="dcterms:W3CDTF">2016-04-05T14:34:29Z</dcterms:created>
  <dcterms:modified xsi:type="dcterms:W3CDTF">2025-09-09T20:09:03Z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0x0101007D5A6FCEC7CAE6428412A13C5A7AB639</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y fmtid="{D5CDD505-2E9C-101B-9397-08002B2CF9AE}" pid="6" name="e3f09c3df709400db2417a7161762d62">
    <vt:lpwstr/>
  </property>
  <property fmtid="{D5CDD505-2E9C-101B-9397-08002B2CF9AE}" pid="7" name="Document_x0020_Type">
    <vt:lpwstr/>
  </property>
  <property fmtid="{D5CDD505-2E9C-101B-9397-08002B2CF9AE}" pid="8" name="EPA_x0020_Subject">
    <vt:lpwstr/>
  </property>
</Properties>
</file>